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277465i/Documents/Manuscripts/#8_DGMD_Mantle_domains/Resubmission_Nature_Geo/"/>
    </mc:Choice>
  </mc:AlternateContent>
  <xr:revisionPtr revIDLastSave="0" documentId="13_ncr:1_{5F37B3B3-4EA5-D14E-93DC-E45093F71CD6}" xr6:coauthVersionLast="36" xr6:coauthVersionMax="36" xr10:uidLastSave="{00000000-0000-0000-0000-000000000000}"/>
  <bookViews>
    <workbookView xWindow="0" yWindow="460" windowWidth="28800" windowHeight="17520" xr2:uid="{96106DEC-5A2B-2E42-B71A-C962A681EAF5}"/>
  </bookViews>
  <sheets>
    <sheet name="Pb-Pb mode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  <c r="N5" i="1" s="1"/>
  <c r="G5" i="1" l="1"/>
  <c r="O5" i="1" s="1"/>
  <c r="R5" i="1" l="1"/>
  <c r="Q5" i="1"/>
  <c r="Q34" i="1"/>
  <c r="J35" i="1"/>
  <c r="J36" i="1" l="1"/>
  <c r="E6" i="1"/>
  <c r="L35" i="1"/>
  <c r="L36" i="1"/>
  <c r="L42" i="1"/>
  <c r="L43" i="1"/>
  <c r="L44" i="1"/>
  <c r="L51" i="1"/>
  <c r="L52" i="1"/>
  <c r="L34" i="1"/>
  <c r="L5" i="1"/>
  <c r="K35" i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L59" i="1" s="1"/>
  <c r="I35" i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H35" i="1"/>
  <c r="F35" i="1"/>
  <c r="F36" i="1" s="1"/>
  <c r="E35" i="1"/>
  <c r="E36" i="1" s="1"/>
  <c r="E37" i="1" s="1"/>
  <c r="D35" i="1"/>
  <c r="M34" i="1"/>
  <c r="N34" i="1" s="1"/>
  <c r="G34" i="1"/>
  <c r="O34" i="1" s="1"/>
  <c r="G7" i="1"/>
  <c r="G8" i="1" s="1"/>
  <c r="H7" i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K7" i="1"/>
  <c r="L7" i="1" s="1"/>
  <c r="O6" i="1"/>
  <c r="R6" i="1" s="1"/>
  <c r="E7" i="1"/>
  <c r="E8" i="1" s="1"/>
  <c r="E9" i="1" s="1"/>
  <c r="F6" i="1"/>
  <c r="F7" i="1" s="1"/>
  <c r="G6" i="1"/>
  <c r="H6" i="1"/>
  <c r="I6" i="1"/>
  <c r="D6" i="1"/>
  <c r="D7" i="1" s="1"/>
  <c r="D8" i="1" s="1"/>
  <c r="D9" i="1" s="1"/>
  <c r="D10" i="1" s="1"/>
  <c r="K6" i="1"/>
  <c r="Q6" i="1" s="1"/>
  <c r="P5" i="1"/>
  <c r="M7" i="1" l="1"/>
  <c r="F8" i="1"/>
  <c r="F9" i="1" s="1"/>
  <c r="L50" i="1"/>
  <c r="M6" i="1"/>
  <c r="N6" i="1" s="1"/>
  <c r="L57" i="1"/>
  <c r="L49" i="1"/>
  <c r="L41" i="1"/>
  <c r="L48" i="1"/>
  <c r="L40" i="1"/>
  <c r="L55" i="1"/>
  <c r="L47" i="1"/>
  <c r="L39" i="1"/>
  <c r="L58" i="1"/>
  <c r="L56" i="1"/>
  <c r="R34" i="1"/>
  <c r="P34" i="1"/>
  <c r="L54" i="1"/>
  <c r="L46" i="1"/>
  <c r="L38" i="1"/>
  <c r="J37" i="1"/>
  <c r="Q36" i="1"/>
  <c r="L6" i="1"/>
  <c r="L53" i="1"/>
  <c r="L45" i="1"/>
  <c r="L37" i="1"/>
  <c r="Q35" i="1"/>
  <c r="O7" i="1"/>
  <c r="R7" i="1" s="1"/>
  <c r="K8" i="1"/>
  <c r="M8" i="1" s="1"/>
  <c r="N8" i="1" s="1"/>
  <c r="Q7" i="1"/>
  <c r="M35" i="1"/>
  <c r="N35" i="1" s="1"/>
  <c r="P6" i="1"/>
  <c r="N7" i="1"/>
  <c r="D36" i="1"/>
  <c r="D37" i="1" s="1"/>
  <c r="D38" i="1"/>
  <c r="M36" i="1"/>
  <c r="N36" i="1" s="1"/>
  <c r="F37" i="1"/>
  <c r="E38" i="1"/>
  <c r="G35" i="1"/>
  <c r="H36" i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D11" i="1"/>
  <c r="F10" i="1"/>
  <c r="E10" i="1"/>
  <c r="G9" i="1"/>
  <c r="O8" i="1" l="1"/>
  <c r="J38" i="1"/>
  <c r="Q37" i="1"/>
  <c r="P7" i="1"/>
  <c r="P8" i="1"/>
  <c r="R8" i="1"/>
  <c r="K9" i="1"/>
  <c r="Q8" i="1"/>
  <c r="L8" i="1"/>
  <c r="G36" i="1"/>
  <c r="O35" i="1"/>
  <c r="E39" i="1"/>
  <c r="F38" i="1"/>
  <c r="M37" i="1"/>
  <c r="N37" i="1" s="1"/>
  <c r="D39" i="1"/>
  <c r="F11" i="1"/>
  <c r="E11" i="1"/>
  <c r="D12" i="1"/>
  <c r="G10" i="1"/>
  <c r="O9" i="1"/>
  <c r="J39" i="1" l="1"/>
  <c r="Q38" i="1"/>
  <c r="P35" i="1"/>
  <c r="R35" i="1"/>
  <c r="P9" i="1"/>
  <c r="R9" i="1"/>
  <c r="K10" i="1"/>
  <c r="Q9" i="1"/>
  <c r="L9" i="1"/>
  <c r="M9" i="1"/>
  <c r="N9" i="1" s="1"/>
  <c r="E40" i="1"/>
  <c r="D40" i="1"/>
  <c r="F39" i="1"/>
  <c r="M38" i="1"/>
  <c r="N38" i="1" s="1"/>
  <c r="G37" i="1"/>
  <c r="O36" i="1"/>
  <c r="G11" i="1"/>
  <c r="D13" i="1"/>
  <c r="E12" i="1"/>
  <c r="F12" i="1"/>
  <c r="P36" i="1" l="1"/>
  <c r="R36" i="1"/>
  <c r="J40" i="1"/>
  <c r="Q39" i="1"/>
  <c r="K11" i="1"/>
  <c r="O11" i="1" s="1"/>
  <c r="Q10" i="1"/>
  <c r="L10" i="1"/>
  <c r="M10" i="1"/>
  <c r="N10" i="1" s="1"/>
  <c r="O10" i="1"/>
  <c r="M39" i="1"/>
  <c r="N39" i="1" s="1"/>
  <c r="F40" i="1"/>
  <c r="O37" i="1"/>
  <c r="G38" i="1"/>
  <c r="D41" i="1"/>
  <c r="E41" i="1"/>
  <c r="F13" i="1"/>
  <c r="E13" i="1"/>
  <c r="D14" i="1"/>
  <c r="G12" i="1"/>
  <c r="J41" i="1" l="1"/>
  <c r="Q40" i="1"/>
  <c r="P37" i="1"/>
  <c r="R37" i="1"/>
  <c r="P10" i="1"/>
  <c r="R10" i="1"/>
  <c r="P11" i="1"/>
  <c r="R11" i="1"/>
  <c r="K12" i="1"/>
  <c r="Q11" i="1"/>
  <c r="L11" i="1"/>
  <c r="M11" i="1"/>
  <c r="N11" i="1" s="1"/>
  <c r="D42" i="1"/>
  <c r="O38" i="1"/>
  <c r="G39" i="1"/>
  <c r="E42" i="1"/>
  <c r="M40" i="1"/>
  <c r="N40" i="1" s="1"/>
  <c r="F41" i="1"/>
  <c r="G13" i="1"/>
  <c r="D15" i="1"/>
  <c r="E14" i="1"/>
  <c r="F14" i="1"/>
  <c r="P38" i="1" l="1"/>
  <c r="R38" i="1"/>
  <c r="J42" i="1"/>
  <c r="Q41" i="1"/>
  <c r="K13" i="1"/>
  <c r="O13" i="1" s="1"/>
  <c r="Q12" i="1"/>
  <c r="L12" i="1"/>
  <c r="M12" i="1"/>
  <c r="N12" i="1" s="1"/>
  <c r="O12" i="1"/>
  <c r="M41" i="1"/>
  <c r="N41" i="1" s="1"/>
  <c r="F42" i="1"/>
  <c r="G40" i="1"/>
  <c r="O39" i="1"/>
  <c r="E43" i="1"/>
  <c r="D43" i="1"/>
  <c r="F15" i="1"/>
  <c r="E15" i="1"/>
  <c r="D16" i="1"/>
  <c r="D17" i="1" s="1"/>
  <c r="G14" i="1"/>
  <c r="P39" i="1" l="1"/>
  <c r="R39" i="1"/>
  <c r="J43" i="1"/>
  <c r="Q42" i="1"/>
  <c r="P13" i="1"/>
  <c r="R13" i="1"/>
  <c r="P12" i="1"/>
  <c r="R12" i="1"/>
  <c r="K14" i="1"/>
  <c r="Q13" i="1"/>
  <c r="L13" i="1"/>
  <c r="M13" i="1"/>
  <c r="N13" i="1" s="1"/>
  <c r="D18" i="1"/>
  <c r="E44" i="1"/>
  <c r="D44" i="1"/>
  <c r="O40" i="1"/>
  <c r="G41" i="1"/>
  <c r="F43" i="1"/>
  <c r="M42" i="1"/>
  <c r="N42" i="1" s="1"/>
  <c r="E16" i="1"/>
  <c r="E17" i="1" s="1"/>
  <c r="G15" i="1"/>
  <c r="O14" i="1"/>
  <c r="F16" i="1"/>
  <c r="J44" i="1" l="1"/>
  <c r="Q43" i="1"/>
  <c r="P40" i="1"/>
  <c r="R40" i="1"/>
  <c r="F17" i="1"/>
  <c r="P14" i="1"/>
  <c r="R14" i="1"/>
  <c r="K15" i="1"/>
  <c r="O15" i="1" s="1"/>
  <c r="Q14" i="1"/>
  <c r="L14" i="1"/>
  <c r="M14" i="1"/>
  <c r="N14" i="1" s="1"/>
  <c r="E18" i="1"/>
  <c r="D19" i="1"/>
  <c r="M43" i="1"/>
  <c r="N43" i="1" s="1"/>
  <c r="F44" i="1"/>
  <c r="G42" i="1"/>
  <c r="O41" i="1"/>
  <c r="D45" i="1"/>
  <c r="E45" i="1"/>
  <c r="G16" i="1"/>
  <c r="P41" i="1" l="1"/>
  <c r="R41" i="1"/>
  <c r="J45" i="1"/>
  <c r="Q44" i="1"/>
  <c r="K16" i="1"/>
  <c r="O16" i="1" s="1"/>
  <c r="Q15" i="1"/>
  <c r="L15" i="1"/>
  <c r="M15" i="1"/>
  <c r="N15" i="1" s="1"/>
  <c r="P15" i="1"/>
  <c r="R15" i="1"/>
  <c r="G17" i="1"/>
  <c r="F18" i="1"/>
  <c r="E19" i="1"/>
  <c r="D20" i="1"/>
  <c r="E46" i="1"/>
  <c r="D46" i="1"/>
  <c r="O42" i="1"/>
  <c r="G43" i="1"/>
  <c r="M44" i="1"/>
  <c r="N44" i="1" s="1"/>
  <c r="F45" i="1"/>
  <c r="J46" i="1" l="1"/>
  <c r="Q45" i="1"/>
  <c r="P42" i="1"/>
  <c r="R42" i="1"/>
  <c r="G18" i="1"/>
  <c r="R16" i="1"/>
  <c r="P16" i="1"/>
  <c r="F19" i="1"/>
  <c r="Q16" i="1"/>
  <c r="L16" i="1"/>
  <c r="K17" i="1"/>
  <c r="M16" i="1"/>
  <c r="N16" i="1" s="1"/>
  <c r="E20" i="1"/>
  <c r="D21" i="1"/>
  <c r="F46" i="1"/>
  <c r="M45" i="1"/>
  <c r="N45" i="1" s="1"/>
  <c r="O43" i="1"/>
  <c r="G44" i="1"/>
  <c r="D47" i="1"/>
  <c r="E47" i="1"/>
  <c r="P43" i="1" l="1"/>
  <c r="R43" i="1"/>
  <c r="J47" i="1"/>
  <c r="Q46" i="1"/>
  <c r="F20" i="1"/>
  <c r="K18" i="1"/>
  <c r="O18" i="1" s="1"/>
  <c r="Q17" i="1"/>
  <c r="L17" i="1"/>
  <c r="M17" i="1"/>
  <c r="N17" i="1" s="1"/>
  <c r="G19" i="1"/>
  <c r="O17" i="1"/>
  <c r="E21" i="1"/>
  <c r="D22" i="1"/>
  <c r="E48" i="1"/>
  <c r="D48" i="1"/>
  <c r="G45" i="1"/>
  <c r="O44" i="1"/>
  <c r="M46" i="1"/>
  <c r="N46" i="1" s="1"/>
  <c r="F47" i="1"/>
  <c r="J48" i="1" l="1"/>
  <c r="Q47" i="1"/>
  <c r="P44" i="1"/>
  <c r="R44" i="1"/>
  <c r="R18" i="1"/>
  <c r="P18" i="1"/>
  <c r="K19" i="1"/>
  <c r="O19" i="1" s="1"/>
  <c r="Q18" i="1"/>
  <c r="L18" i="1"/>
  <c r="M18" i="1"/>
  <c r="N18" i="1" s="1"/>
  <c r="G20" i="1"/>
  <c r="R17" i="1"/>
  <c r="P17" i="1"/>
  <c r="F21" i="1"/>
  <c r="E22" i="1"/>
  <c r="D23" i="1"/>
  <c r="D49" i="1"/>
  <c r="M47" i="1"/>
  <c r="N47" i="1" s="1"/>
  <c r="F48" i="1"/>
  <c r="O45" i="1"/>
  <c r="G46" i="1"/>
  <c r="E49" i="1"/>
  <c r="P45" i="1" l="1"/>
  <c r="R45" i="1"/>
  <c r="J49" i="1"/>
  <c r="Q48" i="1"/>
  <c r="K20" i="1"/>
  <c r="O20" i="1" s="1"/>
  <c r="Q19" i="1"/>
  <c r="L19" i="1"/>
  <c r="M19" i="1"/>
  <c r="N19" i="1" s="1"/>
  <c r="G21" i="1"/>
  <c r="R19" i="1"/>
  <c r="P19" i="1"/>
  <c r="F22" i="1"/>
  <c r="E23" i="1"/>
  <c r="D24" i="1"/>
  <c r="O46" i="1"/>
  <c r="G47" i="1"/>
  <c r="E50" i="1"/>
  <c r="M48" i="1"/>
  <c r="N48" i="1" s="1"/>
  <c r="F49" i="1"/>
  <c r="D50" i="1"/>
  <c r="P46" i="1" l="1"/>
  <c r="R46" i="1"/>
  <c r="J50" i="1"/>
  <c r="Q49" i="1"/>
  <c r="G22" i="1"/>
  <c r="R20" i="1"/>
  <c r="P20" i="1"/>
  <c r="F23" i="1"/>
  <c r="K21" i="1"/>
  <c r="Q20" i="1"/>
  <c r="L20" i="1"/>
  <c r="M20" i="1"/>
  <c r="N20" i="1" s="1"/>
  <c r="E24" i="1"/>
  <c r="D25" i="1"/>
  <c r="M49" i="1"/>
  <c r="N49" i="1" s="1"/>
  <c r="F50" i="1"/>
  <c r="D51" i="1"/>
  <c r="G48" i="1"/>
  <c r="O47" i="1"/>
  <c r="E51" i="1"/>
  <c r="J51" i="1" l="1"/>
  <c r="Q50" i="1"/>
  <c r="P47" i="1"/>
  <c r="R47" i="1"/>
  <c r="K22" i="1"/>
  <c r="O22" i="1" s="1"/>
  <c r="Q21" i="1"/>
  <c r="L21" i="1"/>
  <c r="M21" i="1"/>
  <c r="N21" i="1" s="1"/>
  <c r="F24" i="1"/>
  <c r="O21" i="1"/>
  <c r="G23" i="1"/>
  <c r="E25" i="1"/>
  <c r="D26" i="1"/>
  <c r="D52" i="1"/>
  <c r="E52" i="1"/>
  <c r="O48" i="1"/>
  <c r="G49" i="1"/>
  <c r="F51" i="1"/>
  <c r="M50" i="1"/>
  <c r="N50" i="1" s="1"/>
  <c r="P48" i="1" l="1"/>
  <c r="R48" i="1"/>
  <c r="J52" i="1"/>
  <c r="Q51" i="1"/>
  <c r="R22" i="1"/>
  <c r="P22" i="1"/>
  <c r="F25" i="1"/>
  <c r="R21" i="1"/>
  <c r="P21" i="1"/>
  <c r="G24" i="1"/>
  <c r="K23" i="1"/>
  <c r="O23" i="1" s="1"/>
  <c r="Q22" i="1"/>
  <c r="L22" i="1"/>
  <c r="M22" i="1"/>
  <c r="N22" i="1" s="1"/>
  <c r="E26" i="1"/>
  <c r="D27" i="1"/>
  <c r="M51" i="1"/>
  <c r="N51" i="1" s="1"/>
  <c r="F52" i="1"/>
  <c r="G50" i="1"/>
  <c r="O49" i="1"/>
  <c r="D53" i="1"/>
  <c r="E53" i="1"/>
  <c r="J53" i="1" l="1"/>
  <c r="Q52" i="1"/>
  <c r="P49" i="1"/>
  <c r="R49" i="1"/>
  <c r="F26" i="1"/>
  <c r="R23" i="1"/>
  <c r="P23" i="1"/>
  <c r="G25" i="1"/>
  <c r="K24" i="1"/>
  <c r="Q23" i="1"/>
  <c r="L23" i="1"/>
  <c r="M23" i="1"/>
  <c r="N23" i="1" s="1"/>
  <c r="E27" i="1"/>
  <c r="D28" i="1"/>
  <c r="E54" i="1"/>
  <c r="G51" i="1"/>
  <c r="O50" i="1"/>
  <c r="D54" i="1"/>
  <c r="M52" i="1"/>
  <c r="N52" i="1" s="1"/>
  <c r="F53" i="1"/>
  <c r="P50" i="1" l="1"/>
  <c r="R50" i="1"/>
  <c r="J54" i="1"/>
  <c r="Q53" i="1"/>
  <c r="K25" i="1"/>
  <c r="O25" i="1" s="1"/>
  <c r="Q24" i="1"/>
  <c r="L24" i="1"/>
  <c r="M24" i="1"/>
  <c r="N24" i="1" s="1"/>
  <c r="O24" i="1"/>
  <c r="F27" i="1"/>
  <c r="G26" i="1"/>
  <c r="E28" i="1"/>
  <c r="D29" i="1"/>
  <c r="F54" i="1"/>
  <c r="M53" i="1"/>
  <c r="N53" i="1" s="1"/>
  <c r="D55" i="1"/>
  <c r="O51" i="1"/>
  <c r="G52" i="1"/>
  <c r="E55" i="1"/>
  <c r="J55" i="1" l="1"/>
  <c r="Q54" i="1"/>
  <c r="P51" i="1"/>
  <c r="R51" i="1"/>
  <c r="F28" i="1"/>
  <c r="R25" i="1"/>
  <c r="P25" i="1"/>
  <c r="R24" i="1"/>
  <c r="P24" i="1"/>
  <c r="G27" i="1"/>
  <c r="K26" i="1"/>
  <c r="O26" i="1" s="1"/>
  <c r="Q25" i="1"/>
  <c r="L25" i="1"/>
  <c r="M25" i="1"/>
  <c r="N25" i="1" s="1"/>
  <c r="E29" i="1"/>
  <c r="D30" i="1"/>
  <c r="E56" i="1"/>
  <c r="G53" i="1"/>
  <c r="O52" i="1"/>
  <c r="D56" i="1"/>
  <c r="F55" i="1"/>
  <c r="M54" i="1"/>
  <c r="N54" i="1" s="1"/>
  <c r="P52" i="1" l="1"/>
  <c r="R52" i="1"/>
  <c r="J56" i="1"/>
  <c r="Q55" i="1"/>
  <c r="G28" i="1"/>
  <c r="R26" i="1"/>
  <c r="P26" i="1"/>
  <c r="F29" i="1"/>
  <c r="Q26" i="1"/>
  <c r="K27" i="1"/>
  <c r="O27" i="1" s="1"/>
  <c r="L26" i="1"/>
  <c r="M26" i="1"/>
  <c r="N26" i="1" s="1"/>
  <c r="E30" i="1"/>
  <c r="D57" i="1"/>
  <c r="F56" i="1"/>
  <c r="M55" i="1"/>
  <c r="N55" i="1" s="1"/>
  <c r="O53" i="1"/>
  <c r="G54" i="1"/>
  <c r="E57" i="1"/>
  <c r="J57" i="1" l="1"/>
  <c r="Q56" i="1"/>
  <c r="P53" i="1"/>
  <c r="R53" i="1"/>
  <c r="R27" i="1"/>
  <c r="P27" i="1"/>
  <c r="F30" i="1"/>
  <c r="G29" i="1"/>
  <c r="K28" i="1"/>
  <c r="Q27" i="1"/>
  <c r="L27" i="1"/>
  <c r="M27" i="1"/>
  <c r="N27" i="1" s="1"/>
  <c r="O54" i="1"/>
  <c r="G55" i="1"/>
  <c r="E58" i="1"/>
  <c r="M56" i="1"/>
  <c r="N56" i="1" s="1"/>
  <c r="F57" i="1"/>
  <c r="D58" i="1"/>
  <c r="P54" i="1" l="1"/>
  <c r="R54" i="1"/>
  <c r="J58" i="1"/>
  <c r="Q57" i="1"/>
  <c r="G30" i="1"/>
  <c r="K29" i="1"/>
  <c r="Q28" i="1"/>
  <c r="L28" i="1"/>
  <c r="M28" i="1"/>
  <c r="N28" i="1" s="1"/>
  <c r="O28" i="1"/>
  <c r="M57" i="1"/>
  <c r="N57" i="1" s="1"/>
  <c r="F58" i="1"/>
  <c r="G56" i="1"/>
  <c r="O55" i="1"/>
  <c r="D59" i="1"/>
  <c r="E59" i="1"/>
  <c r="P55" i="1" l="1"/>
  <c r="R55" i="1"/>
  <c r="J59" i="1"/>
  <c r="Q59" i="1" s="1"/>
  <c r="Q58" i="1"/>
  <c r="K30" i="1"/>
  <c r="O30" i="1" s="1"/>
  <c r="Q29" i="1"/>
  <c r="L29" i="1"/>
  <c r="M29" i="1"/>
  <c r="N29" i="1" s="1"/>
  <c r="O29" i="1"/>
  <c r="R28" i="1"/>
  <c r="P28" i="1"/>
  <c r="F59" i="1"/>
  <c r="M59" i="1" s="1"/>
  <c r="N59" i="1" s="1"/>
  <c r="M58" i="1"/>
  <c r="N58" i="1" s="1"/>
  <c r="O56" i="1"/>
  <c r="G57" i="1"/>
  <c r="P56" i="1" l="1"/>
  <c r="R56" i="1"/>
  <c r="R30" i="1"/>
  <c r="P30" i="1"/>
  <c r="R29" i="1"/>
  <c r="P29" i="1"/>
  <c r="Q30" i="1"/>
  <c r="L30" i="1"/>
  <c r="M30" i="1"/>
  <c r="N30" i="1" s="1"/>
  <c r="G58" i="1"/>
  <c r="O57" i="1"/>
  <c r="P57" i="1" l="1"/>
  <c r="R57" i="1"/>
  <c r="O58" i="1"/>
  <c r="G59" i="1"/>
  <c r="O59" i="1" s="1"/>
  <c r="P59" i="1" l="1"/>
  <c r="R59" i="1"/>
  <c r="P58" i="1"/>
  <c r="R58" i="1"/>
</calcChain>
</file>

<file path=xl/sharedStrings.xml><?xml version="1.0" encoding="utf-8"?>
<sst xmlns="http://schemas.openxmlformats.org/spreadsheetml/2006/main" count="37" uniqueCount="19">
  <si>
    <t>values from Geng et al 2019 EPSL</t>
  </si>
  <si>
    <t>https://doi.org/10.1016/j.epsl.2019.03.012</t>
  </si>
  <si>
    <t>Time (yrs)</t>
  </si>
  <si>
    <t>Time (m.y)</t>
  </si>
  <si>
    <t>UCC</t>
  </si>
  <si>
    <t>Supplementary data 3: U-Pb modelling</t>
  </si>
  <si>
    <r>
      <rPr>
        <b/>
        <vertAlign val="superscript"/>
        <sz val="12"/>
        <color theme="1"/>
        <rFont val="16"/>
      </rPr>
      <t>208</t>
    </r>
    <r>
      <rPr>
        <b/>
        <sz val="12"/>
        <color theme="1"/>
        <rFont val="16"/>
      </rPr>
      <t>Pb/</t>
    </r>
    <r>
      <rPr>
        <b/>
        <vertAlign val="superscript"/>
        <sz val="12"/>
        <color theme="1"/>
        <rFont val="16"/>
      </rPr>
      <t>204</t>
    </r>
    <r>
      <rPr>
        <b/>
        <sz val="12"/>
        <color theme="1"/>
        <rFont val="16"/>
      </rPr>
      <t>Pb</t>
    </r>
  </si>
  <si>
    <r>
      <rPr>
        <b/>
        <vertAlign val="superscript"/>
        <sz val="12"/>
        <color theme="1"/>
        <rFont val="16"/>
      </rPr>
      <t>232</t>
    </r>
    <r>
      <rPr>
        <b/>
        <sz val="12"/>
        <color theme="1"/>
        <rFont val="16"/>
      </rPr>
      <t>Th/</t>
    </r>
    <r>
      <rPr>
        <b/>
        <vertAlign val="superscript"/>
        <sz val="12"/>
        <color theme="1"/>
        <rFont val="16"/>
      </rPr>
      <t>204</t>
    </r>
    <r>
      <rPr>
        <b/>
        <sz val="12"/>
        <color theme="1"/>
        <rFont val="16"/>
      </rPr>
      <t>Pb</t>
    </r>
  </si>
  <si>
    <r>
      <rPr>
        <b/>
        <vertAlign val="superscript"/>
        <sz val="12"/>
        <color theme="1"/>
        <rFont val="16"/>
      </rPr>
      <t>206</t>
    </r>
    <r>
      <rPr>
        <b/>
        <sz val="12"/>
        <color theme="1"/>
        <rFont val="16"/>
      </rPr>
      <t>Pb/</t>
    </r>
    <r>
      <rPr>
        <b/>
        <vertAlign val="superscript"/>
        <sz val="12"/>
        <color theme="1"/>
        <rFont val="16"/>
      </rPr>
      <t>204</t>
    </r>
    <r>
      <rPr>
        <b/>
        <sz val="12"/>
        <color theme="1"/>
        <rFont val="16"/>
      </rPr>
      <t>Pb</t>
    </r>
  </si>
  <si>
    <r>
      <rPr>
        <b/>
        <vertAlign val="superscript"/>
        <sz val="12"/>
        <color theme="1"/>
        <rFont val="16"/>
      </rPr>
      <t>207</t>
    </r>
    <r>
      <rPr>
        <b/>
        <sz val="12"/>
        <color theme="1"/>
        <rFont val="16"/>
      </rPr>
      <t>Pb/</t>
    </r>
    <r>
      <rPr>
        <b/>
        <vertAlign val="superscript"/>
        <sz val="12"/>
        <color theme="1"/>
        <rFont val="16"/>
      </rPr>
      <t>204</t>
    </r>
    <r>
      <rPr>
        <b/>
        <sz val="12"/>
        <color theme="1"/>
        <rFont val="16"/>
      </rPr>
      <t>Pb</t>
    </r>
  </si>
  <si>
    <r>
      <rPr>
        <b/>
        <vertAlign val="superscript"/>
        <sz val="12"/>
        <color theme="1"/>
        <rFont val="16"/>
      </rPr>
      <t>238</t>
    </r>
    <r>
      <rPr>
        <b/>
        <sz val="12"/>
        <color theme="1"/>
        <rFont val="16"/>
      </rPr>
      <t>U/</t>
    </r>
    <r>
      <rPr>
        <b/>
        <vertAlign val="superscript"/>
        <sz val="12"/>
        <color theme="1"/>
        <rFont val="16"/>
      </rPr>
      <t>204</t>
    </r>
    <r>
      <rPr>
        <b/>
        <sz val="12"/>
        <color theme="1"/>
        <rFont val="16"/>
      </rPr>
      <t>Pb</t>
    </r>
  </si>
  <si>
    <r>
      <rPr>
        <b/>
        <vertAlign val="superscript"/>
        <sz val="12"/>
        <color theme="1"/>
        <rFont val="16"/>
      </rPr>
      <t>235</t>
    </r>
    <r>
      <rPr>
        <b/>
        <sz val="12"/>
        <color theme="1"/>
        <rFont val="16"/>
      </rPr>
      <t>U/</t>
    </r>
    <r>
      <rPr>
        <b/>
        <vertAlign val="superscript"/>
        <sz val="12"/>
        <color theme="1"/>
        <rFont val="16"/>
      </rPr>
      <t>204</t>
    </r>
    <r>
      <rPr>
        <b/>
        <sz val="12"/>
        <color theme="1"/>
        <rFont val="16"/>
      </rPr>
      <t>Pb</t>
    </r>
  </si>
  <si>
    <r>
      <t>t</t>
    </r>
    <r>
      <rPr>
        <b/>
        <vertAlign val="subscript"/>
        <sz val="12"/>
        <color theme="1"/>
        <rFont val="16"/>
      </rPr>
      <t>1/2</t>
    </r>
    <r>
      <rPr>
        <b/>
        <sz val="12"/>
        <color theme="1"/>
        <rFont val="16"/>
      </rPr>
      <t xml:space="preserve"> 238U</t>
    </r>
  </si>
  <si>
    <r>
      <t>t</t>
    </r>
    <r>
      <rPr>
        <b/>
        <vertAlign val="subscript"/>
        <sz val="12"/>
        <color theme="1"/>
        <rFont val="16"/>
      </rPr>
      <t>1/2</t>
    </r>
    <r>
      <rPr>
        <b/>
        <sz val="12"/>
        <color theme="1"/>
        <rFont val="16"/>
      </rPr>
      <t xml:space="preserve"> 235U</t>
    </r>
  </si>
  <si>
    <r>
      <t>t</t>
    </r>
    <r>
      <rPr>
        <b/>
        <vertAlign val="subscript"/>
        <sz val="12"/>
        <color theme="1"/>
        <rFont val="16"/>
      </rPr>
      <t>1/2</t>
    </r>
    <r>
      <rPr>
        <b/>
        <sz val="12"/>
        <color theme="1"/>
        <rFont val="16"/>
      </rPr>
      <t xml:space="preserve"> 232Th</t>
    </r>
  </si>
  <si>
    <t>Model results</t>
  </si>
  <si>
    <t>PREMA (White 2015)</t>
  </si>
  <si>
    <t>values from White 2015 CG</t>
  </si>
  <si>
    <t>https://doi.org/10.1016/j.chemgeo.2015.09.026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</si>
</sst>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E+00"/>
    <numFmt numFmtId="165" formatCode="0.0"/>
  </numFmts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16"/>
    </font>
    <font>
      <sz val="12"/>
      <color theme="1"/>
      <name val="16"/>
    </font>
    <font>
      <b/>
      <sz val="12"/>
      <color theme="1"/>
      <name val="16"/>
    </font>
    <font>
      <u/>
      <sz val="12"/>
      <color theme="10"/>
      <name val="16"/>
    </font>
    <font>
      <b/>
      <vertAlign val="superscript"/>
      <sz val="12"/>
      <color theme="1"/>
      <name val="16"/>
    </font>
    <font>
      <b/>
      <vertAlign val="subscript"/>
      <sz val="12"/>
      <color theme="1"/>
      <name val="1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/>
    <xf numFmtId="11" fontId="3" fillId="0" borderId="0" xfId="0" applyNumberFormat="1" applyFont="1" applyAlignment="1">
      <alignment horizontal="center"/>
    </xf>
    <xf numFmtId="165" fontId="3" fillId="0" borderId="0" xfId="0" applyNumberFormat="1" applyFont="1"/>
    <xf numFmtId="164" fontId="3" fillId="0" borderId="0" xfId="0" applyNumberFormat="1" applyFont="1" applyAlignment="1">
      <alignment horizontal="center"/>
    </xf>
    <xf numFmtId="11" fontId="3" fillId="0" borderId="0" xfId="0" applyNumberFormat="1" applyFont="1"/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'Pb-Pb model'!$N$5:$N$30</c:f>
              <c:numCache>
                <c:formatCode>0.00</c:formatCode>
                <c:ptCount val="26"/>
                <c:pt idx="0">
                  <c:v>14.635821023931433</c:v>
                </c:pt>
                <c:pt idx="1">
                  <c:v>14.856764976595151</c:v>
                </c:pt>
                <c:pt idx="2">
                  <c:v>15.074308091753633</c:v>
                </c:pt>
                <c:pt idx="3">
                  <c:v>15.288502716147297</c:v>
                </c:pt>
                <c:pt idx="4">
                  <c:v>15.499400390779382</c:v>
                </c:pt>
                <c:pt idx="5">
                  <c:v>15.707051863318089</c:v>
                </c:pt>
                <c:pt idx="6">
                  <c:v>15.911507100307857</c:v>
                </c:pt>
                <c:pt idx="7">
                  <c:v>16.112815299192651</c:v>
                </c:pt>
                <c:pt idx="8">
                  <c:v>16.311024900154194</c:v>
                </c:pt>
                <c:pt idx="9">
                  <c:v>16.506183597767983</c:v>
                </c:pt>
                <c:pt idx="10">
                  <c:v>16.69833835247989</c:v>
                </c:pt>
                <c:pt idx="11">
                  <c:v>16.887535401906113</c:v>
                </c:pt>
                <c:pt idx="12">
                  <c:v>17.073820271959192</c:v>
                </c:pt>
                <c:pt idx="13">
                  <c:v>17.257237787802772</c:v>
                </c:pt>
                <c:pt idx="14">
                  <c:v>17.437832084637737</c:v>
                </c:pt>
                <c:pt idx="15">
                  <c:v>17.615646618322348</c:v>
                </c:pt>
                <c:pt idx="16">
                  <c:v>17.790724175828885</c:v>
                </c:pt>
                <c:pt idx="17">
                  <c:v>17.963106885539343</c:v>
                </c:pt>
                <c:pt idx="18">
                  <c:v>18.132836227382658</c:v>
                </c:pt>
                <c:pt idx="19">
                  <c:v>18.299953042815901</c:v>
                </c:pt>
                <c:pt idx="20">
                  <c:v>18.464497544651831</c:v>
                </c:pt>
                <c:pt idx="21">
                  <c:v>18.626509326735185</c:v>
                </c:pt>
                <c:pt idx="22">
                  <c:v>18.78602737347002</c:v>
                </c:pt>
                <c:pt idx="23">
                  <c:v>18.943090069200416</c:v>
                </c:pt>
                <c:pt idx="24">
                  <c:v>19.097735207446785</c:v>
                </c:pt>
                <c:pt idx="25">
                  <c:v>19.25</c:v>
                </c:pt>
              </c:numCache>
            </c:numRef>
          </c:xVal>
          <c:yVal>
            <c:numRef>
              <c:f>'Pb-Pb model'!$P$5:$P$30</c:f>
              <c:numCache>
                <c:formatCode>0.0</c:formatCode>
                <c:ptCount val="26"/>
                <c:pt idx="0">
                  <c:v>14.992041033360218</c:v>
                </c:pt>
                <c:pt idx="1">
                  <c:v>15.069756029010451</c:v>
                </c:pt>
                <c:pt idx="2">
                  <c:v>15.140182079703067</c:v>
                </c:pt>
                <c:pt idx="3">
                  <c:v>15.204002820792487</c:v>
                </c:pt>
                <c:pt idx="4">
                  <c:v>15.261837768984886</c:v>
                </c:pt>
                <c:pt idx="5">
                  <c:v>15.314248336072017</c:v>
                </c:pt>
                <c:pt idx="6">
                  <c:v>15.361743278632643</c:v>
                </c:pt>
                <c:pt idx="7">
                  <c:v>15.40478363660257</c:v>
                </c:pt>
                <c:pt idx="8">
                  <c:v>15.443787208652688</c:v>
                </c:pt>
                <c:pt idx="9">
                  <c:v>15.479132607818087</c:v>
                </c:pt>
                <c:pt idx="10">
                  <c:v>15.511162936746834</c:v>
                </c:pt>
                <c:pt idx="11">
                  <c:v>15.540189118244539</c:v>
                </c:pt>
                <c:pt idx="12">
                  <c:v>15.566492913444769</c:v>
                </c:pt>
                <c:pt idx="13">
                  <c:v>15.590329656903096</c:v>
                </c:pt>
                <c:pt idx="14">
                  <c:v>15.611930735164727</c:v>
                </c:pt>
                <c:pt idx="15">
                  <c:v>15.631505832865503</c:v>
                </c:pt>
                <c:pt idx="16">
                  <c:v>15.649244968169484</c:v>
                </c:pt>
                <c:pt idx="17">
                  <c:v>15.665320337301383</c:v>
                </c:pt>
                <c:pt idx="18">
                  <c:v>15.679887986078986</c:v>
                </c:pt>
                <c:pt idx="19">
                  <c:v>15.693089324671361</c:v>
                </c:pt>
                <c:pt idx="20">
                  <c:v>15.705052500286802</c:v>
                </c:pt>
                <c:pt idx="21">
                  <c:v>15.715893641115397</c:v>
                </c:pt>
                <c:pt idx="22">
                  <c:v>15.725717983601324</c:v>
                </c:pt>
                <c:pt idx="23">
                  <c:v>15.734620893987495</c:v>
                </c:pt>
                <c:pt idx="24">
                  <c:v>15.742688794048767</c:v>
                </c:pt>
                <c:pt idx="25">
                  <c:v>15.75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C9-1845-987A-6DDA7E3DD6FE}"/>
            </c:ext>
          </c:extLst>
        </c:ser>
        <c:ser>
          <c:idx val="2"/>
          <c:order val="1"/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'Pb-Pb model'!$N$34:$N$59</c:f>
              <c:numCache>
                <c:formatCode>0.00</c:formatCode>
                <c:ptCount val="26"/>
                <c:pt idx="0">
                  <c:v>14.925878932834735</c:v>
                </c:pt>
                <c:pt idx="1">
                  <c:v>15.120962915679497</c:v>
                </c:pt>
                <c:pt idx="2">
                  <c:v>15.313044105655159</c:v>
                </c:pt>
                <c:pt idx="3">
                  <c:v>15.502168722676259</c:v>
                </c:pt>
                <c:pt idx="4">
                  <c:v>15.688382275226148</c:v>
                </c:pt>
                <c:pt idx="5">
                  <c:v>15.871729571307553</c:v>
                </c:pt>
                <c:pt idx="6">
                  <c:v>16.052254729224597</c:v>
                </c:pt>
                <c:pt idx="7">
                  <c:v>16.230001188198848</c:v>
                </c:pt>
                <c:pt idx="8">
                  <c:v>16.405011718821978</c:v>
                </c:pt>
                <c:pt idx="9">
                  <c:v>16.577328433347503</c:v>
                </c:pt>
                <c:pt idx="10">
                  <c:v>16.746992795824134</c:v>
                </c:pt>
                <c:pt idx="11">
                  <c:v>16.914045632073162</c:v>
                </c:pt>
                <c:pt idx="12">
                  <c:v>17.078527139512225</c:v>
                </c:pt>
                <c:pt idx="13">
                  <c:v>17.240476896827907</c:v>
                </c:pt>
                <c:pt idx="14">
                  <c:v>17.399933873499439</c:v>
                </c:pt>
                <c:pt idx="15">
                  <c:v>17.556936439175789</c:v>
                </c:pt>
                <c:pt idx="16">
                  <c:v>17.711522372908462</c:v>
                </c:pt>
                <c:pt idx="17">
                  <c:v>17.863728872242131</c:v>
                </c:pt>
                <c:pt idx="18">
                  <c:v>18.013592562165385</c:v>
                </c:pt>
                <c:pt idx="19">
                  <c:v>18.161149503923692</c:v>
                </c:pt>
                <c:pt idx="20">
                  <c:v>18.30643520369669</c:v>
                </c:pt>
                <c:pt idx="21">
                  <c:v>18.449484621141949</c:v>
                </c:pt>
                <c:pt idx="22">
                  <c:v>18.590332177807205</c:v>
                </c:pt>
                <c:pt idx="23">
                  <c:v>18.729011765413098</c:v>
                </c:pt>
                <c:pt idx="24">
                  <c:v>18.865556754008455</c:v>
                </c:pt>
                <c:pt idx="25">
                  <c:v>19</c:v>
                </c:pt>
              </c:numCache>
            </c:numRef>
          </c:xVal>
          <c:yVal>
            <c:numRef>
              <c:f>'Pb-Pb model'!$P$34:$P$59</c:f>
              <c:numCache>
                <c:formatCode>0.0</c:formatCode>
                <c:ptCount val="26"/>
                <c:pt idx="0">
                  <c:v>14.880754916519288</c:v>
                </c:pt>
                <c:pt idx="1">
                  <c:v>14.949373906518469</c:v>
                </c:pt>
                <c:pt idx="2">
                  <c:v>15.01155707242776</c:v>
                </c:pt>
                <c:pt idx="3">
                  <c:v>15.067908034785974</c:v>
                </c:pt>
                <c:pt idx="4">
                  <c:v>15.118973800130393</c:v>
                </c:pt>
                <c:pt idx="5">
                  <c:v>15.16525007086441</c:v>
                </c:pt>
                <c:pt idx="6">
                  <c:v>15.207186057108904</c:v>
                </c:pt>
                <c:pt idx="7">
                  <c:v>15.245188837246623</c:v>
                </c:pt>
                <c:pt idx="8">
                  <c:v>15.279627309488001</c:v>
                </c:pt>
                <c:pt idx="9">
                  <c:v>15.310835772816793</c:v>
                </c:pt>
                <c:pt idx="10">
                  <c:v>15.339117172076261</c:v>
                </c:pt>
                <c:pt idx="11">
                  <c:v>15.364746038696412</c:v>
                </c:pt>
                <c:pt idx="12">
                  <c:v>15.387971155608319</c:v>
                </c:pt>
                <c:pt idx="13">
                  <c:v>15.409017972214233</c:v>
                </c:pt>
                <c:pt idx="14">
                  <c:v>15.428090792855919</c:v>
                </c:pt>
                <c:pt idx="15">
                  <c:v>15.445374760024983</c:v>
                </c:pt>
                <c:pt idx="16">
                  <c:v>15.461037651566485</c:v>
                </c:pt>
                <c:pt idx="17">
                  <c:v>15.475231509321549</c:v>
                </c:pt>
                <c:pt idx="18">
                  <c:v>15.488094115018407</c:v>
                </c:pt>
                <c:pt idx="19">
                  <c:v>15.499750327738575</c:v>
                </c:pt>
                <c:pt idx="20">
                  <c:v>15.510313295941121</c:v>
                </c:pt>
                <c:pt idx="21">
                  <c:v>15.51988555581031</c:v>
                </c:pt>
                <c:pt idx="22">
                  <c:v>15.52856002658844</c:v>
                </c:pt>
                <c:pt idx="23">
                  <c:v>15.536420912555695</c:v>
                </c:pt>
                <c:pt idx="24">
                  <c:v>15.54354452041267</c:v>
                </c:pt>
                <c:pt idx="25">
                  <c:v>15.55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DC9-1845-987A-6DDA7E3DD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810176"/>
        <c:axId val="497531824"/>
      </c:scatterChart>
      <c:valAx>
        <c:axId val="497810176"/>
        <c:scaling>
          <c:orientation val="minMax"/>
          <c:min val="14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206Pb/204Pb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531824"/>
        <c:crosses val="autoZero"/>
        <c:crossBetween val="midCat"/>
      </c:valAx>
      <c:valAx>
        <c:axId val="49753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207Pb/204Pb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810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'Pb-Pb model'!$N$5:$N$30</c:f>
              <c:numCache>
                <c:formatCode>0.00</c:formatCode>
                <c:ptCount val="26"/>
                <c:pt idx="0">
                  <c:v>14.635821023931433</c:v>
                </c:pt>
                <c:pt idx="1">
                  <c:v>14.856764976595151</c:v>
                </c:pt>
                <c:pt idx="2">
                  <c:v>15.074308091753633</c:v>
                </c:pt>
                <c:pt idx="3">
                  <c:v>15.288502716147297</c:v>
                </c:pt>
                <c:pt idx="4">
                  <c:v>15.499400390779382</c:v>
                </c:pt>
                <c:pt idx="5">
                  <c:v>15.707051863318089</c:v>
                </c:pt>
                <c:pt idx="6">
                  <c:v>15.911507100307857</c:v>
                </c:pt>
                <c:pt idx="7">
                  <c:v>16.112815299192651</c:v>
                </c:pt>
                <c:pt idx="8">
                  <c:v>16.311024900154194</c:v>
                </c:pt>
                <c:pt idx="9">
                  <c:v>16.506183597767983</c:v>
                </c:pt>
                <c:pt idx="10">
                  <c:v>16.69833835247989</c:v>
                </c:pt>
                <c:pt idx="11">
                  <c:v>16.887535401906113</c:v>
                </c:pt>
                <c:pt idx="12">
                  <c:v>17.073820271959192</c:v>
                </c:pt>
                <c:pt idx="13">
                  <c:v>17.257237787802772</c:v>
                </c:pt>
                <c:pt idx="14">
                  <c:v>17.437832084637737</c:v>
                </c:pt>
                <c:pt idx="15">
                  <c:v>17.615646618322348</c:v>
                </c:pt>
                <c:pt idx="16">
                  <c:v>17.790724175828885</c:v>
                </c:pt>
                <c:pt idx="17">
                  <c:v>17.963106885539343</c:v>
                </c:pt>
                <c:pt idx="18">
                  <c:v>18.132836227382658</c:v>
                </c:pt>
                <c:pt idx="19">
                  <c:v>18.299953042815901</c:v>
                </c:pt>
                <c:pt idx="20">
                  <c:v>18.464497544651831</c:v>
                </c:pt>
                <c:pt idx="21">
                  <c:v>18.626509326735185</c:v>
                </c:pt>
                <c:pt idx="22">
                  <c:v>18.78602737347002</c:v>
                </c:pt>
                <c:pt idx="23">
                  <c:v>18.943090069200416</c:v>
                </c:pt>
                <c:pt idx="24">
                  <c:v>19.097735207446785</c:v>
                </c:pt>
                <c:pt idx="25">
                  <c:v>19.25</c:v>
                </c:pt>
              </c:numCache>
            </c:numRef>
          </c:xVal>
          <c:yVal>
            <c:numRef>
              <c:f>'Pb-Pb model'!$R$5:$R$30</c:f>
              <c:numCache>
                <c:formatCode>0.00</c:formatCode>
                <c:ptCount val="26"/>
                <c:pt idx="0">
                  <c:v>38.692041033360219</c:v>
                </c:pt>
                <c:pt idx="1">
                  <c:v>38.769756029010452</c:v>
                </c:pt>
                <c:pt idx="2">
                  <c:v>38.840182079703069</c:v>
                </c:pt>
                <c:pt idx="3">
                  <c:v>38.904002820792492</c:v>
                </c:pt>
                <c:pt idx="4">
                  <c:v>38.961837768984886</c:v>
                </c:pt>
                <c:pt idx="5">
                  <c:v>39.014248336072022</c:v>
                </c:pt>
                <c:pt idx="6">
                  <c:v>39.061743278632648</c:v>
                </c:pt>
                <c:pt idx="7">
                  <c:v>39.104783636602576</c:v>
                </c:pt>
                <c:pt idx="8">
                  <c:v>39.143787208652689</c:v>
                </c:pt>
                <c:pt idx="9">
                  <c:v>39.17913260781809</c:v>
                </c:pt>
                <c:pt idx="10">
                  <c:v>39.211162936746838</c:v>
                </c:pt>
                <c:pt idx="11">
                  <c:v>39.240189118244544</c:v>
                </c:pt>
                <c:pt idx="12">
                  <c:v>39.266492913444772</c:v>
                </c:pt>
                <c:pt idx="13">
                  <c:v>39.290329656903097</c:v>
                </c:pt>
                <c:pt idx="14">
                  <c:v>39.311930735164729</c:v>
                </c:pt>
                <c:pt idx="15">
                  <c:v>39.331505832865503</c:v>
                </c:pt>
                <c:pt idx="16">
                  <c:v>39.349244968169486</c:v>
                </c:pt>
                <c:pt idx="17">
                  <c:v>39.365320337301384</c:v>
                </c:pt>
                <c:pt idx="18">
                  <c:v>39.379887986078991</c:v>
                </c:pt>
                <c:pt idx="19">
                  <c:v>39.393089324671365</c:v>
                </c:pt>
                <c:pt idx="20">
                  <c:v>39.405052500286807</c:v>
                </c:pt>
                <c:pt idx="21">
                  <c:v>39.415893641115396</c:v>
                </c:pt>
                <c:pt idx="22">
                  <c:v>39.425717983601331</c:v>
                </c:pt>
                <c:pt idx="23">
                  <c:v>39.4346208939875</c:v>
                </c:pt>
                <c:pt idx="24">
                  <c:v>39.44268879404877</c:v>
                </c:pt>
                <c:pt idx="25">
                  <c:v>39.450000000000003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FB-7D43-ACBB-ACCE4642F7CF}"/>
            </c:ext>
          </c:extLst>
        </c:ser>
        <c:ser>
          <c:idx val="2"/>
          <c:order val="1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'Pb-Pb model'!$N$34:$N$59</c:f>
              <c:numCache>
                <c:formatCode>0.00</c:formatCode>
                <c:ptCount val="26"/>
                <c:pt idx="0">
                  <c:v>14.925878932834735</c:v>
                </c:pt>
                <c:pt idx="1">
                  <c:v>15.120962915679497</c:v>
                </c:pt>
                <c:pt idx="2">
                  <c:v>15.313044105655159</c:v>
                </c:pt>
                <c:pt idx="3">
                  <c:v>15.502168722676259</c:v>
                </c:pt>
                <c:pt idx="4">
                  <c:v>15.688382275226148</c:v>
                </c:pt>
                <c:pt idx="5">
                  <c:v>15.871729571307553</c:v>
                </c:pt>
                <c:pt idx="6">
                  <c:v>16.052254729224597</c:v>
                </c:pt>
                <c:pt idx="7">
                  <c:v>16.230001188198848</c:v>
                </c:pt>
                <c:pt idx="8">
                  <c:v>16.405011718821978</c:v>
                </c:pt>
                <c:pt idx="9">
                  <c:v>16.577328433347503</c:v>
                </c:pt>
                <c:pt idx="10">
                  <c:v>16.746992795824134</c:v>
                </c:pt>
                <c:pt idx="11">
                  <c:v>16.914045632073162</c:v>
                </c:pt>
                <c:pt idx="12">
                  <c:v>17.078527139512225</c:v>
                </c:pt>
                <c:pt idx="13">
                  <c:v>17.240476896827907</c:v>
                </c:pt>
                <c:pt idx="14">
                  <c:v>17.399933873499439</c:v>
                </c:pt>
                <c:pt idx="15">
                  <c:v>17.556936439175789</c:v>
                </c:pt>
                <c:pt idx="16">
                  <c:v>17.711522372908462</c:v>
                </c:pt>
                <c:pt idx="17">
                  <c:v>17.863728872242131</c:v>
                </c:pt>
                <c:pt idx="18">
                  <c:v>18.013592562165385</c:v>
                </c:pt>
                <c:pt idx="19">
                  <c:v>18.161149503923692</c:v>
                </c:pt>
                <c:pt idx="20">
                  <c:v>18.30643520369669</c:v>
                </c:pt>
                <c:pt idx="21">
                  <c:v>18.449484621141949</c:v>
                </c:pt>
                <c:pt idx="22">
                  <c:v>18.590332177807205</c:v>
                </c:pt>
                <c:pt idx="23">
                  <c:v>18.729011765413098</c:v>
                </c:pt>
                <c:pt idx="24">
                  <c:v>18.865556754008455</c:v>
                </c:pt>
                <c:pt idx="25">
                  <c:v>19</c:v>
                </c:pt>
              </c:numCache>
            </c:numRef>
          </c:xVal>
          <c:yVal>
            <c:numRef>
              <c:f>'Pb-Pb model'!$R$34:$R$59</c:f>
              <c:numCache>
                <c:formatCode>0.00</c:formatCode>
                <c:ptCount val="26"/>
                <c:pt idx="0">
                  <c:v>37.780754916519292</c:v>
                </c:pt>
                <c:pt idx="1">
                  <c:v>37.849373906518473</c:v>
                </c:pt>
                <c:pt idx="2">
                  <c:v>37.911557072427762</c:v>
                </c:pt>
                <c:pt idx="3">
                  <c:v>37.967908034785978</c:v>
                </c:pt>
                <c:pt idx="4">
                  <c:v>38.018973800130397</c:v>
                </c:pt>
                <c:pt idx="5">
                  <c:v>38.065250070864415</c:v>
                </c:pt>
                <c:pt idx="6">
                  <c:v>38.107186057108905</c:v>
                </c:pt>
                <c:pt idx="7">
                  <c:v>38.145188837246629</c:v>
                </c:pt>
                <c:pt idx="8">
                  <c:v>38.179627309488005</c:v>
                </c:pt>
                <c:pt idx="9">
                  <c:v>38.210835772816793</c:v>
                </c:pt>
                <c:pt idx="10">
                  <c:v>38.239117172076263</c:v>
                </c:pt>
                <c:pt idx="11">
                  <c:v>38.264746038696416</c:v>
                </c:pt>
                <c:pt idx="12">
                  <c:v>38.287971155608318</c:v>
                </c:pt>
                <c:pt idx="13">
                  <c:v>38.309017972214235</c:v>
                </c:pt>
                <c:pt idx="14">
                  <c:v>38.328090792855924</c:v>
                </c:pt>
                <c:pt idx="15">
                  <c:v>38.345374760024988</c:v>
                </c:pt>
                <c:pt idx="16">
                  <c:v>38.361037651566491</c:v>
                </c:pt>
                <c:pt idx="17">
                  <c:v>38.375231509321551</c:v>
                </c:pt>
                <c:pt idx="18">
                  <c:v>38.388094115018411</c:v>
                </c:pt>
                <c:pt idx="19">
                  <c:v>38.399750327738573</c:v>
                </c:pt>
                <c:pt idx="20">
                  <c:v>38.410313295941123</c:v>
                </c:pt>
                <c:pt idx="21">
                  <c:v>38.419885555810311</c:v>
                </c:pt>
                <c:pt idx="22">
                  <c:v>38.428560026588443</c:v>
                </c:pt>
                <c:pt idx="23">
                  <c:v>38.436420912555697</c:v>
                </c:pt>
                <c:pt idx="24">
                  <c:v>38.443544520412672</c:v>
                </c:pt>
                <c:pt idx="25">
                  <c:v>38.450000000000003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FB-7D43-ACBB-ACCE4642F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810176"/>
        <c:axId val="497531824"/>
      </c:scatterChart>
      <c:valAx>
        <c:axId val="497810176"/>
        <c:scaling>
          <c:orientation val="minMax"/>
          <c:min val="14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206Pb/204Pb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531824"/>
        <c:crosses val="autoZero"/>
        <c:crossBetween val="midCat"/>
      </c:valAx>
      <c:valAx>
        <c:axId val="49753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208Pb/204Pb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810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6350</xdr:colOff>
      <xdr:row>1</xdr:row>
      <xdr:rowOff>196850</xdr:rowOff>
    </xdr:from>
    <xdr:to>
      <xdr:col>33</xdr:col>
      <xdr:colOff>292100</xdr:colOff>
      <xdr:row>26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5B57A5A-B0E9-764F-B6A4-BDCD4A3E66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495300</xdr:colOff>
      <xdr:row>2</xdr:row>
      <xdr:rowOff>0</xdr:rowOff>
    </xdr:from>
    <xdr:to>
      <xdr:col>25</xdr:col>
      <xdr:colOff>781050</xdr:colOff>
      <xdr:row>26</xdr:row>
      <xdr:rowOff>31750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770F77A-5B5E-FE41-B212-57FA39B412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oi.org/10.1016/j.chemgeo.2015.09.026" TargetMode="External"/><Relationship Id="rId1" Type="http://schemas.openxmlformats.org/officeDocument/2006/relationships/hyperlink" Target="https://doi.org/10.1016/j.epsl.2019.03.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3DCEE-A9A1-0345-9FD5-E77A3C7A4B9C}">
  <dimension ref="A1:R59"/>
  <sheetViews>
    <sheetView tabSelected="1" topLeftCell="A12" workbookViewId="0">
      <selection activeCell="B32" sqref="B32:R59"/>
    </sheetView>
  </sheetViews>
  <sheetFormatPr baseColWidth="10" defaultRowHeight="16"/>
  <cols>
    <col min="1" max="1" width="10.83203125" style="2"/>
    <col min="2" max="2" width="12.5" style="2" customWidth="1"/>
    <col min="3" max="3" width="10.5" style="2" bestFit="1" customWidth="1"/>
    <col min="4" max="4" width="11" style="3" bestFit="1" customWidth="1"/>
    <col min="5" max="5" width="10.33203125" style="3" bestFit="1" customWidth="1"/>
    <col min="6" max="7" width="11" style="3" bestFit="1" customWidth="1"/>
    <col min="8" max="10" width="11.5" style="2" bestFit="1" customWidth="1"/>
    <col min="11" max="12" width="11" style="2" bestFit="1" customWidth="1"/>
    <col min="13" max="13" width="4.83203125" style="2" customWidth="1"/>
    <col min="14" max="14" width="12.6640625" style="2" bestFit="1" customWidth="1"/>
    <col min="15" max="15" width="4.83203125" style="2" customWidth="1"/>
    <col min="16" max="16" width="10.33203125" style="2" bestFit="1" customWidth="1"/>
    <col min="17" max="17" width="11" style="3" customWidth="1"/>
    <col min="18" max="18" width="10.33203125" style="3" bestFit="1" customWidth="1"/>
    <col min="19" max="16384" width="10.83203125" style="2"/>
  </cols>
  <sheetData>
    <row r="1" spans="1:18" ht="20">
      <c r="A1" s="1" t="s">
        <v>5</v>
      </c>
    </row>
    <row r="3" spans="1:18">
      <c r="B3" s="4" t="s">
        <v>4</v>
      </c>
      <c r="D3" s="5" t="s">
        <v>0</v>
      </c>
      <c r="G3" s="6" t="s">
        <v>1</v>
      </c>
      <c r="N3" s="14" t="s">
        <v>15</v>
      </c>
      <c r="O3" s="15"/>
      <c r="P3" s="15"/>
      <c r="Q3" s="16"/>
      <c r="R3" s="16"/>
    </row>
    <row r="4" spans="1:18" ht="19"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2</v>
      </c>
      <c r="L4" s="7" t="s">
        <v>3</v>
      </c>
      <c r="M4" s="7"/>
      <c r="N4" s="7" t="s">
        <v>8</v>
      </c>
      <c r="P4" s="7" t="s">
        <v>9</v>
      </c>
      <c r="R4" s="7" t="s">
        <v>6</v>
      </c>
    </row>
    <row r="5" spans="1:18">
      <c r="B5" s="3">
        <v>39.450000000000003</v>
      </c>
      <c r="C5" s="3">
        <v>18.260000000000002</v>
      </c>
      <c r="D5" s="3">
        <v>19.25</v>
      </c>
      <c r="E5" s="3">
        <v>15.75</v>
      </c>
      <c r="F5" s="3">
        <v>9.74</v>
      </c>
      <c r="G5" s="8">
        <f>F5/137.88</f>
        <v>7.0641137220771685E-2</v>
      </c>
      <c r="H5" s="9">
        <v>1.5512E-10</v>
      </c>
      <c r="I5" s="9">
        <v>9.8484999999999996E-10</v>
      </c>
      <c r="J5" s="9">
        <v>4.9475000000000002E-11</v>
      </c>
      <c r="K5" s="10">
        <v>2500000000</v>
      </c>
      <c r="L5" s="8">
        <f>K5/1000000</f>
        <v>2500</v>
      </c>
      <c r="M5" s="8">
        <f>F5*(EXP(H5*K5)-1)</f>
        <v>4.6141789760685672</v>
      </c>
      <c r="N5" s="8">
        <f>D5-M5</f>
        <v>14.635821023931433</v>
      </c>
      <c r="O5" s="8">
        <f>G5*(EXP(I5*K5)-1)</f>
        <v>0.75795896663978246</v>
      </c>
      <c r="P5" s="11">
        <f>E5-O5</f>
        <v>14.992041033360218</v>
      </c>
      <c r="Q5" s="12">
        <f>C5*(EXP(J5*K5)-1)</f>
        <v>2.4041512480830414</v>
      </c>
      <c r="R5" s="8">
        <f>B5-O5</f>
        <v>38.692041033360219</v>
      </c>
    </row>
    <row r="6" spans="1:18">
      <c r="B6" s="3">
        <v>39.450000000000003</v>
      </c>
      <c r="C6" s="3">
        <v>18.260000000000002</v>
      </c>
      <c r="D6" s="3">
        <f>D5</f>
        <v>19.25</v>
      </c>
      <c r="E6" s="3">
        <f t="shared" ref="E6:I6" si="0">E5</f>
        <v>15.75</v>
      </c>
      <c r="F6" s="3">
        <f t="shared" si="0"/>
        <v>9.74</v>
      </c>
      <c r="G6" s="3">
        <f t="shared" si="0"/>
        <v>7.0641137220771685E-2</v>
      </c>
      <c r="H6" s="3">
        <f t="shared" si="0"/>
        <v>1.5512E-10</v>
      </c>
      <c r="I6" s="3">
        <f t="shared" si="0"/>
        <v>9.8484999999999996E-10</v>
      </c>
      <c r="J6" s="9">
        <v>4.9475000000000002E-11</v>
      </c>
      <c r="K6" s="10">
        <f>K5-100000000</f>
        <v>2400000000</v>
      </c>
      <c r="L6" s="8">
        <f t="shared" ref="L6:L30" si="1">K6/1000000</f>
        <v>2400</v>
      </c>
      <c r="M6" s="8">
        <f>F6*(EXP(H6*K6)-1)</f>
        <v>4.3932350234048494</v>
      </c>
      <c r="N6" s="8">
        <f>D6-M6</f>
        <v>14.856764976595151</v>
      </c>
      <c r="O6" s="8">
        <f>G6*(EXP(I6*K6)-1)</f>
        <v>0.68024397098954881</v>
      </c>
      <c r="P6" s="11">
        <f>E6-O6</f>
        <v>15.069756029010451</v>
      </c>
      <c r="Q6" s="12">
        <f t="shared" ref="Q6:Q30" si="2">C6*(EXP(J6*K6)-1)</f>
        <v>2.3021678492430127</v>
      </c>
      <c r="R6" s="8">
        <f t="shared" ref="R6:R30" si="3">B6-O6</f>
        <v>38.769756029010452</v>
      </c>
    </row>
    <row r="7" spans="1:18">
      <c r="B7" s="3">
        <v>39.450000000000003</v>
      </c>
      <c r="C7" s="3">
        <v>18.260000000000002</v>
      </c>
      <c r="D7" s="3">
        <f t="shared" ref="D7:D16" si="4">D6</f>
        <v>19.25</v>
      </c>
      <c r="E7" s="3">
        <f t="shared" ref="E7:E17" si="5">E6</f>
        <v>15.75</v>
      </c>
      <c r="F7" s="3">
        <f t="shared" ref="F7:F17" si="6">F6</f>
        <v>9.74</v>
      </c>
      <c r="G7" s="3">
        <f t="shared" ref="G7:G17" si="7">G6</f>
        <v>7.0641137220771685E-2</v>
      </c>
      <c r="H7" s="3">
        <f t="shared" ref="H7:H17" si="8">H6</f>
        <v>1.5512E-10</v>
      </c>
      <c r="I7" s="3">
        <f t="shared" ref="I7:I17" si="9">I6</f>
        <v>9.8484999999999996E-10</v>
      </c>
      <c r="J7" s="9">
        <v>4.9475000000000002E-11</v>
      </c>
      <c r="K7" s="10">
        <f t="shared" ref="K7:K16" si="10">K6-100000000</f>
        <v>2300000000</v>
      </c>
      <c r="L7" s="8">
        <f t="shared" si="1"/>
        <v>2300</v>
      </c>
      <c r="M7" s="8">
        <f t="shared" ref="M7:M16" si="11">F7*(EXP(H7*K7)-1)</f>
        <v>4.1756919082463675</v>
      </c>
      <c r="N7" s="8">
        <f t="shared" ref="N7:N16" si="12">D7-M7</f>
        <v>15.074308091753633</v>
      </c>
      <c r="O7" s="8">
        <f t="shared" ref="O7:O16" si="13">G7*(EXP(I7*K7)-1)</f>
        <v>0.60981792029693294</v>
      </c>
      <c r="P7" s="11">
        <f t="shared" ref="P7:P16" si="14">E7-O7</f>
        <v>15.140182079703067</v>
      </c>
      <c r="Q7" s="12">
        <f t="shared" si="2"/>
        <v>2.2006877671622358</v>
      </c>
      <c r="R7" s="8">
        <f t="shared" si="3"/>
        <v>38.840182079703069</v>
      </c>
    </row>
    <row r="8" spans="1:18">
      <c r="B8" s="3">
        <v>39.450000000000003</v>
      </c>
      <c r="C8" s="3">
        <v>18.260000000000002</v>
      </c>
      <c r="D8" s="3">
        <f t="shared" si="4"/>
        <v>19.25</v>
      </c>
      <c r="E8" s="3">
        <f t="shared" si="5"/>
        <v>15.75</v>
      </c>
      <c r="F8" s="3">
        <f t="shared" si="6"/>
        <v>9.74</v>
      </c>
      <c r="G8" s="3">
        <f t="shared" si="7"/>
        <v>7.0641137220771685E-2</v>
      </c>
      <c r="H8" s="3">
        <f t="shared" si="8"/>
        <v>1.5512E-10</v>
      </c>
      <c r="I8" s="3">
        <f t="shared" si="9"/>
        <v>9.8484999999999996E-10</v>
      </c>
      <c r="J8" s="9">
        <v>4.9475000000000002E-11</v>
      </c>
      <c r="K8" s="10">
        <f t="shared" si="10"/>
        <v>2200000000</v>
      </c>
      <c r="L8" s="8">
        <f t="shared" si="1"/>
        <v>2200</v>
      </c>
      <c r="M8" s="8">
        <f t="shared" si="11"/>
        <v>3.9614972838527027</v>
      </c>
      <c r="N8" s="8">
        <f t="shared" si="12"/>
        <v>15.288502716147297</v>
      </c>
      <c r="O8" s="8">
        <f t="shared" si="13"/>
        <v>0.54599717920751345</v>
      </c>
      <c r="P8" s="11">
        <f t="shared" si="14"/>
        <v>15.204002820792487</v>
      </c>
      <c r="Q8" s="12">
        <f t="shared" si="2"/>
        <v>2.0997085178309365</v>
      </c>
      <c r="R8" s="8">
        <f t="shared" si="3"/>
        <v>38.904002820792492</v>
      </c>
    </row>
    <row r="9" spans="1:18">
      <c r="B9" s="3">
        <v>39.450000000000003</v>
      </c>
      <c r="C9" s="3">
        <v>18.260000000000002</v>
      </c>
      <c r="D9" s="3">
        <f t="shared" si="4"/>
        <v>19.25</v>
      </c>
      <c r="E9" s="3">
        <f t="shared" si="5"/>
        <v>15.75</v>
      </c>
      <c r="F9" s="3">
        <f t="shared" si="6"/>
        <v>9.74</v>
      </c>
      <c r="G9" s="3">
        <f t="shared" si="7"/>
        <v>7.0641137220771685E-2</v>
      </c>
      <c r="H9" s="3">
        <f t="shared" si="8"/>
        <v>1.5512E-10</v>
      </c>
      <c r="I9" s="3">
        <f t="shared" si="9"/>
        <v>9.8484999999999996E-10</v>
      </c>
      <c r="J9" s="9">
        <v>4.9475000000000002E-11</v>
      </c>
      <c r="K9" s="10">
        <f t="shared" si="10"/>
        <v>2100000000</v>
      </c>
      <c r="L9" s="8">
        <f t="shared" si="1"/>
        <v>2100</v>
      </c>
      <c r="M9" s="8">
        <f t="shared" si="11"/>
        <v>3.7505996092206182</v>
      </c>
      <c r="N9" s="8">
        <f t="shared" si="12"/>
        <v>15.499400390779382</v>
      </c>
      <c r="O9" s="8">
        <f t="shared" si="13"/>
        <v>0.48816223101511447</v>
      </c>
      <c r="P9" s="11">
        <f t="shared" si="14"/>
        <v>15.261837768984886</v>
      </c>
      <c r="Q9" s="12">
        <f t="shared" si="2"/>
        <v>1.9992276294986233</v>
      </c>
      <c r="R9" s="8">
        <f t="shared" si="3"/>
        <v>38.961837768984886</v>
      </c>
    </row>
    <row r="10" spans="1:18">
      <c r="B10" s="3">
        <v>39.450000000000003</v>
      </c>
      <c r="C10" s="3">
        <v>18.260000000000002</v>
      </c>
      <c r="D10" s="3">
        <f t="shared" si="4"/>
        <v>19.25</v>
      </c>
      <c r="E10" s="3">
        <f t="shared" si="5"/>
        <v>15.75</v>
      </c>
      <c r="F10" s="3">
        <f t="shared" si="6"/>
        <v>9.74</v>
      </c>
      <c r="G10" s="3">
        <f t="shared" si="7"/>
        <v>7.0641137220771685E-2</v>
      </c>
      <c r="H10" s="3">
        <f t="shared" si="8"/>
        <v>1.5512E-10</v>
      </c>
      <c r="I10" s="3">
        <f t="shared" si="9"/>
        <v>9.8484999999999996E-10</v>
      </c>
      <c r="J10" s="9">
        <v>4.9475000000000002E-11</v>
      </c>
      <c r="K10" s="10">
        <f t="shared" si="10"/>
        <v>2000000000</v>
      </c>
      <c r="L10" s="8">
        <f t="shared" si="1"/>
        <v>2000</v>
      </c>
      <c r="M10" s="8">
        <f t="shared" si="11"/>
        <v>3.5429481366819116</v>
      </c>
      <c r="N10" s="8">
        <f t="shared" si="12"/>
        <v>15.707051863318089</v>
      </c>
      <c r="O10" s="8">
        <f t="shared" si="13"/>
        <v>0.43575166392798304</v>
      </c>
      <c r="P10" s="11">
        <f t="shared" si="14"/>
        <v>15.314248336072017</v>
      </c>
      <c r="Q10" s="12">
        <f t="shared" si="2"/>
        <v>1.8992426426135807</v>
      </c>
      <c r="R10" s="8">
        <f t="shared" si="3"/>
        <v>39.014248336072022</v>
      </c>
    </row>
    <row r="11" spans="1:18">
      <c r="B11" s="3">
        <v>39.450000000000003</v>
      </c>
      <c r="C11" s="3">
        <v>18.260000000000002</v>
      </c>
      <c r="D11" s="3">
        <f t="shared" si="4"/>
        <v>19.25</v>
      </c>
      <c r="E11" s="3">
        <f t="shared" si="5"/>
        <v>15.75</v>
      </c>
      <c r="F11" s="3">
        <f t="shared" si="6"/>
        <v>9.74</v>
      </c>
      <c r="G11" s="3">
        <f t="shared" si="7"/>
        <v>7.0641137220771685E-2</v>
      </c>
      <c r="H11" s="3">
        <f t="shared" si="8"/>
        <v>1.5512E-10</v>
      </c>
      <c r="I11" s="3">
        <f t="shared" si="9"/>
        <v>9.8484999999999996E-10</v>
      </c>
      <c r="J11" s="9">
        <v>4.9475000000000002E-11</v>
      </c>
      <c r="K11" s="10">
        <f t="shared" si="10"/>
        <v>1900000000</v>
      </c>
      <c r="L11" s="8">
        <f t="shared" si="1"/>
        <v>1900</v>
      </c>
      <c r="M11" s="8">
        <f t="shared" si="11"/>
        <v>3.338492899692143</v>
      </c>
      <c r="N11" s="8">
        <f t="shared" si="12"/>
        <v>15.911507100307857</v>
      </c>
      <c r="O11" s="8">
        <f t="shared" si="13"/>
        <v>0.38825672136735784</v>
      </c>
      <c r="P11" s="11">
        <f t="shared" si="14"/>
        <v>15.361743278632643</v>
      </c>
      <c r="Q11" s="12">
        <f t="shared" si="2"/>
        <v>1.7997511097626797</v>
      </c>
      <c r="R11" s="8">
        <f t="shared" si="3"/>
        <v>39.061743278632648</v>
      </c>
    </row>
    <row r="12" spans="1:18">
      <c r="B12" s="3">
        <v>39.450000000000003</v>
      </c>
      <c r="C12" s="3">
        <v>18.260000000000002</v>
      </c>
      <c r="D12" s="3">
        <f t="shared" si="4"/>
        <v>19.25</v>
      </c>
      <c r="E12" s="3">
        <f t="shared" si="5"/>
        <v>15.75</v>
      </c>
      <c r="F12" s="3">
        <f t="shared" si="6"/>
        <v>9.74</v>
      </c>
      <c r="G12" s="3">
        <f t="shared" si="7"/>
        <v>7.0641137220771685E-2</v>
      </c>
      <c r="H12" s="3">
        <f t="shared" si="8"/>
        <v>1.5512E-10</v>
      </c>
      <c r="I12" s="3">
        <f t="shared" si="9"/>
        <v>9.8484999999999996E-10</v>
      </c>
      <c r="J12" s="9">
        <v>4.9475000000000002E-11</v>
      </c>
      <c r="K12" s="10">
        <f t="shared" si="10"/>
        <v>1800000000</v>
      </c>
      <c r="L12" s="8">
        <f t="shared" si="1"/>
        <v>1800</v>
      </c>
      <c r="M12" s="8">
        <f t="shared" si="11"/>
        <v>3.1371847008073495</v>
      </c>
      <c r="N12" s="8">
        <f t="shared" si="12"/>
        <v>16.112815299192651</v>
      </c>
      <c r="O12" s="8">
        <f t="shared" si="13"/>
        <v>0.34521636339742956</v>
      </c>
      <c r="P12" s="11">
        <f t="shared" si="14"/>
        <v>15.40478363660257</v>
      </c>
      <c r="Q12" s="12">
        <f t="shared" si="2"/>
        <v>1.7007505956114655</v>
      </c>
      <c r="R12" s="8">
        <f t="shared" si="3"/>
        <v>39.104783636602576</v>
      </c>
    </row>
    <row r="13" spans="1:18">
      <c r="B13" s="3">
        <v>39.450000000000003</v>
      </c>
      <c r="C13" s="3">
        <v>18.260000000000002</v>
      </c>
      <c r="D13" s="3">
        <f t="shared" si="4"/>
        <v>19.25</v>
      </c>
      <c r="E13" s="3">
        <f t="shared" si="5"/>
        <v>15.75</v>
      </c>
      <c r="F13" s="3">
        <f t="shared" si="6"/>
        <v>9.74</v>
      </c>
      <c r="G13" s="3">
        <f t="shared" si="7"/>
        <v>7.0641137220771685E-2</v>
      </c>
      <c r="H13" s="3">
        <f t="shared" si="8"/>
        <v>1.5512E-10</v>
      </c>
      <c r="I13" s="3">
        <f t="shared" si="9"/>
        <v>9.8484999999999996E-10</v>
      </c>
      <c r="J13" s="9">
        <v>4.9475000000000002E-11</v>
      </c>
      <c r="K13" s="10">
        <f t="shared" si="10"/>
        <v>1700000000</v>
      </c>
      <c r="L13" s="8">
        <f t="shared" si="1"/>
        <v>1700</v>
      </c>
      <c r="M13" s="8">
        <f t="shared" si="11"/>
        <v>2.938975099845806</v>
      </c>
      <c r="N13" s="8">
        <f t="shared" si="12"/>
        <v>16.311024900154194</v>
      </c>
      <c r="O13" s="8">
        <f t="shared" si="13"/>
        <v>0.30621279134731144</v>
      </c>
      <c r="P13" s="11">
        <f t="shared" si="14"/>
        <v>15.443787208652688</v>
      </c>
      <c r="Q13" s="12">
        <f t="shared" si="2"/>
        <v>1.6022386768445416</v>
      </c>
      <c r="R13" s="8">
        <f t="shared" si="3"/>
        <v>39.143787208652689</v>
      </c>
    </row>
    <row r="14" spans="1:18">
      <c r="B14" s="3">
        <v>39.450000000000003</v>
      </c>
      <c r="C14" s="3">
        <v>18.260000000000002</v>
      </c>
      <c r="D14" s="3">
        <f t="shared" si="4"/>
        <v>19.25</v>
      </c>
      <c r="E14" s="3">
        <f t="shared" si="5"/>
        <v>15.75</v>
      </c>
      <c r="F14" s="3">
        <f t="shared" si="6"/>
        <v>9.74</v>
      </c>
      <c r="G14" s="3">
        <f t="shared" si="7"/>
        <v>7.0641137220771685E-2</v>
      </c>
      <c r="H14" s="3">
        <f t="shared" si="8"/>
        <v>1.5512E-10</v>
      </c>
      <c r="I14" s="3">
        <f t="shared" si="9"/>
        <v>9.8484999999999996E-10</v>
      </c>
      <c r="J14" s="9">
        <v>4.9475000000000002E-11</v>
      </c>
      <c r="K14" s="10">
        <f t="shared" si="10"/>
        <v>1600000000</v>
      </c>
      <c r="L14" s="8">
        <f t="shared" si="1"/>
        <v>1600</v>
      </c>
      <c r="M14" s="8">
        <f t="shared" si="11"/>
        <v>2.7438164022320159</v>
      </c>
      <c r="N14" s="8">
        <f t="shared" si="12"/>
        <v>16.506183597767983</v>
      </c>
      <c r="O14" s="8">
        <f t="shared" si="13"/>
        <v>0.27086739218191286</v>
      </c>
      <c r="P14" s="11">
        <f t="shared" si="14"/>
        <v>15.479132607818087</v>
      </c>
      <c r="Q14" s="12">
        <f t="shared" si="2"/>
        <v>1.50421294210625</v>
      </c>
      <c r="R14" s="8">
        <f t="shared" si="3"/>
        <v>39.17913260781809</v>
      </c>
    </row>
    <row r="15" spans="1:18">
      <c r="B15" s="3">
        <v>39.450000000000003</v>
      </c>
      <c r="C15" s="3">
        <v>18.260000000000002</v>
      </c>
      <c r="D15" s="3">
        <f t="shared" si="4"/>
        <v>19.25</v>
      </c>
      <c r="E15" s="3">
        <f t="shared" si="5"/>
        <v>15.75</v>
      </c>
      <c r="F15" s="3">
        <f t="shared" si="6"/>
        <v>9.74</v>
      </c>
      <c r="G15" s="3">
        <f t="shared" si="7"/>
        <v>7.0641137220771685E-2</v>
      </c>
      <c r="H15" s="3">
        <f t="shared" si="8"/>
        <v>1.5512E-10</v>
      </c>
      <c r="I15" s="3">
        <f t="shared" si="9"/>
        <v>9.8484999999999996E-10</v>
      </c>
      <c r="J15" s="9">
        <v>4.9475000000000002E-11</v>
      </c>
      <c r="K15" s="10">
        <f t="shared" si="10"/>
        <v>1500000000</v>
      </c>
      <c r="L15" s="8">
        <f t="shared" si="1"/>
        <v>1500</v>
      </c>
      <c r="M15" s="8">
        <f t="shared" si="11"/>
        <v>2.5516616475201093</v>
      </c>
      <c r="N15" s="8">
        <f t="shared" si="12"/>
        <v>16.69833835247989</v>
      </c>
      <c r="O15" s="8">
        <f t="shared" si="13"/>
        <v>0.23883706325316603</v>
      </c>
      <c r="P15" s="11">
        <f t="shared" si="14"/>
        <v>15.511162936746834</v>
      </c>
      <c r="Q15" s="12">
        <f t="shared" si="2"/>
        <v>1.4066709919416593</v>
      </c>
      <c r="R15" s="8">
        <f t="shared" si="3"/>
        <v>39.211162936746838</v>
      </c>
    </row>
    <row r="16" spans="1:18">
      <c r="B16" s="3">
        <v>39.450000000000003</v>
      </c>
      <c r="C16" s="3">
        <v>18.260000000000002</v>
      </c>
      <c r="D16" s="3">
        <f t="shared" si="4"/>
        <v>19.25</v>
      </c>
      <c r="E16" s="3">
        <f t="shared" si="5"/>
        <v>15.75</v>
      </c>
      <c r="F16" s="3">
        <f t="shared" si="6"/>
        <v>9.74</v>
      </c>
      <c r="G16" s="3">
        <f t="shared" si="7"/>
        <v>7.0641137220771685E-2</v>
      </c>
      <c r="H16" s="3">
        <f t="shared" si="8"/>
        <v>1.5512E-10</v>
      </c>
      <c r="I16" s="3">
        <f t="shared" si="9"/>
        <v>9.8484999999999996E-10</v>
      </c>
      <c r="J16" s="9">
        <v>4.9475000000000002E-11</v>
      </c>
      <c r="K16" s="10">
        <f t="shared" si="10"/>
        <v>1400000000</v>
      </c>
      <c r="L16" s="8">
        <f t="shared" si="1"/>
        <v>1400</v>
      </c>
      <c r="M16" s="8">
        <f t="shared" si="11"/>
        <v>2.3624645980938852</v>
      </c>
      <c r="N16" s="8">
        <f t="shared" si="12"/>
        <v>16.887535401906113</v>
      </c>
      <c r="O16" s="8">
        <f t="shared" si="13"/>
        <v>0.20981088175546042</v>
      </c>
      <c r="P16" s="11">
        <f t="shared" si="14"/>
        <v>15.540189118244539</v>
      </c>
      <c r="Q16" s="12">
        <f t="shared" si="2"/>
        <v>1.3096104387378122</v>
      </c>
      <c r="R16" s="8">
        <f t="shared" si="3"/>
        <v>39.240189118244544</v>
      </c>
    </row>
    <row r="17" spans="2:18">
      <c r="B17" s="3">
        <v>39.450000000000003</v>
      </c>
      <c r="C17" s="3">
        <v>18.260000000000002</v>
      </c>
      <c r="D17" s="3">
        <f>D16</f>
        <v>19.25</v>
      </c>
      <c r="E17" s="3">
        <f t="shared" si="5"/>
        <v>15.75</v>
      </c>
      <c r="F17" s="3">
        <f t="shared" si="6"/>
        <v>9.74</v>
      </c>
      <c r="G17" s="3">
        <f t="shared" si="7"/>
        <v>7.0641137220771685E-2</v>
      </c>
      <c r="H17" s="3">
        <f t="shared" si="8"/>
        <v>1.5512E-10</v>
      </c>
      <c r="I17" s="3">
        <f t="shared" si="9"/>
        <v>9.8484999999999996E-10</v>
      </c>
      <c r="J17" s="9">
        <v>4.9475000000000002E-11</v>
      </c>
      <c r="K17" s="10">
        <f>K16-100000000</f>
        <v>1300000000</v>
      </c>
      <c r="L17" s="8">
        <f t="shared" si="1"/>
        <v>1300</v>
      </c>
      <c r="M17" s="8">
        <f>F17*(EXP(H17*K17)-1)</f>
        <v>2.1761797280408062</v>
      </c>
      <c r="N17" s="8">
        <f>D17-M17</f>
        <v>17.073820271959192</v>
      </c>
      <c r="O17" s="8">
        <f>G17*(EXP(I17*K17)-1)</f>
        <v>0.18350708655523068</v>
      </c>
      <c r="P17" s="11">
        <f>E17-O17</f>
        <v>15.566492913444769</v>
      </c>
      <c r="Q17" s="12">
        <f t="shared" si="2"/>
        <v>1.2130289066653113</v>
      </c>
      <c r="R17" s="8">
        <f t="shared" si="3"/>
        <v>39.266492913444772</v>
      </c>
    </row>
    <row r="18" spans="2:18">
      <c r="B18" s="3">
        <v>39.450000000000003</v>
      </c>
      <c r="C18" s="3">
        <v>18.260000000000002</v>
      </c>
      <c r="D18" s="3">
        <f t="shared" ref="D18:D26" si="15">D17</f>
        <v>19.25</v>
      </c>
      <c r="E18" s="3">
        <f t="shared" ref="E18:E30" si="16">E17</f>
        <v>15.75</v>
      </c>
      <c r="F18" s="3">
        <f t="shared" ref="F18:F30" si="17">F17</f>
        <v>9.74</v>
      </c>
      <c r="G18" s="3">
        <f t="shared" ref="G18:G30" si="18">G17</f>
        <v>7.0641137220771685E-2</v>
      </c>
      <c r="H18" s="3">
        <f t="shared" ref="H18:H30" si="19">H17</f>
        <v>1.5512E-10</v>
      </c>
      <c r="I18" s="3">
        <f t="shared" ref="I18:I30" si="20">I17</f>
        <v>9.8484999999999996E-10</v>
      </c>
      <c r="J18" s="9">
        <v>4.9475000000000002E-11</v>
      </c>
      <c r="K18" s="10">
        <f t="shared" ref="K18:K26" si="21">K17-100000000</f>
        <v>1200000000</v>
      </c>
      <c r="L18" s="8">
        <f t="shared" si="1"/>
        <v>1200</v>
      </c>
      <c r="M18" s="8">
        <f t="shared" ref="M18:M26" si="22">F18*(EXP(H18*K18)-1)</f>
        <v>1.9927622121972295</v>
      </c>
      <c r="N18" s="8">
        <f t="shared" ref="N18:N26" si="23">D18-M18</f>
        <v>17.257237787802772</v>
      </c>
      <c r="O18" s="8">
        <f t="shared" ref="O18:O26" si="24">G18*(EXP(I18*K18)-1)</f>
        <v>0.15967034309690428</v>
      </c>
      <c r="P18" s="11">
        <f t="shared" ref="P18:P26" si="25">E18-O18</f>
        <v>15.590329656903096</v>
      </c>
      <c r="Q18" s="12">
        <f t="shared" si="2"/>
        <v>1.1169240316201194</v>
      </c>
      <c r="R18" s="8">
        <f t="shared" si="3"/>
        <v>39.290329656903097</v>
      </c>
    </row>
    <row r="19" spans="2:18">
      <c r="B19" s="3">
        <v>39.450000000000003</v>
      </c>
      <c r="C19" s="3">
        <v>18.260000000000002</v>
      </c>
      <c r="D19" s="3">
        <f t="shared" si="15"/>
        <v>19.25</v>
      </c>
      <c r="E19" s="3">
        <f t="shared" si="16"/>
        <v>15.75</v>
      </c>
      <c r="F19" s="3">
        <f t="shared" si="17"/>
        <v>9.74</v>
      </c>
      <c r="G19" s="3">
        <f t="shared" si="18"/>
        <v>7.0641137220771685E-2</v>
      </c>
      <c r="H19" s="3">
        <f t="shared" si="19"/>
        <v>1.5512E-10</v>
      </c>
      <c r="I19" s="3">
        <f t="shared" si="20"/>
        <v>9.8484999999999996E-10</v>
      </c>
      <c r="J19" s="9">
        <v>4.9475000000000002E-11</v>
      </c>
      <c r="K19" s="10">
        <f t="shared" si="21"/>
        <v>1100000000</v>
      </c>
      <c r="L19" s="8">
        <f t="shared" si="1"/>
        <v>1100</v>
      </c>
      <c r="M19" s="8">
        <f t="shared" si="22"/>
        <v>1.8121679153622634</v>
      </c>
      <c r="N19" s="8">
        <f t="shared" si="23"/>
        <v>17.437832084637737</v>
      </c>
      <c r="O19" s="8">
        <f t="shared" si="24"/>
        <v>0.13806926483527374</v>
      </c>
      <c r="P19" s="11">
        <f t="shared" si="25"/>
        <v>15.611930735164727</v>
      </c>
      <c r="Q19" s="12">
        <f t="shared" si="2"/>
        <v>1.0212934611657436</v>
      </c>
      <c r="R19" s="8">
        <f t="shared" si="3"/>
        <v>39.311930735164729</v>
      </c>
    </row>
    <row r="20" spans="2:18">
      <c r="B20" s="3">
        <v>39.450000000000003</v>
      </c>
      <c r="C20" s="3">
        <v>18.260000000000002</v>
      </c>
      <c r="D20" s="3">
        <f t="shared" si="15"/>
        <v>19.25</v>
      </c>
      <c r="E20" s="3">
        <f t="shared" si="16"/>
        <v>15.75</v>
      </c>
      <c r="F20" s="3">
        <f t="shared" si="17"/>
        <v>9.74</v>
      </c>
      <c r="G20" s="3">
        <f t="shared" si="18"/>
        <v>7.0641137220771685E-2</v>
      </c>
      <c r="H20" s="3">
        <f t="shared" si="19"/>
        <v>1.5512E-10</v>
      </c>
      <c r="I20" s="3">
        <f t="shared" si="20"/>
        <v>9.8484999999999996E-10</v>
      </c>
      <c r="J20" s="9">
        <v>4.9475000000000002E-11</v>
      </c>
      <c r="K20" s="10">
        <f t="shared" si="21"/>
        <v>1000000000</v>
      </c>
      <c r="L20" s="8">
        <f t="shared" si="1"/>
        <v>1000</v>
      </c>
      <c r="M20" s="8">
        <f t="shared" si="22"/>
        <v>1.634353381677651</v>
      </c>
      <c r="N20" s="8">
        <f t="shared" si="23"/>
        <v>17.615646618322348</v>
      </c>
      <c r="O20" s="8">
        <f t="shared" si="24"/>
        <v>0.11849416713449705</v>
      </c>
      <c r="P20" s="11">
        <f t="shared" si="25"/>
        <v>15.631505832865503</v>
      </c>
      <c r="Q20" s="12">
        <f t="shared" si="2"/>
        <v>0.92613485447561483</v>
      </c>
      <c r="R20" s="8">
        <f t="shared" si="3"/>
        <v>39.331505832865503</v>
      </c>
    </row>
    <row r="21" spans="2:18">
      <c r="B21" s="3">
        <v>39.450000000000003</v>
      </c>
      <c r="C21" s="3">
        <v>18.260000000000002</v>
      </c>
      <c r="D21" s="3">
        <f t="shared" si="15"/>
        <v>19.25</v>
      </c>
      <c r="E21" s="3">
        <f t="shared" si="16"/>
        <v>15.75</v>
      </c>
      <c r="F21" s="3">
        <f t="shared" si="17"/>
        <v>9.74</v>
      </c>
      <c r="G21" s="3">
        <f t="shared" si="18"/>
        <v>7.0641137220771685E-2</v>
      </c>
      <c r="H21" s="3">
        <f t="shared" si="19"/>
        <v>1.5512E-10</v>
      </c>
      <c r="I21" s="3">
        <f t="shared" si="20"/>
        <v>9.8484999999999996E-10</v>
      </c>
      <c r="J21" s="9">
        <v>4.9475000000000002E-11</v>
      </c>
      <c r="K21" s="10">
        <f t="shared" si="21"/>
        <v>900000000</v>
      </c>
      <c r="L21" s="8">
        <f t="shared" si="1"/>
        <v>900</v>
      </c>
      <c r="M21" s="8">
        <f t="shared" si="22"/>
        <v>1.4592758241711139</v>
      </c>
      <c r="N21" s="8">
        <f t="shared" si="23"/>
        <v>17.790724175828885</v>
      </c>
      <c r="O21" s="8">
        <f t="shared" si="24"/>
        <v>0.10075503183051575</v>
      </c>
      <c r="P21" s="11">
        <f t="shared" si="25"/>
        <v>15.649244968169484</v>
      </c>
      <c r="Q21" s="12">
        <f t="shared" si="2"/>
        <v>0.83144588227579364</v>
      </c>
      <c r="R21" s="8">
        <f t="shared" si="3"/>
        <v>39.349244968169486</v>
      </c>
    </row>
    <row r="22" spans="2:18">
      <c r="B22" s="3">
        <v>39.450000000000003</v>
      </c>
      <c r="C22" s="3">
        <v>18.260000000000002</v>
      </c>
      <c r="D22" s="3">
        <f t="shared" si="15"/>
        <v>19.25</v>
      </c>
      <c r="E22" s="3">
        <f t="shared" si="16"/>
        <v>15.75</v>
      </c>
      <c r="F22" s="3">
        <f t="shared" si="17"/>
        <v>9.74</v>
      </c>
      <c r="G22" s="3">
        <f t="shared" si="18"/>
        <v>7.0641137220771685E-2</v>
      </c>
      <c r="H22" s="3">
        <f t="shared" si="19"/>
        <v>1.5512E-10</v>
      </c>
      <c r="I22" s="3">
        <f t="shared" si="20"/>
        <v>9.8484999999999996E-10</v>
      </c>
      <c r="J22" s="9">
        <v>4.9475000000000002E-11</v>
      </c>
      <c r="K22" s="10">
        <f t="shared" si="21"/>
        <v>800000000</v>
      </c>
      <c r="L22" s="8">
        <f t="shared" si="1"/>
        <v>800</v>
      </c>
      <c r="M22" s="8">
        <f t="shared" si="22"/>
        <v>1.2868931144606566</v>
      </c>
      <c r="N22" s="8">
        <f t="shared" si="23"/>
        <v>17.963106885539343</v>
      </c>
      <c r="O22" s="8">
        <f t="shared" si="24"/>
        <v>8.4679662698617653E-2</v>
      </c>
      <c r="P22" s="11">
        <f t="shared" si="25"/>
        <v>15.665320337301383</v>
      </c>
      <c r="Q22" s="12">
        <f t="shared" si="2"/>
        <v>0.73722422678797994</v>
      </c>
      <c r="R22" s="8">
        <f t="shared" si="3"/>
        <v>39.365320337301384</v>
      </c>
    </row>
    <row r="23" spans="2:18">
      <c r="B23" s="3">
        <v>39.450000000000003</v>
      </c>
      <c r="C23" s="3">
        <v>18.260000000000002</v>
      </c>
      <c r="D23" s="3">
        <f t="shared" si="15"/>
        <v>19.25</v>
      </c>
      <c r="E23" s="3">
        <f t="shared" si="16"/>
        <v>15.75</v>
      </c>
      <c r="F23" s="3">
        <f t="shared" si="17"/>
        <v>9.74</v>
      </c>
      <c r="G23" s="3">
        <f t="shared" si="18"/>
        <v>7.0641137220771685E-2</v>
      </c>
      <c r="H23" s="3">
        <f t="shared" si="19"/>
        <v>1.5512E-10</v>
      </c>
      <c r="I23" s="3">
        <f t="shared" si="20"/>
        <v>9.8484999999999996E-10</v>
      </c>
      <c r="J23" s="9">
        <v>4.9475000000000002E-11</v>
      </c>
      <c r="K23" s="10">
        <f t="shared" si="21"/>
        <v>700000000</v>
      </c>
      <c r="L23" s="8">
        <f t="shared" si="1"/>
        <v>700</v>
      </c>
      <c r="M23" s="8">
        <f t="shared" si="22"/>
        <v>1.1171637726173413</v>
      </c>
      <c r="N23" s="8">
        <f t="shared" si="23"/>
        <v>18.132836227382658</v>
      </c>
      <c r="O23" s="8">
        <f t="shared" si="24"/>
        <v>7.0112013921014391E-2</v>
      </c>
      <c r="P23" s="11">
        <f t="shared" si="25"/>
        <v>15.679887986078986</v>
      </c>
      <c r="Q23" s="12">
        <f t="shared" si="2"/>
        <v>0.6434675816727452</v>
      </c>
      <c r="R23" s="8">
        <f t="shared" si="3"/>
        <v>39.379887986078991</v>
      </c>
    </row>
    <row r="24" spans="2:18">
      <c r="B24" s="3">
        <v>39.450000000000003</v>
      </c>
      <c r="C24" s="3">
        <v>18.260000000000002</v>
      </c>
      <c r="D24" s="3">
        <f t="shared" si="15"/>
        <v>19.25</v>
      </c>
      <c r="E24" s="3">
        <f t="shared" si="16"/>
        <v>15.75</v>
      </c>
      <c r="F24" s="3">
        <f t="shared" si="17"/>
        <v>9.74</v>
      </c>
      <c r="G24" s="3">
        <f t="shared" si="18"/>
        <v>7.0641137220771685E-2</v>
      </c>
      <c r="H24" s="3">
        <f t="shared" si="19"/>
        <v>1.5512E-10</v>
      </c>
      <c r="I24" s="3">
        <f t="shared" si="20"/>
        <v>9.8484999999999996E-10</v>
      </c>
      <c r="J24" s="9">
        <v>4.9475000000000002E-11</v>
      </c>
      <c r="K24" s="10">
        <f t="shared" si="21"/>
        <v>600000000</v>
      </c>
      <c r="L24" s="8">
        <f t="shared" si="1"/>
        <v>600</v>
      </c>
      <c r="M24" s="8">
        <f t="shared" si="22"/>
        <v>0.95004695718409871</v>
      </c>
      <c r="N24" s="8">
        <f t="shared" si="23"/>
        <v>18.299953042815901</v>
      </c>
      <c r="O24" s="8">
        <f t="shared" si="24"/>
        <v>5.691067532863902E-2</v>
      </c>
      <c r="P24" s="11">
        <f t="shared" si="25"/>
        <v>15.693089324671361</v>
      </c>
      <c r="Q24" s="12">
        <f t="shared" si="2"/>
        <v>0.55017365197310975</v>
      </c>
      <c r="R24" s="8">
        <f t="shared" si="3"/>
        <v>39.393089324671365</v>
      </c>
    </row>
    <row r="25" spans="2:18">
      <c r="B25" s="3">
        <v>39.450000000000003</v>
      </c>
      <c r="C25" s="3">
        <v>18.260000000000002</v>
      </c>
      <c r="D25" s="3">
        <f t="shared" si="15"/>
        <v>19.25</v>
      </c>
      <c r="E25" s="3">
        <f t="shared" si="16"/>
        <v>15.75</v>
      </c>
      <c r="F25" s="3">
        <f t="shared" si="17"/>
        <v>9.74</v>
      </c>
      <c r="G25" s="3">
        <f t="shared" si="18"/>
        <v>7.0641137220771685E-2</v>
      </c>
      <c r="H25" s="3">
        <f t="shared" si="19"/>
        <v>1.5512E-10</v>
      </c>
      <c r="I25" s="3">
        <f t="shared" si="20"/>
        <v>9.8484999999999996E-10</v>
      </c>
      <c r="J25" s="9">
        <v>4.9475000000000002E-11</v>
      </c>
      <c r="K25" s="10">
        <f t="shared" si="21"/>
        <v>500000000</v>
      </c>
      <c r="L25" s="8">
        <f t="shared" si="1"/>
        <v>500</v>
      </c>
      <c r="M25" s="8">
        <f t="shared" si="22"/>
        <v>0.78550245534816798</v>
      </c>
      <c r="N25" s="8">
        <f t="shared" si="23"/>
        <v>18.464497544651831</v>
      </c>
      <c r="O25" s="8">
        <f t="shared" si="24"/>
        <v>4.4947499713197545E-2</v>
      </c>
      <c r="P25" s="11">
        <f t="shared" si="25"/>
        <v>15.705052500286802</v>
      </c>
      <c r="Q25" s="12">
        <f t="shared" si="2"/>
        <v>0.45734015405833867</v>
      </c>
      <c r="R25" s="8">
        <f t="shared" si="3"/>
        <v>39.405052500286807</v>
      </c>
    </row>
    <row r="26" spans="2:18">
      <c r="B26" s="3">
        <v>39.450000000000003</v>
      </c>
      <c r="C26" s="3">
        <v>18.260000000000002</v>
      </c>
      <c r="D26" s="3">
        <f t="shared" si="15"/>
        <v>19.25</v>
      </c>
      <c r="E26" s="3">
        <f t="shared" si="16"/>
        <v>15.75</v>
      </c>
      <c r="F26" s="3">
        <f t="shared" si="17"/>
        <v>9.74</v>
      </c>
      <c r="G26" s="3">
        <f t="shared" si="18"/>
        <v>7.0641137220771685E-2</v>
      </c>
      <c r="H26" s="3">
        <f t="shared" si="19"/>
        <v>1.5512E-10</v>
      </c>
      <c r="I26" s="3">
        <f t="shared" si="20"/>
        <v>9.8484999999999996E-10</v>
      </c>
      <c r="J26" s="9">
        <v>4.9475000000000002E-11</v>
      </c>
      <c r="K26" s="10">
        <f t="shared" si="21"/>
        <v>400000000</v>
      </c>
      <c r="L26" s="8">
        <f t="shared" si="1"/>
        <v>400</v>
      </c>
      <c r="M26" s="8">
        <f t="shared" si="22"/>
        <v>0.62349067326481455</v>
      </c>
      <c r="N26" s="8">
        <f t="shared" si="23"/>
        <v>18.626509326735185</v>
      </c>
      <c r="O26" s="8">
        <f t="shared" si="24"/>
        <v>3.4106358884603581E-2</v>
      </c>
      <c r="P26" s="11">
        <f t="shared" si="25"/>
        <v>15.715893641115397</v>
      </c>
      <c r="Q26" s="12">
        <f t="shared" si="2"/>
        <v>0.36496481556807009</v>
      </c>
      <c r="R26" s="8">
        <f t="shared" si="3"/>
        <v>39.415893641115396</v>
      </c>
    </row>
    <row r="27" spans="2:18">
      <c r="B27" s="3">
        <v>39.450000000000003</v>
      </c>
      <c r="C27" s="3">
        <v>18.260000000000002</v>
      </c>
      <c r="D27" s="3">
        <f>D26</f>
        <v>19.25</v>
      </c>
      <c r="E27" s="3">
        <f t="shared" si="16"/>
        <v>15.75</v>
      </c>
      <c r="F27" s="3">
        <f t="shared" si="17"/>
        <v>9.74</v>
      </c>
      <c r="G27" s="3">
        <f t="shared" si="18"/>
        <v>7.0641137220771685E-2</v>
      </c>
      <c r="H27" s="3">
        <f t="shared" si="19"/>
        <v>1.5512E-10</v>
      </c>
      <c r="I27" s="3">
        <f t="shared" si="20"/>
        <v>9.8484999999999996E-10</v>
      </c>
      <c r="J27" s="9">
        <v>4.9475000000000002E-11</v>
      </c>
      <c r="K27" s="10">
        <f>K26-100000000</f>
        <v>300000000</v>
      </c>
      <c r="L27" s="8">
        <f t="shared" si="1"/>
        <v>300</v>
      </c>
      <c r="M27" s="8">
        <f>F27*(EXP(H27*K27)-1)</f>
        <v>0.46397262652997834</v>
      </c>
      <c r="N27" s="8">
        <f>D27-M27</f>
        <v>18.78602737347002</v>
      </c>
      <c r="O27" s="8">
        <f>G27*(EXP(I27*K27)-1)</f>
        <v>2.4282016398674972E-2</v>
      </c>
      <c r="P27" s="11">
        <f>E27-O27</f>
        <v>15.725717983601324</v>
      </c>
      <c r="Q27" s="12">
        <f t="shared" si="2"/>
        <v>0.27304537535666323</v>
      </c>
      <c r="R27" s="8">
        <f t="shared" si="3"/>
        <v>39.425717983601331</v>
      </c>
    </row>
    <row r="28" spans="2:18">
      <c r="B28" s="3">
        <v>39.450000000000003</v>
      </c>
      <c r="C28" s="3">
        <v>18.260000000000002</v>
      </c>
      <c r="D28" s="3">
        <f t="shared" ref="D28:D30" si="26">D27</f>
        <v>19.25</v>
      </c>
      <c r="E28" s="3">
        <f t="shared" si="16"/>
        <v>15.75</v>
      </c>
      <c r="F28" s="3">
        <f t="shared" si="17"/>
        <v>9.74</v>
      </c>
      <c r="G28" s="3">
        <f t="shared" si="18"/>
        <v>7.0641137220771685E-2</v>
      </c>
      <c r="H28" s="3">
        <f t="shared" si="19"/>
        <v>1.5512E-10</v>
      </c>
      <c r="I28" s="3">
        <f t="shared" si="20"/>
        <v>9.8484999999999996E-10</v>
      </c>
      <c r="J28" s="9">
        <v>4.9475000000000002E-11</v>
      </c>
      <c r="K28" s="10">
        <f t="shared" ref="K28:K30" si="27">K27-100000000</f>
        <v>200000000</v>
      </c>
      <c r="L28" s="8">
        <f t="shared" si="1"/>
        <v>200</v>
      </c>
      <c r="M28" s="8">
        <f>F28*(EXP(H28*K28)-1)</f>
        <v>0.30690993079958384</v>
      </c>
      <c r="N28" s="8">
        <f>D28-M28</f>
        <v>18.943090069200416</v>
      </c>
      <c r="O28" s="8">
        <f>G28*(EXP(I28*K28)-1)</f>
        <v>1.5379106012504876E-2</v>
      </c>
      <c r="P28" s="11">
        <f>E28-O28</f>
        <v>15.734620893987495</v>
      </c>
      <c r="Q28" s="12">
        <f t="shared" si="2"/>
        <v>0.1815795834378818</v>
      </c>
      <c r="R28" s="8">
        <f t="shared" si="3"/>
        <v>39.4346208939875</v>
      </c>
    </row>
    <row r="29" spans="2:18">
      <c r="B29" s="3">
        <v>39.450000000000003</v>
      </c>
      <c r="C29" s="3">
        <v>18.260000000000002</v>
      </c>
      <c r="D29" s="3">
        <f t="shared" si="26"/>
        <v>19.25</v>
      </c>
      <c r="E29" s="3">
        <f t="shared" si="16"/>
        <v>15.75</v>
      </c>
      <c r="F29" s="3">
        <f t="shared" si="17"/>
        <v>9.74</v>
      </c>
      <c r="G29" s="3">
        <f t="shared" si="18"/>
        <v>7.0641137220771685E-2</v>
      </c>
      <c r="H29" s="3">
        <f t="shared" si="19"/>
        <v>1.5512E-10</v>
      </c>
      <c r="I29" s="3">
        <f t="shared" si="20"/>
        <v>9.8484999999999996E-10</v>
      </c>
      <c r="J29" s="9">
        <v>4.9475000000000002E-11</v>
      </c>
      <c r="K29" s="10">
        <f t="shared" si="27"/>
        <v>100000000</v>
      </c>
      <c r="L29" s="8">
        <f t="shared" si="1"/>
        <v>100</v>
      </c>
      <c r="M29" s="8">
        <f>F29*(EXP(H29*K29)-1)</f>
        <v>0.15226479255321623</v>
      </c>
      <c r="N29" s="8">
        <f>D29-M29</f>
        <v>19.097735207446785</v>
      </c>
      <c r="O29" s="8">
        <f>G29*(EXP(I29*K29)-1)</f>
        <v>7.3112059512333953E-3</v>
      </c>
      <c r="P29" s="11">
        <f>E29-O29</f>
        <v>15.742688794048767</v>
      </c>
      <c r="Q29" s="12">
        <f t="shared" si="2"/>
        <v>9.0565200929801373E-2</v>
      </c>
      <c r="R29" s="8">
        <f t="shared" si="3"/>
        <v>39.44268879404877</v>
      </c>
    </row>
    <row r="30" spans="2:18">
      <c r="B30" s="3">
        <v>39.450000000000003</v>
      </c>
      <c r="C30" s="3">
        <v>18.260000000000002</v>
      </c>
      <c r="D30" s="3">
        <f t="shared" si="26"/>
        <v>19.25</v>
      </c>
      <c r="E30" s="3">
        <f t="shared" si="16"/>
        <v>15.75</v>
      </c>
      <c r="F30" s="3">
        <f t="shared" si="17"/>
        <v>9.74</v>
      </c>
      <c r="G30" s="3">
        <f t="shared" si="18"/>
        <v>7.0641137220771685E-2</v>
      </c>
      <c r="H30" s="3">
        <f t="shared" si="19"/>
        <v>1.5512E-10</v>
      </c>
      <c r="I30" s="3">
        <f t="shared" si="20"/>
        <v>9.8484999999999996E-10</v>
      </c>
      <c r="J30" s="9">
        <v>4.9475000000000002E-11</v>
      </c>
      <c r="K30" s="10">
        <f t="shared" si="27"/>
        <v>0</v>
      </c>
      <c r="L30" s="8">
        <f t="shared" si="1"/>
        <v>0</v>
      </c>
      <c r="M30" s="8">
        <f>F30*(EXP(H30*K30)-1)</f>
        <v>0</v>
      </c>
      <c r="N30" s="8">
        <f>D30-M30</f>
        <v>19.25</v>
      </c>
      <c r="O30" s="8">
        <f>G30*(EXP(I30*K30)-1)</f>
        <v>0</v>
      </c>
      <c r="P30" s="11">
        <f>E30-O30</f>
        <v>15.75</v>
      </c>
      <c r="Q30" s="12">
        <f t="shared" si="2"/>
        <v>0</v>
      </c>
      <c r="R30" s="8">
        <f t="shared" si="3"/>
        <v>39.450000000000003</v>
      </c>
    </row>
    <row r="31" spans="2:18">
      <c r="B31" s="3"/>
      <c r="C31" s="3"/>
      <c r="H31" s="3"/>
      <c r="I31" s="3"/>
      <c r="J31" s="9"/>
      <c r="K31" s="13"/>
      <c r="L31" s="8"/>
      <c r="M31" s="8"/>
      <c r="N31" s="8"/>
      <c r="O31" s="8"/>
      <c r="P31" s="11"/>
      <c r="Q31" s="12"/>
      <c r="R31" s="8"/>
    </row>
    <row r="32" spans="2:18">
      <c r="B32" s="4" t="s">
        <v>16</v>
      </c>
      <c r="D32" s="5" t="s">
        <v>17</v>
      </c>
      <c r="G32" s="17" t="s">
        <v>18</v>
      </c>
      <c r="N32" s="14" t="s">
        <v>15</v>
      </c>
      <c r="O32" s="15"/>
      <c r="P32" s="15"/>
      <c r="Q32" s="16"/>
      <c r="R32" s="16"/>
    </row>
    <row r="33" spans="2:18" ht="19">
      <c r="B33" s="7" t="s">
        <v>6</v>
      </c>
      <c r="C33" s="7" t="s">
        <v>7</v>
      </c>
      <c r="D33" s="7" t="s">
        <v>8</v>
      </c>
      <c r="E33" s="7" t="s">
        <v>9</v>
      </c>
      <c r="F33" s="7" t="s">
        <v>10</v>
      </c>
      <c r="G33" s="7" t="s">
        <v>11</v>
      </c>
      <c r="H33" s="7" t="s">
        <v>12</v>
      </c>
      <c r="I33" s="7" t="s">
        <v>13</v>
      </c>
      <c r="J33" s="7" t="s">
        <v>14</v>
      </c>
      <c r="K33" s="7" t="s">
        <v>2</v>
      </c>
      <c r="L33" s="7" t="s">
        <v>3</v>
      </c>
      <c r="M33" s="7"/>
      <c r="N33" s="7" t="s">
        <v>8</v>
      </c>
      <c r="P33" s="7" t="s">
        <v>9</v>
      </c>
      <c r="R33" s="7" t="s">
        <v>6</v>
      </c>
    </row>
    <row r="34" spans="2:18">
      <c r="B34" s="3">
        <v>38.450000000000003</v>
      </c>
      <c r="C34" s="3">
        <v>3800</v>
      </c>
      <c r="D34" s="3">
        <v>19</v>
      </c>
      <c r="E34" s="3">
        <v>15.55</v>
      </c>
      <c r="F34" s="3">
        <v>8.6</v>
      </c>
      <c r="G34" s="8">
        <f>F34/137.88</f>
        <v>6.2373078038874381E-2</v>
      </c>
      <c r="H34" s="9">
        <v>1.5512E-10</v>
      </c>
      <c r="I34" s="9">
        <v>9.8484999999999996E-10</v>
      </c>
      <c r="J34" s="9">
        <v>4.9475000000000002E-11</v>
      </c>
      <c r="K34" s="10">
        <v>2500000000</v>
      </c>
      <c r="L34" s="8">
        <f t="shared" ref="L34:L59" si="28">K34/1000000</f>
        <v>2500</v>
      </c>
      <c r="M34" s="8">
        <f>F34*(EXP(H34*K34)-1)</f>
        <v>4.0741210671652643</v>
      </c>
      <c r="N34" s="8">
        <f>D34-M34</f>
        <v>14.925878932834735</v>
      </c>
      <c r="O34" s="8">
        <f>G34*(EXP(I34*K34)-1)</f>
        <v>0.66924508348071143</v>
      </c>
      <c r="P34" s="11">
        <f>E34-O34</f>
        <v>14.880754916519288</v>
      </c>
      <c r="Q34" s="12">
        <f>C34*(EXP(J34*K34)-1)</f>
        <v>500.31625097018383</v>
      </c>
      <c r="R34" s="8">
        <f>B34-O34</f>
        <v>37.780754916519292</v>
      </c>
    </row>
    <row r="35" spans="2:18">
      <c r="B35" s="3">
        <v>38.450000000000003</v>
      </c>
      <c r="C35" s="3">
        <v>3800</v>
      </c>
      <c r="D35" s="3">
        <f>D34</f>
        <v>19</v>
      </c>
      <c r="E35" s="3">
        <f t="shared" ref="E35:E59" si="29">E34</f>
        <v>15.55</v>
      </c>
      <c r="F35" s="3">
        <f t="shared" ref="F35:F59" si="30">F34</f>
        <v>8.6</v>
      </c>
      <c r="G35" s="8">
        <f t="shared" ref="G35:G59" si="31">G34</f>
        <v>6.2373078038874381E-2</v>
      </c>
      <c r="H35" s="3">
        <f t="shared" ref="H35:H59" si="32">H34</f>
        <v>1.5512E-10</v>
      </c>
      <c r="I35" s="3">
        <f t="shared" ref="I35:J59" si="33">I34</f>
        <v>9.8484999999999996E-10</v>
      </c>
      <c r="J35" s="3">
        <f t="shared" si="33"/>
        <v>4.9475000000000002E-11</v>
      </c>
      <c r="K35" s="13">
        <f>K34-100000000</f>
        <v>2400000000</v>
      </c>
      <c r="L35" s="8">
        <f t="shared" si="28"/>
        <v>2400</v>
      </c>
      <c r="M35" s="8">
        <f>F35*(EXP(H35*K35)-1)</f>
        <v>3.8790370843205029</v>
      </c>
      <c r="N35" s="8">
        <f>D35-M35</f>
        <v>15.120962915679497</v>
      </c>
      <c r="O35" s="8">
        <f>G35*(EXP(I35*K35)-1)</f>
        <v>0.60062609348153173</v>
      </c>
      <c r="P35" s="11">
        <f>E35-O35</f>
        <v>14.949373906518469</v>
      </c>
      <c r="Q35" s="12">
        <f t="shared" ref="Q35:Q59" si="34">C35*(EXP(J35*K35)-1)</f>
        <v>479.09298067488754</v>
      </c>
      <c r="R35" s="8">
        <f t="shared" ref="R35:R59" si="35">B35-O35</f>
        <v>37.849373906518473</v>
      </c>
    </row>
    <row r="36" spans="2:18">
      <c r="B36" s="3">
        <v>38.450000000000003</v>
      </c>
      <c r="C36" s="3">
        <v>3800</v>
      </c>
      <c r="D36" s="3">
        <f t="shared" ref="D36:D45" si="36">D35</f>
        <v>19</v>
      </c>
      <c r="E36" s="3">
        <f t="shared" si="29"/>
        <v>15.55</v>
      </c>
      <c r="F36" s="3">
        <f t="shared" si="30"/>
        <v>8.6</v>
      </c>
      <c r="G36" s="8">
        <f t="shared" si="31"/>
        <v>6.2373078038874381E-2</v>
      </c>
      <c r="H36" s="3">
        <f t="shared" si="32"/>
        <v>1.5512E-10</v>
      </c>
      <c r="I36" s="3">
        <f t="shared" si="33"/>
        <v>9.8484999999999996E-10</v>
      </c>
      <c r="J36" s="3">
        <f t="shared" si="33"/>
        <v>4.9475000000000002E-11</v>
      </c>
      <c r="K36" s="13">
        <f t="shared" ref="K36:K45" si="37">K35-100000000</f>
        <v>2300000000</v>
      </c>
      <c r="L36" s="8">
        <f t="shared" si="28"/>
        <v>2300</v>
      </c>
      <c r="M36" s="8">
        <f t="shared" ref="M36:M45" si="38">F36*(EXP(H36*K36)-1)</f>
        <v>3.6869558943448415</v>
      </c>
      <c r="N36" s="8">
        <f t="shared" ref="N36:N45" si="39">D36-M36</f>
        <v>15.313044105655159</v>
      </c>
      <c r="O36" s="8">
        <f t="shared" ref="O36:O45" si="40">G36*(EXP(I36*K36)-1)</f>
        <v>0.53844292757224066</v>
      </c>
      <c r="P36" s="11">
        <f t="shared" ref="P36:P45" si="41">E36-O36</f>
        <v>15.01155707242776</v>
      </c>
      <c r="Q36" s="12">
        <f t="shared" si="34"/>
        <v>457.97445318819797</v>
      </c>
      <c r="R36" s="8">
        <f t="shared" si="35"/>
        <v>37.911557072427762</v>
      </c>
    </row>
    <row r="37" spans="2:18">
      <c r="B37" s="3">
        <v>38.450000000000003</v>
      </c>
      <c r="C37" s="3">
        <v>3800</v>
      </c>
      <c r="D37" s="3">
        <f t="shared" si="36"/>
        <v>19</v>
      </c>
      <c r="E37" s="3">
        <f t="shared" si="29"/>
        <v>15.55</v>
      </c>
      <c r="F37" s="3">
        <f t="shared" si="30"/>
        <v>8.6</v>
      </c>
      <c r="G37" s="8">
        <f t="shared" si="31"/>
        <v>6.2373078038874381E-2</v>
      </c>
      <c r="H37" s="3">
        <f t="shared" si="32"/>
        <v>1.5512E-10</v>
      </c>
      <c r="I37" s="3">
        <f t="shared" si="33"/>
        <v>9.8484999999999996E-10</v>
      </c>
      <c r="J37" s="3">
        <f t="shared" si="33"/>
        <v>4.9475000000000002E-11</v>
      </c>
      <c r="K37" s="13">
        <f t="shared" si="37"/>
        <v>2200000000</v>
      </c>
      <c r="L37" s="8">
        <f t="shared" si="28"/>
        <v>2200</v>
      </c>
      <c r="M37" s="8">
        <f t="shared" si="38"/>
        <v>3.4978312773237414</v>
      </c>
      <c r="N37" s="8">
        <f t="shared" si="39"/>
        <v>15.502168722676259</v>
      </c>
      <c r="O37" s="8">
        <f t="shared" si="40"/>
        <v>0.48209196521402625</v>
      </c>
      <c r="P37" s="11">
        <f t="shared" si="41"/>
        <v>15.067908034785974</v>
      </c>
      <c r="Q37" s="12">
        <f t="shared" si="34"/>
        <v>436.9601515748937</v>
      </c>
      <c r="R37" s="8">
        <f t="shared" si="35"/>
        <v>37.967908034785978</v>
      </c>
    </row>
    <row r="38" spans="2:18">
      <c r="B38" s="3">
        <v>38.450000000000003</v>
      </c>
      <c r="C38" s="3">
        <v>3800</v>
      </c>
      <c r="D38" s="3">
        <f t="shared" si="36"/>
        <v>19</v>
      </c>
      <c r="E38" s="3">
        <f t="shared" si="29"/>
        <v>15.55</v>
      </c>
      <c r="F38" s="3">
        <f t="shared" si="30"/>
        <v>8.6</v>
      </c>
      <c r="G38" s="8">
        <f t="shared" si="31"/>
        <v>6.2373078038874381E-2</v>
      </c>
      <c r="H38" s="3">
        <f t="shared" si="32"/>
        <v>1.5512E-10</v>
      </c>
      <c r="I38" s="3">
        <f t="shared" si="33"/>
        <v>9.8484999999999996E-10</v>
      </c>
      <c r="J38" s="3">
        <f t="shared" si="33"/>
        <v>4.9475000000000002E-11</v>
      </c>
      <c r="K38" s="13">
        <f t="shared" si="37"/>
        <v>2100000000</v>
      </c>
      <c r="L38" s="8">
        <f t="shared" si="28"/>
        <v>2100</v>
      </c>
      <c r="M38" s="8">
        <f t="shared" si="38"/>
        <v>3.3116177247738516</v>
      </c>
      <c r="N38" s="8">
        <f t="shared" si="39"/>
        <v>15.688382275226148</v>
      </c>
      <c r="O38" s="8">
        <f t="shared" si="40"/>
        <v>0.43102619986960822</v>
      </c>
      <c r="P38" s="11">
        <f t="shared" si="41"/>
        <v>15.118973800130393</v>
      </c>
      <c r="Q38" s="12">
        <f t="shared" si="34"/>
        <v>416.04956145097304</v>
      </c>
      <c r="R38" s="8">
        <f t="shared" si="35"/>
        <v>38.018973800130397</v>
      </c>
    </row>
    <row r="39" spans="2:18">
      <c r="B39" s="3">
        <v>38.450000000000003</v>
      </c>
      <c r="C39" s="3">
        <v>3800</v>
      </c>
      <c r="D39" s="3">
        <f t="shared" si="36"/>
        <v>19</v>
      </c>
      <c r="E39" s="3">
        <f t="shared" si="29"/>
        <v>15.55</v>
      </c>
      <c r="F39" s="3">
        <f t="shared" si="30"/>
        <v>8.6</v>
      </c>
      <c r="G39" s="8">
        <f t="shared" si="31"/>
        <v>6.2373078038874381E-2</v>
      </c>
      <c r="H39" s="3">
        <f t="shared" si="32"/>
        <v>1.5512E-10</v>
      </c>
      <c r="I39" s="3">
        <f t="shared" si="33"/>
        <v>9.8484999999999996E-10</v>
      </c>
      <c r="J39" s="3">
        <f t="shared" si="33"/>
        <v>4.9475000000000002E-11</v>
      </c>
      <c r="K39" s="13">
        <f t="shared" si="37"/>
        <v>2000000000</v>
      </c>
      <c r="L39" s="8">
        <f t="shared" si="28"/>
        <v>2000</v>
      </c>
      <c r="M39" s="8">
        <f t="shared" si="38"/>
        <v>3.1282704286924474</v>
      </c>
      <c r="N39" s="8">
        <f t="shared" si="39"/>
        <v>15.871729571307553</v>
      </c>
      <c r="O39" s="8">
        <f t="shared" si="40"/>
        <v>0.38474992913559075</v>
      </c>
      <c r="P39" s="11">
        <f t="shared" si="41"/>
        <v>15.16525007086441</v>
      </c>
      <c r="Q39" s="12">
        <f t="shared" si="34"/>
        <v>395.24217097106271</v>
      </c>
      <c r="R39" s="8">
        <f t="shared" si="35"/>
        <v>38.065250070864415</v>
      </c>
    </row>
    <row r="40" spans="2:18">
      <c r="B40" s="3">
        <v>38.450000000000003</v>
      </c>
      <c r="C40" s="3">
        <v>3800</v>
      </c>
      <c r="D40" s="3">
        <f t="shared" si="36"/>
        <v>19</v>
      </c>
      <c r="E40" s="3">
        <f t="shared" si="29"/>
        <v>15.55</v>
      </c>
      <c r="F40" s="3">
        <f t="shared" si="30"/>
        <v>8.6</v>
      </c>
      <c r="G40" s="8">
        <f t="shared" si="31"/>
        <v>6.2373078038874381E-2</v>
      </c>
      <c r="H40" s="3">
        <f t="shared" si="32"/>
        <v>1.5512E-10</v>
      </c>
      <c r="I40" s="3">
        <f t="shared" si="33"/>
        <v>9.8484999999999996E-10</v>
      </c>
      <c r="J40" s="3">
        <f t="shared" si="33"/>
        <v>4.9475000000000002E-11</v>
      </c>
      <c r="K40" s="13">
        <f t="shared" si="37"/>
        <v>1900000000</v>
      </c>
      <c r="L40" s="8">
        <f t="shared" si="28"/>
        <v>1900</v>
      </c>
      <c r="M40" s="8">
        <f t="shared" si="38"/>
        <v>2.9477452707754033</v>
      </c>
      <c r="N40" s="8">
        <f t="shared" si="39"/>
        <v>16.052254729224597</v>
      </c>
      <c r="O40" s="8">
        <f t="shared" si="40"/>
        <v>0.34281394289109623</v>
      </c>
      <c r="P40" s="11">
        <f t="shared" si="41"/>
        <v>15.207186057108904</v>
      </c>
      <c r="Q40" s="12">
        <f t="shared" si="34"/>
        <v>374.53747081589171</v>
      </c>
      <c r="R40" s="8">
        <f t="shared" si="35"/>
        <v>38.107186057108905</v>
      </c>
    </row>
    <row r="41" spans="2:18">
      <c r="B41" s="3">
        <v>38.450000000000003</v>
      </c>
      <c r="C41" s="3">
        <v>3800</v>
      </c>
      <c r="D41" s="3">
        <f t="shared" si="36"/>
        <v>19</v>
      </c>
      <c r="E41" s="3">
        <f t="shared" si="29"/>
        <v>15.55</v>
      </c>
      <c r="F41" s="3">
        <f t="shared" si="30"/>
        <v>8.6</v>
      </c>
      <c r="G41" s="8">
        <f t="shared" si="31"/>
        <v>6.2373078038874381E-2</v>
      </c>
      <c r="H41" s="3">
        <f t="shared" si="32"/>
        <v>1.5512E-10</v>
      </c>
      <c r="I41" s="3">
        <f t="shared" si="33"/>
        <v>9.8484999999999996E-10</v>
      </c>
      <c r="J41" s="3">
        <f t="shared" si="33"/>
        <v>4.9475000000000002E-11</v>
      </c>
      <c r="K41" s="13">
        <f t="shared" si="37"/>
        <v>1800000000</v>
      </c>
      <c r="L41" s="8">
        <f t="shared" si="28"/>
        <v>1800</v>
      </c>
      <c r="M41" s="8">
        <f t="shared" si="38"/>
        <v>2.7699988118011505</v>
      </c>
      <c r="N41" s="8">
        <f t="shared" si="39"/>
        <v>16.230001188198848</v>
      </c>
      <c r="O41" s="8">
        <f t="shared" si="40"/>
        <v>0.30481116275337722</v>
      </c>
      <c r="P41" s="11">
        <f t="shared" si="41"/>
        <v>15.245188837246623</v>
      </c>
      <c r="Q41" s="12">
        <f t="shared" si="34"/>
        <v>353.93495417982297</v>
      </c>
      <c r="R41" s="8">
        <f t="shared" si="35"/>
        <v>38.145188837246629</v>
      </c>
    </row>
    <row r="42" spans="2:18">
      <c r="B42" s="3">
        <v>38.450000000000003</v>
      </c>
      <c r="C42" s="3">
        <v>3800</v>
      </c>
      <c r="D42" s="3">
        <f t="shared" si="36"/>
        <v>19</v>
      </c>
      <c r="E42" s="3">
        <f t="shared" si="29"/>
        <v>15.55</v>
      </c>
      <c r="F42" s="3">
        <f t="shared" si="30"/>
        <v>8.6</v>
      </c>
      <c r="G42" s="8">
        <f t="shared" si="31"/>
        <v>6.2373078038874381E-2</v>
      </c>
      <c r="H42" s="3">
        <f t="shared" si="32"/>
        <v>1.5512E-10</v>
      </c>
      <c r="I42" s="3">
        <f t="shared" si="33"/>
        <v>9.8484999999999996E-10</v>
      </c>
      <c r="J42" s="3">
        <f t="shared" si="33"/>
        <v>4.9475000000000002E-11</v>
      </c>
      <c r="K42" s="13">
        <f t="shared" si="37"/>
        <v>1700000000</v>
      </c>
      <c r="L42" s="8">
        <f t="shared" si="28"/>
        <v>1700</v>
      </c>
      <c r="M42" s="8">
        <f t="shared" si="38"/>
        <v>2.5949882811780216</v>
      </c>
      <c r="N42" s="8">
        <f t="shared" si="39"/>
        <v>16.405011718821978</v>
      </c>
      <c r="O42" s="8">
        <f t="shared" si="40"/>
        <v>0.2703726905119998</v>
      </c>
      <c r="P42" s="11">
        <f t="shared" si="41"/>
        <v>15.279627309488001</v>
      </c>
      <c r="Q42" s="12">
        <f t="shared" si="34"/>
        <v>333.43411675844783</v>
      </c>
      <c r="R42" s="8">
        <f t="shared" si="35"/>
        <v>38.179627309488005</v>
      </c>
    </row>
    <row r="43" spans="2:18">
      <c r="B43" s="3">
        <v>38.450000000000003</v>
      </c>
      <c r="C43" s="3">
        <v>3800</v>
      </c>
      <c r="D43" s="3">
        <f t="shared" si="36"/>
        <v>19</v>
      </c>
      <c r="E43" s="3">
        <f t="shared" si="29"/>
        <v>15.55</v>
      </c>
      <c r="F43" s="3">
        <f t="shared" si="30"/>
        <v>8.6</v>
      </c>
      <c r="G43" s="8">
        <f t="shared" si="31"/>
        <v>6.2373078038874381E-2</v>
      </c>
      <c r="H43" s="3">
        <f t="shared" si="32"/>
        <v>1.5512E-10</v>
      </c>
      <c r="I43" s="3">
        <f t="shared" si="33"/>
        <v>9.8484999999999996E-10</v>
      </c>
      <c r="J43" s="3">
        <f t="shared" si="33"/>
        <v>4.9475000000000002E-11</v>
      </c>
      <c r="K43" s="13">
        <f t="shared" si="37"/>
        <v>1600000000</v>
      </c>
      <c r="L43" s="8">
        <f t="shared" si="28"/>
        <v>1600</v>
      </c>
      <c r="M43" s="8">
        <f t="shared" si="38"/>
        <v>2.4226715666524985</v>
      </c>
      <c r="N43" s="8">
        <f t="shared" si="39"/>
        <v>16.577328433347503</v>
      </c>
      <c r="O43" s="8">
        <f t="shared" si="40"/>
        <v>0.23916422718320848</v>
      </c>
      <c r="P43" s="11">
        <f t="shared" si="41"/>
        <v>15.310835772816793</v>
      </c>
      <c r="Q43" s="12">
        <f t="shared" si="34"/>
        <v>313.03445673624037</v>
      </c>
      <c r="R43" s="8">
        <f t="shared" si="35"/>
        <v>38.210835772816793</v>
      </c>
    </row>
    <row r="44" spans="2:18">
      <c r="B44" s="3">
        <v>38.450000000000003</v>
      </c>
      <c r="C44" s="3">
        <v>3800</v>
      </c>
      <c r="D44" s="3">
        <f t="shared" si="36"/>
        <v>19</v>
      </c>
      <c r="E44" s="3">
        <f t="shared" si="29"/>
        <v>15.55</v>
      </c>
      <c r="F44" s="3">
        <f t="shared" si="30"/>
        <v>8.6</v>
      </c>
      <c r="G44" s="8">
        <f t="shared" si="31"/>
        <v>6.2373078038874381E-2</v>
      </c>
      <c r="H44" s="3">
        <f t="shared" si="32"/>
        <v>1.5512E-10</v>
      </c>
      <c r="I44" s="3">
        <f t="shared" si="33"/>
        <v>9.8484999999999996E-10</v>
      </c>
      <c r="J44" s="3">
        <f t="shared" si="33"/>
        <v>4.9475000000000002E-11</v>
      </c>
      <c r="K44" s="13">
        <f t="shared" si="37"/>
        <v>1500000000</v>
      </c>
      <c r="L44" s="8">
        <f t="shared" si="28"/>
        <v>1500</v>
      </c>
      <c r="M44" s="8">
        <f t="shared" si="38"/>
        <v>2.2530072041758662</v>
      </c>
      <c r="N44" s="8">
        <f t="shared" si="39"/>
        <v>16.746992795824134</v>
      </c>
      <c r="O44" s="8">
        <f t="shared" si="40"/>
        <v>0.21088282792374002</v>
      </c>
      <c r="P44" s="11">
        <f t="shared" si="41"/>
        <v>15.339117172076261</v>
      </c>
      <c r="Q44" s="12">
        <f t="shared" si="34"/>
        <v>292.73547477427735</v>
      </c>
      <c r="R44" s="8">
        <f t="shared" si="35"/>
        <v>38.239117172076263</v>
      </c>
    </row>
    <row r="45" spans="2:18">
      <c r="B45" s="3">
        <v>38.450000000000003</v>
      </c>
      <c r="C45" s="3">
        <v>3800</v>
      </c>
      <c r="D45" s="3">
        <f t="shared" si="36"/>
        <v>19</v>
      </c>
      <c r="E45" s="3">
        <f t="shared" si="29"/>
        <v>15.55</v>
      </c>
      <c r="F45" s="3">
        <f t="shared" si="30"/>
        <v>8.6</v>
      </c>
      <c r="G45" s="8">
        <f t="shared" si="31"/>
        <v>6.2373078038874381E-2</v>
      </c>
      <c r="H45" s="3">
        <f t="shared" si="32"/>
        <v>1.5512E-10</v>
      </c>
      <c r="I45" s="3">
        <f t="shared" si="33"/>
        <v>9.8484999999999996E-10</v>
      </c>
      <c r="J45" s="3">
        <f t="shared" si="33"/>
        <v>4.9475000000000002E-11</v>
      </c>
      <c r="K45" s="13">
        <f t="shared" si="37"/>
        <v>1400000000</v>
      </c>
      <c r="L45" s="8">
        <f t="shared" si="28"/>
        <v>1400</v>
      </c>
      <c r="M45" s="8">
        <f t="shared" si="38"/>
        <v>2.0859543679268389</v>
      </c>
      <c r="N45" s="8">
        <f t="shared" si="39"/>
        <v>16.914045632073162</v>
      </c>
      <c r="O45" s="8">
        <f t="shared" si="40"/>
        <v>0.18525396130358929</v>
      </c>
      <c r="P45" s="11">
        <f t="shared" si="41"/>
        <v>15.364746038696412</v>
      </c>
      <c r="Q45" s="12">
        <f t="shared" si="34"/>
        <v>272.53667399801128</v>
      </c>
      <c r="R45" s="8">
        <f t="shared" si="35"/>
        <v>38.264746038696416</v>
      </c>
    </row>
    <row r="46" spans="2:18">
      <c r="B46" s="3">
        <v>38.450000000000003</v>
      </c>
      <c r="C46" s="3">
        <v>3800</v>
      </c>
      <c r="D46" s="3">
        <f>D45</f>
        <v>19</v>
      </c>
      <c r="E46" s="3">
        <f t="shared" si="29"/>
        <v>15.55</v>
      </c>
      <c r="F46" s="3">
        <f t="shared" si="30"/>
        <v>8.6</v>
      </c>
      <c r="G46" s="8">
        <f t="shared" si="31"/>
        <v>6.2373078038874381E-2</v>
      </c>
      <c r="H46" s="3">
        <f t="shared" si="32"/>
        <v>1.5512E-10</v>
      </c>
      <c r="I46" s="3">
        <f t="shared" si="33"/>
        <v>9.8484999999999996E-10</v>
      </c>
      <c r="J46" s="3">
        <f t="shared" si="33"/>
        <v>4.9475000000000002E-11</v>
      </c>
      <c r="K46" s="13">
        <f>K45-100000000</f>
        <v>1300000000</v>
      </c>
      <c r="L46" s="8">
        <f t="shared" si="28"/>
        <v>1300</v>
      </c>
      <c r="M46" s="8">
        <f>F46*(EXP(H46*K46)-1)</f>
        <v>1.9214728604877753</v>
      </c>
      <c r="N46" s="8">
        <f>D46-M46</f>
        <v>17.078527139512225</v>
      </c>
      <c r="O46" s="8">
        <f>G46*(EXP(I46*K46)-1)</f>
        <v>0.16202884439168211</v>
      </c>
      <c r="P46" s="11">
        <f>E46-O46</f>
        <v>15.387971155608319</v>
      </c>
      <c r="Q46" s="12">
        <f t="shared" si="34"/>
        <v>252.43755998511404</v>
      </c>
      <c r="R46" s="8">
        <f t="shared" si="35"/>
        <v>38.287971155608318</v>
      </c>
    </row>
    <row r="47" spans="2:18">
      <c r="B47" s="3">
        <v>38.450000000000003</v>
      </c>
      <c r="C47" s="3">
        <v>3800</v>
      </c>
      <c r="D47" s="3">
        <f t="shared" ref="D47:D55" si="42">D46</f>
        <v>19</v>
      </c>
      <c r="E47" s="3">
        <f t="shared" si="29"/>
        <v>15.55</v>
      </c>
      <c r="F47" s="3">
        <f t="shared" si="30"/>
        <v>8.6</v>
      </c>
      <c r="G47" s="8">
        <f t="shared" si="31"/>
        <v>6.2373078038874381E-2</v>
      </c>
      <c r="H47" s="3">
        <f t="shared" si="32"/>
        <v>1.5512E-10</v>
      </c>
      <c r="I47" s="3">
        <f t="shared" si="33"/>
        <v>9.8484999999999996E-10</v>
      </c>
      <c r="J47" s="3">
        <f t="shared" si="33"/>
        <v>4.9475000000000002E-11</v>
      </c>
      <c r="K47" s="13">
        <f t="shared" ref="K47:K55" si="43">K46-100000000</f>
        <v>1200000000</v>
      </c>
      <c r="L47" s="8">
        <f t="shared" si="28"/>
        <v>1200</v>
      </c>
      <c r="M47" s="8">
        <f t="shared" ref="M47:M55" si="44">F47*(EXP(H47*K47)-1)</f>
        <v>1.7595231031720917</v>
      </c>
      <c r="N47" s="8">
        <f t="shared" ref="N47:N55" si="45">D47-M47</f>
        <v>17.240476896827907</v>
      </c>
      <c r="O47" s="8">
        <f t="shared" ref="O47:O55" si="46">G47*(EXP(I47*K47)-1)</f>
        <v>0.14098202778576763</v>
      </c>
      <c r="P47" s="11">
        <f t="shared" ref="P47:P55" si="47">E47-O47</f>
        <v>15.409017972214233</v>
      </c>
      <c r="Q47" s="12">
        <f t="shared" si="34"/>
        <v>232.43764075336549</v>
      </c>
      <c r="R47" s="8">
        <f t="shared" si="35"/>
        <v>38.309017972214235</v>
      </c>
    </row>
    <row r="48" spans="2:18">
      <c r="B48" s="3">
        <v>38.450000000000003</v>
      </c>
      <c r="C48" s="3">
        <v>3800</v>
      </c>
      <c r="D48" s="3">
        <f t="shared" si="42"/>
        <v>19</v>
      </c>
      <c r="E48" s="3">
        <f t="shared" si="29"/>
        <v>15.55</v>
      </c>
      <c r="F48" s="3">
        <f t="shared" si="30"/>
        <v>8.6</v>
      </c>
      <c r="G48" s="8">
        <f t="shared" si="31"/>
        <v>6.2373078038874381E-2</v>
      </c>
      <c r="H48" s="3">
        <f t="shared" si="32"/>
        <v>1.5512E-10</v>
      </c>
      <c r="I48" s="3">
        <f t="shared" si="33"/>
        <v>9.8484999999999996E-10</v>
      </c>
      <c r="J48" s="3">
        <f t="shared" si="33"/>
        <v>4.9475000000000002E-11</v>
      </c>
      <c r="K48" s="13">
        <f t="shared" si="43"/>
        <v>1100000000</v>
      </c>
      <c r="L48" s="8">
        <f t="shared" si="28"/>
        <v>1100</v>
      </c>
      <c r="M48" s="8">
        <f t="shared" si="44"/>
        <v>1.6000661265005611</v>
      </c>
      <c r="N48" s="8">
        <f t="shared" si="45"/>
        <v>17.399933873499439</v>
      </c>
      <c r="O48" s="8">
        <f t="shared" si="46"/>
        <v>0.12190920714408153</v>
      </c>
      <c r="P48" s="11">
        <f t="shared" si="47"/>
        <v>15.428090792855919</v>
      </c>
      <c r="Q48" s="12">
        <f t="shared" si="34"/>
        <v>212.53642674862135</v>
      </c>
      <c r="R48" s="8">
        <f t="shared" si="35"/>
        <v>38.328090792855924</v>
      </c>
    </row>
    <row r="49" spans="2:18">
      <c r="B49" s="3">
        <v>38.450000000000003</v>
      </c>
      <c r="C49" s="3">
        <v>3800</v>
      </c>
      <c r="D49" s="3">
        <f t="shared" si="42"/>
        <v>19</v>
      </c>
      <c r="E49" s="3">
        <f t="shared" si="29"/>
        <v>15.55</v>
      </c>
      <c r="F49" s="3">
        <f t="shared" si="30"/>
        <v>8.6</v>
      </c>
      <c r="G49" s="8">
        <f t="shared" si="31"/>
        <v>6.2373078038874381E-2</v>
      </c>
      <c r="H49" s="3">
        <f t="shared" si="32"/>
        <v>1.5512E-10</v>
      </c>
      <c r="I49" s="3">
        <f t="shared" si="33"/>
        <v>9.8484999999999996E-10</v>
      </c>
      <c r="J49" s="3">
        <f t="shared" si="33"/>
        <v>4.9475000000000002E-11</v>
      </c>
      <c r="K49" s="13">
        <f t="shared" si="43"/>
        <v>1000000000</v>
      </c>
      <c r="L49" s="8">
        <f t="shared" si="28"/>
        <v>1000</v>
      </c>
      <c r="M49" s="8">
        <f t="shared" si="44"/>
        <v>1.4430635608242093</v>
      </c>
      <c r="N49" s="8">
        <f t="shared" si="45"/>
        <v>17.556936439175789</v>
      </c>
      <c r="O49" s="8">
        <f t="shared" si="46"/>
        <v>0.10462523997501792</v>
      </c>
      <c r="P49" s="11">
        <f t="shared" si="47"/>
        <v>15.445374760024983</v>
      </c>
      <c r="Q49" s="12">
        <f t="shared" si="34"/>
        <v>192.73343083282236</v>
      </c>
      <c r="R49" s="8">
        <f t="shared" si="35"/>
        <v>38.345374760024988</v>
      </c>
    </row>
    <row r="50" spans="2:18">
      <c r="B50" s="3">
        <v>38.450000000000003</v>
      </c>
      <c r="C50" s="3">
        <v>3800</v>
      </c>
      <c r="D50" s="3">
        <f t="shared" si="42"/>
        <v>19</v>
      </c>
      <c r="E50" s="3">
        <f t="shared" si="29"/>
        <v>15.55</v>
      </c>
      <c r="F50" s="3">
        <f t="shared" si="30"/>
        <v>8.6</v>
      </c>
      <c r="G50" s="8">
        <f t="shared" si="31"/>
        <v>6.2373078038874381E-2</v>
      </c>
      <c r="H50" s="3">
        <f t="shared" si="32"/>
        <v>1.5512E-10</v>
      </c>
      <c r="I50" s="3">
        <f t="shared" si="33"/>
        <v>9.8484999999999996E-10</v>
      </c>
      <c r="J50" s="3">
        <f t="shared" si="33"/>
        <v>4.9475000000000002E-11</v>
      </c>
      <c r="K50" s="13">
        <f t="shared" si="43"/>
        <v>900000000</v>
      </c>
      <c r="L50" s="8">
        <f t="shared" si="28"/>
        <v>900</v>
      </c>
      <c r="M50" s="8">
        <f t="shared" si="44"/>
        <v>1.2884776270915379</v>
      </c>
      <c r="N50" s="8">
        <f t="shared" si="45"/>
        <v>17.711522372908462</v>
      </c>
      <c r="O50" s="8">
        <f t="shared" si="46"/>
        <v>8.8962348433514929E-2</v>
      </c>
      <c r="P50" s="11">
        <f t="shared" si="47"/>
        <v>15.461037651566485</v>
      </c>
      <c r="Q50" s="12">
        <f t="shared" si="34"/>
        <v>173.02816827207096</v>
      </c>
      <c r="R50" s="8">
        <f t="shared" si="35"/>
        <v>38.361037651566491</v>
      </c>
    </row>
    <row r="51" spans="2:18">
      <c r="B51" s="3">
        <v>38.450000000000003</v>
      </c>
      <c r="C51" s="3">
        <v>3800</v>
      </c>
      <c r="D51" s="3">
        <f t="shared" si="42"/>
        <v>19</v>
      </c>
      <c r="E51" s="3">
        <f t="shared" si="29"/>
        <v>15.55</v>
      </c>
      <c r="F51" s="3">
        <f t="shared" si="30"/>
        <v>8.6</v>
      </c>
      <c r="G51" s="8">
        <f t="shared" si="31"/>
        <v>6.2373078038874381E-2</v>
      </c>
      <c r="H51" s="3">
        <f t="shared" si="32"/>
        <v>1.5512E-10</v>
      </c>
      <c r="I51" s="3">
        <f t="shared" si="33"/>
        <v>9.8484999999999996E-10</v>
      </c>
      <c r="J51" s="3">
        <f t="shared" si="33"/>
        <v>4.9475000000000002E-11</v>
      </c>
      <c r="K51" s="13">
        <f t="shared" si="43"/>
        <v>800000000</v>
      </c>
      <c r="L51" s="8">
        <f t="shared" si="28"/>
        <v>800</v>
      </c>
      <c r="M51" s="8">
        <f t="shared" si="44"/>
        <v>1.1362711277578692</v>
      </c>
      <c r="N51" s="8">
        <f t="shared" si="45"/>
        <v>17.863728872242131</v>
      </c>
      <c r="O51" s="8">
        <f t="shared" si="46"/>
        <v>7.4768490678450913E-2</v>
      </c>
      <c r="P51" s="11">
        <f t="shared" si="47"/>
        <v>15.475231509321549</v>
      </c>
      <c r="Q51" s="12">
        <f t="shared" si="34"/>
        <v>153.42015672477126</v>
      </c>
      <c r="R51" s="8">
        <f t="shared" si="35"/>
        <v>38.375231509321551</v>
      </c>
    </row>
    <row r="52" spans="2:18">
      <c r="B52" s="3">
        <v>38.450000000000003</v>
      </c>
      <c r="C52" s="3">
        <v>3800</v>
      </c>
      <c r="D52" s="3">
        <f t="shared" si="42"/>
        <v>19</v>
      </c>
      <c r="E52" s="3">
        <f t="shared" si="29"/>
        <v>15.55</v>
      </c>
      <c r="F52" s="3">
        <f t="shared" si="30"/>
        <v>8.6</v>
      </c>
      <c r="G52" s="8">
        <f t="shared" si="31"/>
        <v>6.2373078038874381E-2</v>
      </c>
      <c r="H52" s="3">
        <f t="shared" si="32"/>
        <v>1.5512E-10</v>
      </c>
      <c r="I52" s="3">
        <f t="shared" si="33"/>
        <v>9.8484999999999996E-10</v>
      </c>
      <c r="J52" s="3">
        <f t="shared" si="33"/>
        <v>4.9475000000000002E-11</v>
      </c>
      <c r="K52" s="13">
        <f t="shared" si="43"/>
        <v>700000000</v>
      </c>
      <c r="L52" s="8">
        <f t="shared" si="28"/>
        <v>700</v>
      </c>
      <c r="M52" s="8">
        <f t="shared" si="44"/>
        <v>0.98640743783461349</v>
      </c>
      <c r="N52" s="8">
        <f t="shared" si="45"/>
        <v>18.013592562165385</v>
      </c>
      <c r="O52" s="8">
        <f t="shared" si="46"/>
        <v>6.1905884981593814E-2</v>
      </c>
      <c r="P52" s="11">
        <f t="shared" si="47"/>
        <v>15.488094115018407</v>
      </c>
      <c r="Q52" s="12">
        <f t="shared" si="34"/>
        <v>133.90891622981553</v>
      </c>
      <c r="R52" s="8">
        <f t="shared" si="35"/>
        <v>38.388094115018411</v>
      </c>
    </row>
    <row r="53" spans="2:18">
      <c r="B53" s="3">
        <v>38.450000000000003</v>
      </c>
      <c r="C53" s="3">
        <v>3800</v>
      </c>
      <c r="D53" s="3">
        <f t="shared" si="42"/>
        <v>19</v>
      </c>
      <c r="E53" s="3">
        <f t="shared" si="29"/>
        <v>15.55</v>
      </c>
      <c r="F53" s="3">
        <f t="shared" si="30"/>
        <v>8.6</v>
      </c>
      <c r="G53" s="8">
        <f t="shared" si="31"/>
        <v>6.2373078038874381E-2</v>
      </c>
      <c r="H53" s="3">
        <f t="shared" si="32"/>
        <v>1.5512E-10</v>
      </c>
      <c r="I53" s="3">
        <f t="shared" si="33"/>
        <v>9.8484999999999996E-10</v>
      </c>
      <c r="J53" s="3">
        <f t="shared" si="33"/>
        <v>4.9475000000000002E-11</v>
      </c>
      <c r="K53" s="13">
        <f t="shared" si="43"/>
        <v>600000000</v>
      </c>
      <c r="L53" s="8">
        <f t="shared" si="28"/>
        <v>600</v>
      </c>
      <c r="M53" s="8">
        <f t="shared" si="44"/>
        <v>0.8388504960763089</v>
      </c>
      <c r="N53" s="8">
        <f t="shared" si="45"/>
        <v>18.161149503923692</v>
      </c>
      <c r="O53" s="8">
        <f t="shared" si="46"/>
        <v>5.0249672261426646E-2</v>
      </c>
      <c r="P53" s="11">
        <f t="shared" si="47"/>
        <v>15.499750327738575</v>
      </c>
      <c r="Q53" s="12">
        <f t="shared" si="34"/>
        <v>114.49396919484212</v>
      </c>
      <c r="R53" s="8">
        <f t="shared" si="35"/>
        <v>38.399750327738573</v>
      </c>
    </row>
    <row r="54" spans="2:18">
      <c r="B54" s="3">
        <v>38.450000000000003</v>
      </c>
      <c r="C54" s="3">
        <v>3800</v>
      </c>
      <c r="D54" s="3">
        <f t="shared" si="42"/>
        <v>19</v>
      </c>
      <c r="E54" s="3">
        <f t="shared" si="29"/>
        <v>15.55</v>
      </c>
      <c r="F54" s="3">
        <f t="shared" si="30"/>
        <v>8.6</v>
      </c>
      <c r="G54" s="8">
        <f t="shared" si="31"/>
        <v>6.2373078038874381E-2</v>
      </c>
      <c r="H54" s="3">
        <f t="shared" si="32"/>
        <v>1.5512E-10</v>
      </c>
      <c r="I54" s="3">
        <f t="shared" si="33"/>
        <v>9.8484999999999996E-10</v>
      </c>
      <c r="J54" s="3">
        <f t="shared" si="33"/>
        <v>4.9475000000000002E-11</v>
      </c>
      <c r="K54" s="13">
        <f t="shared" si="43"/>
        <v>500000000</v>
      </c>
      <c r="L54" s="8">
        <f t="shared" si="28"/>
        <v>500</v>
      </c>
      <c r="M54" s="8">
        <f t="shared" si="44"/>
        <v>0.69356479630331047</v>
      </c>
      <c r="N54" s="8">
        <f t="shared" si="45"/>
        <v>18.30643520369669</v>
      </c>
      <c r="O54" s="8">
        <f t="shared" si="46"/>
        <v>3.9686704058880785E-2</v>
      </c>
      <c r="P54" s="11">
        <f t="shared" si="47"/>
        <v>15.510313295941121</v>
      </c>
      <c r="Q54" s="12">
        <f t="shared" si="34"/>
        <v>95.174840384539252</v>
      </c>
      <c r="R54" s="8">
        <f t="shared" si="35"/>
        <v>38.410313295941123</v>
      </c>
    </row>
    <row r="55" spans="2:18">
      <c r="B55" s="3">
        <v>38.450000000000003</v>
      </c>
      <c r="C55" s="3">
        <v>3800</v>
      </c>
      <c r="D55" s="3">
        <f t="shared" si="42"/>
        <v>19</v>
      </c>
      <c r="E55" s="3">
        <f t="shared" si="29"/>
        <v>15.55</v>
      </c>
      <c r="F55" s="3">
        <f t="shared" si="30"/>
        <v>8.6</v>
      </c>
      <c r="G55" s="8">
        <f t="shared" si="31"/>
        <v>6.2373078038874381E-2</v>
      </c>
      <c r="H55" s="3">
        <f t="shared" si="32"/>
        <v>1.5512E-10</v>
      </c>
      <c r="I55" s="3">
        <f t="shared" si="33"/>
        <v>9.8484999999999996E-10</v>
      </c>
      <c r="J55" s="3">
        <f t="shared" si="33"/>
        <v>4.9475000000000002E-11</v>
      </c>
      <c r="K55" s="13">
        <f t="shared" si="43"/>
        <v>400000000</v>
      </c>
      <c r="L55" s="8">
        <f t="shared" si="28"/>
        <v>400</v>
      </c>
      <c r="M55" s="8">
        <f t="shared" si="44"/>
        <v>0.5505153788580498</v>
      </c>
      <c r="N55" s="8">
        <f t="shared" si="45"/>
        <v>18.449484621141949</v>
      </c>
      <c r="O55" s="8">
        <f t="shared" si="46"/>
        <v>3.0114444189691048E-2</v>
      </c>
      <c r="P55" s="11">
        <f t="shared" si="47"/>
        <v>15.51988555581031</v>
      </c>
      <c r="Q55" s="12">
        <f t="shared" si="34"/>
        <v>75.951056909017865</v>
      </c>
      <c r="R55" s="8">
        <f t="shared" si="35"/>
        <v>38.419885555810311</v>
      </c>
    </row>
    <row r="56" spans="2:18">
      <c r="B56" s="3">
        <v>38.450000000000003</v>
      </c>
      <c r="C56" s="3">
        <v>3800</v>
      </c>
      <c r="D56" s="3">
        <f>D55</f>
        <v>19</v>
      </c>
      <c r="E56" s="3">
        <f t="shared" si="29"/>
        <v>15.55</v>
      </c>
      <c r="F56" s="3">
        <f t="shared" si="30"/>
        <v>8.6</v>
      </c>
      <c r="G56" s="8">
        <f t="shared" si="31"/>
        <v>6.2373078038874381E-2</v>
      </c>
      <c r="H56" s="3">
        <f t="shared" si="32"/>
        <v>1.5512E-10</v>
      </c>
      <c r="I56" s="3">
        <f t="shared" si="33"/>
        <v>9.8484999999999996E-10</v>
      </c>
      <c r="J56" s="3">
        <f t="shared" si="33"/>
        <v>4.9475000000000002E-11</v>
      </c>
      <c r="K56" s="13">
        <f>K55-100000000</f>
        <v>300000000</v>
      </c>
      <c r="L56" s="8">
        <f t="shared" si="28"/>
        <v>300</v>
      </c>
      <c r="M56" s="8">
        <f>F56*(EXP(H56*K56)-1)</f>
        <v>0.40966782219279402</v>
      </c>
      <c r="N56" s="8">
        <f>D56-M56</f>
        <v>18.590332177807205</v>
      </c>
      <c r="O56" s="8">
        <f>G56*(EXP(I56*K56)-1)</f>
        <v>2.1439973411561061E-2</v>
      </c>
      <c r="P56" s="11">
        <f>E56-O56</f>
        <v>15.52856002658844</v>
      </c>
      <c r="Q56" s="12">
        <f t="shared" si="34"/>
        <v>56.822148212230019</v>
      </c>
      <c r="R56" s="8">
        <f t="shared" si="35"/>
        <v>38.428560026588443</v>
      </c>
    </row>
    <row r="57" spans="2:18">
      <c r="B57" s="3">
        <v>38.450000000000003</v>
      </c>
      <c r="C57" s="3">
        <v>3800</v>
      </c>
      <c r="D57" s="3">
        <f t="shared" ref="D57:D59" si="48">D56</f>
        <v>19</v>
      </c>
      <c r="E57" s="3">
        <f t="shared" si="29"/>
        <v>15.55</v>
      </c>
      <c r="F57" s="3">
        <f t="shared" si="30"/>
        <v>8.6</v>
      </c>
      <c r="G57" s="8">
        <f t="shared" si="31"/>
        <v>6.2373078038874381E-2</v>
      </c>
      <c r="H57" s="3">
        <f t="shared" si="32"/>
        <v>1.5512E-10</v>
      </c>
      <c r="I57" s="3">
        <f t="shared" si="33"/>
        <v>9.8484999999999996E-10</v>
      </c>
      <c r="J57" s="3">
        <f t="shared" si="33"/>
        <v>4.9475000000000002E-11</v>
      </c>
      <c r="K57" s="13">
        <f t="shared" ref="K57:K59" si="49">K56-100000000</f>
        <v>200000000</v>
      </c>
      <c r="L57" s="8">
        <f t="shared" si="28"/>
        <v>200</v>
      </c>
      <c r="M57" s="8">
        <f t="shared" ref="M57:M59" si="50">F57*(EXP(H57*K57)-1)</f>
        <v>0.27098823458690152</v>
      </c>
      <c r="N57" s="8">
        <f t="shared" ref="N57:N59" si="51">D57-M57</f>
        <v>18.729011765413098</v>
      </c>
      <c r="O57" s="8">
        <f t="shared" ref="O57:O59" si="52">G57*(EXP(I57*K57)-1)</f>
        <v>1.3579087444306153E-2</v>
      </c>
      <c r="P57" s="11">
        <f t="shared" ref="P57:P59" si="53">E57-O57</f>
        <v>15.536420912555695</v>
      </c>
      <c r="Q57" s="12">
        <f t="shared" si="34"/>
        <v>37.787646060457327</v>
      </c>
      <c r="R57" s="8">
        <f t="shared" si="35"/>
        <v>38.436420912555697</v>
      </c>
    </row>
    <row r="58" spans="2:18">
      <c r="B58" s="3">
        <v>38.450000000000003</v>
      </c>
      <c r="C58" s="3">
        <v>3800</v>
      </c>
      <c r="D58" s="3">
        <f t="shared" si="48"/>
        <v>19</v>
      </c>
      <c r="E58" s="3">
        <f t="shared" si="29"/>
        <v>15.55</v>
      </c>
      <c r="F58" s="3">
        <f t="shared" si="30"/>
        <v>8.6</v>
      </c>
      <c r="G58" s="8">
        <f t="shared" si="31"/>
        <v>6.2373078038874381E-2</v>
      </c>
      <c r="H58" s="3">
        <f t="shared" si="32"/>
        <v>1.5512E-10</v>
      </c>
      <c r="I58" s="3">
        <f t="shared" si="33"/>
        <v>9.8484999999999996E-10</v>
      </c>
      <c r="J58" s="3">
        <f t="shared" si="33"/>
        <v>4.9475000000000002E-11</v>
      </c>
      <c r="K58" s="13">
        <f t="shared" si="49"/>
        <v>100000000</v>
      </c>
      <c r="L58" s="8">
        <f t="shared" si="28"/>
        <v>100</v>
      </c>
      <c r="M58" s="8">
        <f t="shared" si="50"/>
        <v>0.13444324599154614</v>
      </c>
      <c r="N58" s="8">
        <f t="shared" si="51"/>
        <v>18.865556754008455</v>
      </c>
      <c r="O58" s="8">
        <f t="shared" si="52"/>
        <v>6.4554795873313347E-3</v>
      </c>
      <c r="P58" s="11">
        <f t="shared" si="53"/>
        <v>15.54354452041267</v>
      </c>
      <c r="Q58" s="12">
        <f t="shared" si="34"/>
        <v>18.847084530845848</v>
      </c>
      <c r="R58" s="8">
        <f t="shared" si="35"/>
        <v>38.443544520412672</v>
      </c>
    </row>
    <row r="59" spans="2:18">
      <c r="B59" s="3">
        <v>38.450000000000003</v>
      </c>
      <c r="C59" s="3">
        <v>3800</v>
      </c>
      <c r="D59" s="3">
        <f t="shared" si="48"/>
        <v>19</v>
      </c>
      <c r="E59" s="3">
        <f t="shared" si="29"/>
        <v>15.55</v>
      </c>
      <c r="F59" s="3">
        <f t="shared" si="30"/>
        <v>8.6</v>
      </c>
      <c r="G59" s="8">
        <f t="shared" si="31"/>
        <v>6.2373078038874381E-2</v>
      </c>
      <c r="H59" s="3">
        <f t="shared" si="32"/>
        <v>1.5512E-10</v>
      </c>
      <c r="I59" s="3">
        <f t="shared" si="33"/>
        <v>9.8484999999999996E-10</v>
      </c>
      <c r="J59" s="3">
        <f t="shared" si="33"/>
        <v>4.9475000000000002E-11</v>
      </c>
      <c r="K59" s="13">
        <f t="shared" si="49"/>
        <v>0</v>
      </c>
      <c r="L59" s="8">
        <f t="shared" si="28"/>
        <v>0</v>
      </c>
      <c r="M59" s="8">
        <f t="shared" si="50"/>
        <v>0</v>
      </c>
      <c r="N59" s="8">
        <f t="shared" si="51"/>
        <v>19</v>
      </c>
      <c r="O59" s="8">
        <f t="shared" si="52"/>
        <v>0</v>
      </c>
      <c r="P59" s="11">
        <f t="shared" si="53"/>
        <v>15.55</v>
      </c>
      <c r="Q59" s="12">
        <f t="shared" si="34"/>
        <v>0</v>
      </c>
      <c r="R59" s="8">
        <f t="shared" si="35"/>
        <v>38.450000000000003</v>
      </c>
    </row>
  </sheetData>
  <hyperlinks>
    <hyperlink ref="G3" r:id="rId1" xr:uid="{A6C60E6F-F94A-874C-8BDD-C54D7A9E7F6F}"/>
    <hyperlink ref="G32" r:id="rId2" tooltip="Persistent link using digital object identifier" xr:uid="{49AA31DF-B05F-0840-B7C6-17299BEE7B1B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Pb-Pb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Doucet et al</cp:lastModifiedBy>
  <dcterms:created xsi:type="dcterms:W3CDTF">2019-08-28T02:48:02Z</dcterms:created>
  <dcterms:modified xsi:type="dcterms:W3CDTF">2020-03-25T14:33:55Z</dcterms:modified>
</cp:coreProperties>
</file>