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rah/Desktop/"/>
    </mc:Choice>
  </mc:AlternateContent>
  <xr:revisionPtr revIDLastSave="0" documentId="13_ncr:1_{3F4A02DE-9012-5947-A587-9758DF95A20C}" xr6:coauthVersionLast="45" xr6:coauthVersionMax="45" xr10:uidLastSave="{00000000-0000-0000-0000-000000000000}"/>
  <bookViews>
    <workbookView xWindow="80" yWindow="460" windowWidth="11360" windowHeight="14540" activeTab="4" xr2:uid="{575B6B89-0472-E047-9BD9-E58789D7E280}"/>
  </bookViews>
  <sheets>
    <sheet name="Fig. 1a-b" sheetId="1" r:id="rId1"/>
    <sheet name="Fig. 1c" sheetId="2" r:id="rId2"/>
    <sheet name="Fig. 1d" sheetId="3" r:id="rId3"/>
    <sheet name="Fig. 1e" sheetId="4" r:id="rId4"/>
    <sheet name="P values" sheetId="5" r:id="rId5"/>
  </sheets>
  <externalReferences>
    <externalReference r:id="rId6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1" i="3" l="1"/>
  <c r="E30" i="3"/>
  <c r="C30" i="3"/>
  <c r="D21" i="3"/>
  <c r="C21" i="3"/>
  <c r="D20" i="3"/>
  <c r="C20" i="3"/>
  <c r="N16" i="3"/>
  <c r="M16" i="3"/>
  <c r="L16" i="3"/>
  <c r="K16" i="3"/>
  <c r="N15" i="3"/>
  <c r="M15" i="3"/>
  <c r="L15" i="3"/>
  <c r="K15" i="3"/>
  <c r="N14" i="3"/>
  <c r="E28" i="3" s="1"/>
  <c r="M14" i="3"/>
  <c r="D28" i="3" s="1"/>
  <c r="L14" i="3"/>
  <c r="C27" i="3" s="1"/>
  <c r="K14" i="3"/>
  <c r="B28" i="3" s="1"/>
  <c r="N11" i="3"/>
  <c r="M11" i="3"/>
  <c r="L11" i="3"/>
  <c r="K11" i="3"/>
  <c r="N10" i="3"/>
  <c r="M10" i="3"/>
  <c r="L10" i="3"/>
  <c r="K10" i="3"/>
  <c r="N9" i="3"/>
  <c r="E25" i="3" s="1"/>
  <c r="M9" i="3"/>
  <c r="D25" i="3" s="1"/>
  <c r="L9" i="3"/>
  <c r="C25" i="3" s="1"/>
  <c r="K9" i="3"/>
  <c r="B25" i="3" s="1"/>
  <c r="E7" i="3"/>
  <c r="E32" i="3" s="1"/>
  <c r="C7" i="3"/>
  <c r="C31" i="3" s="1"/>
  <c r="B7" i="3"/>
  <c r="B30" i="3" s="1"/>
  <c r="N6" i="3"/>
  <c r="M6" i="3"/>
  <c r="L6" i="3"/>
  <c r="K6" i="3"/>
  <c r="N5" i="3"/>
  <c r="M5" i="3"/>
  <c r="L5" i="3"/>
  <c r="K5" i="3"/>
  <c r="N4" i="3"/>
  <c r="E21" i="3" s="1"/>
  <c r="M4" i="3"/>
  <c r="L4" i="3"/>
  <c r="K4" i="3"/>
  <c r="B21" i="3" s="1"/>
  <c r="R19" i="2"/>
  <c r="Q19" i="2"/>
  <c r="P19" i="2"/>
  <c r="O19" i="2"/>
  <c r="R18" i="2"/>
  <c r="Q18" i="2"/>
  <c r="P18" i="2"/>
  <c r="O18" i="2"/>
  <c r="R17" i="2"/>
  <c r="R21" i="2" s="1"/>
  <c r="R31" i="2" s="1"/>
  <c r="Q17" i="2"/>
  <c r="Q20" i="2" s="1"/>
  <c r="Q27" i="2" s="1"/>
  <c r="P17" i="2"/>
  <c r="P21" i="2" s="1"/>
  <c r="P31" i="2" s="1"/>
  <c r="O17" i="2"/>
  <c r="O21" i="2" s="1"/>
  <c r="O31" i="2" s="1"/>
  <c r="Q16" i="2"/>
  <c r="Q30" i="2" s="1"/>
  <c r="R14" i="2"/>
  <c r="Q14" i="2"/>
  <c r="P14" i="2"/>
  <c r="O14" i="2"/>
  <c r="R13" i="2"/>
  <c r="Q13" i="2"/>
  <c r="P13" i="2"/>
  <c r="O13" i="2"/>
  <c r="R12" i="2"/>
  <c r="R16" i="2" s="1"/>
  <c r="R30" i="2" s="1"/>
  <c r="Q12" i="2"/>
  <c r="Q15" i="2" s="1"/>
  <c r="Q26" i="2" s="1"/>
  <c r="P12" i="2"/>
  <c r="P16" i="2" s="1"/>
  <c r="P30" i="2" s="1"/>
  <c r="O12" i="2"/>
  <c r="O16" i="2" s="1"/>
  <c r="O30" i="2" s="1"/>
  <c r="R9" i="2"/>
  <c r="Q9" i="2"/>
  <c r="P9" i="2"/>
  <c r="O9" i="2"/>
  <c r="R8" i="2"/>
  <c r="Q8" i="2"/>
  <c r="P8" i="2"/>
  <c r="O8" i="2"/>
  <c r="R7" i="2"/>
  <c r="R11" i="2" s="1"/>
  <c r="R29" i="2" s="1"/>
  <c r="Q7" i="2"/>
  <c r="Q11" i="2" s="1"/>
  <c r="Q29" i="2" s="1"/>
  <c r="P7" i="2"/>
  <c r="P11" i="2" s="1"/>
  <c r="P29" i="2" s="1"/>
  <c r="O7" i="2"/>
  <c r="O11" i="2" s="1"/>
  <c r="O29" i="2" s="1"/>
  <c r="R6" i="2"/>
  <c r="R24" i="2" s="1"/>
  <c r="Q6" i="2"/>
  <c r="Q24" i="2" s="1"/>
  <c r="P6" i="2"/>
  <c r="P24" i="2" s="1"/>
  <c r="O6" i="2"/>
  <c r="O24" i="2" s="1"/>
  <c r="E36" i="1"/>
  <c r="D36" i="1"/>
  <c r="C36" i="1"/>
  <c r="B36" i="1"/>
  <c r="E35" i="1"/>
  <c r="D35" i="1"/>
  <c r="C35" i="1"/>
  <c r="B35" i="1"/>
  <c r="Q34" i="1"/>
  <c r="V34" i="1" s="1"/>
  <c r="P34" i="1"/>
  <c r="U34" i="1" s="1"/>
  <c r="O34" i="1"/>
  <c r="N34" i="1"/>
  <c r="S34" i="1" s="1"/>
  <c r="Q33" i="1"/>
  <c r="V33" i="1" s="1"/>
  <c r="P33" i="1"/>
  <c r="U33" i="1" s="1"/>
  <c r="O33" i="1"/>
  <c r="T33" i="1" s="1"/>
  <c r="N33" i="1"/>
  <c r="N39" i="1" s="1"/>
  <c r="Q32" i="1"/>
  <c r="Q35" i="1" s="1"/>
  <c r="P32" i="1"/>
  <c r="P35" i="1" s="1"/>
  <c r="O32" i="1"/>
  <c r="O36" i="1" s="1"/>
  <c r="N32" i="1"/>
  <c r="N36" i="1" s="1"/>
  <c r="Q30" i="1"/>
  <c r="V30" i="1" s="1"/>
  <c r="P30" i="1"/>
  <c r="U30" i="1" s="1"/>
  <c r="O30" i="1"/>
  <c r="T30" i="1" s="1"/>
  <c r="N30" i="1"/>
  <c r="S30" i="1" s="1"/>
  <c r="Q27" i="1"/>
  <c r="N27" i="1"/>
  <c r="D27" i="1"/>
  <c r="C27" i="1"/>
  <c r="B27" i="1"/>
  <c r="P26" i="1"/>
  <c r="D26" i="1"/>
  <c r="C26" i="1"/>
  <c r="B26" i="1"/>
  <c r="Q25" i="1"/>
  <c r="V25" i="1" s="1"/>
  <c r="P25" i="1"/>
  <c r="U25" i="1" s="1"/>
  <c r="O25" i="1"/>
  <c r="T25" i="1" s="1"/>
  <c r="N25" i="1"/>
  <c r="S25" i="1" s="1"/>
  <c r="Q24" i="1"/>
  <c r="V24" i="1" s="1"/>
  <c r="P24" i="1"/>
  <c r="U24" i="1" s="1"/>
  <c r="O24" i="1"/>
  <c r="T24" i="1" s="1"/>
  <c r="N24" i="1"/>
  <c r="S24" i="1" s="1"/>
  <c r="Q23" i="1"/>
  <c r="V23" i="1" s="1"/>
  <c r="P23" i="1"/>
  <c r="P27" i="1" s="1"/>
  <c r="O23" i="1"/>
  <c r="T23" i="1" s="1"/>
  <c r="N23" i="1"/>
  <c r="S23" i="1" s="1"/>
  <c r="Q21" i="1"/>
  <c r="V21" i="1" s="1"/>
  <c r="R48" i="1" s="1"/>
  <c r="P21" i="1"/>
  <c r="U21" i="1" s="1"/>
  <c r="Q48" i="1" s="1"/>
  <c r="O21" i="1"/>
  <c r="T21" i="1" s="1"/>
  <c r="P48" i="1" s="1"/>
  <c r="N21" i="1"/>
  <c r="S21" i="1" s="1"/>
  <c r="O48" i="1" s="1"/>
  <c r="C19" i="1"/>
  <c r="B19" i="1"/>
  <c r="N18" i="1"/>
  <c r="C18" i="1"/>
  <c r="B18" i="1"/>
  <c r="S17" i="1"/>
  <c r="O17" i="1"/>
  <c r="T17" i="1" s="1"/>
  <c r="N17" i="1"/>
  <c r="S16" i="1"/>
  <c r="O16" i="1"/>
  <c r="T16" i="1" s="1"/>
  <c r="N16" i="1"/>
  <c r="S15" i="1"/>
  <c r="S18" i="1" s="1"/>
  <c r="O15" i="1"/>
  <c r="O19" i="1" s="1"/>
  <c r="N15" i="1"/>
  <c r="N19" i="1" s="1"/>
  <c r="B10" i="1"/>
  <c r="B9" i="1"/>
  <c r="N7" i="1"/>
  <c r="Q7" i="1" s="1"/>
  <c r="N6" i="1"/>
  <c r="Q6" i="1" s="1"/>
  <c r="Q5" i="1"/>
  <c r="W5" i="1" s="1"/>
  <c r="N5" i="1"/>
  <c r="N9" i="1" s="1"/>
  <c r="C24" i="3" l="1"/>
  <c r="C28" i="3"/>
  <c r="E20" i="3"/>
  <c r="E24" i="3"/>
  <c r="E27" i="3"/>
  <c r="B31" i="3"/>
  <c r="C32" i="3"/>
  <c r="D24" i="3"/>
  <c r="D27" i="3"/>
  <c r="B32" i="3"/>
  <c r="B20" i="3"/>
  <c r="B24" i="3"/>
  <c r="B27" i="3"/>
  <c r="Q10" i="2"/>
  <c r="Q25" i="2" s="1"/>
  <c r="Q21" i="2"/>
  <c r="Q31" i="2" s="1"/>
  <c r="R10" i="2"/>
  <c r="R25" i="2" s="1"/>
  <c r="R15" i="2"/>
  <c r="R26" i="2" s="1"/>
  <c r="R20" i="2"/>
  <c r="R27" i="2" s="1"/>
  <c r="O10" i="2"/>
  <c r="O25" i="2" s="1"/>
  <c r="O15" i="2"/>
  <c r="O26" i="2" s="1"/>
  <c r="O20" i="2"/>
  <c r="O27" i="2" s="1"/>
  <c r="P10" i="2"/>
  <c r="P25" i="2" s="1"/>
  <c r="P15" i="2"/>
  <c r="P26" i="2" s="1"/>
  <c r="P20" i="2"/>
  <c r="P27" i="2" s="1"/>
  <c r="W9" i="1"/>
  <c r="T26" i="1"/>
  <c r="P50" i="1" s="1"/>
  <c r="T27" i="1"/>
  <c r="P54" i="1" s="1"/>
  <c r="W6" i="1"/>
  <c r="W8" i="1" s="1"/>
  <c r="R6" i="1"/>
  <c r="V27" i="1"/>
  <c r="R54" i="1" s="1"/>
  <c r="V26" i="1"/>
  <c r="R50" i="1" s="1"/>
  <c r="N42" i="1"/>
  <c r="N41" i="1"/>
  <c r="W7" i="1"/>
  <c r="R7" i="1"/>
  <c r="Q49" i="1"/>
  <c r="O49" i="1"/>
  <c r="S26" i="1"/>
  <c r="O50" i="1" s="1"/>
  <c r="S27" i="1"/>
  <c r="O54" i="1" s="1"/>
  <c r="S19" i="1"/>
  <c r="U23" i="1"/>
  <c r="Q26" i="1"/>
  <c r="U32" i="1"/>
  <c r="S33" i="1"/>
  <c r="N35" i="1"/>
  <c r="P36" i="1"/>
  <c r="N8" i="1"/>
  <c r="N26" i="1"/>
  <c r="O27" i="1"/>
  <c r="V32" i="1"/>
  <c r="O35" i="1"/>
  <c r="Q36" i="1"/>
  <c r="R5" i="1"/>
  <c r="Q8" i="1"/>
  <c r="V5" i="1" s="1"/>
  <c r="T15" i="1"/>
  <c r="O18" i="1"/>
  <c r="O39" i="1" s="1"/>
  <c r="Q9" i="1"/>
  <c r="O26" i="1"/>
  <c r="S32" i="1"/>
  <c r="O38" i="1"/>
  <c r="T32" i="1"/>
  <c r="T34" i="1"/>
  <c r="S36" i="1" l="1"/>
  <c r="O55" i="1" s="1"/>
  <c r="S35" i="1"/>
  <c r="O51" i="1" s="1"/>
  <c r="T18" i="1"/>
  <c r="T19" i="1"/>
  <c r="J33" i="1"/>
  <c r="J34" i="1"/>
  <c r="J32" i="1"/>
  <c r="T36" i="1"/>
  <c r="P55" i="1" s="1"/>
  <c r="T35" i="1"/>
  <c r="P51" i="1" s="1"/>
  <c r="R9" i="1"/>
  <c r="R8" i="1"/>
  <c r="O42" i="1"/>
  <c r="I33" i="1"/>
  <c r="I34" i="1"/>
  <c r="I32" i="1"/>
  <c r="U26" i="1"/>
  <c r="Q50" i="1" s="1"/>
  <c r="U27" i="1"/>
  <c r="Q54" i="1" s="1"/>
  <c r="O40" i="1"/>
  <c r="O41" i="1" s="1"/>
  <c r="Q53" i="1"/>
  <c r="O53" i="1"/>
  <c r="V35" i="1"/>
  <c r="R51" i="1" s="1"/>
  <c r="V36" i="1"/>
  <c r="R55" i="1" s="1"/>
  <c r="U35" i="1"/>
  <c r="Q51" i="1" s="1"/>
  <c r="U36" i="1"/>
  <c r="Q55" i="1" s="1"/>
  <c r="I35" i="1" l="1"/>
  <c r="I40" i="1" s="1"/>
  <c r="I36" i="1"/>
  <c r="R53" i="1"/>
  <c r="P53" i="1"/>
  <c r="J35" i="1"/>
  <c r="J40" i="1" s="1"/>
  <c r="J36" i="1"/>
  <c r="R49" i="1"/>
  <c r="P49" i="1"/>
</calcChain>
</file>

<file path=xl/sharedStrings.xml><?xml version="1.0" encoding="utf-8"?>
<sst xmlns="http://schemas.openxmlformats.org/spreadsheetml/2006/main" count="135" uniqueCount="78">
  <si>
    <t xml:space="preserve"> </t>
  </si>
  <si>
    <t>Plate counts</t>
  </si>
  <si>
    <t>Log</t>
  </si>
  <si>
    <t>HG003</t>
  </si>
  <si>
    <t>inco (per ml)</t>
  </si>
  <si>
    <t>inoc (per well)</t>
  </si>
  <si>
    <t>INOC</t>
  </si>
  <si>
    <t>MOI</t>
  </si>
  <si>
    <t>Log Transformed</t>
  </si>
  <si>
    <t>log</t>
  </si>
  <si>
    <t>ave</t>
  </si>
  <si>
    <t>std dev</t>
  </si>
  <si>
    <t xml:space="preserve">unstimulated </t>
  </si>
  <si>
    <t>+LPS/IFN</t>
  </si>
  <si>
    <t>T0</t>
  </si>
  <si>
    <t>unstim</t>
  </si>
  <si>
    <t>Stim</t>
  </si>
  <si>
    <t>unstim+Rif</t>
  </si>
  <si>
    <t>stim+Rif</t>
  </si>
  <si>
    <t>T2</t>
  </si>
  <si>
    <t>% survival to rifampicin at4h</t>
  </si>
  <si>
    <t>T4</t>
  </si>
  <si>
    <t>stim</t>
  </si>
  <si>
    <t>% killled by macs</t>
  </si>
  <si>
    <t>Time</t>
  </si>
  <si>
    <t>q</t>
  </si>
  <si>
    <t>1:100 dilution in 3ml MHB (Oxoid)</t>
  </si>
  <si>
    <t>grown for 3h10</t>
  </si>
  <si>
    <t>MD80uM mup0.125m, 14ul 3M HCl added (then neutralized after 20m) incubated for 20min</t>
  </si>
  <si>
    <t>T0 and rif added</t>
  </si>
  <si>
    <t>ctr</t>
  </si>
  <si>
    <t>MD</t>
  </si>
  <si>
    <t>mup</t>
  </si>
  <si>
    <t>acid</t>
  </si>
  <si>
    <t>grown 3h20 + 20 min after MD/ NAC</t>
  </si>
  <si>
    <t>control</t>
  </si>
  <si>
    <t>NAC</t>
  </si>
  <si>
    <t>NAC/MD</t>
  </si>
  <si>
    <t xml:space="preserve">T0 </t>
  </si>
  <si>
    <t>T19</t>
  </si>
  <si>
    <t>T24</t>
  </si>
  <si>
    <t>T0-avg</t>
  </si>
  <si>
    <t>stdev</t>
  </si>
  <si>
    <t>*</t>
  </si>
  <si>
    <t>**</t>
  </si>
  <si>
    <t>T19-avg</t>
  </si>
  <si>
    <t>***</t>
  </si>
  <si>
    <t>****</t>
  </si>
  <si>
    <t>T24-avg</t>
  </si>
  <si>
    <t>Figure</t>
  </si>
  <si>
    <t>95.00% CI of diff.</t>
  </si>
  <si>
    <t>P value</t>
  </si>
  <si>
    <t>1a</t>
  </si>
  <si>
    <t>one-way ANOVA</t>
  </si>
  <si>
    <t>unstim. vs. unstim.+rif</t>
  </si>
  <si>
    <t>3401595 to 6218405</t>
  </si>
  <si>
    <t>Yes</t>
  </si>
  <si>
    <t>stim. vs. stim+rif</t>
  </si>
  <si>
    <t>-508429 to 2308382</t>
  </si>
  <si>
    <t>No</t>
  </si>
  <si>
    <t>ns</t>
  </si>
  <si>
    <t>1b</t>
  </si>
  <si>
    <t>unpaired T</t>
  </si>
  <si>
    <t>56.4940 to 75.8460</t>
  </si>
  <si>
    <t>1c</t>
  </si>
  <si>
    <t>control vs. MD</t>
  </si>
  <si>
    <t>-173461960 to -71311374</t>
  </si>
  <si>
    <t>control vs. Mupirocin</t>
  </si>
  <si>
    <t>-50338626 to 51811960</t>
  </si>
  <si>
    <t>control vs. pH4.5</t>
  </si>
  <si>
    <t>-50411960 to 51738626</t>
  </si>
  <si>
    <t>1d</t>
  </si>
  <si>
    <t>-114458433 to -58874900</t>
  </si>
  <si>
    <t>control vs. NAC/MD</t>
  </si>
  <si>
    <t>-27608433 to 27975100</t>
  </si>
  <si>
    <t>1e</t>
  </si>
  <si>
    <t>multiple T</t>
  </si>
  <si>
    <t>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</si>
</sst>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B050"/>
      <name val="Calibri"/>
      <family val="2"/>
      <scheme val="minor"/>
    </font>
    <font>
      <sz val="12"/>
      <color rgb="FF008000"/>
      <name val="Calibri"/>
      <family val="2"/>
      <scheme val="minor"/>
    </font>
    <font>
      <sz val="10"/>
      <name val="Arial"/>
    </font>
    <font>
      <sz val="13"/>
      <color theme="1"/>
      <name val="Arial"/>
      <family val="2"/>
    </font>
    <font>
      <sz val="1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0" borderId="0" xfId="0" applyNumberFormat="1"/>
    <xf numFmtId="0" fontId="3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0" xfId="0" applyFont="1"/>
    <xf numFmtId="1" fontId="0" fillId="0" borderId="0" xfId="0" applyNumberFormat="1"/>
    <xf numFmtId="0" fontId="0" fillId="0" borderId="0" xfId="0" applyAlignment="1">
      <alignment horizontal="right"/>
    </xf>
    <xf numFmtId="2" fontId="0" fillId="0" borderId="0" xfId="0" applyNumberFormat="1"/>
    <xf numFmtId="0" fontId="0" fillId="0" borderId="4" xfId="0" applyBorder="1" applyAlignment="1">
      <alignment horizontal="right"/>
    </xf>
    <xf numFmtId="1" fontId="0" fillId="0" borderId="5" xfId="0" applyNumberFormat="1" applyBorder="1"/>
    <xf numFmtId="11" fontId="0" fillId="0" borderId="6" xfId="0" applyNumberFormat="1" applyBorder="1" applyAlignment="1">
      <alignment horizontal="right"/>
    </xf>
    <xf numFmtId="1" fontId="0" fillId="0" borderId="7" xfId="0" applyNumberFormat="1" applyBorder="1"/>
    <xf numFmtId="11" fontId="0" fillId="0" borderId="0" xfId="0" applyNumberFormat="1" applyAlignment="1">
      <alignment horizontal="right"/>
    </xf>
    <xf numFmtId="11" fontId="0" fillId="0" borderId="8" xfId="0" applyNumberFormat="1" applyBorder="1" applyAlignment="1">
      <alignment horizontal="right"/>
    </xf>
    <xf numFmtId="1" fontId="0" fillId="0" borderId="9" xfId="0" applyNumberFormat="1" applyBorder="1"/>
    <xf numFmtId="11" fontId="1" fillId="0" borderId="0" xfId="0" applyNumberFormat="1" applyFont="1"/>
    <xf numFmtId="2" fontId="1" fillId="0" borderId="0" xfId="0" applyNumberFormat="1" applyFont="1"/>
    <xf numFmtId="2" fontId="4" fillId="0" borderId="0" xfId="0" applyNumberFormat="1" applyFont="1"/>
    <xf numFmtId="0" fontId="1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quotePrefix="1"/>
    <xf numFmtId="0" fontId="5" fillId="0" borderId="0" xfId="0" applyFont="1"/>
    <xf numFmtId="0" fontId="2" fillId="0" borderId="0" xfId="0" applyFont="1"/>
    <xf numFmtId="11" fontId="0" fillId="0" borderId="10" xfId="0" applyNumberFormat="1" applyBorder="1"/>
    <xf numFmtId="11" fontId="0" fillId="2" borderId="10" xfId="0" applyNumberFormat="1" applyFill="1" applyBorder="1"/>
    <xf numFmtId="11" fontId="1" fillId="0" borderId="6" xfId="0" applyNumberFormat="1" applyFont="1" applyBorder="1"/>
    <xf numFmtId="0" fontId="0" fillId="0" borderId="6" xfId="0" applyBorder="1"/>
    <xf numFmtId="0" fontId="0" fillId="0" borderId="7" xfId="0" applyBorder="1"/>
    <xf numFmtId="11" fontId="0" fillId="0" borderId="6" xfId="0" applyNumberFormat="1" applyBorder="1"/>
    <xf numFmtId="11" fontId="0" fillId="0" borderId="7" xfId="0" applyNumberFormat="1" applyBorder="1"/>
    <xf numFmtId="11" fontId="0" fillId="0" borderId="8" xfId="0" applyNumberFormat="1" applyBorder="1"/>
    <xf numFmtId="11" fontId="0" fillId="0" borderId="1" xfId="0" applyNumberFormat="1" applyBorder="1"/>
    <xf numFmtId="11" fontId="0" fillId="0" borderId="9" xfId="0" applyNumberFormat="1" applyBorder="1"/>
    <xf numFmtId="0" fontId="0" fillId="0" borderId="11" xfId="0" applyBorder="1"/>
    <xf numFmtId="2" fontId="0" fillId="0" borderId="7" xfId="0" applyNumberFormat="1" applyBorder="1"/>
    <xf numFmtId="0" fontId="0" fillId="0" borderId="8" xfId="0" applyBorder="1"/>
    <xf numFmtId="2" fontId="0" fillId="0" borderId="1" xfId="0" applyNumberFormat="1" applyBorder="1"/>
    <xf numFmtId="2" fontId="0" fillId="0" borderId="9" xfId="0" applyNumberForma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1" xfId="0" applyFont="1" applyBorder="1"/>
    <xf numFmtId="0" fontId="8" fillId="0" borderId="0" xfId="0" applyFont="1"/>
    <xf numFmtId="11" fontId="8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/>
              </a:rPr>
              <a:t>J774 Infection with </a:t>
            </a:r>
            <a:endParaRPr lang="en-US">
              <a:effectLst/>
            </a:endParaRPr>
          </a:p>
          <a:p>
            <a:pPr>
              <a:defRPr/>
            </a:pPr>
            <a:r>
              <a:rPr lang="en-US" sz="1800" b="1" i="0" baseline="0">
                <a:effectLst/>
              </a:rPr>
              <a:t>HG003 + ROS inhibitors</a:t>
            </a:r>
          </a:p>
          <a:p>
            <a:pPr>
              <a:defRPr/>
            </a:pPr>
            <a:r>
              <a:rPr lang="en-US" sz="1800" b="1" i="0" baseline="0">
                <a:effectLst/>
              </a:rPr>
              <a:t>4hpi</a:t>
            </a:r>
            <a:endParaRPr lang="en-US">
              <a:effectLst/>
            </a:endParaRPr>
          </a:p>
          <a:p>
            <a:pPr>
              <a:defRPr/>
            </a:pPr>
            <a:r>
              <a:rPr lang="en-US" sz="1800" b="1" i="0" baseline="0">
                <a:effectLst/>
              </a:rPr>
              <a:t>1/16/18</a:t>
            </a:r>
            <a:endParaRPr lang="en-US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4089044737575003E-2"/>
          <c:y val="0.21452751311570301"/>
          <c:w val="0.89501063371901701"/>
          <c:h val="0.73050946811345197"/>
        </c:manualLayout>
      </c:layout>
      <c:barChart>
        <c:barDir val="col"/>
        <c:grouping val="clustered"/>
        <c:varyColors val="0"/>
        <c:ser>
          <c:idx val="1"/>
          <c:order val="0"/>
          <c:tx>
            <c:v>no Rif</c:v>
          </c:tx>
          <c:spPr>
            <a:solidFill>
              <a:schemeClr val="bg2">
                <a:lumMod val="90000"/>
              </a:schemeClr>
            </a:solidFill>
            <a:ln w="12700"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[1]data!$Z$36:$AC$36</c:f>
                <c:numCache>
                  <c:formatCode>General</c:formatCode>
                  <c:ptCount val="4"/>
                  <c:pt idx="0">
                    <c:v>0.11451192722230949</c:v>
                  </c:pt>
                  <c:pt idx="1">
                    <c:v>7.248561249743582E-2</c:v>
                  </c:pt>
                  <c:pt idx="2">
                    <c:v>2.7888719755487804E-2</c:v>
                  </c:pt>
                  <c:pt idx="3">
                    <c:v>4.100649896213307E-2</c:v>
                  </c:pt>
                </c:numCache>
              </c:numRef>
            </c:plus>
            <c:minus>
              <c:numRef>
                <c:f>[1]data!$Z$36:$AC$36</c:f>
                <c:numCache>
                  <c:formatCode>General</c:formatCode>
                  <c:ptCount val="4"/>
                  <c:pt idx="0">
                    <c:v>0.11451192722230949</c:v>
                  </c:pt>
                  <c:pt idx="1">
                    <c:v>7.248561249743582E-2</c:v>
                  </c:pt>
                  <c:pt idx="2">
                    <c:v>2.7888719755487804E-2</c:v>
                  </c:pt>
                  <c:pt idx="3">
                    <c:v>4.100649896213307E-2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[1]data!$AL$14:$AO$14</c:f>
              <c:strCache>
                <c:ptCount val="4"/>
                <c:pt idx="0">
                  <c:v>unstimulated </c:v>
                </c:pt>
                <c:pt idx="1">
                  <c:v>+LPS/IFN</c:v>
                </c:pt>
                <c:pt idx="2">
                  <c:v>+LPS/IFN&amp; LNAME</c:v>
                </c:pt>
                <c:pt idx="3">
                  <c:v>+LPS/IFN&amp; DPI</c:v>
                </c:pt>
              </c:strCache>
            </c:strRef>
          </c:cat>
          <c:val>
            <c:numRef>
              <c:f>[1]data!$AL$17:$AO$17</c:f>
              <c:numCache>
                <c:formatCode>General</c:formatCode>
                <c:ptCount val="4"/>
                <c:pt idx="0">
                  <c:v>7.3259688092123731</c:v>
                </c:pt>
                <c:pt idx="1">
                  <c:v>6.7518346890275387</c:v>
                </c:pt>
                <c:pt idx="2">
                  <c:v>6.7397732958143068</c:v>
                </c:pt>
                <c:pt idx="3">
                  <c:v>5.5730640178391191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0B-394F-9690-CC11396A047E}"/>
            </c:ext>
          </c:extLst>
        </c:ser>
        <c:ser>
          <c:idx val="0"/>
          <c:order val="1"/>
          <c:tx>
            <c:v>+RIF</c:v>
          </c:tx>
          <c:spPr>
            <a:solidFill>
              <a:srgbClr val="FF7E79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[1]data!$AP$21:$AS$21</c:f>
                <c:numCache>
                  <c:formatCode>General</c:formatCode>
                  <c:ptCount val="4"/>
                  <c:pt idx="0">
                    <c:v>0.1423587957657374</c:v>
                  </c:pt>
                  <c:pt idx="1">
                    <c:v>7.9927141863269019E-2</c:v>
                  </c:pt>
                  <c:pt idx="2">
                    <c:v>4.3593301195737295E-2</c:v>
                  </c:pt>
                  <c:pt idx="3">
                    <c:v>0.21205615437728945</c:v>
                  </c:pt>
                </c:numCache>
              </c:numRef>
            </c:plus>
            <c:minus>
              <c:numRef>
                <c:f>[1]data!$AP$21:$AS$21</c:f>
                <c:numCache>
                  <c:formatCode>General</c:formatCode>
                  <c:ptCount val="4"/>
                  <c:pt idx="0">
                    <c:v>0.1423587957657374</c:v>
                  </c:pt>
                  <c:pt idx="1">
                    <c:v>7.9927141863269019E-2</c:v>
                  </c:pt>
                  <c:pt idx="2">
                    <c:v>4.3593301195737295E-2</c:v>
                  </c:pt>
                  <c:pt idx="3">
                    <c:v>0.21205615437728945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[1]data!$AL$14:$AO$14</c:f>
              <c:strCache>
                <c:ptCount val="4"/>
                <c:pt idx="0">
                  <c:v>unstimulated </c:v>
                </c:pt>
                <c:pt idx="1">
                  <c:v>+LPS/IFN</c:v>
                </c:pt>
                <c:pt idx="2">
                  <c:v>+LPS/IFN&amp; LNAME</c:v>
                </c:pt>
                <c:pt idx="3">
                  <c:v>+LPS/IFN&amp; DPI</c:v>
                </c:pt>
              </c:strCache>
            </c:strRef>
          </c:cat>
          <c:val>
            <c:numRef>
              <c:f>[1]data!$AP$17:$AS$17</c:f>
              <c:numCache>
                <c:formatCode>General</c:formatCode>
                <c:ptCount val="4"/>
                <c:pt idx="0">
                  <c:v>6.6086397355528641</c:v>
                </c:pt>
                <c:pt idx="1">
                  <c:v>6.5091927831684648</c:v>
                </c:pt>
                <c:pt idx="2">
                  <c:v>6.600605056193813</c:v>
                </c:pt>
                <c:pt idx="3">
                  <c:v>4.733427092007978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0B-394F-9690-CC11396A04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37126400"/>
        <c:axId val="2137115104"/>
      </c:barChart>
      <c:catAx>
        <c:axId val="2137126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7115104"/>
        <c:crosses val="autoZero"/>
        <c:auto val="1"/>
        <c:lblAlgn val="ctr"/>
        <c:lblOffset val="100"/>
        <c:noMultiLvlLbl val="0"/>
      </c:catAx>
      <c:valAx>
        <c:axId val="2137115104"/>
        <c:scaling>
          <c:orientation val="minMax"/>
          <c:min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 i="0" baseline="0"/>
                  <a:t>Log 10 CFU/ml</a:t>
                </a:r>
              </a:p>
            </c:rich>
          </c:tx>
          <c:layout>
            <c:manualLayout>
              <c:xMode val="edge"/>
              <c:yMode val="edge"/>
              <c:x val="1.63542095699576E-2"/>
              <c:y val="0.47358930912603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7126400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/>
              </a:rPr>
              <a:t>J774 Infection with </a:t>
            </a:r>
            <a:endParaRPr lang="en-US">
              <a:effectLst/>
            </a:endParaRPr>
          </a:p>
          <a:p>
            <a:pPr>
              <a:defRPr/>
            </a:pPr>
            <a:r>
              <a:rPr lang="en-US" sz="1800" b="1" i="0" baseline="0">
                <a:effectLst/>
              </a:rPr>
              <a:t>HG003 + ROS inhibitors</a:t>
            </a:r>
            <a:endParaRPr lang="en-US">
              <a:effectLst/>
            </a:endParaRPr>
          </a:p>
          <a:p>
            <a:pPr>
              <a:defRPr/>
            </a:pPr>
            <a:r>
              <a:rPr lang="en-US" sz="1800" b="1" i="0" baseline="0">
                <a:effectLst/>
              </a:rPr>
              <a:t>1/16/18</a:t>
            </a:r>
            <a:endParaRPr lang="en-US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4089044737575003E-2"/>
          <c:y val="0.21452751311570301"/>
          <c:w val="0.89501063371901701"/>
          <c:h val="0.73050946811345197"/>
        </c:manualLayout>
      </c:layout>
      <c:barChart>
        <c:barDir val="col"/>
        <c:grouping val="clustered"/>
        <c:varyColors val="0"/>
        <c:ser>
          <c:idx val="1"/>
          <c:order val="0"/>
          <c:tx>
            <c:v>no Rif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[1]data!$AL$20:$AO$20</c:f>
                <c:numCache>
                  <c:formatCode>General</c:formatCode>
                  <c:ptCount val="4"/>
                  <c:pt idx="0">
                    <c:v>7.5799949436023945E-2</c:v>
                  </c:pt>
                  <c:pt idx="1">
                    <c:v>9.4215470316859395E-2</c:v>
                  </c:pt>
                  <c:pt idx="2">
                    <c:v>2.7561707813182568E-2</c:v>
                  </c:pt>
                  <c:pt idx="3">
                    <c:v>7.7768257899154911E-2</c:v>
                  </c:pt>
                </c:numCache>
              </c:numRef>
            </c:plus>
            <c:minus>
              <c:numRef>
                <c:f>[1]data!$AL$20:$AO$20</c:f>
                <c:numCache>
                  <c:formatCode>General</c:formatCode>
                  <c:ptCount val="4"/>
                  <c:pt idx="0">
                    <c:v>7.5799949436023945E-2</c:v>
                  </c:pt>
                  <c:pt idx="1">
                    <c:v>9.4215470316859395E-2</c:v>
                  </c:pt>
                  <c:pt idx="2">
                    <c:v>2.7561707813182568E-2</c:v>
                  </c:pt>
                  <c:pt idx="3">
                    <c:v>7.7768257899154911E-2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[1]data!$AL$14:$AO$14</c:f>
              <c:strCache>
                <c:ptCount val="4"/>
                <c:pt idx="0">
                  <c:v>unstimulated </c:v>
                </c:pt>
                <c:pt idx="1">
                  <c:v>+LPS/IFN</c:v>
                </c:pt>
                <c:pt idx="2">
                  <c:v>+LPS/IFN&amp; LNAME</c:v>
                </c:pt>
                <c:pt idx="3">
                  <c:v>+LPS/IFN&amp; DPI</c:v>
                </c:pt>
              </c:strCache>
            </c:strRef>
          </c:cat>
          <c:val>
            <c:numRef>
              <c:f>[1]data!$AL$16:$AO$16</c:f>
              <c:numCache>
                <c:formatCode>General</c:formatCode>
                <c:ptCount val="4"/>
                <c:pt idx="0">
                  <c:v>7.4529493966986946</c:v>
                </c:pt>
                <c:pt idx="1">
                  <c:v>6.709466422905936</c:v>
                </c:pt>
                <c:pt idx="2">
                  <c:v>6.7450144607610483</c:v>
                </c:pt>
                <c:pt idx="3">
                  <c:v>5.4322217300871776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E4-DA4D-A657-2998064CE766}"/>
            </c:ext>
          </c:extLst>
        </c:ser>
        <c:ser>
          <c:idx val="0"/>
          <c:order val="1"/>
          <c:tx>
            <c:v>+RIF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[1]data!$AP$20:$AS$20</c:f>
                <c:numCache>
                  <c:formatCode>General</c:formatCode>
                  <c:ptCount val="4"/>
                  <c:pt idx="0">
                    <c:v>7.7153043898960313E-2</c:v>
                  </c:pt>
                  <c:pt idx="1">
                    <c:v>0.11951433355426445</c:v>
                  </c:pt>
                  <c:pt idx="2">
                    <c:v>0.10651889157300898</c:v>
                  </c:pt>
                  <c:pt idx="3">
                    <c:v>5.135015840650705E-2</c:v>
                  </c:pt>
                </c:numCache>
              </c:numRef>
            </c:plus>
            <c:minus>
              <c:numRef>
                <c:f>[1]data!$AP$20:$AS$20</c:f>
                <c:numCache>
                  <c:formatCode>General</c:formatCode>
                  <c:ptCount val="4"/>
                  <c:pt idx="0">
                    <c:v>7.7153043898960313E-2</c:v>
                  </c:pt>
                  <c:pt idx="1">
                    <c:v>0.11951433355426445</c:v>
                  </c:pt>
                  <c:pt idx="2">
                    <c:v>0.10651889157300898</c:v>
                  </c:pt>
                  <c:pt idx="3">
                    <c:v>5.135015840650705E-2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[1]data!$AL$14:$AO$14</c:f>
              <c:strCache>
                <c:ptCount val="4"/>
                <c:pt idx="0">
                  <c:v>unstimulated </c:v>
                </c:pt>
                <c:pt idx="1">
                  <c:v>+LPS/IFN</c:v>
                </c:pt>
                <c:pt idx="2">
                  <c:v>+LPS/IFN&amp; LNAME</c:v>
                </c:pt>
                <c:pt idx="3">
                  <c:v>+LPS/IFN&amp; DPI</c:v>
                </c:pt>
              </c:strCache>
            </c:strRef>
          </c:cat>
          <c:val>
            <c:numRef>
              <c:f>[1]data!$AP$16:$AS$16</c:f>
              <c:numCache>
                <c:formatCode>General</c:formatCode>
                <c:ptCount val="4"/>
                <c:pt idx="0">
                  <c:v>6.7461784500435966</c:v>
                </c:pt>
                <c:pt idx="1">
                  <c:v>6.6290575507567047</c:v>
                </c:pt>
                <c:pt idx="2">
                  <c:v>6.3779314335348376</c:v>
                </c:pt>
                <c:pt idx="3">
                  <c:v>5.372069708601134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E4-DA4D-A657-2998064CE7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066399744"/>
        <c:axId val="-2066053040"/>
      </c:barChart>
      <c:catAx>
        <c:axId val="-2066399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66053040"/>
        <c:crosses val="autoZero"/>
        <c:auto val="1"/>
        <c:lblAlgn val="ctr"/>
        <c:lblOffset val="100"/>
        <c:noMultiLvlLbl val="0"/>
      </c:catAx>
      <c:valAx>
        <c:axId val="-2066053040"/>
        <c:scaling>
          <c:orientation val="minMax"/>
          <c:min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 i="0" baseline="0"/>
                  <a:t>Log 10 CFU/ml</a:t>
                </a:r>
              </a:p>
            </c:rich>
          </c:tx>
          <c:layout>
            <c:manualLayout>
              <c:xMode val="edge"/>
              <c:yMode val="edge"/>
              <c:x val="1.63542095699576E-2"/>
              <c:y val="0.47358930912603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66399744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62</xdr:col>
      <xdr:colOff>419100</xdr:colOff>
      <xdr:row>10</xdr:row>
      <xdr:rowOff>171450</xdr:rowOff>
    </xdr:from>
    <xdr:to>
      <xdr:col>72</xdr:col>
      <xdr:colOff>419100</xdr:colOff>
      <xdr:row>42</xdr:row>
      <xdr:rowOff>190500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876AC26-932E-1042-B2D8-CD50054FCD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62</xdr:col>
      <xdr:colOff>0</xdr:colOff>
      <xdr:row>44</xdr:row>
      <xdr:rowOff>0</xdr:rowOff>
    </xdr:from>
    <xdr:to>
      <xdr:col>72</xdr:col>
      <xdr:colOff>0</xdr:colOff>
      <xdr:row>76</xdr:row>
      <xdr:rowOff>19050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9ECE823-0F3D-8944-8939-F2FAB48DE5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rah/Library/Containers/com.microsoft.Excel/Data/Desktop/Sarah's%20Data/oxidative%20stress/Nikki%20data/18%201-16%20J774%20with%20inhibitor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ta"/>
    </sheetNames>
    <sheetDataSet>
      <sheetData sheetId="0"/>
      <sheetData sheetId="1">
        <row r="14">
          <cell r="AL14" t="str">
            <v xml:space="preserve">unstimulated </v>
          </cell>
          <cell r="AM14" t="str">
            <v>+LPS/IFN</v>
          </cell>
          <cell r="AN14" t="str">
            <v>+LPS/IFN&amp; LNAME</v>
          </cell>
          <cell r="AO14" t="str">
            <v>+LPS/IFN&amp; DPI</v>
          </cell>
        </row>
        <row r="16">
          <cell r="AL16">
            <v>7.4529493966986946</v>
          </cell>
          <cell r="AM16">
            <v>6.709466422905936</v>
          </cell>
          <cell r="AN16">
            <v>6.7450144607610483</v>
          </cell>
          <cell r="AO16">
            <v>5.4322217300871776</v>
          </cell>
          <cell r="AP16">
            <v>6.7461784500435966</v>
          </cell>
          <cell r="AQ16">
            <v>6.6290575507567047</v>
          </cell>
          <cell r="AR16">
            <v>6.3779314335348376</v>
          </cell>
          <cell r="AS16">
            <v>5.372069708601134</v>
          </cell>
        </row>
        <row r="17">
          <cell r="AL17">
            <v>7.3259688092123731</v>
          </cell>
          <cell r="AM17">
            <v>6.7518346890275387</v>
          </cell>
          <cell r="AN17">
            <v>6.7397732958143068</v>
          </cell>
          <cell r="AO17">
            <v>5.5730640178391191</v>
          </cell>
          <cell r="AP17">
            <v>6.6086397355528641</v>
          </cell>
          <cell r="AQ17">
            <v>6.5091927831684648</v>
          </cell>
          <cell r="AR17">
            <v>6.600605056193813</v>
          </cell>
          <cell r="AS17">
            <v>4.733427092007978</v>
          </cell>
        </row>
        <row r="20">
          <cell r="AL20">
            <v>7.5799949436023945E-2</v>
          </cell>
          <cell r="AM20">
            <v>9.4215470316859395E-2</v>
          </cell>
          <cell r="AN20">
            <v>2.7561707813182568E-2</v>
          </cell>
          <cell r="AO20">
            <v>7.7768257899154911E-2</v>
          </cell>
          <cell r="AP20">
            <v>7.7153043898960313E-2</v>
          </cell>
          <cell r="AQ20">
            <v>0.11951433355426445</v>
          </cell>
          <cell r="AR20">
            <v>0.10651889157300898</v>
          </cell>
          <cell r="AS20">
            <v>5.135015840650705E-2</v>
          </cell>
        </row>
        <row r="21">
          <cell r="AP21">
            <v>0.1423587957657374</v>
          </cell>
          <cell r="AQ21">
            <v>7.9927141863269019E-2</v>
          </cell>
          <cell r="AR21">
            <v>4.3593301195737295E-2</v>
          </cell>
          <cell r="AS21">
            <v>0.21205615437728945</v>
          </cell>
        </row>
        <row r="36">
          <cell r="Z36">
            <v>0.11451192722230949</v>
          </cell>
          <cell r="AA36">
            <v>7.248561249743582E-2</v>
          </cell>
          <cell r="AB36">
            <v>2.7888719755487804E-2</v>
          </cell>
          <cell r="AC36">
            <v>4.100649896213307E-2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E5F4C-7567-5145-9402-14B9FEC94805}">
  <dimension ref="A1:AV75"/>
  <sheetViews>
    <sheetView workbookViewId="0">
      <selection sqref="A1:XFD1048576"/>
    </sheetView>
  </sheetViews>
  <sheetFormatPr baseColWidth="10" defaultRowHeight="16" x14ac:dyDescent="0.2"/>
  <cols>
    <col min="2" max="2" width="9.33203125" customWidth="1"/>
    <col min="3" max="3" width="12.83203125" bestFit="1" customWidth="1"/>
    <col min="4" max="4" width="9.33203125" customWidth="1"/>
    <col min="5" max="5" width="12.83203125" bestFit="1" customWidth="1"/>
    <col min="6" max="12" width="12.83203125" customWidth="1"/>
    <col min="21" max="21" width="12.1640625" bestFit="1" customWidth="1"/>
    <col min="22" max="22" width="11" customWidth="1"/>
    <col min="42" max="42" width="11.1640625" bestFit="1" customWidth="1"/>
  </cols>
  <sheetData>
    <row r="1" spans="1:48" x14ac:dyDescent="0.2">
      <c r="A1" s="1" t="s">
        <v>0</v>
      </c>
      <c r="B1" t="s">
        <v>1</v>
      </c>
    </row>
    <row r="2" spans="1:48" x14ac:dyDescent="0.2">
      <c r="A2" t="s">
        <v>0</v>
      </c>
      <c r="N2" t="s">
        <v>2</v>
      </c>
    </row>
    <row r="3" spans="1:48" ht="17" thickBot="1" x14ac:dyDescent="0.25">
      <c r="B3" t="s">
        <v>3</v>
      </c>
      <c r="F3" s="2"/>
      <c r="N3" s="3" t="s">
        <v>4</v>
      </c>
      <c r="O3" s="3"/>
      <c r="P3" s="4" t="s">
        <v>5</v>
      </c>
      <c r="Q3" s="4"/>
      <c r="R3" s="5"/>
      <c r="S3" s="5"/>
      <c r="T3" s="5"/>
      <c r="U3" s="6">
        <v>200000</v>
      </c>
    </row>
    <row r="4" spans="1:48" x14ac:dyDescent="0.2">
      <c r="A4" t="s">
        <v>6</v>
      </c>
      <c r="B4" s="7">
        <v>5</v>
      </c>
      <c r="C4" s="7"/>
      <c r="D4" s="7"/>
      <c r="E4" s="7"/>
      <c r="F4" s="7"/>
      <c r="G4" s="7"/>
      <c r="N4" t="s">
        <v>0</v>
      </c>
      <c r="P4" s="5"/>
      <c r="Q4" s="5"/>
      <c r="R4" s="5"/>
      <c r="S4" s="5"/>
      <c r="T4" s="5"/>
      <c r="U4" s="8" t="s">
        <v>7</v>
      </c>
      <c r="V4" s="9"/>
      <c r="W4" s="10" t="s">
        <v>8</v>
      </c>
      <c r="X4" s="10"/>
      <c r="Y4" s="5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L4" s="2"/>
      <c r="AM4" s="2"/>
      <c r="AN4" s="2"/>
      <c r="AO4" s="2"/>
      <c r="AP4" s="2"/>
    </row>
    <row r="5" spans="1:48" ht="17" thickBot="1" x14ac:dyDescent="0.25">
      <c r="B5" s="11">
        <v>48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t="s">
        <v>0</v>
      </c>
      <c r="N5" s="6">
        <f>(B5*10^B$4)*100</f>
        <v>480000000</v>
      </c>
      <c r="O5" s="6"/>
      <c r="P5" s="12" t="s">
        <v>9</v>
      </c>
      <c r="Q5" s="6">
        <f>N5*0.01</f>
        <v>4800000</v>
      </c>
      <c r="R5" s="13">
        <f>LOG10(Q5)</f>
        <v>6.6812412373755876</v>
      </c>
      <c r="S5" s="6"/>
      <c r="T5" s="6"/>
      <c r="U5" s="14" t="s">
        <v>0</v>
      </c>
      <c r="V5" s="15">
        <f>Q8/U3</f>
        <v>89.5</v>
      </c>
      <c r="W5">
        <f>LOG10(Q5)</f>
        <v>6.6812412373755876</v>
      </c>
      <c r="Z5" t="s">
        <v>0</v>
      </c>
    </row>
    <row r="6" spans="1:48" x14ac:dyDescent="0.2">
      <c r="A6" t="s">
        <v>0</v>
      </c>
      <c r="B6" s="11">
        <v>47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6"/>
      <c r="N6" s="6">
        <f>(B6*10^B$4)*100</f>
        <v>470000000</v>
      </c>
      <c r="O6" s="6"/>
      <c r="P6" s="12"/>
      <c r="Q6" s="6">
        <f>N6*0.01</f>
        <v>4700000</v>
      </c>
      <c r="R6" s="13">
        <f t="shared" ref="R6:R7" si="0">LOG10(Q6)</f>
        <v>6.6720978579357171</v>
      </c>
      <c r="S6" s="6"/>
      <c r="T6" s="6"/>
      <c r="U6" s="16"/>
      <c r="V6" s="17"/>
      <c r="W6">
        <f>LOG10(Q6)</f>
        <v>6.6720978579357171</v>
      </c>
      <c r="AQ6" s="6"/>
    </row>
    <row r="7" spans="1:48" x14ac:dyDescent="0.2">
      <c r="B7" s="11">
        <v>442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6"/>
      <c r="N7" s="6">
        <f>(B7*10^B$4)*100</f>
        <v>4420000000</v>
      </c>
      <c r="O7" s="6"/>
      <c r="P7" s="18"/>
      <c r="Q7" s="6">
        <f>N7*0.01</f>
        <v>44200000</v>
      </c>
      <c r="R7" s="13">
        <f t="shared" si="0"/>
        <v>7.6454222693490923</v>
      </c>
      <c r="S7" s="6"/>
      <c r="T7" s="6"/>
      <c r="U7" s="19"/>
      <c r="V7" s="20"/>
      <c r="W7">
        <f>LOG10(Q7)</f>
        <v>7.6454222693490923</v>
      </c>
    </row>
    <row r="8" spans="1:48" x14ac:dyDescent="0.2">
      <c r="K8" s="13"/>
      <c r="L8" s="13"/>
      <c r="M8" s="6"/>
      <c r="N8" s="21">
        <f>AVERAGE(N5:N7)</f>
        <v>1790000000</v>
      </c>
      <c r="O8" s="21"/>
      <c r="P8" s="6"/>
      <c r="Q8" s="21">
        <f>AVERAGE(Q5:Q7)</f>
        <v>17900000</v>
      </c>
      <c r="R8" s="22">
        <f>AVERAGE(R5:R7)</f>
        <v>6.9995871215534651</v>
      </c>
      <c r="S8" s="21"/>
      <c r="T8" s="6"/>
      <c r="U8" s="6"/>
      <c r="V8" s="20"/>
      <c r="W8" s="21">
        <f>AVERAGE(W5:W7)</f>
        <v>6.9995871215534651</v>
      </c>
      <c r="X8" s="21"/>
    </row>
    <row r="9" spans="1:48" x14ac:dyDescent="0.2">
      <c r="A9" t="s">
        <v>10</v>
      </c>
      <c r="B9" s="22">
        <f>AVERAGE(B5:B7)</f>
        <v>179</v>
      </c>
      <c r="C9" s="22"/>
      <c r="D9" s="22"/>
      <c r="E9" s="22"/>
      <c r="F9" s="22"/>
      <c r="G9" s="22"/>
      <c r="H9" s="22"/>
      <c r="I9" s="22"/>
      <c r="J9" s="22"/>
      <c r="K9" s="13"/>
      <c r="L9" s="13"/>
      <c r="N9" s="10">
        <f>STDEV(N5:N7)</f>
        <v>2277652300.0668912</v>
      </c>
      <c r="O9" s="10"/>
      <c r="Q9" s="10">
        <f>STDEV(Q5:Q6)</f>
        <v>70710.67811865476</v>
      </c>
      <c r="R9" s="23">
        <f>STDEV(R5:R6)</f>
        <v>6.4653456048941122E-3</v>
      </c>
      <c r="S9" s="10"/>
      <c r="W9" s="10">
        <f>STDEV(W5:W7)</f>
        <v>0.5593283283931223</v>
      </c>
      <c r="X9" s="10"/>
      <c r="Y9" s="24"/>
      <c r="Z9" s="24"/>
      <c r="AA9" s="24"/>
      <c r="AB9" s="24"/>
      <c r="AC9" s="24"/>
      <c r="AD9" s="24"/>
      <c r="AE9" s="24"/>
      <c r="AF9" s="24"/>
      <c r="AJ9" s="10"/>
      <c r="AK9" s="10"/>
      <c r="AL9" s="10"/>
      <c r="AM9" s="10"/>
      <c r="AN9" s="10"/>
    </row>
    <row r="10" spans="1:48" x14ac:dyDescent="0.2">
      <c r="A10" t="s">
        <v>11</v>
      </c>
      <c r="B10" s="10">
        <f>STDEV(B5:B7)</f>
        <v>227.76523000668914</v>
      </c>
      <c r="C10" s="10"/>
      <c r="D10" s="10"/>
      <c r="E10" s="10"/>
      <c r="F10" s="10"/>
      <c r="G10" s="10"/>
      <c r="H10" s="10"/>
      <c r="I10" s="10"/>
      <c r="J10" s="10"/>
      <c r="K10" s="13"/>
      <c r="L10" s="13"/>
      <c r="O10" s="21"/>
      <c r="P10" s="21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K10" s="10"/>
      <c r="AL10" s="10"/>
      <c r="AM10" s="10"/>
      <c r="AN10" s="10"/>
      <c r="AO10" s="10"/>
    </row>
    <row r="11" spans="1:48" x14ac:dyDescent="0.2">
      <c r="B11" s="10"/>
      <c r="C11" s="10"/>
      <c r="D11" s="10"/>
      <c r="E11" s="10"/>
      <c r="F11" s="10"/>
      <c r="G11" s="10"/>
      <c r="H11" s="10"/>
      <c r="I11" s="10"/>
      <c r="J11" s="10"/>
      <c r="K11" s="22"/>
      <c r="L11" s="22"/>
      <c r="O11" s="21"/>
      <c r="P11" s="21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K11" s="10"/>
      <c r="AL11" s="10"/>
      <c r="AM11" s="10"/>
      <c r="AN11" s="10"/>
      <c r="AO11" s="10"/>
    </row>
    <row r="12" spans="1:48" x14ac:dyDescent="0.2">
      <c r="B12" s="25" t="s">
        <v>0</v>
      </c>
      <c r="C12" s="25"/>
      <c r="D12" s="25" t="s">
        <v>0</v>
      </c>
      <c r="E12" s="25"/>
      <c r="F12" s="26"/>
      <c r="G12" s="26"/>
      <c r="H12" s="26"/>
      <c r="I12" s="26"/>
      <c r="J12" s="26"/>
      <c r="K12" s="23"/>
      <c r="L12" s="23"/>
      <c r="N12" s="27" t="s">
        <v>8</v>
      </c>
      <c r="O12" s="27"/>
      <c r="P12" s="27"/>
      <c r="Q12" s="27" t="s">
        <v>0</v>
      </c>
      <c r="R12" s="27"/>
      <c r="S12" s="27"/>
      <c r="T12" s="27"/>
      <c r="U12" s="27"/>
      <c r="V12" s="27"/>
      <c r="W12" s="10" t="s">
        <v>8</v>
      </c>
      <c r="X12" s="10"/>
      <c r="Y12" s="10"/>
      <c r="Z12" s="10"/>
      <c r="AA12" s="10"/>
      <c r="AB12" s="10"/>
      <c r="AC12" s="10"/>
      <c r="AD12" s="10"/>
      <c r="AE12" s="10"/>
      <c r="AF12" s="10"/>
      <c r="AJ12" s="10"/>
      <c r="AK12" s="10"/>
      <c r="AL12" s="10"/>
      <c r="AM12" s="10"/>
      <c r="AN12" s="10"/>
    </row>
    <row r="13" spans="1:48" x14ac:dyDescent="0.2">
      <c r="B13" t="s">
        <v>12</v>
      </c>
      <c r="C13" s="28" t="s">
        <v>13</v>
      </c>
      <c r="D13" s="28"/>
      <c r="E13" s="28"/>
      <c r="K13" s="13"/>
      <c r="L13" s="13"/>
      <c r="N13" t="s">
        <v>12</v>
      </c>
      <c r="O13" s="28" t="s">
        <v>13</v>
      </c>
      <c r="P13" s="28"/>
      <c r="Q13" s="28"/>
      <c r="S13" t="s">
        <v>12</v>
      </c>
      <c r="T13" s="28" t="s">
        <v>13</v>
      </c>
      <c r="U13" s="28"/>
      <c r="V13" s="28"/>
      <c r="AJ13" s="10"/>
      <c r="AL13" s="10"/>
      <c r="AM13" s="10"/>
      <c r="AN13" s="10"/>
      <c r="AO13" s="10"/>
      <c r="AP13" s="10"/>
    </row>
    <row r="14" spans="1:48" x14ac:dyDescent="0.2">
      <c r="B14" s="7">
        <v>3</v>
      </c>
      <c r="C14" s="7">
        <v>3</v>
      </c>
      <c r="D14" s="7"/>
      <c r="E14" s="7"/>
      <c r="F14" s="7"/>
      <c r="G14" s="7"/>
      <c r="H14" s="7"/>
      <c r="I14" s="7"/>
    </row>
    <row r="15" spans="1:48" x14ac:dyDescent="0.2">
      <c r="A15" t="s">
        <v>14</v>
      </c>
      <c r="B15">
        <v>46</v>
      </c>
      <c r="C15">
        <v>38</v>
      </c>
      <c r="M15" s="6"/>
      <c r="N15" s="6">
        <f t="shared" ref="N15:O17" si="1">(B15*10^B$14)*100</f>
        <v>4600000</v>
      </c>
      <c r="O15" s="6">
        <f t="shared" si="1"/>
        <v>3800000</v>
      </c>
      <c r="P15" s="6"/>
      <c r="Q15" s="6"/>
      <c r="R15" s="6"/>
      <c r="S15" s="13">
        <f t="shared" ref="S15:T17" si="2">LOG10(N15)</f>
        <v>6.6627578316815743</v>
      </c>
      <c r="T15" s="13">
        <f t="shared" si="2"/>
        <v>6.5797835966168101</v>
      </c>
      <c r="U15" s="13"/>
      <c r="V15" s="13"/>
      <c r="W15" s="6"/>
      <c r="X15" s="6"/>
      <c r="AT15" s="6"/>
      <c r="AU15" s="6"/>
      <c r="AV15" s="6"/>
    </row>
    <row r="16" spans="1:48" x14ac:dyDescent="0.2">
      <c r="B16">
        <v>49</v>
      </c>
      <c r="C16">
        <v>36</v>
      </c>
      <c r="K16" s="13"/>
      <c r="L16" s="13"/>
      <c r="M16" s="6"/>
      <c r="N16" s="6">
        <f t="shared" si="1"/>
        <v>4900000</v>
      </c>
      <c r="O16" s="6">
        <f t="shared" si="1"/>
        <v>3600000</v>
      </c>
      <c r="P16" s="6"/>
      <c r="Q16" s="6"/>
      <c r="R16" s="6"/>
      <c r="S16" s="13">
        <f t="shared" si="2"/>
        <v>6.6901960800285138</v>
      </c>
      <c r="T16" s="13">
        <f t="shared" si="2"/>
        <v>6.5563025007672868</v>
      </c>
      <c r="U16" s="13"/>
      <c r="V16" s="13"/>
      <c r="W16" s="6"/>
      <c r="X16" s="6"/>
    </row>
    <row r="17" spans="1:48" x14ac:dyDescent="0.2">
      <c r="B17">
        <v>51</v>
      </c>
      <c r="C17">
        <v>32</v>
      </c>
      <c r="K17" s="13"/>
      <c r="L17" s="13"/>
      <c r="M17" s="6"/>
      <c r="N17" s="6">
        <f t="shared" si="1"/>
        <v>5100000</v>
      </c>
      <c r="O17" s="6">
        <f t="shared" si="1"/>
        <v>3200000</v>
      </c>
      <c r="P17" s="6"/>
      <c r="Q17" s="6"/>
      <c r="R17" s="6"/>
      <c r="S17" s="13">
        <f t="shared" si="2"/>
        <v>6.7075701760979367</v>
      </c>
      <c r="T17" s="13">
        <f t="shared" si="2"/>
        <v>6.5051499783199063</v>
      </c>
      <c r="U17" s="13"/>
      <c r="V17" s="13"/>
      <c r="W17" s="6"/>
      <c r="X17" s="6"/>
      <c r="AT17" s="6"/>
      <c r="AU17" s="6"/>
      <c r="AV17" s="6"/>
    </row>
    <row r="18" spans="1:48" x14ac:dyDescent="0.2">
      <c r="A18" t="s">
        <v>10</v>
      </c>
      <c r="B18" s="22">
        <f>AVERAGE(B15:B17)</f>
        <v>48.666666666666664</v>
      </c>
      <c r="C18" s="22">
        <f>AVERAGE(C15:C17)</f>
        <v>35.333333333333336</v>
      </c>
      <c r="D18" s="22"/>
      <c r="E18" s="22"/>
      <c r="F18" s="22"/>
      <c r="G18" s="22"/>
      <c r="H18" s="22"/>
      <c r="I18" s="22"/>
      <c r="J18" s="22"/>
      <c r="K18" s="13"/>
      <c r="L18" s="13"/>
      <c r="N18" s="21">
        <f>AVERAGE(N15:N17)</f>
        <v>4866666.666666667</v>
      </c>
      <c r="O18" s="21">
        <f>AVERAGE(O15:O17)</f>
        <v>3533333.3333333335</v>
      </c>
      <c r="P18" s="21"/>
      <c r="Q18" s="21"/>
      <c r="R18" s="21"/>
      <c r="S18" s="22">
        <f>AVERAGE(S15:S17)</f>
        <v>6.6868413626026753</v>
      </c>
      <c r="T18" s="22">
        <f>AVERAGE(T15:T17)</f>
        <v>6.5470786919013344</v>
      </c>
      <c r="U18" s="22"/>
      <c r="V18" s="22"/>
      <c r="W18" s="21"/>
      <c r="X18" s="21"/>
      <c r="AD18" s="24"/>
      <c r="AE18" s="24"/>
      <c r="AF18" s="24"/>
      <c r="AG18" s="24"/>
      <c r="AH18" s="24"/>
      <c r="AI18" s="24"/>
      <c r="AJ18" s="24"/>
    </row>
    <row r="19" spans="1:48" x14ac:dyDescent="0.2">
      <c r="A19" t="s">
        <v>11</v>
      </c>
      <c r="B19" s="10">
        <f t="shared" ref="B19:C19" si="3">STDEV(B15:B17)</f>
        <v>2.5166114784235831</v>
      </c>
      <c r="C19" s="10">
        <f t="shared" si="3"/>
        <v>3.0550504633038931</v>
      </c>
      <c r="D19" s="10"/>
      <c r="E19" s="10"/>
      <c r="F19" s="10"/>
      <c r="G19" s="10"/>
      <c r="H19" s="10"/>
      <c r="I19" s="10"/>
      <c r="J19" s="10"/>
      <c r="K19" s="22"/>
      <c r="L19" s="22"/>
      <c r="N19" s="10">
        <f>STDEV(N15:N17)</f>
        <v>251661.1478423583</v>
      </c>
      <c r="O19" s="10">
        <f>STDEV(O15:O17)</f>
        <v>305505.04633038933</v>
      </c>
      <c r="P19" s="10"/>
      <c r="Q19" s="10"/>
      <c r="R19" s="10"/>
      <c r="S19" s="23">
        <f>STDEV(S15:S17)</f>
        <v>2.2593741385129016E-2</v>
      </c>
      <c r="T19" s="23">
        <f>STDEV(T15:T17)</f>
        <v>3.8162196379646469E-2</v>
      </c>
      <c r="U19" s="23"/>
      <c r="V19" s="23"/>
      <c r="W19" s="10"/>
      <c r="X19" s="10"/>
      <c r="AD19" s="10"/>
      <c r="AE19" s="10"/>
      <c r="AF19" s="10"/>
      <c r="AG19" s="10"/>
      <c r="AH19" s="10"/>
      <c r="AI19" s="10"/>
      <c r="AJ19" s="10"/>
      <c r="AT19" s="29"/>
      <c r="AU19" s="29"/>
      <c r="AV19" s="29"/>
    </row>
    <row r="20" spans="1:48" x14ac:dyDescent="0.2">
      <c r="K20" s="23"/>
      <c r="L20" s="23"/>
      <c r="S20" s="23"/>
      <c r="T20" s="23"/>
      <c r="U20" s="23"/>
      <c r="V20" s="23"/>
      <c r="Y20" s="10"/>
      <c r="AD20" s="10"/>
      <c r="AE20" s="10"/>
      <c r="AF20" s="10"/>
      <c r="AG20" s="10"/>
      <c r="AH20" s="10"/>
      <c r="AI20" s="10"/>
      <c r="AT20" s="29"/>
      <c r="AU20" s="29"/>
      <c r="AV20" s="29"/>
    </row>
    <row r="21" spans="1:48" x14ac:dyDescent="0.2">
      <c r="B21" t="s">
        <v>15</v>
      </c>
      <c r="C21" t="s">
        <v>16</v>
      </c>
      <c r="D21" t="s">
        <v>17</v>
      </c>
      <c r="E21" s="2" t="s">
        <v>18</v>
      </c>
      <c r="G21" s="28"/>
      <c r="H21" s="28"/>
      <c r="I21" s="28"/>
      <c r="N21" t="str">
        <f>B21</f>
        <v>unstim</v>
      </c>
      <c r="O21" t="str">
        <f>C21</f>
        <v>Stim</v>
      </c>
      <c r="P21" t="str">
        <f>D21</f>
        <v>unstim+Rif</v>
      </c>
      <c r="Q21" t="str">
        <f>E21</f>
        <v>stim+Rif</v>
      </c>
      <c r="S21" s="13" t="str">
        <f>N21</f>
        <v>unstim</v>
      </c>
      <c r="T21" s="13" t="str">
        <f>O21</f>
        <v>Stim</v>
      </c>
      <c r="U21" s="13" t="str">
        <f>P21</f>
        <v>unstim+Rif</v>
      </c>
      <c r="V21" s="13" t="str">
        <f>Q21</f>
        <v>stim+Rif</v>
      </c>
      <c r="AE21" s="28"/>
      <c r="AF21" s="28"/>
      <c r="AG21" s="28"/>
      <c r="AT21" s="29"/>
      <c r="AU21" s="29"/>
      <c r="AV21" s="29"/>
    </row>
    <row r="22" spans="1:48" x14ac:dyDescent="0.2">
      <c r="B22" s="7">
        <v>3</v>
      </c>
      <c r="C22" s="7">
        <v>3</v>
      </c>
      <c r="D22" s="7">
        <v>3</v>
      </c>
      <c r="E22">
        <v>3</v>
      </c>
      <c r="F22" s="7"/>
      <c r="H22" s="7"/>
      <c r="I22" s="7"/>
      <c r="S22" s="13"/>
      <c r="T22" s="13"/>
      <c r="U22" s="13"/>
      <c r="V22" s="13"/>
    </row>
    <row r="23" spans="1:48" x14ac:dyDescent="0.2">
      <c r="A23" t="s">
        <v>19</v>
      </c>
      <c r="B23">
        <v>65</v>
      </c>
      <c r="C23">
        <v>30</v>
      </c>
      <c r="D23">
        <v>29</v>
      </c>
      <c r="E23">
        <v>18</v>
      </c>
      <c r="M23" s="6"/>
      <c r="N23" s="6">
        <f t="shared" ref="N23:Q25" si="4">(B23*10^B$22)*100</f>
        <v>6500000</v>
      </c>
      <c r="O23" s="6">
        <f t="shared" si="4"/>
        <v>3000000</v>
      </c>
      <c r="P23" s="6">
        <f t="shared" si="4"/>
        <v>2900000</v>
      </c>
      <c r="Q23" s="6">
        <f t="shared" si="4"/>
        <v>1800000</v>
      </c>
      <c r="R23" s="6"/>
      <c r="S23" s="13">
        <f t="shared" ref="S23:V25" si="5">LOG10(N23)</f>
        <v>6.8129133566428557</v>
      </c>
      <c r="T23" s="13">
        <f t="shared" si="5"/>
        <v>6.4771212547196626</v>
      </c>
      <c r="U23" s="13">
        <f t="shared" si="5"/>
        <v>6.4623979978989565</v>
      </c>
      <c r="V23" s="13">
        <f t="shared" si="5"/>
        <v>6.2552725051033065</v>
      </c>
      <c r="W23" s="6"/>
      <c r="X23" s="6"/>
      <c r="AL23" s="29"/>
      <c r="AM23" s="29"/>
      <c r="AN23" s="29"/>
      <c r="AO23" s="29"/>
    </row>
    <row r="24" spans="1:48" x14ac:dyDescent="0.2">
      <c r="B24">
        <v>60</v>
      </c>
      <c r="C24">
        <v>36</v>
      </c>
      <c r="D24">
        <v>37</v>
      </c>
      <c r="E24">
        <v>19</v>
      </c>
      <c r="M24" s="6"/>
      <c r="N24" s="6">
        <f t="shared" si="4"/>
        <v>6000000</v>
      </c>
      <c r="O24" s="6">
        <f t="shared" si="4"/>
        <v>3600000</v>
      </c>
      <c r="P24" s="6">
        <f t="shared" si="4"/>
        <v>3700000</v>
      </c>
      <c r="Q24" s="6">
        <f t="shared" si="4"/>
        <v>1900000</v>
      </c>
      <c r="R24" s="6"/>
      <c r="S24" s="13">
        <f t="shared" si="5"/>
        <v>6.7781512503836439</v>
      </c>
      <c r="T24" s="13">
        <f t="shared" si="5"/>
        <v>6.5563025007672868</v>
      </c>
      <c r="U24" s="13">
        <f t="shared" si="5"/>
        <v>6.568201724066995</v>
      </c>
      <c r="V24" s="13">
        <f t="shared" si="5"/>
        <v>6.2787536009528289</v>
      </c>
      <c r="W24" s="6"/>
      <c r="X24" s="6"/>
    </row>
    <row r="25" spans="1:48" x14ac:dyDescent="0.2">
      <c r="B25">
        <v>45</v>
      </c>
      <c r="C25">
        <v>22</v>
      </c>
      <c r="D25">
        <v>29</v>
      </c>
      <c r="E25">
        <v>18</v>
      </c>
      <c r="M25" s="6"/>
      <c r="N25" s="6">
        <f t="shared" si="4"/>
        <v>4500000</v>
      </c>
      <c r="O25" s="6">
        <f t="shared" si="4"/>
        <v>2200000</v>
      </c>
      <c r="P25" s="6">
        <f t="shared" si="4"/>
        <v>2900000</v>
      </c>
      <c r="Q25" s="6">
        <f t="shared" si="4"/>
        <v>1800000</v>
      </c>
      <c r="R25" s="6"/>
      <c r="S25" s="13">
        <f t="shared" si="5"/>
        <v>6.653212513775344</v>
      </c>
      <c r="T25" s="13">
        <f t="shared" si="5"/>
        <v>6.3424226808222066</v>
      </c>
      <c r="U25" s="13">
        <f t="shared" si="5"/>
        <v>6.4623979978989565</v>
      </c>
      <c r="V25" s="13">
        <f t="shared" si="5"/>
        <v>6.2552725051033065</v>
      </c>
      <c r="W25" s="6"/>
      <c r="X25" s="6"/>
    </row>
    <row r="26" spans="1:48" x14ac:dyDescent="0.2">
      <c r="A26" t="s">
        <v>10</v>
      </c>
      <c r="B26" s="22">
        <f t="shared" ref="B26:D26" si="6">AVERAGE(B23:B25)</f>
        <v>56.666666666666664</v>
      </c>
      <c r="C26" s="22">
        <f t="shared" si="6"/>
        <v>29.333333333333332</v>
      </c>
      <c r="D26" s="22">
        <f t="shared" si="6"/>
        <v>31.666666666666668</v>
      </c>
      <c r="E26" s="22">
        <v>40</v>
      </c>
      <c r="F26" s="22"/>
      <c r="G26" s="22"/>
      <c r="H26" s="22"/>
      <c r="I26" s="22"/>
      <c r="J26" s="22"/>
      <c r="K26" s="22"/>
      <c r="L26" s="22"/>
      <c r="N26" s="21">
        <f>AVERAGE(N23:N24)</f>
        <v>6250000</v>
      </c>
      <c r="O26" s="21">
        <f>AVERAGE(O23:O25)</f>
        <v>2933333.3333333335</v>
      </c>
      <c r="P26" s="21">
        <f>AVERAGE(P23:P25)</f>
        <v>3166666.6666666665</v>
      </c>
      <c r="Q26" s="21">
        <f>AVERAGE(Q23:Q24)</f>
        <v>1850000</v>
      </c>
      <c r="R26" s="21"/>
      <c r="S26" s="22">
        <f>AVERAGE(S23:S25)</f>
        <v>6.7480923736006142</v>
      </c>
      <c r="T26" s="22">
        <f>AVERAGE(T23:T25)</f>
        <v>6.458615478769719</v>
      </c>
      <c r="U26" s="22">
        <f>AVERAGE(U23:U25)</f>
        <v>6.4976659066216369</v>
      </c>
      <c r="V26" s="22">
        <f>AVERAGE(V23:V25)</f>
        <v>6.2630995370531473</v>
      </c>
      <c r="W26" s="21"/>
      <c r="X26" s="21"/>
      <c r="AD26" s="24"/>
      <c r="AE26" s="24"/>
      <c r="AF26" s="24"/>
      <c r="AG26" s="24"/>
      <c r="AH26" s="24"/>
      <c r="AI26" s="24"/>
      <c r="AJ26" s="24"/>
    </row>
    <row r="27" spans="1:48" x14ac:dyDescent="0.2">
      <c r="A27" t="s">
        <v>11</v>
      </c>
      <c r="B27" s="10">
        <f>STDEV(B23:B25)</f>
        <v>10.408329997330648</v>
      </c>
      <c r="C27" s="10">
        <f>STDEV(C23:C24)</f>
        <v>4.2426406871192848</v>
      </c>
      <c r="D27" s="10">
        <f>STDEV(D23:D24)</f>
        <v>5.6568542494923806</v>
      </c>
      <c r="E27" s="10">
        <v>7.2111025509999997</v>
      </c>
      <c r="F27" s="10"/>
      <c r="G27" s="10"/>
      <c r="H27" s="10"/>
      <c r="I27" s="10"/>
      <c r="J27" s="10"/>
      <c r="K27" s="10"/>
      <c r="L27" s="10"/>
      <c r="N27" s="10">
        <f>STDEV(N23:N24)</f>
        <v>353553.39059327374</v>
      </c>
      <c r="O27" s="10">
        <f>STDEV(O23:O25)</f>
        <v>702376.91685684968</v>
      </c>
      <c r="P27" s="10">
        <f>STDEV(P23:P25)</f>
        <v>461880.21535170131</v>
      </c>
      <c r="Q27" s="10">
        <f>STDEV(Q23:Q24)</f>
        <v>70710.67811865476</v>
      </c>
      <c r="R27" s="10"/>
      <c r="S27" s="23">
        <f>STDEV(S23:S25)</f>
        <v>8.3986557604425152E-2</v>
      </c>
      <c r="T27" s="23">
        <f>STDEV(T23:T25)</f>
        <v>0.10813413962559246</v>
      </c>
      <c r="U27" s="23">
        <f>STDEV(U23:U25)</f>
        <v>6.1085809784382453E-2</v>
      </c>
      <c r="V27" s="23">
        <f>STDEV(V23:V25)</f>
        <v>1.3556817009589163E-2</v>
      </c>
      <c r="W27" s="10"/>
      <c r="X27" s="10"/>
      <c r="AD27" s="10"/>
      <c r="AE27" s="10"/>
      <c r="AF27" s="10"/>
      <c r="AG27" s="10"/>
      <c r="AH27" s="10"/>
      <c r="AI27" s="10"/>
      <c r="AJ27" s="10"/>
    </row>
    <row r="28" spans="1:48" x14ac:dyDescent="0.2">
      <c r="S28" s="23"/>
      <c r="T28" s="23"/>
      <c r="U28" s="23"/>
      <c r="V28" s="23"/>
      <c r="Y28" s="10"/>
      <c r="AD28" s="10"/>
      <c r="AE28" s="10"/>
      <c r="AF28" s="10"/>
      <c r="AG28" s="10"/>
      <c r="AH28" s="10"/>
      <c r="AI28" s="10"/>
    </row>
    <row r="29" spans="1:48" x14ac:dyDescent="0.2">
      <c r="S29" s="13"/>
      <c r="T29" s="13"/>
      <c r="U29" s="13"/>
      <c r="V29" s="13"/>
    </row>
    <row r="30" spans="1:48" x14ac:dyDescent="0.2">
      <c r="B30" t="s">
        <v>15</v>
      </c>
      <c r="C30" t="s">
        <v>16</v>
      </c>
      <c r="D30" t="s">
        <v>17</v>
      </c>
      <c r="E30" t="s">
        <v>18</v>
      </c>
      <c r="G30" s="28"/>
      <c r="H30" s="28"/>
      <c r="I30" s="28" t="s">
        <v>20</v>
      </c>
      <c r="N30" t="str">
        <f>B30</f>
        <v>unstim</v>
      </c>
      <c r="O30" t="str">
        <f>C30</f>
        <v>Stim</v>
      </c>
      <c r="P30" t="str">
        <f>D30</f>
        <v>unstim+Rif</v>
      </c>
      <c r="Q30" t="str">
        <f>E30</f>
        <v>stim+Rif</v>
      </c>
      <c r="S30" s="13" t="str">
        <f>N30</f>
        <v>unstim</v>
      </c>
      <c r="T30" s="13" t="str">
        <f>O30</f>
        <v>Stim</v>
      </c>
      <c r="U30" s="13" t="str">
        <f>P30</f>
        <v>unstim+Rif</v>
      </c>
      <c r="V30" s="13" t="str">
        <f>Q30</f>
        <v>stim+Rif</v>
      </c>
      <c r="AE30" s="28"/>
      <c r="AF30" s="28"/>
      <c r="AG30" s="28"/>
      <c r="AK30" s="24"/>
    </row>
    <row r="31" spans="1:48" x14ac:dyDescent="0.2">
      <c r="A31" t="s">
        <v>21</v>
      </c>
      <c r="B31" s="7">
        <v>3</v>
      </c>
      <c r="C31" s="7">
        <v>3</v>
      </c>
      <c r="D31" s="7">
        <v>2</v>
      </c>
      <c r="E31">
        <v>3</v>
      </c>
      <c r="F31" s="7"/>
      <c r="H31" s="7"/>
      <c r="I31" s="7" t="s">
        <v>15</v>
      </c>
      <c r="J31" t="s">
        <v>22</v>
      </c>
      <c r="S31" s="13"/>
      <c r="T31" s="13"/>
      <c r="U31" s="13"/>
      <c r="V31" s="13"/>
      <c r="AJ31" s="2"/>
      <c r="AK31" s="10"/>
    </row>
    <row r="32" spans="1:48" x14ac:dyDescent="0.2">
      <c r="B32">
        <v>52</v>
      </c>
      <c r="C32">
        <v>24</v>
      </c>
      <c r="D32">
        <v>56</v>
      </c>
      <c r="E32">
        <v>16</v>
      </c>
      <c r="I32" s="13">
        <f>P32/$N$35*100</f>
        <v>11.200000000000001</v>
      </c>
      <c r="J32" s="13">
        <f>Q32/$O$35*100</f>
        <v>81.355932203389827</v>
      </c>
      <c r="N32" s="6">
        <f>(B32*10^B$31)*100</f>
        <v>5200000</v>
      </c>
      <c r="O32" s="6">
        <f t="shared" ref="N32:Q34" si="7">(C32*10^C$31)*100</f>
        <v>2400000</v>
      </c>
      <c r="P32" s="6">
        <f t="shared" si="7"/>
        <v>560000</v>
      </c>
      <c r="Q32" s="6">
        <f t="shared" si="7"/>
        <v>1600000</v>
      </c>
      <c r="R32" s="6"/>
      <c r="S32" s="13">
        <f t="shared" ref="S32:V34" si="8">LOG10(N32)</f>
        <v>6.7160033436347994</v>
      </c>
      <c r="T32" s="13">
        <f t="shared" si="8"/>
        <v>6.3802112417116064</v>
      </c>
      <c r="U32" s="13">
        <f t="shared" si="8"/>
        <v>5.7481880270062007</v>
      </c>
      <c r="V32" s="13">
        <f t="shared" si="8"/>
        <v>6.204119982655925</v>
      </c>
      <c r="W32" s="6"/>
      <c r="X32" s="6"/>
    </row>
    <row r="33" spans="1:37" x14ac:dyDescent="0.2">
      <c r="B33">
        <v>48</v>
      </c>
      <c r="C33">
        <v>20</v>
      </c>
      <c r="D33">
        <v>67</v>
      </c>
      <c r="E33">
        <v>16</v>
      </c>
      <c r="I33" s="13">
        <f t="shared" ref="I33:I34" si="9">P33/$N$35*100</f>
        <v>13.4</v>
      </c>
      <c r="J33" s="13">
        <f t="shared" ref="J33:J34" si="10">Q33/$O$35*100</f>
        <v>81.355932203389827</v>
      </c>
      <c r="N33" s="6">
        <f t="shared" si="7"/>
        <v>4800000</v>
      </c>
      <c r="O33" s="6">
        <f t="shared" si="7"/>
        <v>2000000</v>
      </c>
      <c r="P33" s="6">
        <f t="shared" si="7"/>
        <v>670000</v>
      </c>
      <c r="Q33" s="6">
        <f t="shared" si="7"/>
        <v>1600000</v>
      </c>
      <c r="R33" s="6"/>
      <c r="S33" s="13">
        <f t="shared" si="8"/>
        <v>6.6812412373755876</v>
      </c>
      <c r="T33" s="13">
        <f t="shared" si="8"/>
        <v>6.3010299956639813</v>
      </c>
      <c r="U33" s="13">
        <f t="shared" si="8"/>
        <v>5.826074802700826</v>
      </c>
      <c r="V33" s="13">
        <f t="shared" si="8"/>
        <v>6.204119982655925</v>
      </c>
      <c r="W33" s="6"/>
      <c r="X33" s="6"/>
    </row>
    <row r="34" spans="1:37" x14ac:dyDescent="0.2">
      <c r="B34">
        <v>62</v>
      </c>
      <c r="C34">
        <v>15</v>
      </c>
      <c r="D34">
        <v>54</v>
      </c>
      <c r="E34">
        <v>14</v>
      </c>
      <c r="I34" s="13">
        <f t="shared" si="9"/>
        <v>10.8</v>
      </c>
      <c r="J34" s="13">
        <f t="shared" si="10"/>
        <v>71.186440677966104</v>
      </c>
      <c r="N34" s="6">
        <f t="shared" si="7"/>
        <v>6200000</v>
      </c>
      <c r="O34" s="6">
        <f t="shared" si="7"/>
        <v>1500000</v>
      </c>
      <c r="P34" s="6">
        <f t="shared" si="7"/>
        <v>540000</v>
      </c>
      <c r="Q34" s="6">
        <f t="shared" si="7"/>
        <v>1400000</v>
      </c>
      <c r="R34" s="6"/>
      <c r="S34" s="13">
        <f t="shared" si="8"/>
        <v>6.7923916894982534</v>
      </c>
      <c r="T34" s="13">
        <f t="shared" si="8"/>
        <v>6.1760912590556813</v>
      </c>
      <c r="U34" s="13">
        <f t="shared" si="8"/>
        <v>5.7323937598229682</v>
      </c>
      <c r="V34" s="13">
        <f t="shared" si="8"/>
        <v>6.1461280356782382</v>
      </c>
      <c r="W34" s="6"/>
      <c r="X34" s="6"/>
      <c r="AK34" s="2"/>
    </row>
    <row r="35" spans="1:37" x14ac:dyDescent="0.2">
      <c r="A35" t="s">
        <v>10</v>
      </c>
      <c r="B35" s="22">
        <f t="shared" ref="B35:E35" si="11">AVERAGE(B32:B34)</f>
        <v>54</v>
      </c>
      <c r="C35" s="22">
        <f t="shared" si="11"/>
        <v>19.666666666666668</v>
      </c>
      <c r="D35" s="22">
        <f t="shared" si="11"/>
        <v>59</v>
      </c>
      <c r="E35" s="22">
        <f t="shared" si="11"/>
        <v>15.333333333333334</v>
      </c>
      <c r="F35" s="22"/>
      <c r="G35" s="22"/>
      <c r="H35" s="22"/>
      <c r="I35" s="22">
        <f>AVERAGE(I32:I33)</f>
        <v>12.3</v>
      </c>
      <c r="J35" s="22">
        <f>AVERAGE(J32:J34)</f>
        <v>77.966101694915253</v>
      </c>
      <c r="K35" s="22"/>
      <c r="L35" s="22"/>
      <c r="N35" s="21">
        <f>AVERAGE(N32:N33)</f>
        <v>5000000</v>
      </c>
      <c r="O35" s="21">
        <f>AVERAGE(O32:O34)</f>
        <v>1966666.6666666667</v>
      </c>
      <c r="P35" s="21">
        <f>AVERAGE(P32:P34)</f>
        <v>590000</v>
      </c>
      <c r="Q35" s="21">
        <f>AVERAGE(Q32:Q34)</f>
        <v>1533333.3333333333</v>
      </c>
      <c r="R35" s="21"/>
      <c r="S35" s="22">
        <f>AVERAGE(S32:S34)</f>
        <v>6.7298787568362135</v>
      </c>
      <c r="T35" s="22">
        <f>AVERAGE(T32:T34)</f>
        <v>6.2857774988104227</v>
      </c>
      <c r="U35" s="22">
        <f>AVERAGE(U32:U34)</f>
        <v>5.7688855298433319</v>
      </c>
      <c r="V35" s="22">
        <f>AVERAGE(V32:V34)</f>
        <v>6.184789333663363</v>
      </c>
      <c r="W35" s="21"/>
      <c r="X35" s="21"/>
      <c r="AD35" s="24"/>
      <c r="AE35" s="24"/>
      <c r="AF35" s="24"/>
      <c r="AG35" s="24"/>
      <c r="AH35" s="24"/>
      <c r="AI35" s="24"/>
      <c r="AJ35" s="24"/>
    </row>
    <row r="36" spans="1:37" x14ac:dyDescent="0.2">
      <c r="A36" t="s">
        <v>11</v>
      </c>
      <c r="B36" s="10">
        <f t="shared" ref="B36:E36" si="12">STDEV(B32:B34)</f>
        <v>7.2111025509279782</v>
      </c>
      <c r="C36" s="10">
        <f t="shared" si="12"/>
        <v>4.5092497528228987</v>
      </c>
      <c r="D36" s="10">
        <f t="shared" si="12"/>
        <v>7</v>
      </c>
      <c r="E36" s="10">
        <f t="shared" si="12"/>
        <v>1.1547005383792517</v>
      </c>
      <c r="F36" s="10"/>
      <c r="G36" s="10"/>
      <c r="H36" s="10"/>
      <c r="I36" s="23">
        <f>STDEV(I32:I33)</f>
        <v>1.5556349186104041</v>
      </c>
      <c r="J36" s="23">
        <f t="shared" ref="J36" si="13">STDEV(J32:J34)</f>
        <v>5.8713586697250042</v>
      </c>
      <c r="K36" s="10"/>
      <c r="L36" s="10"/>
      <c r="N36" s="10">
        <f>STDEV(N32:N33)</f>
        <v>282842.71247461904</v>
      </c>
      <c r="O36" s="10">
        <f t="shared" ref="O36:Q36" si="14">STDEV(O32:O34)</f>
        <v>450924.97528228909</v>
      </c>
      <c r="P36" s="10">
        <f t="shared" si="14"/>
        <v>70000</v>
      </c>
      <c r="Q36" s="10">
        <f t="shared" si="14"/>
        <v>115470.05383792515</v>
      </c>
      <c r="R36" s="10"/>
      <c r="S36" s="23">
        <f>STDEV(S32:S34)</f>
        <v>5.6859485316002809E-2</v>
      </c>
      <c r="T36" s="23">
        <f>STDEV(T32:T34)</f>
        <v>0.10291122788629352</v>
      </c>
      <c r="U36" s="23">
        <f>STDEV(U32:U34)</f>
        <v>5.015301004367078E-2</v>
      </c>
      <c r="V36" s="23">
        <f>STDEV(V32:V34)</f>
        <v>3.3481666198398E-2</v>
      </c>
      <c r="W36" s="10"/>
      <c r="X36" s="10"/>
      <c r="AD36" s="10"/>
      <c r="AE36" s="10"/>
      <c r="AF36" s="10"/>
      <c r="AG36" s="10"/>
      <c r="AH36" s="10"/>
      <c r="AI36" s="10"/>
      <c r="AJ36" s="10"/>
    </row>
    <row r="37" spans="1:37" x14ac:dyDescent="0.2"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30" t="s">
        <v>23</v>
      </c>
      <c r="N37" s="30" t="s">
        <v>15</v>
      </c>
      <c r="O37" s="30" t="s">
        <v>22</v>
      </c>
      <c r="W37" s="10"/>
      <c r="X37" s="10"/>
      <c r="Y37" s="10"/>
    </row>
    <row r="38" spans="1:37" x14ac:dyDescent="0.2">
      <c r="N38" s="13">
        <v>0</v>
      </c>
      <c r="O38" s="13">
        <f>100-(O32/$O$18*100)</f>
        <v>32.075471698113205</v>
      </c>
      <c r="P38" s="13"/>
      <c r="Q38" s="13"/>
      <c r="R38" s="13"/>
      <c r="S38" s="13"/>
    </row>
    <row r="39" spans="1:37" x14ac:dyDescent="0.2">
      <c r="F39" s="28"/>
      <c r="G39" s="28"/>
      <c r="I39" s="13"/>
      <c r="J39" s="13"/>
      <c r="N39" s="13">
        <f t="shared" ref="N39" si="15">100-(N33/$N$18*100)</f>
        <v>1.3698630136986338</v>
      </c>
      <c r="O39" s="13">
        <f t="shared" ref="O39:O40" si="16">100-(O33/$O$18*100)</f>
        <v>43.39622641509434</v>
      </c>
      <c r="R39" s="13"/>
      <c r="AD39" s="28"/>
      <c r="AE39" s="28"/>
      <c r="AK39" s="24"/>
    </row>
    <row r="40" spans="1:37" x14ac:dyDescent="0.2">
      <c r="B40" s="7"/>
      <c r="C40" s="7"/>
      <c r="D40" s="7"/>
      <c r="E40" s="7"/>
      <c r="F40" s="7"/>
      <c r="H40" s="7"/>
      <c r="I40" s="13">
        <f>100-I35</f>
        <v>87.7</v>
      </c>
      <c r="J40" s="13">
        <f>100-J35</f>
        <v>22.033898305084747</v>
      </c>
      <c r="N40" s="13">
        <v>0</v>
      </c>
      <c r="O40" s="13">
        <f t="shared" si="16"/>
        <v>57.547169811320757</v>
      </c>
      <c r="P40" s="13"/>
      <c r="Q40" s="13"/>
      <c r="R40" s="13"/>
      <c r="AJ40" s="2"/>
      <c r="AK40" s="10"/>
    </row>
    <row r="41" spans="1:37" x14ac:dyDescent="0.2">
      <c r="I41" s="13"/>
      <c r="J41" s="13"/>
      <c r="N41" s="22">
        <f>AVERAGE(N38:N40)</f>
        <v>0.4566210045662113</v>
      </c>
      <c r="O41" s="22">
        <f>AVERAGE(O38:O40)</f>
        <v>44.339622641509436</v>
      </c>
      <c r="P41" s="22"/>
      <c r="Q41" s="22"/>
      <c r="R41" s="22"/>
      <c r="S41" s="22"/>
      <c r="T41" s="6"/>
      <c r="U41" s="6"/>
      <c r="V41" s="6"/>
      <c r="W41" s="6"/>
      <c r="X41" s="6"/>
    </row>
    <row r="42" spans="1:37" x14ac:dyDescent="0.2">
      <c r="I42" s="22"/>
      <c r="J42" s="22"/>
      <c r="N42" s="23">
        <f t="shared" ref="N42:O42" si="17">STDEV(N38:N40)</f>
        <v>0.79089077971181831</v>
      </c>
      <c r="O42" s="23">
        <f t="shared" si="17"/>
        <v>12.762027602328926</v>
      </c>
      <c r="P42" s="23"/>
      <c r="Q42" s="23"/>
      <c r="R42" s="23"/>
      <c r="S42" s="23"/>
      <c r="T42" s="6"/>
      <c r="U42" s="6"/>
      <c r="V42" s="6"/>
      <c r="W42" s="6"/>
      <c r="X42" s="6"/>
    </row>
    <row r="43" spans="1:37" x14ac:dyDescent="0.2">
      <c r="I43" s="23"/>
      <c r="J43" s="23"/>
      <c r="N43" s="6"/>
      <c r="O43" s="6"/>
      <c r="P43" s="13"/>
      <c r="R43" s="6"/>
      <c r="S43" s="6"/>
      <c r="T43" s="6"/>
      <c r="U43" s="6"/>
      <c r="V43" s="6"/>
      <c r="W43" s="6"/>
      <c r="X43" s="6"/>
      <c r="AK43" s="2"/>
    </row>
    <row r="44" spans="1:37" x14ac:dyDescent="0.2"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N44" s="21"/>
      <c r="O44" s="21"/>
      <c r="P44" s="13"/>
      <c r="R44" s="13"/>
      <c r="S44" s="13"/>
      <c r="T44" s="21"/>
      <c r="U44" s="21"/>
      <c r="V44" s="21"/>
      <c r="W44" s="21"/>
      <c r="X44" s="21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</row>
    <row r="45" spans="1:37" x14ac:dyDescent="0.2"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N45" s="10"/>
      <c r="O45" s="10"/>
      <c r="P45" s="10"/>
      <c r="Q45" s="10"/>
      <c r="R45" s="13"/>
      <c r="S45" s="13"/>
      <c r="T45" s="10"/>
      <c r="U45" s="10"/>
      <c r="V45" s="10"/>
      <c r="W45" s="10"/>
      <c r="X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</row>
    <row r="46" spans="1:37" x14ac:dyDescent="0.2">
      <c r="R46" s="13"/>
      <c r="S46" s="13"/>
    </row>
    <row r="47" spans="1:37" x14ac:dyDescent="0.2">
      <c r="R47" s="22"/>
      <c r="S47" s="22"/>
    </row>
    <row r="48" spans="1:37" x14ac:dyDescent="0.2">
      <c r="N48" t="s">
        <v>24</v>
      </c>
      <c r="O48" t="str">
        <f>S21</f>
        <v>unstim</v>
      </c>
      <c r="P48" t="str">
        <f>T21</f>
        <v>Stim</v>
      </c>
      <c r="Q48" t="str">
        <f>U21</f>
        <v>unstim+Rif</v>
      </c>
      <c r="R48" t="str">
        <f>V21</f>
        <v>stim+Rif</v>
      </c>
      <c r="T48" s="28"/>
      <c r="U48" s="28"/>
      <c r="V48" s="28"/>
    </row>
    <row r="49" spans="14:22" x14ac:dyDescent="0.2">
      <c r="N49">
        <v>0</v>
      </c>
      <c r="O49">
        <f>S18</f>
        <v>6.6868413626026753</v>
      </c>
      <c r="P49">
        <f>T18</f>
        <v>6.5470786919013344</v>
      </c>
      <c r="Q49">
        <f>S18</f>
        <v>6.6868413626026753</v>
      </c>
      <c r="R49">
        <f>T18</f>
        <v>6.5470786919013344</v>
      </c>
    </row>
    <row r="50" spans="14:22" x14ac:dyDescent="0.2">
      <c r="N50">
        <v>2</v>
      </c>
      <c r="O50">
        <f>S26</f>
        <v>6.7480923736006142</v>
      </c>
      <c r="P50">
        <f>T26</f>
        <v>6.458615478769719</v>
      </c>
      <c r="Q50">
        <f>U26</f>
        <v>6.4976659066216369</v>
      </c>
      <c r="R50">
        <f>V26</f>
        <v>6.2630995370531473</v>
      </c>
    </row>
    <row r="51" spans="14:22" x14ac:dyDescent="0.2">
      <c r="N51">
        <v>4</v>
      </c>
      <c r="O51">
        <f>S35</f>
        <v>6.7298787568362135</v>
      </c>
      <c r="P51">
        <f>T35</f>
        <v>6.2857774988104227</v>
      </c>
      <c r="Q51">
        <f>U35</f>
        <v>5.7688855298433319</v>
      </c>
      <c r="R51">
        <f>V35</f>
        <v>6.184789333663363</v>
      </c>
    </row>
    <row r="53" spans="14:22" x14ac:dyDescent="0.2">
      <c r="N53">
        <v>0</v>
      </c>
      <c r="O53" s="29">
        <f>S19</f>
        <v>2.2593741385129016E-2</v>
      </c>
      <c r="P53" s="29">
        <f>T19</f>
        <v>3.8162196379646469E-2</v>
      </c>
      <c r="Q53" s="29">
        <f>S19</f>
        <v>2.2593741385129016E-2</v>
      </c>
      <c r="R53" s="29">
        <f>T19</f>
        <v>3.8162196379646469E-2</v>
      </c>
      <c r="S53" s="29"/>
      <c r="T53" s="29"/>
      <c r="U53" s="29"/>
      <c r="V53" s="29"/>
    </row>
    <row r="54" spans="14:22" x14ac:dyDescent="0.2">
      <c r="N54">
        <v>2</v>
      </c>
      <c r="O54" s="29">
        <f>S27</f>
        <v>8.3986557604425152E-2</v>
      </c>
      <c r="P54" s="29">
        <f>T27</f>
        <v>0.10813413962559246</v>
      </c>
      <c r="Q54" s="29">
        <f>U27</f>
        <v>6.1085809784382453E-2</v>
      </c>
      <c r="R54" s="29">
        <f>V27</f>
        <v>1.3556817009589163E-2</v>
      </c>
      <c r="S54" s="29"/>
      <c r="T54" s="29"/>
      <c r="U54" s="29"/>
      <c r="V54" s="29"/>
    </row>
    <row r="55" spans="14:22" x14ac:dyDescent="0.2">
      <c r="N55">
        <v>4</v>
      </c>
      <c r="O55" s="29">
        <f>S36</f>
        <v>5.6859485316002809E-2</v>
      </c>
      <c r="P55" s="29">
        <f>T36</f>
        <v>0.10291122788629352</v>
      </c>
      <c r="Q55" s="29">
        <f>U36</f>
        <v>5.015301004367078E-2</v>
      </c>
      <c r="R55" s="29">
        <f>V36</f>
        <v>3.3481666198398E-2</v>
      </c>
      <c r="S55" s="29"/>
      <c r="T55" s="29"/>
      <c r="U55" s="29"/>
      <c r="V55" s="29"/>
    </row>
    <row r="56" spans="14:22" x14ac:dyDescent="0.2">
      <c r="O56" s="29"/>
      <c r="P56" s="29"/>
      <c r="Q56" s="29"/>
      <c r="R56" s="29"/>
      <c r="S56" s="29"/>
      <c r="T56" s="29"/>
    </row>
    <row r="75" spans="17:17" x14ac:dyDescent="0.2">
      <c r="Q75" t="s">
        <v>25</v>
      </c>
    </row>
  </sheetData>
  <mergeCells count="6">
    <mergeCell ref="P3:Q3"/>
    <mergeCell ref="U4:V4"/>
    <mergeCell ref="B12:C12"/>
    <mergeCell ref="D12:E12"/>
    <mergeCell ref="N12:P12"/>
    <mergeCell ref="Q12:V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B7AAB-0538-604B-ADE5-7CEF60A99EEB}">
  <dimension ref="A1:Y33"/>
  <sheetViews>
    <sheetView topLeftCell="M1" workbookViewId="0">
      <selection activeCell="B21" sqref="B21:G33"/>
    </sheetView>
  </sheetViews>
  <sheetFormatPr baseColWidth="10" defaultRowHeight="16" x14ac:dyDescent="0.2"/>
  <sheetData>
    <row r="1" spans="1:25" x14ac:dyDescent="0.2">
      <c r="A1" t="s">
        <v>26</v>
      </c>
    </row>
    <row r="2" spans="1:25" x14ac:dyDescent="0.2">
      <c r="A2" t="s">
        <v>27</v>
      </c>
    </row>
    <row r="3" spans="1:25" x14ac:dyDescent="0.2">
      <c r="A3" t="s">
        <v>28</v>
      </c>
    </row>
    <row r="4" spans="1:25" x14ac:dyDescent="0.2">
      <c r="A4" t="s">
        <v>29</v>
      </c>
    </row>
    <row r="6" spans="1:25" x14ac:dyDescent="0.2">
      <c r="B6" t="s">
        <v>30</v>
      </c>
      <c r="C6" t="s">
        <v>31</v>
      </c>
      <c r="D6" t="s">
        <v>32</v>
      </c>
      <c r="E6" t="s">
        <v>33</v>
      </c>
      <c r="O6" t="str">
        <f>B6</f>
        <v>ctr</v>
      </c>
      <c r="P6" t="str">
        <f>C6</f>
        <v>MD</v>
      </c>
      <c r="Q6" t="str">
        <f>D6</f>
        <v>mup</v>
      </c>
      <c r="R6" t="str">
        <f>E6</f>
        <v>acid</v>
      </c>
    </row>
    <row r="7" spans="1:25" x14ac:dyDescent="0.2">
      <c r="A7">
        <v>0</v>
      </c>
      <c r="B7" s="6">
        <v>140000000</v>
      </c>
      <c r="C7" s="6">
        <v>190000000</v>
      </c>
      <c r="D7" s="6">
        <v>150000000</v>
      </c>
      <c r="E7" s="6">
        <v>90000000</v>
      </c>
      <c r="F7" s="6"/>
      <c r="G7" s="6"/>
      <c r="H7" s="6"/>
      <c r="I7" s="6"/>
      <c r="J7" s="6"/>
      <c r="K7" s="6"/>
      <c r="L7" s="6"/>
      <c r="O7" s="13">
        <f t="shared" ref="O7:R9" si="0">LOG10(B7)</f>
        <v>8.1461280356782382</v>
      </c>
      <c r="P7" s="13">
        <f t="shared" si="0"/>
        <v>8.2787536009528289</v>
      </c>
      <c r="Q7" s="13">
        <f t="shared" si="0"/>
        <v>8.1760912590556813</v>
      </c>
      <c r="R7" s="13">
        <f t="shared" si="0"/>
        <v>7.9542425094393252</v>
      </c>
      <c r="S7" s="13"/>
      <c r="T7" s="13"/>
      <c r="U7" s="13"/>
      <c r="V7" s="13"/>
      <c r="W7" s="13"/>
      <c r="X7" s="13"/>
      <c r="Y7" s="13"/>
    </row>
    <row r="8" spans="1:25" x14ac:dyDescent="0.2">
      <c r="B8" s="6">
        <v>160000000</v>
      </c>
      <c r="C8" s="6">
        <v>90000000</v>
      </c>
      <c r="D8" s="6">
        <v>120000000</v>
      </c>
      <c r="E8" s="6">
        <v>140000000</v>
      </c>
      <c r="F8" s="6"/>
      <c r="G8" s="6"/>
      <c r="H8" s="6"/>
      <c r="I8" s="6"/>
      <c r="J8" s="6"/>
      <c r="K8" s="6"/>
      <c r="L8" s="6"/>
      <c r="O8" s="13">
        <f t="shared" si="0"/>
        <v>8.204119982655925</v>
      </c>
      <c r="P8" s="13">
        <f t="shared" si="0"/>
        <v>7.9542425094393252</v>
      </c>
      <c r="Q8" s="13">
        <f t="shared" si="0"/>
        <v>8.0791812460476251</v>
      </c>
      <c r="R8" s="13">
        <f t="shared" si="0"/>
        <v>8.1461280356782382</v>
      </c>
      <c r="S8" s="13"/>
      <c r="T8" s="13"/>
      <c r="U8" s="13"/>
      <c r="V8" s="13"/>
      <c r="W8" s="13"/>
      <c r="X8" s="13"/>
      <c r="Y8" s="13"/>
    </row>
    <row r="9" spans="1:25" x14ac:dyDescent="0.2">
      <c r="B9" s="6">
        <v>230000000</v>
      </c>
      <c r="C9" s="6">
        <v>160000000</v>
      </c>
      <c r="D9" s="6">
        <v>100000000</v>
      </c>
      <c r="E9" s="6">
        <v>100000000</v>
      </c>
      <c r="F9" s="6"/>
      <c r="G9" s="6"/>
      <c r="H9" s="6"/>
      <c r="I9" s="6"/>
      <c r="J9" s="6"/>
      <c r="K9" s="6"/>
      <c r="L9" s="6"/>
      <c r="O9" s="13">
        <f t="shared" si="0"/>
        <v>8.3617278360175931</v>
      </c>
      <c r="P9" s="13">
        <f t="shared" si="0"/>
        <v>8.204119982655925</v>
      </c>
      <c r="Q9" s="13">
        <f t="shared" si="0"/>
        <v>8</v>
      </c>
      <c r="R9" s="13">
        <f t="shared" si="0"/>
        <v>8</v>
      </c>
      <c r="S9" s="13"/>
      <c r="T9" s="13"/>
      <c r="U9" s="13"/>
      <c r="V9" s="13"/>
      <c r="W9" s="13"/>
      <c r="X9" s="13"/>
      <c r="Y9" s="13"/>
    </row>
    <row r="10" spans="1:25" x14ac:dyDescent="0.2">
      <c r="C10" s="6"/>
      <c r="O10" s="22">
        <f>AVERAGE(O7:O9)</f>
        <v>8.2373252847839193</v>
      </c>
      <c r="P10" s="22">
        <f>AVERAGE(P7:P9)</f>
        <v>8.1457053643493591</v>
      </c>
      <c r="Q10" s="22">
        <f>AVERAGE(Q7:Q9)</f>
        <v>8.0850908350344355</v>
      </c>
      <c r="R10" s="22">
        <f>AVERAGE(R7:R9)</f>
        <v>8.0334568483725217</v>
      </c>
      <c r="S10" s="22"/>
      <c r="T10" s="22"/>
      <c r="U10" s="22"/>
      <c r="V10" s="22"/>
      <c r="W10" s="22"/>
      <c r="X10" s="22"/>
      <c r="Y10" s="22"/>
    </row>
    <row r="11" spans="1:25" x14ac:dyDescent="0.2">
      <c r="O11" s="23">
        <f>STDEV(O7:O9)</f>
        <v>0.1115695412899548</v>
      </c>
      <c r="P11" s="23">
        <f>STDEV(P7:P9)</f>
        <v>0.16995900344714801</v>
      </c>
      <c r="Q11" s="23">
        <f>STDEV(Q7:Q9)</f>
        <v>8.8194247604073045E-2</v>
      </c>
      <c r="R11" s="23">
        <f>STDEV(R7:R9)</f>
        <v>0.10022242424858092</v>
      </c>
      <c r="S11" s="23"/>
      <c r="T11" s="23"/>
      <c r="U11" s="23"/>
      <c r="V11" s="23"/>
      <c r="W11" s="23"/>
      <c r="X11" s="23"/>
      <c r="Y11" s="23"/>
    </row>
    <row r="12" spans="1:25" x14ac:dyDescent="0.2">
      <c r="A12">
        <v>19</v>
      </c>
      <c r="B12" s="6">
        <v>1000000</v>
      </c>
      <c r="C12" s="6">
        <v>120000000</v>
      </c>
      <c r="D12" s="6">
        <v>1000000</v>
      </c>
      <c r="E12" s="6">
        <v>3600000</v>
      </c>
      <c r="F12" s="6"/>
      <c r="G12" s="6"/>
      <c r="H12" s="6"/>
      <c r="I12" s="6"/>
      <c r="J12" s="6"/>
      <c r="K12" s="6"/>
      <c r="L12" s="6"/>
      <c r="O12" s="13">
        <f t="shared" ref="O12:R14" si="1">LOG10(B12)</f>
        <v>6</v>
      </c>
      <c r="P12" s="13">
        <f t="shared" si="1"/>
        <v>8.0791812460476251</v>
      </c>
      <c r="Q12" s="13">
        <f t="shared" si="1"/>
        <v>6</v>
      </c>
      <c r="R12" s="13">
        <f t="shared" si="1"/>
        <v>6.5563025007672868</v>
      </c>
      <c r="S12" s="13"/>
      <c r="T12" s="13"/>
      <c r="U12" s="13"/>
      <c r="V12" s="13"/>
      <c r="W12" s="13"/>
      <c r="X12" s="13"/>
      <c r="Y12" s="13"/>
    </row>
    <row r="13" spans="1:25" x14ac:dyDescent="0.2">
      <c r="B13" s="6">
        <v>500000</v>
      </c>
      <c r="C13" s="6">
        <v>60000000</v>
      </c>
      <c r="D13" s="6">
        <v>300000</v>
      </c>
      <c r="E13" s="6">
        <v>380000</v>
      </c>
      <c r="F13" s="6"/>
      <c r="G13" s="6"/>
      <c r="H13" s="6"/>
      <c r="I13" s="6"/>
      <c r="J13" s="6"/>
      <c r="K13" s="6"/>
      <c r="L13" s="6"/>
      <c r="O13" s="13">
        <f t="shared" si="1"/>
        <v>5.6989700043360187</v>
      </c>
      <c r="P13" s="13">
        <f t="shared" si="1"/>
        <v>7.7781512503836439</v>
      </c>
      <c r="Q13" s="13">
        <f t="shared" si="1"/>
        <v>5.4771212547196626</v>
      </c>
      <c r="R13" s="13">
        <f t="shared" si="1"/>
        <v>5.5797835966168101</v>
      </c>
      <c r="S13" s="13"/>
      <c r="T13" s="13"/>
      <c r="U13" s="13"/>
      <c r="V13" s="13"/>
      <c r="W13" s="13"/>
      <c r="X13" s="13"/>
      <c r="Y13" s="13"/>
    </row>
    <row r="14" spans="1:25" x14ac:dyDescent="0.2">
      <c r="B14" s="6">
        <v>900000</v>
      </c>
      <c r="C14" s="6">
        <v>170000000</v>
      </c>
      <c r="D14" s="6">
        <v>230000</v>
      </c>
      <c r="E14" s="6">
        <v>1000000</v>
      </c>
      <c r="F14" s="6"/>
      <c r="G14" s="6"/>
      <c r="H14" s="6"/>
      <c r="I14" s="13"/>
      <c r="J14" s="6"/>
      <c r="K14" s="6"/>
      <c r="L14" s="6"/>
      <c r="O14" s="13">
        <f t="shared" si="1"/>
        <v>5.9542425094393252</v>
      </c>
      <c r="P14" s="13">
        <f t="shared" si="1"/>
        <v>8.2304489213782741</v>
      </c>
      <c r="Q14" s="13">
        <f t="shared" si="1"/>
        <v>5.3617278360175931</v>
      </c>
      <c r="R14" s="13">
        <f t="shared" si="1"/>
        <v>6</v>
      </c>
      <c r="S14" s="13"/>
      <c r="T14" s="13"/>
      <c r="U14" s="13"/>
      <c r="V14" s="13"/>
      <c r="W14" s="13"/>
      <c r="X14" s="13"/>
      <c r="Y14" s="13"/>
    </row>
    <row r="15" spans="1:25" x14ac:dyDescent="0.2">
      <c r="O15" s="22">
        <f>AVERAGE(O12:O14)</f>
        <v>5.8844041712584483</v>
      </c>
      <c r="P15" s="22">
        <f>AVERAGE(P12:P14)</f>
        <v>8.0292604726031822</v>
      </c>
      <c r="Q15" s="22">
        <f>AVERAGE(Q12:Q14)</f>
        <v>5.6129496969124189</v>
      </c>
      <c r="R15" s="22">
        <f>AVERAGE(R12:R14)</f>
        <v>6.0453620324613659</v>
      </c>
      <c r="S15" s="22"/>
      <c r="T15" s="22"/>
      <c r="U15" s="22"/>
      <c r="V15" s="22"/>
      <c r="W15" s="22"/>
      <c r="X15" s="22"/>
      <c r="Y15" s="22"/>
    </row>
    <row r="16" spans="1:25" x14ac:dyDescent="0.2">
      <c r="O16" s="23">
        <f>STDEV(O12:O14)</f>
        <v>0.16221223653677941</v>
      </c>
      <c r="P16" s="23">
        <f>STDEV(P12:P14)</f>
        <v>0.23024412807444261</v>
      </c>
      <c r="Q16" s="23">
        <f>STDEV(Q12:Q14)</f>
        <v>0.34012477579570599</v>
      </c>
      <c r="R16" s="23">
        <f>STDEV(R12:R14)</f>
        <v>0.48983729751069538</v>
      </c>
      <c r="S16" s="23"/>
      <c r="T16" s="23"/>
      <c r="U16" s="23"/>
      <c r="V16" s="23"/>
      <c r="W16" s="23"/>
      <c r="X16" s="23"/>
      <c r="Y16" s="23"/>
    </row>
    <row r="17" spans="1:25" x14ac:dyDescent="0.2">
      <c r="A17">
        <v>24</v>
      </c>
      <c r="B17" s="6">
        <v>440000</v>
      </c>
      <c r="C17" s="6">
        <v>110000000</v>
      </c>
      <c r="D17" s="6">
        <v>370000</v>
      </c>
      <c r="E17" s="6">
        <v>210000</v>
      </c>
      <c r="F17" s="6"/>
      <c r="G17" s="6"/>
      <c r="H17" s="6"/>
      <c r="I17" s="6"/>
      <c r="J17" s="6"/>
      <c r="K17" s="6"/>
      <c r="L17" s="6"/>
      <c r="O17" s="13">
        <f t="shared" ref="O17:R19" si="2">LOG10(B17)</f>
        <v>5.6434526764861879</v>
      </c>
      <c r="P17" s="13">
        <f t="shared" si="2"/>
        <v>8.0413926851582254</v>
      </c>
      <c r="Q17" s="13">
        <f t="shared" si="2"/>
        <v>5.568201724066995</v>
      </c>
      <c r="R17" s="13">
        <f t="shared" si="2"/>
        <v>5.3222192947339195</v>
      </c>
      <c r="S17" s="13"/>
      <c r="T17" s="13"/>
      <c r="U17" s="13"/>
      <c r="V17" s="13"/>
      <c r="W17" s="13"/>
      <c r="X17" s="13"/>
      <c r="Y17" s="13"/>
    </row>
    <row r="18" spans="1:25" x14ac:dyDescent="0.2">
      <c r="B18" s="6">
        <v>700000</v>
      </c>
      <c r="C18" s="6">
        <v>90000000</v>
      </c>
      <c r="D18" s="6">
        <v>160000</v>
      </c>
      <c r="E18" s="6">
        <v>270000</v>
      </c>
      <c r="F18" s="6"/>
      <c r="G18" s="6"/>
      <c r="H18" s="6"/>
      <c r="I18" s="6"/>
      <c r="J18" s="6"/>
      <c r="K18" s="6"/>
      <c r="L18" s="6"/>
      <c r="O18" s="13">
        <f t="shared" si="2"/>
        <v>5.8450980400142569</v>
      </c>
      <c r="P18" s="13">
        <f t="shared" si="2"/>
        <v>7.9542425094393252</v>
      </c>
      <c r="Q18" s="13">
        <f t="shared" si="2"/>
        <v>5.204119982655925</v>
      </c>
      <c r="R18" s="13">
        <f t="shared" si="2"/>
        <v>5.4313637641589869</v>
      </c>
      <c r="S18" s="13"/>
      <c r="T18" s="13"/>
      <c r="U18" s="13"/>
      <c r="V18" s="13"/>
      <c r="W18" s="13"/>
      <c r="X18" s="13"/>
      <c r="Y18" s="13"/>
    </row>
    <row r="19" spans="1:25" x14ac:dyDescent="0.2">
      <c r="B19" s="6">
        <v>1700000</v>
      </c>
      <c r="C19" s="6">
        <v>170000000</v>
      </c>
      <c r="D19" s="6">
        <v>100000</v>
      </c>
      <c r="E19" s="6">
        <v>370000</v>
      </c>
      <c r="F19" s="6"/>
      <c r="G19" s="6"/>
      <c r="J19" s="6"/>
      <c r="K19" s="6"/>
      <c r="L19" s="6"/>
      <c r="O19" s="13">
        <f t="shared" si="2"/>
        <v>6.2304489213782741</v>
      </c>
      <c r="P19" s="13">
        <f t="shared" si="2"/>
        <v>8.2304489213782741</v>
      </c>
      <c r="Q19" s="13">
        <f t="shared" si="2"/>
        <v>5</v>
      </c>
      <c r="R19" s="13">
        <f t="shared" si="2"/>
        <v>5.568201724066995</v>
      </c>
      <c r="S19" s="13"/>
      <c r="T19" s="13"/>
      <c r="U19" s="13"/>
      <c r="V19" s="13"/>
      <c r="W19" s="13"/>
      <c r="X19" s="13"/>
      <c r="Y19" s="13"/>
    </row>
    <row r="20" spans="1:25" x14ac:dyDescent="0.2">
      <c r="O20" s="22">
        <f>AVERAGE(O17:O19)</f>
        <v>5.9063332126262393</v>
      </c>
      <c r="P20" s="22">
        <f>AVERAGE(P17:P19)</f>
        <v>8.0753613719919404</v>
      </c>
      <c r="Q20" s="22">
        <f>AVERAGE(Q17:Q19)</f>
        <v>5.25744056890764</v>
      </c>
      <c r="R20" s="22">
        <f>AVERAGE(R17:R19)</f>
        <v>5.4405949276533008</v>
      </c>
      <c r="S20" s="22"/>
      <c r="T20" s="22"/>
      <c r="U20" s="22"/>
      <c r="V20" s="22"/>
      <c r="W20" s="22"/>
      <c r="X20" s="22"/>
      <c r="Y20" s="22"/>
    </row>
    <row r="21" spans="1:25" x14ac:dyDescent="0.2">
      <c r="B21" s="13"/>
      <c r="C21" s="13"/>
      <c r="D21" s="13"/>
      <c r="E21" s="13"/>
      <c r="F21" s="13"/>
      <c r="O21" s="23">
        <f>STDEV(O17:O19)</f>
        <v>0.29825066245184939</v>
      </c>
      <c r="P21" s="23">
        <f>STDEV(P17:P19)</f>
        <v>0.14120162627587685</v>
      </c>
      <c r="Q21" s="23">
        <f>STDEV(Q17:Q19)</f>
        <v>0.2878291394158109</v>
      </c>
      <c r="R21" s="23">
        <f>STDEV(R17:R19)</f>
        <v>0.12325075930696909</v>
      </c>
      <c r="S21" s="23"/>
      <c r="T21" s="23"/>
      <c r="U21" s="23"/>
      <c r="V21" s="23"/>
      <c r="W21" s="23"/>
      <c r="X21" s="23"/>
      <c r="Y21" s="23"/>
    </row>
    <row r="22" spans="1:25" x14ac:dyDescent="0.2">
      <c r="B22" s="13"/>
      <c r="C22" s="13"/>
      <c r="D22" s="13"/>
      <c r="E22" s="13"/>
      <c r="F22" s="13"/>
    </row>
    <row r="23" spans="1:25" x14ac:dyDescent="0.2">
      <c r="B23" s="13"/>
      <c r="C23" s="13"/>
      <c r="D23" s="13"/>
      <c r="E23" s="13"/>
      <c r="F23" s="13"/>
    </row>
    <row r="24" spans="1:25" x14ac:dyDescent="0.2">
      <c r="B24" s="22"/>
      <c r="C24" s="22"/>
      <c r="D24" s="22"/>
      <c r="E24" s="22"/>
      <c r="F24" s="22"/>
      <c r="O24" t="str">
        <f>O6</f>
        <v>ctr</v>
      </c>
      <c r="P24" t="str">
        <f>P6</f>
        <v>MD</v>
      </c>
      <c r="Q24" t="str">
        <f>Q6</f>
        <v>mup</v>
      </c>
      <c r="R24" t="str">
        <f>R6</f>
        <v>acid</v>
      </c>
    </row>
    <row r="25" spans="1:25" x14ac:dyDescent="0.2">
      <c r="B25" s="23"/>
      <c r="C25" s="23"/>
      <c r="D25" s="23"/>
      <c r="E25" s="23"/>
      <c r="F25" s="23"/>
      <c r="N25">
        <v>0</v>
      </c>
      <c r="O25" s="13">
        <f>O10</f>
        <v>8.2373252847839193</v>
      </c>
      <c r="P25" s="13">
        <f>P10</f>
        <v>8.1457053643493591</v>
      </c>
      <c r="Q25" s="13">
        <f>Q10</f>
        <v>8.0850908350344355</v>
      </c>
      <c r="R25" s="13">
        <f>R10</f>
        <v>8.0334568483725217</v>
      </c>
      <c r="S25" s="13"/>
      <c r="T25" s="13"/>
      <c r="U25" s="13"/>
      <c r="V25" s="13"/>
      <c r="W25" s="13"/>
      <c r="X25" s="13"/>
      <c r="Y25" s="13"/>
    </row>
    <row r="26" spans="1:25" x14ac:dyDescent="0.2">
      <c r="N26">
        <v>19</v>
      </c>
      <c r="O26" s="13">
        <f>O15</f>
        <v>5.8844041712584483</v>
      </c>
      <c r="P26" s="13">
        <f>P15</f>
        <v>8.0292604726031822</v>
      </c>
      <c r="Q26" s="13">
        <f>Q15</f>
        <v>5.6129496969124189</v>
      </c>
      <c r="R26" s="13">
        <f>R15</f>
        <v>6.0453620324613659</v>
      </c>
      <c r="S26" s="13"/>
      <c r="T26" s="13"/>
      <c r="U26" s="13"/>
      <c r="V26" s="13"/>
      <c r="W26" s="13"/>
      <c r="X26" s="13"/>
      <c r="Y26" s="13"/>
    </row>
    <row r="27" spans="1:25" x14ac:dyDescent="0.2">
      <c r="N27">
        <v>24</v>
      </c>
      <c r="O27" s="13">
        <f>O20</f>
        <v>5.9063332126262393</v>
      </c>
      <c r="P27" s="13">
        <f>P20</f>
        <v>8.0753613719919404</v>
      </c>
      <c r="Q27" s="13">
        <f>Q20</f>
        <v>5.25744056890764</v>
      </c>
      <c r="R27" s="13">
        <f>R20</f>
        <v>5.4405949276533008</v>
      </c>
      <c r="S27" s="13"/>
      <c r="T27" s="13"/>
      <c r="U27" s="13"/>
      <c r="V27" s="13"/>
      <c r="W27" s="13"/>
      <c r="X27" s="13"/>
      <c r="Y27" s="13"/>
    </row>
    <row r="29" spans="1:25" x14ac:dyDescent="0.2">
      <c r="C29" s="13"/>
      <c r="D29" s="13"/>
      <c r="N29">
        <v>0</v>
      </c>
      <c r="O29" s="13">
        <f>O11</f>
        <v>0.1115695412899548</v>
      </c>
      <c r="P29" s="13">
        <f>P11</f>
        <v>0.16995900344714801</v>
      </c>
      <c r="Q29" s="13">
        <f>Q11</f>
        <v>8.8194247604073045E-2</v>
      </c>
      <c r="R29" s="13">
        <f>R11</f>
        <v>0.10022242424858092</v>
      </c>
      <c r="S29" s="13"/>
      <c r="T29" s="13"/>
      <c r="U29" s="13"/>
      <c r="V29" s="13"/>
      <c r="W29" s="13"/>
      <c r="X29" s="13"/>
      <c r="Y29" s="13"/>
    </row>
    <row r="30" spans="1:25" x14ac:dyDescent="0.2">
      <c r="C30" s="13"/>
      <c r="D30" s="13"/>
      <c r="N30">
        <v>19</v>
      </c>
      <c r="O30" s="13">
        <f>O16</f>
        <v>0.16221223653677941</v>
      </c>
      <c r="P30" s="13">
        <f>P16</f>
        <v>0.23024412807444261</v>
      </c>
      <c r="Q30" s="13">
        <f>Q16</f>
        <v>0.34012477579570599</v>
      </c>
      <c r="R30" s="13">
        <f>R16</f>
        <v>0.48983729751069538</v>
      </c>
      <c r="S30" s="13"/>
      <c r="T30" s="13"/>
      <c r="U30" s="13"/>
      <c r="V30" s="13"/>
      <c r="W30" s="13"/>
      <c r="X30" s="13"/>
      <c r="Y30" s="13"/>
    </row>
    <row r="31" spans="1:25" x14ac:dyDescent="0.2">
      <c r="C31" s="13"/>
      <c r="D31" s="13"/>
      <c r="N31">
        <v>24</v>
      </c>
      <c r="O31" s="13">
        <f>O21</f>
        <v>0.29825066245184939</v>
      </c>
      <c r="P31" s="13">
        <f>P21</f>
        <v>0.14120162627587685</v>
      </c>
      <c r="Q31" s="13">
        <f>Q21</f>
        <v>0.2878291394158109</v>
      </c>
      <c r="R31" s="13">
        <f>R21</f>
        <v>0.12325075930696909</v>
      </c>
      <c r="S31" s="13"/>
      <c r="T31" s="13"/>
      <c r="U31" s="13"/>
      <c r="V31" s="13"/>
      <c r="W31" s="13"/>
      <c r="X31" s="13"/>
      <c r="Y31" s="13"/>
    </row>
    <row r="32" spans="1:25" x14ac:dyDescent="0.2">
      <c r="C32" s="22"/>
      <c r="D32" s="22"/>
    </row>
    <row r="33" spans="3:4" x14ac:dyDescent="0.2">
      <c r="C33" s="23"/>
      <c r="D33" s="2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73994-0570-DD44-9973-FCB531D04547}">
  <dimension ref="A1:R32"/>
  <sheetViews>
    <sheetView workbookViewId="0">
      <selection activeCell="F23" sqref="F23"/>
    </sheetView>
  </sheetViews>
  <sheetFormatPr baseColWidth="10" defaultColWidth="8.83203125" defaultRowHeight="16" x14ac:dyDescent="0.2"/>
  <cols>
    <col min="12" max="12" width="12.1640625" bestFit="1" customWidth="1"/>
  </cols>
  <sheetData>
    <row r="1" spans="1:18" x14ac:dyDescent="0.2">
      <c r="A1" s="1"/>
      <c r="B1" t="s">
        <v>3</v>
      </c>
      <c r="C1" t="s">
        <v>34</v>
      </c>
    </row>
    <row r="3" spans="1:18" x14ac:dyDescent="0.2">
      <c r="B3" t="s">
        <v>35</v>
      </c>
      <c r="C3" t="s">
        <v>31</v>
      </c>
      <c r="D3" t="s">
        <v>36</v>
      </c>
      <c r="E3" t="s">
        <v>37</v>
      </c>
      <c r="K3" t="s">
        <v>35</v>
      </c>
      <c r="L3" t="s">
        <v>31</v>
      </c>
      <c r="M3" t="s">
        <v>36</v>
      </c>
      <c r="N3" t="s">
        <v>37</v>
      </c>
    </row>
    <row r="4" spans="1:18" x14ac:dyDescent="0.2">
      <c r="A4" t="s">
        <v>38</v>
      </c>
      <c r="B4" s="31">
        <v>220000000</v>
      </c>
      <c r="C4" s="31">
        <v>200000000</v>
      </c>
      <c r="D4" s="31">
        <v>190000000</v>
      </c>
      <c r="E4" s="32">
        <v>300000000</v>
      </c>
      <c r="F4" s="32"/>
      <c r="G4" s="6"/>
      <c r="K4" s="13">
        <f>LOG10(B4)</f>
        <v>8.3424226808222066</v>
      </c>
      <c r="L4" s="13">
        <f>LOG10(C4)</f>
        <v>8.3010299956639813</v>
      </c>
      <c r="M4" s="13">
        <f>LOG10(D4)</f>
        <v>8.2787536009528289</v>
      </c>
      <c r="N4" s="13">
        <f>LOG10(E4)</f>
        <v>8.4771212547196626</v>
      </c>
      <c r="O4" s="13"/>
      <c r="P4" s="13"/>
      <c r="Q4" s="13"/>
      <c r="R4" s="13"/>
    </row>
    <row r="5" spans="1:18" x14ac:dyDescent="0.2">
      <c r="B5" s="31">
        <v>220000000</v>
      </c>
      <c r="C5" s="31">
        <v>240000000</v>
      </c>
      <c r="D5" s="31">
        <v>260000000</v>
      </c>
      <c r="E5" s="32">
        <v>230000000</v>
      </c>
      <c r="F5" s="32"/>
      <c r="G5" s="6"/>
      <c r="K5" s="13">
        <f t="shared" ref="K5:N16" si="0">LOG10(B5)</f>
        <v>8.3424226808222066</v>
      </c>
      <c r="L5" s="13">
        <f t="shared" si="0"/>
        <v>8.3802112417116064</v>
      </c>
      <c r="M5" s="13">
        <f t="shared" si="0"/>
        <v>8.4149733479708182</v>
      </c>
      <c r="N5" s="13">
        <f t="shared" si="0"/>
        <v>8.3617278360175931</v>
      </c>
      <c r="O5" s="13"/>
      <c r="P5" s="13"/>
      <c r="Q5" s="13"/>
      <c r="R5" s="13"/>
    </row>
    <row r="6" spans="1:18" x14ac:dyDescent="0.2">
      <c r="B6" s="31">
        <v>270000000</v>
      </c>
      <c r="C6" s="31">
        <v>180000000</v>
      </c>
      <c r="D6" s="31">
        <v>410000000</v>
      </c>
      <c r="E6" s="32">
        <v>310000000</v>
      </c>
      <c r="F6" s="32"/>
      <c r="G6" s="6"/>
      <c r="K6" s="13">
        <f t="shared" si="0"/>
        <v>8.4313637641589878</v>
      </c>
      <c r="L6" s="13">
        <f t="shared" si="0"/>
        <v>8.2552725051033065</v>
      </c>
      <c r="M6" s="13">
        <f t="shared" si="0"/>
        <v>8.6127838567197355</v>
      </c>
      <c r="N6" s="13">
        <f t="shared" si="0"/>
        <v>8.4913616938342731</v>
      </c>
      <c r="O6" s="13"/>
      <c r="P6" s="13"/>
      <c r="Q6" s="13"/>
      <c r="R6" s="13"/>
    </row>
    <row r="7" spans="1:18" x14ac:dyDescent="0.2">
      <c r="B7" s="33">
        <f>AVERAGE(B4:B6)</f>
        <v>236666666.66666666</v>
      </c>
      <c r="C7" s="33">
        <f>AVERAGE(C4:C6)</f>
        <v>206666666.66666666</v>
      </c>
      <c r="D7" s="6"/>
      <c r="E7" s="33">
        <f>AVERAGE(E4:E6)</f>
        <v>280000000</v>
      </c>
      <c r="F7" s="6"/>
      <c r="K7" s="13"/>
      <c r="L7" s="13"/>
      <c r="M7" s="13"/>
      <c r="N7" s="13"/>
      <c r="O7" s="13"/>
      <c r="P7" s="13"/>
      <c r="Q7" s="13"/>
      <c r="R7" s="13"/>
    </row>
    <row r="8" spans="1:18" x14ac:dyDescent="0.2">
      <c r="B8" s="34"/>
      <c r="E8" s="35"/>
      <c r="F8" s="34"/>
      <c r="K8" s="13"/>
      <c r="L8" s="13"/>
      <c r="M8" s="13"/>
      <c r="N8" s="13"/>
      <c r="O8" s="13"/>
      <c r="P8" s="13"/>
      <c r="Q8" s="13"/>
      <c r="R8" s="13"/>
    </row>
    <row r="9" spans="1:18" x14ac:dyDescent="0.2">
      <c r="A9" t="s">
        <v>39</v>
      </c>
      <c r="B9" s="36">
        <v>620000</v>
      </c>
      <c r="C9" s="6">
        <v>90000000</v>
      </c>
      <c r="D9" s="6">
        <v>800000</v>
      </c>
      <c r="E9" s="37">
        <v>500000</v>
      </c>
      <c r="F9" s="36"/>
      <c r="G9" s="6"/>
      <c r="K9" s="13">
        <f t="shared" si="0"/>
        <v>5.7923916894982534</v>
      </c>
      <c r="L9" s="13">
        <f t="shared" si="0"/>
        <v>7.9542425094393252</v>
      </c>
      <c r="M9" s="13">
        <f t="shared" si="0"/>
        <v>5.9030899869919438</v>
      </c>
      <c r="N9" s="13">
        <f t="shared" si="0"/>
        <v>5.6989700043360187</v>
      </c>
      <c r="O9" s="13"/>
      <c r="P9" s="13"/>
      <c r="Q9" s="13"/>
      <c r="R9" s="13"/>
    </row>
    <row r="10" spans="1:18" x14ac:dyDescent="0.2">
      <c r="B10" s="36">
        <v>250000</v>
      </c>
      <c r="C10" s="6">
        <v>80000000</v>
      </c>
      <c r="D10" s="6">
        <v>190000</v>
      </c>
      <c r="E10" s="37">
        <v>530000</v>
      </c>
      <c r="F10" s="36"/>
      <c r="G10" s="6"/>
      <c r="K10" s="13">
        <f>LOG10(B10)</f>
        <v>5.3979400086720375</v>
      </c>
      <c r="L10" s="13">
        <f t="shared" si="0"/>
        <v>7.9030899869919438</v>
      </c>
      <c r="M10" s="13">
        <f t="shared" si="0"/>
        <v>5.2787536009528289</v>
      </c>
      <c r="N10" s="13">
        <f t="shared" si="0"/>
        <v>5.7242758696007892</v>
      </c>
      <c r="O10" s="13"/>
      <c r="P10" s="13"/>
      <c r="Q10" s="13"/>
      <c r="R10" s="13"/>
    </row>
    <row r="11" spans="1:18" x14ac:dyDescent="0.2">
      <c r="B11" s="36">
        <v>610000</v>
      </c>
      <c r="C11" s="6">
        <v>200000000</v>
      </c>
      <c r="D11" s="6">
        <v>490000</v>
      </c>
      <c r="E11" s="37">
        <v>320000</v>
      </c>
      <c r="F11" s="36"/>
      <c r="G11" s="6"/>
      <c r="K11" s="13">
        <f t="shared" si="0"/>
        <v>5.7853298350107671</v>
      </c>
      <c r="L11" s="13">
        <f t="shared" si="0"/>
        <v>8.3010299956639813</v>
      </c>
      <c r="M11" s="13">
        <f t="shared" si="0"/>
        <v>5.6901960800285138</v>
      </c>
      <c r="N11" s="13">
        <f t="shared" si="0"/>
        <v>5.5051499783199063</v>
      </c>
      <c r="O11" s="13"/>
      <c r="P11" s="13"/>
      <c r="Q11" s="13"/>
      <c r="R11" s="13"/>
    </row>
    <row r="12" spans="1:18" x14ac:dyDescent="0.2">
      <c r="B12" s="36"/>
      <c r="C12" s="6"/>
      <c r="D12" s="6"/>
      <c r="E12" s="37"/>
      <c r="F12" s="36"/>
      <c r="K12" s="13"/>
      <c r="L12" s="13"/>
      <c r="M12" s="13"/>
      <c r="N12" s="13"/>
      <c r="O12" s="13"/>
      <c r="P12" s="13"/>
      <c r="Q12" s="13"/>
      <c r="R12" s="13"/>
    </row>
    <row r="13" spans="1:18" x14ac:dyDescent="0.2">
      <c r="B13" s="34"/>
      <c r="E13" s="35"/>
      <c r="F13" s="34"/>
      <c r="K13" s="13"/>
      <c r="L13" s="13"/>
      <c r="M13" s="13"/>
      <c r="N13" s="13"/>
      <c r="O13" s="13"/>
      <c r="P13" s="13"/>
      <c r="Q13" s="13"/>
      <c r="R13" s="13"/>
    </row>
    <row r="14" spans="1:18" x14ac:dyDescent="0.2">
      <c r="A14" t="s">
        <v>40</v>
      </c>
      <c r="B14" s="36">
        <v>380000</v>
      </c>
      <c r="C14" s="6">
        <v>110000000</v>
      </c>
      <c r="D14" s="6">
        <v>87000</v>
      </c>
      <c r="E14" s="37">
        <v>170000</v>
      </c>
      <c r="F14" s="36"/>
      <c r="G14" s="6"/>
      <c r="K14" s="13">
        <f t="shared" si="0"/>
        <v>5.5797835966168101</v>
      </c>
      <c r="L14" s="13">
        <f t="shared" si="0"/>
        <v>8.0413926851582254</v>
      </c>
      <c r="M14" s="13">
        <f t="shared" si="0"/>
        <v>4.9395192526186182</v>
      </c>
      <c r="N14" s="13">
        <f t="shared" si="0"/>
        <v>5.2304489213782741</v>
      </c>
      <c r="O14" s="13"/>
      <c r="P14" s="13"/>
      <c r="Q14" s="13"/>
      <c r="R14" s="13"/>
    </row>
    <row r="15" spans="1:18" x14ac:dyDescent="0.2">
      <c r="B15" s="36">
        <v>240000</v>
      </c>
      <c r="C15" s="6">
        <v>76000000</v>
      </c>
      <c r="D15" s="6">
        <v>17000</v>
      </c>
      <c r="E15" s="37">
        <v>130000</v>
      </c>
      <c r="F15" s="36"/>
      <c r="G15" s="6"/>
      <c r="K15" s="13">
        <f>LOG10(B15)</f>
        <v>5.3802112417116064</v>
      </c>
      <c r="L15" s="13">
        <f t="shared" si="0"/>
        <v>7.8808135922807914</v>
      </c>
      <c r="M15" s="13">
        <f t="shared" si="0"/>
        <v>4.2304489213782741</v>
      </c>
      <c r="N15" s="13">
        <f t="shared" si="0"/>
        <v>5.1139433523068369</v>
      </c>
      <c r="O15" s="13"/>
      <c r="P15" s="13"/>
      <c r="Q15" s="13"/>
      <c r="R15" s="13"/>
    </row>
    <row r="16" spans="1:18" x14ac:dyDescent="0.2">
      <c r="B16" s="38">
        <v>380000</v>
      </c>
      <c r="C16" s="39">
        <v>75000000</v>
      </c>
      <c r="D16" s="39">
        <v>120000</v>
      </c>
      <c r="E16" s="40">
        <v>150000</v>
      </c>
      <c r="F16" s="38"/>
      <c r="G16" s="6"/>
      <c r="K16" s="13">
        <f t="shared" si="0"/>
        <v>5.5797835966168101</v>
      </c>
      <c r="L16" s="13">
        <f t="shared" si="0"/>
        <v>7.8750612633917001</v>
      </c>
      <c r="M16" s="13">
        <f t="shared" si="0"/>
        <v>5.0791812460476251</v>
      </c>
      <c r="N16" s="13">
        <f t="shared" si="0"/>
        <v>5.1760912590556813</v>
      </c>
      <c r="O16" s="13"/>
      <c r="P16" s="13"/>
      <c r="Q16" s="13"/>
      <c r="R16" s="13"/>
    </row>
    <row r="19" spans="1:13" x14ac:dyDescent="0.2">
      <c r="A19" s="41"/>
      <c r="B19" t="s">
        <v>35</v>
      </c>
      <c r="C19" t="s">
        <v>31</v>
      </c>
      <c r="D19" t="s">
        <v>36</v>
      </c>
      <c r="E19" t="s">
        <v>37</v>
      </c>
    </row>
    <row r="20" spans="1:13" x14ac:dyDescent="0.2">
      <c r="A20" s="34" t="s">
        <v>41</v>
      </c>
      <c r="B20" s="13">
        <f t="shared" ref="B20:E20" si="1">AVERAGE(K4:K6)</f>
        <v>8.3720697086011331</v>
      </c>
      <c r="C20" s="13">
        <f t="shared" si="1"/>
        <v>8.3121712474929641</v>
      </c>
      <c r="D20" s="13">
        <f t="shared" si="1"/>
        <v>8.4355036018811287</v>
      </c>
      <c r="E20" s="13">
        <f t="shared" si="1"/>
        <v>8.4434035948571751</v>
      </c>
      <c r="F20" s="13"/>
      <c r="G20" s="13"/>
      <c r="H20" s="13"/>
      <c r="I20" s="42"/>
    </row>
    <row r="21" spans="1:13" x14ac:dyDescent="0.2">
      <c r="A21" s="34" t="s">
        <v>42</v>
      </c>
      <c r="B21" s="13">
        <f t="shared" ref="B21:E21" si="2">STDEV(K4:K6)</f>
        <v>5.1350158406507557E-2</v>
      </c>
      <c r="C21" s="13">
        <f t="shared" si="2"/>
        <v>6.3210106751667133E-2</v>
      </c>
      <c r="D21" s="13">
        <f t="shared" si="2"/>
        <v>0.16795883851748494</v>
      </c>
      <c r="E21" s="13">
        <f t="shared" si="2"/>
        <v>7.1090749841737813E-2</v>
      </c>
      <c r="F21" s="13"/>
      <c r="G21" s="13"/>
      <c r="H21" s="13"/>
      <c r="I21" s="42"/>
    </row>
    <row r="22" spans="1:13" x14ac:dyDescent="0.2">
      <c r="A22" s="34"/>
      <c r="B22" s="13"/>
      <c r="C22" s="13"/>
      <c r="D22" s="13"/>
      <c r="E22" s="13"/>
      <c r="F22" s="13"/>
      <c r="G22" s="13"/>
      <c r="H22" s="13"/>
      <c r="I22" s="42"/>
      <c r="L22" t="s">
        <v>43</v>
      </c>
      <c r="M22">
        <v>0.05</v>
      </c>
    </row>
    <row r="23" spans="1:13" x14ac:dyDescent="0.2">
      <c r="A23" s="34"/>
      <c r="B23" s="13"/>
      <c r="C23" s="13"/>
      <c r="D23" s="13"/>
      <c r="E23" s="13"/>
      <c r="F23" s="13"/>
      <c r="G23" s="13"/>
      <c r="H23" s="13"/>
      <c r="I23" s="42"/>
      <c r="L23" t="s">
        <v>44</v>
      </c>
      <c r="M23">
        <v>5.0000000000000001E-3</v>
      </c>
    </row>
    <row r="24" spans="1:13" x14ac:dyDescent="0.2">
      <c r="A24" s="34" t="s">
        <v>45</v>
      </c>
      <c r="B24" s="13">
        <f>AVERAGE(K9:K11)</f>
        <v>5.658553844393686</v>
      </c>
      <c r="C24" s="13">
        <f>AVERAGE(L9:L11)</f>
        <v>8.0527874973650828</v>
      </c>
      <c r="D24" s="13">
        <f>AVERAGE(M9:M11)</f>
        <v>5.6240132226577622</v>
      </c>
      <c r="E24" s="13">
        <f>AVERAGE(N9:N11)</f>
        <v>5.6427986174189044</v>
      </c>
      <c r="F24" s="13"/>
      <c r="G24" s="13"/>
      <c r="H24" s="13"/>
      <c r="I24" s="42"/>
      <c r="L24" t="s">
        <v>46</v>
      </c>
      <c r="M24">
        <v>5.0000000000000001E-4</v>
      </c>
    </row>
    <row r="25" spans="1:13" x14ac:dyDescent="0.2">
      <c r="A25" s="34" t="s">
        <v>42</v>
      </c>
      <c r="B25" s="13">
        <f>STDEV(K9:K11)</f>
        <v>0.22572582035372785</v>
      </c>
      <c r="C25" s="13">
        <f>STDEV(L9:L11)</f>
        <v>0.21650034320859907</v>
      </c>
      <c r="D25" s="13">
        <f>STDEV(M9:M11)</f>
        <v>0.31738637130540692</v>
      </c>
      <c r="E25" s="13">
        <f>STDEV(N9:N11)</f>
        <v>0.11987684342088101</v>
      </c>
      <c r="F25" s="13"/>
      <c r="G25" s="13"/>
      <c r="H25" s="13"/>
      <c r="I25" s="42"/>
      <c r="L25" t="s">
        <v>47</v>
      </c>
      <c r="M25">
        <v>5.0000000000000002E-5</v>
      </c>
    </row>
    <row r="26" spans="1:13" x14ac:dyDescent="0.2">
      <c r="A26" s="34"/>
      <c r="B26" s="13"/>
      <c r="C26" s="13"/>
      <c r="D26" s="13"/>
      <c r="E26" s="13"/>
      <c r="F26" s="13"/>
      <c r="G26" s="13"/>
      <c r="H26" s="13"/>
      <c r="I26" s="42"/>
    </row>
    <row r="27" spans="1:13" x14ac:dyDescent="0.2">
      <c r="A27" s="34" t="s">
        <v>48</v>
      </c>
      <c r="B27" s="13">
        <f>AVERAGE(K14:K16)</f>
        <v>5.5132594783150752</v>
      </c>
      <c r="C27" s="13">
        <f>AVERAGE(L14:L16)</f>
        <v>7.9324225136102386</v>
      </c>
      <c r="D27" s="13">
        <f>AVERAGE(M14:M16)</f>
        <v>4.7497164733481725</v>
      </c>
      <c r="E27" s="13">
        <f>AVERAGE(N14:N16)</f>
        <v>5.1734945109135975</v>
      </c>
      <c r="F27" s="13"/>
      <c r="G27" s="13"/>
      <c r="H27" s="13"/>
      <c r="I27" s="42"/>
    </row>
    <row r="28" spans="1:13" x14ac:dyDescent="0.2">
      <c r="A28" s="43" t="s">
        <v>42</v>
      </c>
      <c r="B28" s="44">
        <f>STDEV(K14:K16)</f>
        <v>0.11522315282732692</v>
      </c>
      <c r="C28" s="44">
        <f>STDEV(L14:L16)</f>
        <v>9.4414755400362399E-2</v>
      </c>
      <c r="D28" s="44">
        <f>STDEV(M14:M16)</f>
        <v>0.45508841009055517</v>
      </c>
      <c r="E28" s="44">
        <f>STDEV(N14:N16)</f>
        <v>5.8296176820181921E-2</v>
      </c>
      <c r="F28" s="44"/>
      <c r="G28" s="44"/>
      <c r="H28" s="44"/>
      <c r="I28" s="45"/>
    </row>
    <row r="30" spans="1:13" x14ac:dyDescent="0.2">
      <c r="B30" s="6">
        <f>(B14/$B$7)*100</f>
        <v>0.16056338028169015</v>
      </c>
      <c r="C30" s="6">
        <f>(C14/$C$7)*100</f>
        <v>53.225806451612897</v>
      </c>
      <c r="E30" s="6">
        <f>(E14/$E$7)*100</f>
        <v>6.0714285714285707E-2</v>
      </c>
    </row>
    <row r="31" spans="1:13" x14ac:dyDescent="0.2">
      <c r="B31" s="6">
        <f t="shared" ref="B31:B32" si="3">(B15/$B$7)*100</f>
        <v>0.10140845070422536</v>
      </c>
      <c r="C31" s="6">
        <f t="shared" ref="C31:C32" si="4">(C15/$C$7)*100</f>
        <v>36.774193548387096</v>
      </c>
      <c r="E31" s="6">
        <f t="shared" ref="E31:E32" si="5">(E15/$E$7)*100</f>
        <v>4.642857142857143E-2</v>
      </c>
    </row>
    <row r="32" spans="1:13" x14ac:dyDescent="0.2">
      <c r="B32" s="6">
        <f t="shared" si="3"/>
        <v>0.16056338028169015</v>
      </c>
      <c r="C32" s="6">
        <f t="shared" si="4"/>
        <v>36.29032258064516</v>
      </c>
      <c r="E32" s="6">
        <f t="shared" si="5"/>
        <v>5.3571428571428575E-2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1D2F7-E2FF-F54D-ACEB-31E9EAF8BDE9}">
  <dimension ref="A1:H6"/>
  <sheetViews>
    <sheetView workbookViewId="0">
      <selection sqref="A1:H6"/>
    </sheetView>
  </sheetViews>
  <sheetFormatPr baseColWidth="10" defaultRowHeight="16" x14ac:dyDescent="0.2"/>
  <sheetData>
    <row r="1" spans="1:8" x14ac:dyDescent="0.2">
      <c r="A1" s="47"/>
      <c r="B1" s="47"/>
      <c r="C1" s="49" t="s">
        <v>31</v>
      </c>
      <c r="D1" s="49"/>
      <c r="E1" s="49"/>
      <c r="F1" s="49" t="s">
        <v>37</v>
      </c>
      <c r="G1" s="49"/>
      <c r="H1" s="49"/>
    </row>
    <row r="2" spans="1:8" x14ac:dyDescent="0.2">
      <c r="A2" s="48">
        <v>0</v>
      </c>
      <c r="B2" s="46"/>
      <c r="C2" s="46">
        <v>30.63578</v>
      </c>
      <c r="D2" s="46">
        <v>31.882210000000001</v>
      </c>
      <c r="E2" s="46">
        <v>22.55988</v>
      </c>
      <c r="F2" s="46">
        <v>0.19664899999999999</v>
      </c>
      <c r="G2" s="46">
        <v>1.5436179999999999</v>
      </c>
      <c r="H2" s="46">
        <v>0.31493300000000002</v>
      </c>
    </row>
    <row r="3" spans="1:8" x14ac:dyDescent="0.2">
      <c r="A3" s="48">
        <v>1</v>
      </c>
      <c r="B3" s="46"/>
      <c r="C3" s="46">
        <v>15.5639</v>
      </c>
      <c r="D3" s="46">
        <v>16.283819999999999</v>
      </c>
      <c r="E3" s="46">
        <v>16.177769999999999</v>
      </c>
      <c r="F3" s="46">
        <v>0.981985</v>
      </c>
      <c r="G3" s="46">
        <v>1.28586</v>
      </c>
      <c r="H3" s="46">
        <v>0.30693399999999998</v>
      </c>
    </row>
    <row r="4" spans="1:8" x14ac:dyDescent="0.2">
      <c r="A4" s="48">
        <v>2</v>
      </c>
      <c r="B4" s="46"/>
      <c r="C4" s="46">
        <v>20.66667</v>
      </c>
      <c r="D4" s="46">
        <v>14.05752</v>
      </c>
      <c r="E4" s="46">
        <v>13.97255</v>
      </c>
      <c r="F4" s="46">
        <v>0.44705899999999998</v>
      </c>
      <c r="G4" s="46">
        <v>1.945098</v>
      </c>
      <c r="H4" s="46">
        <v>0.296732</v>
      </c>
    </row>
    <row r="5" spans="1:8" x14ac:dyDescent="0.2">
      <c r="A5" s="48">
        <v>3</v>
      </c>
      <c r="B5" s="46"/>
      <c r="C5" s="46">
        <v>10.890930000000001</v>
      </c>
      <c r="D5" s="46">
        <v>9.0279530000000001</v>
      </c>
      <c r="E5" s="46">
        <v>7.9657439999999999</v>
      </c>
      <c r="F5" s="46">
        <v>0.64291600000000004</v>
      </c>
      <c r="G5" s="46">
        <v>0.64127199999999995</v>
      </c>
      <c r="H5" s="46">
        <v>1.517676</v>
      </c>
    </row>
    <row r="6" spans="1:8" x14ac:dyDescent="0.2">
      <c r="A6" s="48">
        <v>24</v>
      </c>
      <c r="B6" s="46"/>
      <c r="C6" s="46">
        <v>0.88718600000000003</v>
      </c>
      <c r="D6" s="46">
        <v>0.69282600000000005</v>
      </c>
      <c r="E6" s="46">
        <v>1.446658</v>
      </c>
      <c r="F6" s="46">
        <v>1.823421</v>
      </c>
      <c r="G6" s="46">
        <v>1.446658</v>
      </c>
      <c r="H6" s="46">
        <v>0.74984700000000004</v>
      </c>
    </row>
  </sheetData>
  <mergeCells count="2">
    <mergeCell ref="C1:E1"/>
    <mergeCell ref="F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A2F4B-DC4F-4145-986F-6267FBAA0739}">
  <dimension ref="A1:I19"/>
  <sheetViews>
    <sheetView tabSelected="1" workbookViewId="0">
      <selection activeCell="F27" sqref="F27"/>
    </sheetView>
  </sheetViews>
  <sheetFormatPr baseColWidth="10" defaultRowHeight="16" x14ac:dyDescent="0.2"/>
  <sheetData>
    <row r="1" spans="1:9" ht="17" x14ac:dyDescent="0.2">
      <c r="A1" s="50" t="s">
        <v>49</v>
      </c>
      <c r="B1" s="50"/>
      <c r="E1" s="51" t="s">
        <v>50</v>
      </c>
      <c r="H1" s="51" t="s">
        <v>51</v>
      </c>
    </row>
    <row r="2" spans="1:9" ht="17" x14ac:dyDescent="0.2">
      <c r="A2" s="50" t="s">
        <v>52</v>
      </c>
      <c r="B2" s="50" t="s">
        <v>53</v>
      </c>
      <c r="C2" s="52" t="s">
        <v>54</v>
      </c>
      <c r="D2" s="52">
        <v>4810000</v>
      </c>
      <c r="E2" s="52" t="s">
        <v>55</v>
      </c>
      <c r="F2" s="52" t="s">
        <v>56</v>
      </c>
      <c r="G2" s="52" t="s">
        <v>47</v>
      </c>
      <c r="H2" s="53">
        <v>2.8E-5</v>
      </c>
      <c r="I2" s="52"/>
    </row>
    <row r="3" spans="1:9" ht="17" x14ac:dyDescent="0.2">
      <c r="A3" s="50"/>
      <c r="B3" s="50"/>
      <c r="C3" s="52" t="s">
        <v>57</v>
      </c>
      <c r="D3" s="52">
        <v>899976</v>
      </c>
      <c r="E3" s="52" t="s">
        <v>58</v>
      </c>
      <c r="F3" s="52" t="s">
        <v>59</v>
      </c>
      <c r="G3" s="52" t="s">
        <v>60</v>
      </c>
      <c r="H3" s="52">
        <v>0.22154799999999999</v>
      </c>
      <c r="I3" s="52"/>
    </row>
    <row r="4" spans="1:9" ht="17" x14ac:dyDescent="0.2">
      <c r="A4" s="50"/>
      <c r="B4" s="50"/>
      <c r="C4" s="52"/>
      <c r="D4" s="52"/>
      <c r="E4" s="52"/>
      <c r="F4" s="52"/>
      <c r="G4" s="52"/>
      <c r="H4" s="52"/>
      <c r="I4" s="52"/>
    </row>
    <row r="5" spans="1:9" ht="17" x14ac:dyDescent="0.2">
      <c r="A5" s="50"/>
      <c r="B5" s="50"/>
      <c r="C5" s="52"/>
      <c r="D5" s="52"/>
      <c r="E5" s="52"/>
      <c r="F5" s="52"/>
      <c r="G5" s="52"/>
      <c r="H5" s="52"/>
      <c r="I5" s="52"/>
    </row>
    <row r="6" spans="1:9" ht="17" x14ac:dyDescent="0.2">
      <c r="A6" s="50" t="s">
        <v>61</v>
      </c>
      <c r="B6" s="50" t="s">
        <v>62</v>
      </c>
      <c r="C6" s="52"/>
      <c r="D6" s="52"/>
      <c r="E6" s="52" t="s">
        <v>63</v>
      </c>
      <c r="F6" s="52"/>
      <c r="G6" s="52"/>
      <c r="H6" s="53">
        <v>4.5000000000000003E-5</v>
      </c>
      <c r="I6" s="52"/>
    </row>
    <row r="7" spans="1:9" ht="17" x14ac:dyDescent="0.2">
      <c r="A7" s="50"/>
      <c r="B7" s="50"/>
      <c r="C7" s="52"/>
      <c r="D7" s="52"/>
      <c r="E7" s="52"/>
      <c r="F7" s="52"/>
      <c r="G7" s="52"/>
      <c r="H7" s="52"/>
      <c r="I7" s="52"/>
    </row>
    <row r="8" spans="1:9" ht="17" x14ac:dyDescent="0.2">
      <c r="A8" s="50" t="s">
        <v>64</v>
      </c>
      <c r="B8" s="50" t="s">
        <v>53</v>
      </c>
      <c r="C8" s="52" t="s">
        <v>65</v>
      </c>
      <c r="D8" s="52">
        <v>-122386667</v>
      </c>
      <c r="E8" s="52" t="s">
        <v>66</v>
      </c>
      <c r="F8" s="52" t="s">
        <v>56</v>
      </c>
      <c r="G8" s="52" t="s">
        <v>46</v>
      </c>
      <c r="H8" s="53">
        <v>2.7700000000000001E-4</v>
      </c>
      <c r="I8" s="52"/>
    </row>
    <row r="9" spans="1:9" ht="17" x14ac:dyDescent="0.2">
      <c r="A9" s="50"/>
      <c r="B9" s="50"/>
      <c r="C9" s="52" t="s">
        <v>67</v>
      </c>
      <c r="D9" s="52">
        <v>736667</v>
      </c>
      <c r="E9" s="52" t="s">
        <v>68</v>
      </c>
      <c r="F9" s="52" t="s">
        <v>59</v>
      </c>
      <c r="G9" s="52" t="s">
        <v>60</v>
      </c>
      <c r="H9" s="52">
        <v>0.99996200000000002</v>
      </c>
      <c r="I9" s="52"/>
    </row>
    <row r="10" spans="1:9" ht="17" x14ac:dyDescent="0.2">
      <c r="A10" s="50"/>
      <c r="B10" s="50"/>
      <c r="C10" s="52" t="s">
        <v>69</v>
      </c>
      <c r="D10" s="52">
        <v>663333</v>
      </c>
      <c r="E10" s="52" t="s">
        <v>70</v>
      </c>
      <c r="F10" s="52" t="s">
        <v>59</v>
      </c>
      <c r="G10" s="52" t="s">
        <v>60</v>
      </c>
      <c r="H10" s="52">
        <v>0.999973</v>
      </c>
      <c r="I10" s="52"/>
    </row>
    <row r="11" spans="1:9" ht="17" x14ac:dyDescent="0.2">
      <c r="A11" s="50" t="s">
        <v>0</v>
      </c>
      <c r="B11" s="50"/>
      <c r="C11" s="52"/>
      <c r="D11" s="52"/>
      <c r="E11" s="52"/>
      <c r="F11" s="52"/>
      <c r="G11" s="52"/>
      <c r="H11" s="52"/>
      <c r="I11" s="52"/>
    </row>
    <row r="12" spans="1:9" ht="17" x14ac:dyDescent="0.2">
      <c r="A12" s="50" t="s">
        <v>71</v>
      </c>
      <c r="B12" s="50" t="s">
        <v>53</v>
      </c>
      <c r="C12" s="52" t="s">
        <v>65</v>
      </c>
      <c r="D12" s="52">
        <v>-86666667</v>
      </c>
      <c r="E12" s="52" t="s">
        <v>72</v>
      </c>
      <c r="F12" s="52" t="s">
        <v>56</v>
      </c>
      <c r="G12" s="52" t="s">
        <v>46</v>
      </c>
      <c r="H12" s="53">
        <v>1.83E-4</v>
      </c>
      <c r="I12" s="52"/>
    </row>
    <row r="13" spans="1:9" ht="17" x14ac:dyDescent="0.2">
      <c r="A13" s="50"/>
      <c r="B13" s="50"/>
      <c r="C13" s="52" t="s">
        <v>73</v>
      </c>
      <c r="D13" s="52">
        <v>183333</v>
      </c>
      <c r="E13" s="52" t="s">
        <v>74</v>
      </c>
      <c r="F13" s="52" t="s">
        <v>59</v>
      </c>
      <c r="G13" s="52" t="s">
        <v>60</v>
      </c>
      <c r="H13" s="52">
        <v>0.99977700000000003</v>
      </c>
      <c r="I13" s="52"/>
    </row>
    <row r="14" spans="1:9" ht="17" x14ac:dyDescent="0.2">
      <c r="A14" s="50"/>
      <c r="B14" s="50"/>
      <c r="C14" s="52"/>
      <c r="D14" s="52"/>
      <c r="E14" s="52"/>
      <c r="F14" s="52"/>
      <c r="G14" s="52"/>
      <c r="H14" s="52"/>
      <c r="I14" s="52"/>
    </row>
    <row r="15" spans="1:9" ht="17" x14ac:dyDescent="0.2">
      <c r="A15" s="50" t="s">
        <v>75</v>
      </c>
      <c r="B15" s="50" t="s">
        <v>76</v>
      </c>
      <c r="C15" s="52">
        <v>0</v>
      </c>
      <c r="D15" s="52"/>
      <c r="E15" s="52" t="s">
        <v>77</v>
      </c>
      <c r="F15" s="52"/>
      <c r="G15" s="52"/>
      <c r="H15" s="53">
        <v>7.2300000000000001E-4</v>
      </c>
      <c r="I15" s="52"/>
    </row>
    <row r="16" spans="1:9" ht="17" x14ac:dyDescent="0.2">
      <c r="A16" s="50"/>
      <c r="B16" s="50"/>
      <c r="C16" s="52">
        <v>1</v>
      </c>
      <c r="D16" s="52"/>
      <c r="E16" s="52"/>
      <c r="F16" s="52"/>
      <c r="G16" s="52"/>
      <c r="H16" s="53">
        <v>1.9999999999999999E-6</v>
      </c>
      <c r="I16" s="52"/>
    </row>
    <row r="17" spans="1:9" ht="17" x14ac:dyDescent="0.2">
      <c r="A17" s="50"/>
      <c r="B17" s="50"/>
      <c r="C17" s="52">
        <v>2</v>
      </c>
      <c r="D17" s="52"/>
      <c r="E17" s="52"/>
      <c r="F17" s="52"/>
      <c r="G17" s="52"/>
      <c r="H17" s="53">
        <v>2.5400000000000002E-3</v>
      </c>
      <c r="I17" s="52"/>
    </row>
    <row r="18" spans="1:9" ht="17" x14ac:dyDescent="0.2">
      <c r="A18" s="50"/>
      <c r="B18" s="50"/>
      <c r="C18" s="52">
        <v>3</v>
      </c>
      <c r="D18" s="52"/>
      <c r="E18" s="52"/>
      <c r="F18" s="52"/>
      <c r="G18" s="52"/>
      <c r="H18" s="53">
        <v>7.5799999999999999E-4</v>
      </c>
      <c r="I18" s="52"/>
    </row>
    <row r="19" spans="1:9" ht="17" x14ac:dyDescent="0.2">
      <c r="A19" s="50"/>
      <c r="B19" s="50"/>
      <c r="C19" s="52">
        <v>24</v>
      </c>
      <c r="D19" s="52"/>
      <c r="E19" s="52"/>
      <c r="F19" s="52"/>
      <c r="G19" s="52"/>
      <c r="H19" s="52">
        <v>0.44073899999999999</v>
      </c>
      <c r="I19" s="5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 1a-b</vt:lpstr>
      <vt:lpstr>Fig. 1c</vt:lpstr>
      <vt:lpstr>Fig. 1d</vt:lpstr>
      <vt:lpstr>Fig. 1e</vt:lpstr>
      <vt:lpstr>P values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Conlon</dc:creator>
  <cp:lastModifiedBy>Sarah Conlon</cp:lastModifiedBy>
  <dcterms:created xsi:type="dcterms:W3CDTF">2019-10-24T18:57:21Z</dcterms:created>
  <dcterms:modified xsi:type="dcterms:W3CDTF">2019-10-24T19:03:17Z</dcterms:modified>
</cp:coreProperties>
</file>