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Desktop/"/>
    </mc:Choice>
  </mc:AlternateContent>
  <xr:revisionPtr revIDLastSave="0" documentId="13_ncr:1_{C478D5B6-E1E1-2D48-A0BB-093227A4C658}" xr6:coauthVersionLast="45" xr6:coauthVersionMax="45" xr10:uidLastSave="{00000000-0000-0000-0000-000000000000}"/>
  <bookViews>
    <workbookView xWindow="480" yWindow="960" windowWidth="25040" windowHeight="14080" activeTab="3" xr2:uid="{02E24A79-45DE-AF46-92AA-B1C185CD0011}"/>
  </bookViews>
  <sheets>
    <sheet name="Fig. 3a-b" sheetId="1" r:id="rId1"/>
    <sheet name="Fig. 3c" sheetId="2" r:id="rId2"/>
    <sheet name="Fig. 3d" sheetId="3" r:id="rId3"/>
    <sheet name="P values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36" i="1" l="1"/>
  <c r="M36" i="1"/>
  <c r="J36" i="1"/>
  <c r="I36" i="1"/>
  <c r="H36" i="1"/>
  <c r="E36" i="1"/>
  <c r="D36" i="1"/>
  <c r="C36" i="1"/>
  <c r="B36" i="1"/>
  <c r="P35" i="1"/>
  <c r="M35" i="1"/>
  <c r="J35" i="1"/>
  <c r="I35" i="1"/>
  <c r="H35" i="1"/>
  <c r="E35" i="1"/>
  <c r="D35" i="1"/>
  <c r="C35" i="1"/>
  <c r="B35" i="1"/>
  <c r="AD34" i="1"/>
  <c r="Z34" i="1"/>
  <c r="AN34" i="1" s="1"/>
  <c r="W34" i="1"/>
  <c r="AK34" i="1" s="1"/>
  <c r="V34" i="1"/>
  <c r="U34" i="1"/>
  <c r="AI34" i="1" s="1"/>
  <c r="R34" i="1"/>
  <c r="AF34" i="1" s="1"/>
  <c r="P34" i="1"/>
  <c r="O34" i="1"/>
  <c r="AC34" i="1" s="1"/>
  <c r="Z33" i="1"/>
  <c r="W33" i="1"/>
  <c r="V33" i="1"/>
  <c r="U33" i="1"/>
  <c r="AI33" i="1" s="1"/>
  <c r="R33" i="1"/>
  <c r="Q33" i="1"/>
  <c r="AE33" i="1" s="1"/>
  <c r="P33" i="1"/>
  <c r="AD33" i="1" s="1"/>
  <c r="O33" i="1"/>
  <c r="Z32" i="1"/>
  <c r="W32" i="1"/>
  <c r="W36" i="1" s="1"/>
  <c r="V32" i="1"/>
  <c r="U32" i="1"/>
  <c r="R32" i="1"/>
  <c r="AF32" i="1" s="1"/>
  <c r="Q32" i="1"/>
  <c r="AE32" i="1" s="1"/>
  <c r="AE36" i="1" s="1"/>
  <c r="AT21" i="1" s="1"/>
  <c r="P32" i="1"/>
  <c r="AD32" i="1" s="1"/>
  <c r="O32" i="1"/>
  <c r="J27" i="1"/>
  <c r="I27" i="1"/>
  <c r="H27" i="1"/>
  <c r="E27" i="1"/>
  <c r="D27" i="1"/>
  <c r="C27" i="1"/>
  <c r="B27" i="1"/>
  <c r="J26" i="1"/>
  <c r="I26" i="1"/>
  <c r="H26" i="1"/>
  <c r="E26" i="1"/>
  <c r="D26" i="1"/>
  <c r="C26" i="1"/>
  <c r="B26" i="1"/>
  <c r="W25" i="1"/>
  <c r="AK25" i="1" s="1"/>
  <c r="V25" i="1"/>
  <c r="AJ25" i="1" s="1"/>
  <c r="U25" i="1"/>
  <c r="R25" i="1"/>
  <c r="AF25" i="1" s="1"/>
  <c r="P25" i="1"/>
  <c r="P27" i="1" s="1"/>
  <c r="O25" i="1"/>
  <c r="AD24" i="1"/>
  <c r="W24" i="1"/>
  <c r="V24" i="1"/>
  <c r="AJ24" i="1" s="1"/>
  <c r="U24" i="1"/>
  <c r="AI24" i="1" s="1"/>
  <c r="R24" i="1"/>
  <c r="AF24" i="1" s="1"/>
  <c r="Q24" i="1"/>
  <c r="P24" i="1"/>
  <c r="O24" i="1"/>
  <c r="W23" i="1"/>
  <c r="AK23" i="1" s="1"/>
  <c r="V23" i="1"/>
  <c r="V27" i="1" s="1"/>
  <c r="U23" i="1"/>
  <c r="AI23" i="1" s="1"/>
  <c r="R23" i="1"/>
  <c r="Q23" i="1"/>
  <c r="AE23" i="1" s="1"/>
  <c r="P23" i="1"/>
  <c r="AD23" i="1" s="1"/>
  <c r="O23" i="1"/>
  <c r="O26" i="1" s="1"/>
  <c r="I19" i="1"/>
  <c r="H19" i="1"/>
  <c r="E19" i="1"/>
  <c r="D19" i="1"/>
  <c r="C19" i="1"/>
  <c r="B19" i="1"/>
  <c r="BU18" i="1"/>
  <c r="I18" i="1"/>
  <c r="H18" i="1"/>
  <c r="E18" i="1"/>
  <c r="D18" i="1"/>
  <c r="C18" i="1"/>
  <c r="B18" i="1"/>
  <c r="BU17" i="1"/>
  <c r="AE17" i="1"/>
  <c r="V17" i="1"/>
  <c r="U17" i="1"/>
  <c r="R17" i="1"/>
  <c r="AF17" i="1" s="1"/>
  <c r="Q17" i="1"/>
  <c r="P17" i="1"/>
  <c r="AD17" i="1" s="1"/>
  <c r="O17" i="1"/>
  <c r="AC17" i="1" s="1"/>
  <c r="BU16" i="1"/>
  <c r="BU20" i="1" s="1"/>
  <c r="V16" i="1"/>
  <c r="U16" i="1"/>
  <c r="R16" i="1"/>
  <c r="AF16" i="1" s="1"/>
  <c r="Q16" i="1"/>
  <c r="AE16" i="1" s="1"/>
  <c r="P16" i="1"/>
  <c r="AD16" i="1" s="1"/>
  <c r="O16" i="1"/>
  <c r="AC16" i="1" s="1"/>
  <c r="V15" i="1"/>
  <c r="V18" i="1" s="1"/>
  <c r="U15" i="1"/>
  <c r="R15" i="1"/>
  <c r="Q15" i="1"/>
  <c r="AE15" i="1" s="1"/>
  <c r="P15" i="1"/>
  <c r="P18" i="1" s="1"/>
  <c r="O15" i="1"/>
  <c r="AC15" i="1" s="1"/>
  <c r="AC18" i="1" s="1"/>
  <c r="B10" i="1"/>
  <c r="B9" i="1"/>
  <c r="R7" i="1"/>
  <c r="X7" i="1" s="1"/>
  <c r="O7" i="1"/>
  <c r="O6" i="1"/>
  <c r="R6" i="1" s="1"/>
  <c r="X6" i="1" s="1"/>
  <c r="O5" i="1"/>
  <c r="R5" i="1" s="1"/>
  <c r="V19" i="1" l="1"/>
  <c r="BR17" i="1"/>
  <c r="BU19" i="1"/>
  <c r="Q26" i="1"/>
  <c r="K45" i="1"/>
  <c r="Q35" i="1"/>
  <c r="Q36" i="1"/>
  <c r="P26" i="1"/>
  <c r="V26" i="1"/>
  <c r="U27" i="1"/>
  <c r="V35" i="1"/>
  <c r="V36" i="1"/>
  <c r="AD15" i="1"/>
  <c r="AD18" i="1" s="1"/>
  <c r="AJ23" i="1"/>
  <c r="W35" i="1"/>
  <c r="R9" i="1"/>
  <c r="R8" i="1"/>
  <c r="X5" i="1"/>
  <c r="BA15" i="1"/>
  <c r="AR15" i="1"/>
  <c r="O9" i="1"/>
  <c r="AE24" i="1"/>
  <c r="AE26" i="1" s="1"/>
  <c r="AT16" i="1" s="1"/>
  <c r="Q27" i="1"/>
  <c r="Z36" i="1"/>
  <c r="Z35" i="1"/>
  <c r="AN33" i="1"/>
  <c r="O8" i="1"/>
  <c r="Q18" i="1"/>
  <c r="AC19" i="1"/>
  <c r="O36" i="1"/>
  <c r="O35" i="1"/>
  <c r="I46" i="1" s="1"/>
  <c r="U36" i="1"/>
  <c r="U35" i="1"/>
  <c r="AC32" i="1"/>
  <c r="AC33" i="1"/>
  <c r="K47" i="1"/>
  <c r="BS18" i="1"/>
  <c r="J46" i="1"/>
  <c r="AF15" i="1"/>
  <c r="R19" i="1"/>
  <c r="AD19" i="1"/>
  <c r="BR16" i="1"/>
  <c r="R18" i="1"/>
  <c r="BR18" i="1"/>
  <c r="P19" i="1"/>
  <c r="R27" i="1"/>
  <c r="R26" i="1"/>
  <c r="AF23" i="1"/>
  <c r="AD27" i="1"/>
  <c r="AS20" i="1" s="1"/>
  <c r="AD25" i="1"/>
  <c r="AD26" i="1" s="1"/>
  <c r="AS16" i="1" s="1"/>
  <c r="U26" i="1"/>
  <c r="O27" i="1"/>
  <c r="K46" i="1"/>
  <c r="AF33" i="1"/>
  <c r="AF35" i="1" s="1"/>
  <c r="AU17" i="1" s="1"/>
  <c r="AD35" i="1"/>
  <c r="AS17" i="1" s="1"/>
  <c r="AD36" i="1"/>
  <c r="AS21" i="1" s="1"/>
  <c r="AJ27" i="1"/>
  <c r="AX20" i="1" s="1"/>
  <c r="AJ26" i="1"/>
  <c r="AX16" i="1" s="1"/>
  <c r="W26" i="1"/>
  <c r="W27" i="1"/>
  <c r="AK24" i="1"/>
  <c r="AK27" i="1" s="1"/>
  <c r="AY20" i="1" s="1"/>
  <c r="R36" i="1"/>
  <c r="R35" i="1"/>
  <c r="AN32" i="1"/>
  <c r="AE19" i="1"/>
  <c r="AE18" i="1"/>
  <c r="O19" i="1"/>
  <c r="O18" i="1"/>
  <c r="U19" i="1"/>
  <c r="U18" i="1"/>
  <c r="Q19" i="1"/>
  <c r="AI26" i="1"/>
  <c r="AW16" i="1" s="1"/>
  <c r="AI27" i="1"/>
  <c r="AW20" i="1" s="1"/>
  <c r="AI32" i="1"/>
  <c r="AJ34" i="1"/>
  <c r="AE35" i="1"/>
  <c r="AT17" i="1" s="1"/>
  <c r="J45" i="1"/>
  <c r="J47" i="1"/>
  <c r="AJ32" i="1"/>
  <c r="AJ33" i="1"/>
  <c r="AK32" i="1"/>
  <c r="AK33" i="1"/>
  <c r="AU15" i="1" l="1"/>
  <c r="AW15" i="1"/>
  <c r="AS15" i="1"/>
  <c r="I45" i="1"/>
  <c r="I49" i="1" s="1"/>
  <c r="K48" i="1"/>
  <c r="BS16" i="1"/>
  <c r="BS17" i="1"/>
  <c r="BS20" i="1"/>
  <c r="AK36" i="1"/>
  <c r="AY21" i="1" s="1"/>
  <c r="AK35" i="1"/>
  <c r="AY17" i="1" s="1"/>
  <c r="AJ38" i="1"/>
  <c r="AI36" i="1"/>
  <c r="AW21" i="1" s="1"/>
  <c r="AI35" i="1"/>
  <c r="AW17" i="1" s="1"/>
  <c r="AN38" i="1"/>
  <c r="AK38" i="1"/>
  <c r="BT16" i="1"/>
  <c r="BT17" i="1"/>
  <c r="Q42" i="1"/>
  <c r="Q41" i="1"/>
  <c r="Q40" i="1"/>
  <c r="O41" i="1"/>
  <c r="W5" i="1"/>
  <c r="O42" i="1"/>
  <c r="O40" i="1"/>
  <c r="N42" i="1"/>
  <c r="N40" i="1"/>
  <c r="J49" i="1"/>
  <c r="J48" i="1"/>
  <c r="L45" i="1"/>
  <c r="AT15" i="1"/>
  <c r="AX15" i="1"/>
  <c r="AS19" i="1"/>
  <c r="AW19" i="1"/>
  <c r="AJ36" i="1"/>
  <c r="AX21" i="1" s="1"/>
  <c r="AJ35" i="1"/>
  <c r="AX17" i="1" s="1"/>
  <c r="L46" i="1"/>
  <c r="AN36" i="1"/>
  <c r="BA21" i="1" s="1"/>
  <c r="AN35" i="1"/>
  <c r="BA17" i="1" s="1"/>
  <c r="L47" i="1"/>
  <c r="K49" i="1"/>
  <c r="AF18" i="1"/>
  <c r="AY15" i="1" s="1"/>
  <c r="AF19" i="1"/>
  <c r="BQ18" i="1"/>
  <c r="I47" i="1"/>
  <c r="BQ16" i="1"/>
  <c r="BQ17" i="1"/>
  <c r="AF36" i="1"/>
  <c r="AU21" i="1" s="1"/>
  <c r="X8" i="1"/>
  <c r="X9" i="1"/>
  <c r="AI39" i="1"/>
  <c r="BR19" i="1"/>
  <c r="BR20" i="1"/>
  <c r="AN39" i="1"/>
  <c r="AC36" i="1"/>
  <c r="AR21" i="1" s="1"/>
  <c r="AC35" i="1"/>
  <c r="AR17" i="1" s="1"/>
  <c r="R41" i="1"/>
  <c r="AE27" i="1"/>
  <c r="AT20" i="1" s="1"/>
  <c r="BT18" i="1"/>
  <c r="AR19" i="1"/>
  <c r="BA19" i="1"/>
  <c r="N41" i="1"/>
  <c r="R42" i="1"/>
  <c r="AT19" i="1"/>
  <c r="AX19" i="1"/>
  <c r="R40" i="1"/>
  <c r="AF27" i="1"/>
  <c r="AU20" i="1" s="1"/>
  <c r="AF26" i="1"/>
  <c r="AU16" i="1" s="1"/>
  <c r="AK26" i="1"/>
  <c r="AY16" i="1" s="1"/>
  <c r="BS19" i="1" l="1"/>
  <c r="I48" i="1"/>
  <c r="N43" i="1"/>
  <c r="N44" i="1"/>
  <c r="BT20" i="1"/>
  <c r="BT19" i="1"/>
  <c r="R44" i="1"/>
  <c r="R43" i="1"/>
  <c r="L49" i="1"/>
  <c r="L48" i="1"/>
  <c r="O43" i="1"/>
  <c r="O44" i="1"/>
  <c r="Q44" i="1"/>
  <c r="Q43" i="1"/>
  <c r="AY19" i="1"/>
  <c r="AU19" i="1"/>
  <c r="BQ19" i="1"/>
  <c r="BQ20" i="1"/>
</calcChain>
</file>

<file path=xl/sharedStrings.xml><?xml version="1.0" encoding="utf-8"?>
<sst xmlns="http://schemas.openxmlformats.org/spreadsheetml/2006/main" count="208" uniqueCount="87">
  <si>
    <t xml:space="preserve"> </t>
  </si>
  <si>
    <t>Plate counts</t>
  </si>
  <si>
    <t>Log</t>
  </si>
  <si>
    <t>HG003</t>
  </si>
  <si>
    <t>inco (per ml)</t>
  </si>
  <si>
    <t>inoc (per well)</t>
  </si>
  <si>
    <t>INOC</t>
  </si>
  <si>
    <t>MOI</t>
  </si>
  <si>
    <t>Log Transformed</t>
  </si>
  <si>
    <t>log</t>
  </si>
  <si>
    <t>10ul o/n</t>
  </si>
  <si>
    <t>ave</t>
  </si>
  <si>
    <t>std dev</t>
  </si>
  <si>
    <t>CFU/ml</t>
  </si>
  <si>
    <t>unstim</t>
  </si>
  <si>
    <t>Stim</t>
  </si>
  <si>
    <t>stim+BHA</t>
  </si>
  <si>
    <t>stim+VAS</t>
  </si>
  <si>
    <t>Stim+Rif</t>
  </si>
  <si>
    <t>stim+Gent/Rif</t>
  </si>
  <si>
    <t>stim+Rif</t>
  </si>
  <si>
    <t>stim+BHA+Rif</t>
  </si>
  <si>
    <t>stim+VAS+Rif</t>
  </si>
  <si>
    <t>Time</t>
  </si>
  <si>
    <t>unstim+Rif</t>
  </si>
  <si>
    <t>% Rif Surivial At 4 hours</t>
  </si>
  <si>
    <t>T0</t>
  </si>
  <si>
    <t>stim</t>
  </si>
  <si>
    <t>BHA</t>
  </si>
  <si>
    <t>VAS</t>
  </si>
  <si>
    <t>L-NAME</t>
  </si>
  <si>
    <t>T2</t>
  </si>
  <si>
    <t>T4</t>
  </si>
  <si>
    <t>ttest</t>
  </si>
  <si>
    <t>killed by unstimulated cells in 4h</t>
  </si>
  <si>
    <t>killed by stimulated cells in 4h</t>
  </si>
  <si>
    <t>unstim Fig. 1a</t>
  </si>
  <si>
    <t>Stim Fig. 1a</t>
  </si>
  <si>
    <t>unstim.</t>
  </si>
  <si>
    <t>stim.</t>
  </si>
  <si>
    <t>WT</t>
  </si>
  <si>
    <t>acnA</t>
  </si>
  <si>
    <t>sdhB</t>
  </si>
  <si>
    <t>unstim.
J774</t>
  </si>
  <si>
    <t>stim.
J774</t>
  </si>
  <si>
    <t>3a</t>
  </si>
  <si>
    <t>one-way ANOVA</t>
  </si>
  <si>
    <t>unstim. vs. unstim.+rif</t>
  </si>
  <si>
    <t>4102983 to 5697017</t>
  </si>
  <si>
    <t>Yes</t>
  </si>
  <si>
    <t>****</t>
  </si>
  <si>
    <t>stim. vs. stim+rif</t>
  </si>
  <si>
    <t>236317 to 1830350</t>
  </si>
  <si>
    <t>**</t>
  </si>
  <si>
    <t>stim/BHA vs. stim/BHA+rif</t>
  </si>
  <si>
    <t>758908 to 2541092</t>
  </si>
  <si>
    <t>***</t>
  </si>
  <si>
    <t>stim/VAS vs. stim/VAS+rif</t>
  </si>
  <si>
    <t>1852983 to 3447017</t>
  </si>
  <si>
    <t>3b</t>
  </si>
  <si>
    <t>unstim. vs. stim.</t>
  </si>
  <si>
    <t>-66.1171 to -26.5029</t>
  </si>
  <si>
    <t>stim. vs. BHA</t>
  </si>
  <si>
    <t>21.7529 to 61.3671</t>
  </si>
  <si>
    <t>stim. vs. VAS</t>
  </si>
  <si>
    <t>19.9496 to 59.5637</t>
  </si>
  <si>
    <t>3c</t>
  </si>
  <si>
    <t>-6115.30 to -3418.20</t>
  </si>
  <si>
    <t>3546.95 to 6244.05</t>
  </si>
  <si>
    <t>3d</t>
  </si>
  <si>
    <t>two-way ANOVA</t>
  </si>
  <si>
    <t>Row 1 (unstim)</t>
  </si>
  <si>
    <t>WT vs. acnA</t>
  </si>
  <si>
    <t>-67.91 to -18.09</t>
  </si>
  <si>
    <t>WT vs. sdhB</t>
  </si>
  <si>
    <t>-87.57 to -37.76</t>
  </si>
  <si>
    <t>acnA vs. sdhB</t>
  </si>
  <si>
    <t>-44.57 to 5.239</t>
  </si>
  <si>
    <t>No</t>
  </si>
  <si>
    <t>ns</t>
  </si>
  <si>
    <t>Row 2 (stim)</t>
  </si>
  <si>
    <t>-26.24 to 23.57</t>
  </si>
  <si>
    <t>-36.91 to 12.91</t>
  </si>
  <si>
    <t>-35.57 to 14.24</t>
  </si>
  <si>
    <t>Figure</t>
  </si>
  <si>
    <t>95.00% CI of diff.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</si>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</sst>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8000"/>
      <name val="Calibri"/>
      <family val="2"/>
      <scheme val="minor"/>
    </font>
    <font>
      <sz val="12"/>
      <color theme="9"/>
      <name val="Calibri"/>
      <family val="2"/>
      <scheme val="minor"/>
    </font>
    <font>
      <sz val="10"/>
      <name val="Arial"/>
    </font>
    <font>
      <sz val="13"/>
      <color theme="1"/>
      <name val="Arial"/>
      <family val="2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  <xf numFmtId="0" fontId="0" fillId="0" borderId="1" xfId="0" applyBorder="1"/>
    <xf numFmtId="0" fontId="4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1" fontId="0" fillId="0" borderId="5" xfId="0" applyNumberFormat="1" applyBorder="1"/>
    <xf numFmtId="11" fontId="0" fillId="0" borderId="4" xfId="0" applyNumberFormat="1" applyBorder="1" applyAlignment="1">
      <alignment horizontal="right"/>
    </xf>
    <xf numFmtId="11" fontId="0" fillId="0" borderId="0" xfId="0" applyNumberFormat="1" applyAlignment="1">
      <alignment horizontal="right"/>
    </xf>
    <xf numFmtId="11" fontId="0" fillId="0" borderId="6" xfId="0" applyNumberFormat="1" applyBorder="1" applyAlignment="1">
      <alignment horizontal="right"/>
    </xf>
    <xf numFmtId="1" fontId="0" fillId="0" borderId="7" xfId="0" applyNumberFormat="1" applyBorder="1"/>
    <xf numFmtId="11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9" fontId="2" fillId="0" borderId="0" xfId="1" applyFont="1"/>
    <xf numFmtId="0" fontId="6" fillId="0" borderId="0" xfId="0" applyFont="1"/>
    <xf numFmtId="0" fontId="0" fillId="2" borderId="0" xfId="0" applyFill="1"/>
    <xf numFmtId="2" fontId="0" fillId="0" borderId="0" xfId="0" applyNumberFormat="1"/>
    <xf numFmtId="2" fontId="4" fillId="0" borderId="0" xfId="0" applyNumberFormat="1" applyFont="1"/>
    <xf numFmtId="0" fontId="2" fillId="0" borderId="0" xfId="1" applyNumberFormat="1" applyFont="1"/>
    <xf numFmtId="2" fontId="2" fillId="0" borderId="0" xfId="1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11" fontId="9" fillId="0" borderId="0" xfId="0" applyNumberFormat="1" applyFont="1"/>
    <xf numFmtId="164" fontId="9" fillId="0" borderId="0" xfId="0" applyNumberFormat="1" applyFont="1"/>
    <xf numFmtId="165" fontId="9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J774 Infection with </a:t>
            </a:r>
          </a:p>
          <a:p>
            <a:pPr>
              <a:defRPr/>
            </a:pPr>
            <a:r>
              <a:rPr lang="en-US"/>
              <a:t>HG003</a:t>
            </a:r>
          </a:p>
          <a:p>
            <a:pPr>
              <a:defRPr/>
            </a:pPr>
            <a:r>
              <a:rPr lang="en-US"/>
              <a:t>4/10/18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3655811867737596E-2"/>
          <c:y val="0.14482316579586399"/>
          <c:w val="0.71584734697107599"/>
          <c:h val="0.73529663698579695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[1]data!$AS$14</c:f>
              <c:strCache>
                <c:ptCount val="1"/>
                <c:pt idx="0">
                  <c:v>Stim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[1]data!$AS$19:$AS$21</c:f>
                <c:numCache>
                  <c:formatCode>General</c:formatCode>
                  <c:ptCount val="3"/>
                  <c:pt idx="0">
                    <c:v>6.8275898932890738E-2</c:v>
                  </c:pt>
                  <c:pt idx="1">
                    <c:v>5.1051826722342701E-2</c:v>
                  </c:pt>
                  <c:pt idx="2">
                    <c:v>3.6285852774364726E-2</c:v>
                  </c:pt>
                </c:numCache>
              </c:numRef>
            </c:plus>
            <c:minus>
              <c:numRef>
                <c:f>[1]data!$AS$19:$AS$21</c:f>
                <c:numCache>
                  <c:formatCode>General</c:formatCode>
                  <c:ptCount val="3"/>
                  <c:pt idx="0">
                    <c:v>6.8275898932890738E-2</c:v>
                  </c:pt>
                  <c:pt idx="1">
                    <c:v>5.1051826722342701E-2</c:v>
                  </c:pt>
                  <c:pt idx="2">
                    <c:v>3.6285852774364726E-2</c:v>
                  </c:pt>
                </c:numCache>
              </c:numRef>
            </c:minus>
          </c:errBars>
          <c:xVal>
            <c:numRef>
              <c:f>[1]data!$AQ$15:$AQ$17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[1]data!$AS$15:$AS$17</c:f>
              <c:numCache>
                <c:formatCode>General</c:formatCode>
                <c:ptCount val="3"/>
                <c:pt idx="0">
                  <c:v>6.5404613428272178</c:v>
                </c:pt>
                <c:pt idx="1">
                  <c:v>6.5209228476721721</c:v>
                </c:pt>
                <c:pt idx="2">
                  <c:v>6.3792024235015434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5B-9349-A025-8395A26BA1E7}"/>
            </c:ext>
          </c:extLst>
        </c:ser>
        <c:ser>
          <c:idx val="7"/>
          <c:order val="1"/>
          <c:tx>
            <c:strRef>
              <c:f>[1]data!$AW$14</c:f>
              <c:strCache>
                <c:ptCount val="1"/>
                <c:pt idx="0">
                  <c:v>stim+Rif</c:v>
                </c:pt>
              </c:strCache>
            </c:strRef>
          </c:tx>
          <c:spPr>
            <a:ln>
              <a:solidFill>
                <a:schemeClr val="accent4"/>
              </a:solidFill>
              <a:prstDash val="dash"/>
            </a:ln>
          </c:spPr>
          <c:marker>
            <c:symbol val="circle"/>
            <c:size val="7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[1]data!$AW$19:$AW$21</c:f>
                <c:numCache>
                  <c:formatCode>General</c:formatCode>
                  <c:ptCount val="3"/>
                  <c:pt idx="0">
                    <c:v>6.8275898932890738E-2</c:v>
                  </c:pt>
                  <c:pt idx="1">
                    <c:v>3.0734886821587155E-2</c:v>
                  </c:pt>
                  <c:pt idx="2">
                    <c:v>0.11064862416822684</c:v>
                  </c:pt>
                </c:numCache>
              </c:numRef>
            </c:plus>
            <c:minus>
              <c:numRef>
                <c:f>[1]data!$AW$19:$AW$21</c:f>
                <c:numCache>
                  <c:formatCode>General</c:formatCode>
                  <c:ptCount val="3"/>
                  <c:pt idx="0">
                    <c:v>6.8275898932890738E-2</c:v>
                  </c:pt>
                  <c:pt idx="1">
                    <c:v>3.0734886821587155E-2</c:v>
                  </c:pt>
                  <c:pt idx="2">
                    <c:v>0.11064862416822684</c:v>
                  </c:pt>
                </c:numCache>
              </c:numRef>
            </c:minus>
          </c:errBars>
          <c:xVal>
            <c:numRef>
              <c:f>[1]data!$AQ$15:$AQ$17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[1]data!$AW$15:$AW$17</c:f>
              <c:numCache>
                <c:formatCode>General</c:formatCode>
                <c:ptCount val="3"/>
                <c:pt idx="0">
                  <c:v>6.5404613428272178</c:v>
                </c:pt>
                <c:pt idx="1">
                  <c:v>6.3004864478433742</c:v>
                </c:pt>
                <c:pt idx="2">
                  <c:v>6.1267370805705355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45B-9349-A025-8395A26BA1E7}"/>
            </c:ext>
          </c:extLst>
        </c:ser>
        <c:ser>
          <c:idx val="6"/>
          <c:order val="2"/>
          <c:tx>
            <c:strRef>
              <c:f>[1]data!$AV$14</c:f>
              <c:strCache>
                <c:ptCount val="1"/>
                <c:pt idx="0">
                  <c:v>stim+L-NAME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[1]data!$AV$19:$AV$21</c:f>
                <c:numCache>
                  <c:formatCode>General</c:formatCode>
                  <c:ptCount val="3"/>
                  <c:pt idx="0">
                    <c:v>0.10469602286021361</c:v>
                  </c:pt>
                  <c:pt idx="1">
                    <c:v>5.2990838357735791E-2</c:v>
                  </c:pt>
                  <c:pt idx="2">
                    <c:v>0.14091153466140854</c:v>
                  </c:pt>
                </c:numCache>
              </c:numRef>
            </c:plus>
            <c:minus>
              <c:numRef>
                <c:f>[1]data!$AV$19:$AV$21</c:f>
                <c:numCache>
                  <c:formatCode>General</c:formatCode>
                  <c:ptCount val="3"/>
                  <c:pt idx="0">
                    <c:v>0.10469602286021361</c:v>
                  </c:pt>
                  <c:pt idx="1">
                    <c:v>5.2990838357735791E-2</c:v>
                  </c:pt>
                  <c:pt idx="2">
                    <c:v>0.14091153466140854</c:v>
                  </c:pt>
                </c:numCache>
              </c:numRef>
            </c:minus>
          </c:errBars>
          <c:xVal>
            <c:numRef>
              <c:f>[1]data!$AQ$15:$AQ$17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[1]data!$AV$15:$AV$17</c:f>
              <c:numCache>
                <c:formatCode>General</c:formatCode>
                <c:ptCount val="3"/>
                <c:pt idx="0">
                  <c:v>6.5791812460476251</c:v>
                </c:pt>
                <c:pt idx="1">
                  <c:v>6.4602151063969755</c:v>
                </c:pt>
                <c:pt idx="2">
                  <c:v>6.576841294130908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45B-9349-A025-8395A26BA1E7}"/>
            </c:ext>
          </c:extLst>
        </c:ser>
        <c:ser>
          <c:idx val="2"/>
          <c:order val="3"/>
          <c:tx>
            <c:strRef>
              <c:f>[1]data!$AZ$14</c:f>
              <c:strCache>
                <c:ptCount val="1"/>
                <c:pt idx="0">
                  <c:v>stim+L-NAME+Rif</c:v>
                </c:pt>
              </c:strCache>
            </c:strRef>
          </c:tx>
          <c:spPr>
            <a:ln>
              <a:solidFill>
                <a:schemeClr val="accent6"/>
              </a:solidFill>
              <a:prstDash val="dash"/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[1]data!$AZ$19:$AZ$21</c:f>
                <c:numCache>
                  <c:formatCode>General</c:formatCode>
                  <c:ptCount val="3"/>
                  <c:pt idx="0">
                    <c:v>0.10469602286021361</c:v>
                  </c:pt>
                  <c:pt idx="1">
                    <c:v>1.1589774433123866E-2</c:v>
                  </c:pt>
                  <c:pt idx="2">
                    <c:v>9.2806299709725162E-2</c:v>
                  </c:pt>
                </c:numCache>
              </c:numRef>
            </c:plus>
            <c:minus>
              <c:numRef>
                <c:f>[1]data!$AZ$19:$AZ$21</c:f>
                <c:numCache>
                  <c:formatCode>General</c:formatCode>
                  <c:ptCount val="3"/>
                  <c:pt idx="0">
                    <c:v>0.10469602286021361</c:v>
                  </c:pt>
                  <c:pt idx="1">
                    <c:v>1.1589774433123866E-2</c:v>
                  </c:pt>
                  <c:pt idx="2">
                    <c:v>9.2806299709725162E-2</c:v>
                  </c:pt>
                </c:numCache>
              </c:numRef>
            </c:minus>
          </c:errBars>
          <c:xVal>
            <c:numRef>
              <c:f>[1]data!$AQ$15:$AQ$17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[1]data!$AZ$15:$AZ$17</c:f>
              <c:numCache>
                <c:formatCode>General</c:formatCode>
                <c:ptCount val="3"/>
                <c:pt idx="0">
                  <c:v>6.5791812460476251</c:v>
                </c:pt>
                <c:pt idx="1">
                  <c:v>5.7241985517288843</c:v>
                </c:pt>
                <c:pt idx="2">
                  <c:v>5.7790072504579326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45B-9349-A025-8395A26BA1E7}"/>
            </c:ext>
          </c:extLst>
        </c:ser>
        <c:ser>
          <c:idx val="3"/>
          <c:order val="4"/>
          <c:tx>
            <c:strRef>
              <c:f>[1]data!$AT$14</c:f>
              <c:strCache>
                <c:ptCount val="1"/>
                <c:pt idx="0">
                  <c:v>stim+BHA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[1]data!$AQ$15:$AQ$17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[1]data!$AT$15:$AT$17</c:f>
              <c:numCache>
                <c:formatCode>General</c:formatCode>
                <c:ptCount val="3"/>
                <c:pt idx="0">
                  <c:v>6.5600513805781242</c:v>
                </c:pt>
                <c:pt idx="1">
                  <c:v>6.3332589902774412</c:v>
                </c:pt>
                <c:pt idx="2">
                  <c:v>6.288745899918613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45B-9349-A025-8395A26BA1E7}"/>
            </c:ext>
          </c:extLst>
        </c:ser>
        <c:ser>
          <c:idx val="4"/>
          <c:order val="5"/>
          <c:tx>
            <c:strRef>
              <c:f>[1]data!$AX$14</c:f>
              <c:strCache>
                <c:ptCount val="1"/>
                <c:pt idx="0">
                  <c:v>stim+BHA+Rif</c:v>
                </c:pt>
              </c:strCache>
            </c:strRef>
          </c:tx>
          <c:spPr>
            <a:ln>
              <a:solidFill>
                <a:schemeClr val="accent1"/>
              </a:solidFill>
              <a:prstDash val="dash"/>
            </a:ln>
          </c:spPr>
          <c:marker>
            <c:symbol val="circle"/>
            <c:size val="9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[1]data!$AX$19:$AX$21</c:f>
                <c:numCache>
                  <c:formatCode>General</c:formatCode>
                  <c:ptCount val="3"/>
                  <c:pt idx="0">
                    <c:v>1.8150502563371806E-2</c:v>
                  </c:pt>
                  <c:pt idx="1">
                    <c:v>5.249573527458723E-3</c:v>
                  </c:pt>
                  <c:pt idx="2">
                    <c:v>0.22975077112812287</c:v>
                  </c:pt>
                </c:numCache>
              </c:numRef>
            </c:plus>
            <c:minus>
              <c:numRef>
                <c:f>[1]data!$AX$19:$AX$21</c:f>
                <c:numCache>
                  <c:formatCode>General</c:formatCode>
                  <c:ptCount val="3"/>
                  <c:pt idx="0">
                    <c:v>1.8150502563371806E-2</c:v>
                  </c:pt>
                  <c:pt idx="1">
                    <c:v>5.249573527458723E-3</c:v>
                  </c:pt>
                  <c:pt idx="2">
                    <c:v>0.22975077112812287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xVal>
            <c:numRef>
              <c:f>[1]data!$AQ$15:$AQ$17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[1]data!$AX$15:$AX$17</c:f>
              <c:numCache>
                <c:formatCode>General</c:formatCode>
                <c:ptCount val="3"/>
                <c:pt idx="0">
                  <c:v>6.5600513805781242</c:v>
                </c:pt>
                <c:pt idx="1">
                  <c:v>5.7671400026025399</c:v>
                </c:pt>
                <c:pt idx="2">
                  <c:v>5.4336766652213271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45B-9349-A025-8395A26BA1E7}"/>
            </c:ext>
          </c:extLst>
        </c:ser>
        <c:ser>
          <c:idx val="5"/>
          <c:order val="6"/>
          <c:tx>
            <c:strRef>
              <c:f>[1]data!$AU$14</c:f>
              <c:strCache>
                <c:ptCount val="1"/>
                <c:pt idx="0">
                  <c:v>stim+VAS</c:v>
                </c:pt>
              </c:strCache>
            </c:strRef>
          </c:tx>
          <c:spPr>
            <a:ln>
              <a:solidFill>
                <a:srgbClr val="A76CED"/>
              </a:solidFill>
            </a:ln>
          </c:spPr>
          <c:marker>
            <c:spPr>
              <a:solidFill>
                <a:srgbClr val="A76CED"/>
              </a:solidFill>
              <a:ln>
                <a:solidFill>
                  <a:srgbClr val="A76CED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[1]data!$AU$19:$AU$21</c:f>
                <c:numCache>
                  <c:formatCode>General</c:formatCode>
                  <c:ptCount val="3"/>
                  <c:pt idx="0">
                    <c:v>0.13310623857653431</c:v>
                  </c:pt>
                  <c:pt idx="1">
                    <c:v>8.057011708729224E-2</c:v>
                  </c:pt>
                  <c:pt idx="2">
                    <c:v>2.3161689618268873E-2</c:v>
                  </c:pt>
                </c:numCache>
              </c:numRef>
            </c:plus>
            <c:minus>
              <c:numRef>
                <c:f>[1]data!$AU$19:$AU$21</c:f>
                <c:numCache>
                  <c:formatCode>General</c:formatCode>
                  <c:ptCount val="3"/>
                  <c:pt idx="0">
                    <c:v>0.13310623857653431</c:v>
                  </c:pt>
                  <c:pt idx="1">
                    <c:v>8.057011708729224E-2</c:v>
                  </c:pt>
                  <c:pt idx="2">
                    <c:v>2.3161689618268873E-2</c:v>
                  </c:pt>
                </c:numCache>
              </c:numRef>
            </c:minus>
          </c:errBars>
          <c:xVal>
            <c:numRef>
              <c:f>[1]data!$AQ$15:$AQ$17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[1]data!$AU$15:$AU$17</c:f>
              <c:numCache>
                <c:formatCode>General</c:formatCode>
                <c:ptCount val="3"/>
                <c:pt idx="0">
                  <c:v>6.5404613428272178</c:v>
                </c:pt>
                <c:pt idx="1">
                  <c:v>6.519849185193479</c:v>
                </c:pt>
                <c:pt idx="2">
                  <c:v>6.5047341015702669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45B-9349-A025-8395A26BA1E7}"/>
            </c:ext>
          </c:extLst>
        </c:ser>
        <c:ser>
          <c:idx val="8"/>
          <c:order val="7"/>
          <c:tx>
            <c:strRef>
              <c:f>[1]data!$AY$14</c:f>
              <c:strCache>
                <c:ptCount val="1"/>
                <c:pt idx="0">
                  <c:v>stim+VAS+Rif</c:v>
                </c:pt>
              </c:strCache>
            </c:strRef>
          </c:tx>
          <c:spPr>
            <a:ln>
              <a:solidFill>
                <a:srgbClr val="A76CED"/>
              </a:solidFill>
              <a:prstDash val="dash"/>
            </a:ln>
          </c:spPr>
          <c:marker>
            <c:spPr>
              <a:solidFill>
                <a:srgbClr val="A76CED"/>
              </a:solidFill>
              <a:ln>
                <a:solidFill>
                  <a:srgbClr val="A76CED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[1]data!$AY$19:$AY$21</c:f>
                <c:numCache>
                  <c:formatCode>General</c:formatCode>
                  <c:ptCount val="3"/>
                  <c:pt idx="0">
                    <c:v>0.13310623857653431</c:v>
                  </c:pt>
                  <c:pt idx="1">
                    <c:v>8.2811678668830851E-2</c:v>
                  </c:pt>
                  <c:pt idx="2">
                    <c:v>3.1647902536422738E-2</c:v>
                  </c:pt>
                </c:numCache>
              </c:numRef>
            </c:plus>
            <c:minus>
              <c:numRef>
                <c:f>[1]data!$AY$19:$AY$21</c:f>
                <c:numCache>
                  <c:formatCode>General</c:formatCode>
                  <c:ptCount val="3"/>
                  <c:pt idx="0">
                    <c:v>0.13310623857653431</c:v>
                  </c:pt>
                  <c:pt idx="1">
                    <c:v>8.2811678668830851E-2</c:v>
                  </c:pt>
                  <c:pt idx="2">
                    <c:v>3.1647902536422738E-2</c:v>
                  </c:pt>
                </c:numCache>
              </c:numRef>
            </c:minus>
          </c:errBars>
          <c:xVal>
            <c:numRef>
              <c:f>[1]data!$AQ$15:$AQ$17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4</c:v>
                </c:pt>
              </c:numCache>
            </c:numRef>
          </c:xVal>
          <c:yVal>
            <c:numRef>
              <c:f>[1]data!$AY$15:$AY$17</c:f>
              <c:numCache>
                <c:formatCode>General</c:formatCode>
                <c:ptCount val="3"/>
                <c:pt idx="0">
                  <c:v>6.6000373143507689</c:v>
                </c:pt>
                <c:pt idx="1">
                  <c:v>5.6818059899460724</c:v>
                </c:pt>
                <c:pt idx="2">
                  <c:v>5.7395949590781079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45B-9349-A025-8395A26BA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7220736"/>
        <c:axId val="-2063374592"/>
      </c:scatterChart>
      <c:valAx>
        <c:axId val="2137220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800"/>
                </a:pPr>
                <a:r>
                  <a:rPr lang="en-US" sz="1800"/>
                  <a:t>Time</a:t>
                </a:r>
                <a:r>
                  <a:rPr lang="en-US" sz="1800" baseline="0"/>
                  <a:t> [Hours]</a:t>
                </a:r>
                <a:endParaRPr lang="en-US" sz="180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500"/>
            </a:pPr>
            <a:endParaRPr lang="en-US"/>
          </a:p>
        </c:txPr>
        <c:crossAx val="-2063374592"/>
        <c:crosses val="autoZero"/>
        <c:crossBetween val="midCat"/>
      </c:valAx>
      <c:valAx>
        <c:axId val="-2063374592"/>
        <c:scaling>
          <c:orientation val="minMax"/>
          <c:min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2000"/>
                  <a:t>Log 10 CFU/ml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500"/>
            </a:pPr>
            <a:endParaRPr lang="en-US"/>
          </a:p>
        </c:txPr>
        <c:crossAx val="2137220736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0.80102525396760604"/>
          <c:y val="0.14130532047979999"/>
          <c:w val="0.19897474603239401"/>
          <c:h val="0.51308173698436998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122703412073505E-2"/>
          <c:y val="0.17171296296296301"/>
          <c:w val="0.81002015373078395"/>
          <c:h val="0.7208876494604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36-704C-B26B-40CADB1E370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36-704C-B26B-40CADB1E3707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36-704C-B26B-40CADB1E370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36-704C-B26B-40CADB1E3707}"/>
              </c:ext>
            </c:extLst>
          </c:dPt>
          <c:errBars>
            <c:errBarType val="both"/>
            <c:errValType val="cust"/>
            <c:noEndCap val="0"/>
            <c:plus>
              <c:numRef>
                <c:f>[1]data!$I$49:$M$49</c:f>
                <c:numCache>
                  <c:formatCode>General</c:formatCode>
                  <c:ptCount val="5"/>
                  <c:pt idx="0">
                    <c:v>9.7501610530975301E-3</c:v>
                  </c:pt>
                  <c:pt idx="1">
                    <c:v>0.13393959390267998</c:v>
                  </c:pt>
                  <c:pt idx="2">
                    <c:v>8.88231183368655E-2</c:v>
                  </c:pt>
                  <c:pt idx="3">
                    <c:v>1.2500000000000011E-2</c:v>
                  </c:pt>
                  <c:pt idx="4">
                    <c:v>3.1193654001529444E-2</c:v>
                  </c:pt>
                </c:numCache>
              </c:numRef>
            </c:plus>
            <c:minus>
              <c:numRef>
                <c:f>[1]data!$I$49:$M$49</c:f>
                <c:numCache>
                  <c:formatCode>General</c:formatCode>
                  <c:ptCount val="5"/>
                  <c:pt idx="0">
                    <c:v>9.7501610530975301E-3</c:v>
                  </c:pt>
                  <c:pt idx="1">
                    <c:v>0.13393959390267998</c:v>
                  </c:pt>
                  <c:pt idx="2">
                    <c:v>8.88231183368655E-2</c:v>
                  </c:pt>
                  <c:pt idx="3">
                    <c:v>1.2500000000000011E-2</c:v>
                  </c:pt>
                  <c:pt idx="4">
                    <c:v>3.1193654001529444E-2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[1]data!$I$44:$M$44</c:f>
              <c:strCache>
                <c:ptCount val="5"/>
                <c:pt idx="0">
                  <c:v>unstim</c:v>
                </c:pt>
                <c:pt idx="1">
                  <c:v>stim</c:v>
                </c:pt>
                <c:pt idx="2">
                  <c:v>BHA</c:v>
                </c:pt>
                <c:pt idx="3">
                  <c:v>VAS</c:v>
                </c:pt>
                <c:pt idx="4">
                  <c:v>L-NAME</c:v>
                </c:pt>
              </c:strCache>
            </c:strRef>
          </c:cat>
          <c:val>
            <c:numRef>
              <c:f>[1]data!$I$48:$M$48</c:f>
              <c:numCache>
                <c:formatCode>General</c:formatCode>
                <c:ptCount val="5"/>
                <c:pt idx="0">
                  <c:v>0.10638297872340426</c:v>
                </c:pt>
                <c:pt idx="1">
                  <c:v>0.56944444444444442</c:v>
                </c:pt>
                <c:pt idx="2">
                  <c:v>0.15384615384615383</c:v>
                </c:pt>
                <c:pt idx="3">
                  <c:v>0.171875</c:v>
                </c:pt>
                <c:pt idx="4">
                  <c:v>0.15641025641025641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36-704C-B26B-40CADB1E3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-2135760432"/>
        <c:axId val="-2066463520"/>
      </c:barChart>
      <c:catAx>
        <c:axId val="-213576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6463520"/>
        <c:crosses val="autoZero"/>
        <c:auto val="1"/>
        <c:lblAlgn val="ctr"/>
        <c:lblOffset val="100"/>
        <c:noMultiLvlLbl val="0"/>
      </c:catAx>
      <c:valAx>
        <c:axId val="-2066463520"/>
        <c:scaling>
          <c:orientation val="minMax"/>
          <c:max val="1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3576043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768350</xdr:colOff>
      <xdr:row>33</xdr:row>
      <xdr:rowOff>79375</xdr:rowOff>
    </xdr:from>
    <xdr:to>
      <xdr:col>65</xdr:col>
      <xdr:colOff>666750</xdr:colOff>
      <xdr:row>58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76F1D5-29A9-0B43-90EB-FE9A01EF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67</xdr:col>
      <xdr:colOff>203200</xdr:colOff>
      <xdr:row>26</xdr:row>
      <xdr:rowOff>95250</xdr:rowOff>
    </xdr:from>
    <xdr:to>
      <xdr:col>75</xdr:col>
      <xdr:colOff>0</xdr:colOff>
      <xdr:row>51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9A675A-324F-9340-B3A0-EB43015A1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kki%20VAS%2018%204-10%20J774%20with%20inhibitors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</sheetNames>
    <sheetDataSet>
      <sheetData sheetId="0"/>
      <sheetData sheetId="1">
        <row r="14">
          <cell r="AR14" t="str">
            <v>unstim</v>
          </cell>
          <cell r="AS14" t="str">
            <v>Stim</v>
          </cell>
          <cell r="AT14" t="str">
            <v>stim+BHA</v>
          </cell>
          <cell r="AU14" t="str">
            <v>stim+VAS</v>
          </cell>
          <cell r="AV14" t="str">
            <v>stim+L-NAME</v>
          </cell>
          <cell r="AW14" t="str">
            <v>stim+Rif</v>
          </cell>
          <cell r="AX14" t="str">
            <v>stim+BHA+Rif</v>
          </cell>
          <cell r="AY14" t="str">
            <v>stim+VAS+Rif</v>
          </cell>
          <cell r="AZ14" t="str">
            <v>stim+L-NAME+Rif</v>
          </cell>
        </row>
        <row r="15">
          <cell r="AQ15">
            <v>0</v>
          </cell>
          <cell r="AS15">
            <v>6.5404613428272178</v>
          </cell>
          <cell r="AT15">
            <v>6.5600513805781242</v>
          </cell>
          <cell r="AU15">
            <v>6.5404613428272178</v>
          </cell>
          <cell r="AV15">
            <v>6.5791812460476251</v>
          </cell>
          <cell r="AW15">
            <v>6.5404613428272178</v>
          </cell>
          <cell r="AX15">
            <v>6.5600513805781242</v>
          </cell>
          <cell r="AY15">
            <v>6.6000373143507689</v>
          </cell>
          <cell r="AZ15">
            <v>6.5791812460476251</v>
          </cell>
        </row>
        <row r="16">
          <cell r="AQ16">
            <v>2</v>
          </cell>
          <cell r="AS16">
            <v>6.5209228476721721</v>
          </cell>
          <cell r="AT16">
            <v>6.3332589902774412</v>
          </cell>
          <cell r="AU16">
            <v>6.519849185193479</v>
          </cell>
          <cell r="AV16">
            <v>6.4602151063969755</v>
          </cell>
          <cell r="AW16">
            <v>6.3004864478433742</v>
          </cell>
          <cell r="AX16">
            <v>5.7671400026025399</v>
          </cell>
          <cell r="AY16">
            <v>5.6818059899460724</v>
          </cell>
          <cell r="AZ16">
            <v>5.7241985517288843</v>
          </cell>
        </row>
        <row r="17">
          <cell r="AQ17">
            <v>4</v>
          </cell>
          <cell r="AS17">
            <v>6.3792024235015434</v>
          </cell>
          <cell r="AT17">
            <v>6.288745899918613</v>
          </cell>
          <cell r="AU17">
            <v>6.5047341015702669</v>
          </cell>
          <cell r="AV17">
            <v>6.576841294130908</v>
          </cell>
          <cell r="AW17">
            <v>6.1267370805705355</v>
          </cell>
          <cell r="AX17">
            <v>5.4336766652213271</v>
          </cell>
          <cell r="AY17">
            <v>5.7395949590781079</v>
          </cell>
          <cell r="AZ17">
            <v>5.7790072504579326</v>
          </cell>
        </row>
        <row r="19">
          <cell r="AS19">
            <v>6.8275898932890738E-2</v>
          </cell>
          <cell r="AU19">
            <v>0.13310623857653431</v>
          </cell>
          <cell r="AV19">
            <v>0.10469602286021361</v>
          </cell>
          <cell r="AW19">
            <v>6.8275898932890738E-2</v>
          </cell>
          <cell r="AX19">
            <v>1.8150502563371806E-2</v>
          </cell>
          <cell r="AY19">
            <v>0.13310623857653431</v>
          </cell>
          <cell r="AZ19">
            <v>0.10469602286021361</v>
          </cell>
        </row>
        <row r="20">
          <cell r="AS20">
            <v>5.1051826722342701E-2</v>
          </cell>
          <cell r="AU20">
            <v>8.057011708729224E-2</v>
          </cell>
          <cell r="AV20">
            <v>5.2990838357735791E-2</v>
          </cell>
          <cell r="AW20">
            <v>3.0734886821587155E-2</v>
          </cell>
          <cell r="AX20">
            <v>5.249573527458723E-3</v>
          </cell>
          <cell r="AY20">
            <v>8.2811678668830851E-2</v>
          </cell>
          <cell r="AZ20">
            <v>1.1589774433123866E-2</v>
          </cell>
        </row>
        <row r="21">
          <cell r="AS21">
            <v>3.6285852774364726E-2</v>
          </cell>
          <cell r="AU21">
            <v>2.3161689618268873E-2</v>
          </cell>
          <cell r="AV21">
            <v>0.14091153466140854</v>
          </cell>
          <cell r="AW21">
            <v>0.11064862416822684</v>
          </cell>
          <cell r="AX21">
            <v>0.22975077112812287</v>
          </cell>
          <cell r="AY21">
            <v>3.1647902536422738E-2</v>
          </cell>
          <cell r="AZ21">
            <v>9.2806299709725162E-2</v>
          </cell>
        </row>
        <row r="44">
          <cell r="I44" t="str">
            <v>unstim</v>
          </cell>
          <cell r="J44" t="str">
            <v>stim</v>
          </cell>
          <cell r="K44" t="str">
            <v>BHA</v>
          </cell>
          <cell r="L44" t="str">
            <v>VAS</v>
          </cell>
          <cell r="M44" t="str">
            <v>L-NAME</v>
          </cell>
        </row>
        <row r="48">
          <cell r="I48">
            <v>0.10638297872340426</v>
          </cell>
          <cell r="J48">
            <v>0.56944444444444442</v>
          </cell>
          <cell r="K48">
            <v>0.15384615384615383</v>
          </cell>
          <cell r="L48">
            <v>0.171875</v>
          </cell>
          <cell r="M48">
            <v>0.15641025641025641</v>
          </cell>
        </row>
        <row r="49">
          <cell r="I49">
            <v>9.7501610530975301E-3</v>
          </cell>
          <cell r="J49">
            <v>0.13393959390267998</v>
          </cell>
          <cell r="K49">
            <v>8.88231183368655E-2</v>
          </cell>
          <cell r="L49">
            <v>1.2500000000000011E-2</v>
          </cell>
          <cell r="M49">
            <v>3.1193654001529444E-2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EA2EF-77B2-7E48-AD98-6227F5B25BF8}">
  <dimension ref="A1:BU60"/>
  <sheetViews>
    <sheetView topLeftCell="A34" workbookViewId="0">
      <selection activeCell="C53" sqref="C53"/>
    </sheetView>
  </sheetViews>
  <sheetFormatPr baseColWidth="10" defaultRowHeight="16" x14ac:dyDescent="0.2"/>
  <cols>
    <col min="2" max="2" width="9.33203125" customWidth="1"/>
    <col min="3" max="3" width="12.83203125" bestFit="1" customWidth="1"/>
    <col min="4" max="4" width="9.33203125" customWidth="1"/>
    <col min="5" max="5" width="12.83203125" bestFit="1" customWidth="1"/>
    <col min="6" max="13" width="12.83203125" customWidth="1"/>
    <col min="15" max="15" width="11.6640625" bestFit="1" customWidth="1"/>
    <col min="23" max="23" width="11" customWidth="1"/>
    <col min="40" max="40" width="12.1640625" bestFit="1" customWidth="1"/>
    <col min="48" max="48" width="11.1640625" bestFit="1" customWidth="1"/>
  </cols>
  <sheetData>
    <row r="1" spans="1:73" x14ac:dyDescent="0.2">
      <c r="A1" s="1" t="s">
        <v>0</v>
      </c>
      <c r="B1" t="s">
        <v>1</v>
      </c>
    </row>
    <row r="2" spans="1:73" x14ac:dyDescent="0.2">
      <c r="A2" t="s">
        <v>0</v>
      </c>
      <c r="O2" t="s">
        <v>2</v>
      </c>
    </row>
    <row r="3" spans="1:73" x14ac:dyDescent="0.2">
      <c r="B3" t="s">
        <v>3</v>
      </c>
      <c r="F3" s="2"/>
      <c r="O3" s="3" t="s">
        <v>4</v>
      </c>
      <c r="P3" s="3"/>
      <c r="Q3" s="37" t="s">
        <v>5</v>
      </c>
      <c r="R3" s="37"/>
      <c r="S3" s="4"/>
      <c r="T3" s="4"/>
      <c r="U3" s="4"/>
      <c r="V3" s="5">
        <v>200000</v>
      </c>
    </row>
    <row r="4" spans="1:73" x14ac:dyDescent="0.2">
      <c r="A4" t="s">
        <v>6</v>
      </c>
      <c r="B4" s="6">
        <v>5</v>
      </c>
      <c r="C4" s="6"/>
      <c r="D4" s="6"/>
      <c r="E4" s="6"/>
      <c r="F4" s="6"/>
      <c r="G4" s="6"/>
      <c r="O4" t="s">
        <v>0</v>
      </c>
      <c r="Q4" s="4"/>
      <c r="R4" s="4"/>
      <c r="S4" s="4"/>
      <c r="T4" s="4"/>
      <c r="U4" s="4"/>
      <c r="V4" s="38" t="s">
        <v>7</v>
      </c>
      <c r="W4" s="39"/>
      <c r="X4" s="7" t="s">
        <v>8</v>
      </c>
      <c r="Y4" s="7"/>
      <c r="Z4" s="7"/>
      <c r="AA4" s="7"/>
      <c r="AB4" s="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2"/>
      <c r="AS4" s="2"/>
      <c r="AT4" s="2"/>
      <c r="AU4" s="2"/>
      <c r="AV4" s="2"/>
    </row>
    <row r="5" spans="1:73" x14ac:dyDescent="0.2">
      <c r="B5" s="8">
        <v>72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t="s">
        <v>0</v>
      </c>
      <c r="O5" s="5">
        <f>(B5*10^B$4)*100</f>
        <v>720000000</v>
      </c>
      <c r="P5" s="5"/>
      <c r="Q5" s="9" t="s">
        <v>9</v>
      </c>
      <c r="R5" s="5">
        <f>O5*0.01</f>
        <v>7200000</v>
      </c>
      <c r="S5" s="5"/>
      <c r="T5" s="5"/>
      <c r="U5" s="5"/>
      <c r="V5" s="10" t="s">
        <v>10</v>
      </c>
      <c r="W5" s="11">
        <f>R8/V3</f>
        <v>29.666666666666664</v>
      </c>
      <c r="X5">
        <f>LOG10(R5)</f>
        <v>6.8573324964312681</v>
      </c>
      <c r="AC5" t="s">
        <v>0</v>
      </c>
    </row>
    <row r="6" spans="1:73" x14ac:dyDescent="0.2">
      <c r="A6" t="s">
        <v>0</v>
      </c>
      <c r="B6" s="8">
        <v>51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5"/>
      <c r="O6" s="5">
        <f>(B6*10^B$4)*100</f>
        <v>510000000</v>
      </c>
      <c r="P6" s="5"/>
      <c r="Q6" s="9"/>
      <c r="R6" s="5">
        <f>O6*0.01</f>
        <v>5100000</v>
      </c>
      <c r="S6" s="5"/>
      <c r="T6" s="5"/>
      <c r="U6" s="5"/>
      <c r="V6" s="12"/>
      <c r="W6" s="11"/>
      <c r="X6">
        <f>LOG10(R6)</f>
        <v>6.7075701760979367</v>
      </c>
      <c r="AW6" s="5"/>
    </row>
    <row r="7" spans="1:73" x14ac:dyDescent="0.2">
      <c r="B7" s="8">
        <v>55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5"/>
      <c r="O7" s="5">
        <f>(B7*10^B$4)*100</f>
        <v>550000000</v>
      </c>
      <c r="P7" s="5"/>
      <c r="Q7" s="13"/>
      <c r="R7" s="5">
        <f>O7*0.01</f>
        <v>5500000</v>
      </c>
      <c r="S7" s="5"/>
      <c r="T7" s="5"/>
      <c r="U7" s="5"/>
      <c r="V7" s="14"/>
      <c r="W7" s="15"/>
      <c r="X7">
        <f>LOG10(R7)</f>
        <v>6.7403626894942441</v>
      </c>
    </row>
    <row r="8" spans="1:73" x14ac:dyDescent="0.2">
      <c r="N8" s="5"/>
      <c r="O8" s="16">
        <f>AVERAGE(O5:O7)</f>
        <v>593333333.33333337</v>
      </c>
      <c r="P8" s="16"/>
      <c r="Q8" s="5"/>
      <c r="R8" s="16">
        <f>AVERAGE(R5:R7)</f>
        <v>5933333.333333333</v>
      </c>
      <c r="S8" s="16"/>
      <c r="T8" s="16"/>
      <c r="U8" s="5"/>
      <c r="V8" s="5"/>
      <c r="W8" s="15"/>
      <c r="X8" s="16">
        <f>AVERAGE(X5:X7)</f>
        <v>6.7684217873411496</v>
      </c>
      <c r="Y8" s="16"/>
      <c r="Z8" s="16"/>
      <c r="AA8" s="16"/>
    </row>
    <row r="9" spans="1:73" x14ac:dyDescent="0.2">
      <c r="A9" t="s">
        <v>11</v>
      </c>
      <c r="B9" s="17">
        <f>AVERAGE(B5:B7)</f>
        <v>59.333333333333336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O9" s="7">
        <f>STDEV(O5:O7)</f>
        <v>111504857.89118478</v>
      </c>
      <c r="P9" s="7"/>
      <c r="R9" s="7">
        <f>STDEV(R5:R6)</f>
        <v>1484924.2404917497</v>
      </c>
      <c r="S9" s="7"/>
      <c r="T9" s="7"/>
      <c r="X9" s="7">
        <f>STDEV(X5:X6)</f>
        <v>0.10589795227393058</v>
      </c>
      <c r="Y9" s="7"/>
      <c r="Z9" s="7"/>
      <c r="AA9" s="7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P9" s="7"/>
      <c r="AQ9" s="7"/>
      <c r="AR9" s="7"/>
      <c r="AS9" s="7"/>
      <c r="AT9" s="7"/>
    </row>
    <row r="10" spans="1:73" x14ac:dyDescent="0.2">
      <c r="A10" t="s">
        <v>12</v>
      </c>
      <c r="B10" s="7">
        <f>STDEV(B5:B7)</f>
        <v>11.150485789118473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P10" s="16"/>
      <c r="Q10" s="16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Q10" s="7"/>
      <c r="AR10" s="7"/>
      <c r="AS10" s="7"/>
      <c r="AT10" s="7"/>
      <c r="AU10" s="7"/>
    </row>
    <row r="11" spans="1:73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P11" s="16"/>
      <c r="Q11" s="16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Q11" s="7"/>
      <c r="AR11" s="7"/>
      <c r="AS11" s="7"/>
      <c r="AT11" s="7"/>
      <c r="AU11" s="7"/>
    </row>
    <row r="12" spans="1:73" x14ac:dyDescent="0.2">
      <c r="B12" s="40" t="s">
        <v>0</v>
      </c>
      <c r="C12" s="40"/>
      <c r="D12" s="40" t="s">
        <v>0</v>
      </c>
      <c r="E12" s="40"/>
      <c r="F12" s="19"/>
      <c r="G12" s="19"/>
      <c r="H12" s="19"/>
      <c r="I12" s="19"/>
      <c r="J12" s="19"/>
      <c r="K12" s="19"/>
      <c r="L12" s="19"/>
      <c r="M12" s="19"/>
      <c r="O12" s="41" t="s">
        <v>13</v>
      </c>
      <c r="P12" s="41"/>
      <c r="Q12" s="41"/>
      <c r="R12" s="41" t="s">
        <v>0</v>
      </c>
      <c r="S12" s="41"/>
      <c r="T12" s="41"/>
      <c r="U12" s="41"/>
      <c r="V12" s="41"/>
      <c r="W12" s="41"/>
      <c r="X12" s="7" t="s">
        <v>8</v>
      </c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P12" s="7"/>
      <c r="AQ12" s="7"/>
      <c r="AR12" s="7"/>
      <c r="AS12" s="7"/>
      <c r="AT12" s="7"/>
    </row>
    <row r="13" spans="1:73" x14ac:dyDescent="0.2">
      <c r="B13" t="s">
        <v>14</v>
      </c>
      <c r="C13" t="s">
        <v>15</v>
      </c>
      <c r="D13" t="s">
        <v>16</v>
      </c>
      <c r="E13" t="s">
        <v>17</v>
      </c>
      <c r="H13" t="s">
        <v>18</v>
      </c>
      <c r="I13" t="s">
        <v>19</v>
      </c>
      <c r="O13" t="s">
        <v>14</v>
      </c>
      <c r="P13" t="s">
        <v>15</v>
      </c>
      <c r="Q13" t="s">
        <v>16</v>
      </c>
      <c r="R13" t="s">
        <v>17</v>
      </c>
      <c r="U13" t="s">
        <v>20</v>
      </c>
      <c r="V13" t="s">
        <v>21</v>
      </c>
      <c r="W13" t="s">
        <v>22</v>
      </c>
      <c r="AC13" t="s">
        <v>14</v>
      </c>
      <c r="AD13" t="s">
        <v>15</v>
      </c>
      <c r="AE13" t="s">
        <v>16</v>
      </c>
      <c r="AF13" t="s">
        <v>17</v>
      </c>
      <c r="AR13" s="7"/>
      <c r="AS13" s="7"/>
      <c r="AT13" s="7"/>
      <c r="AU13" s="7"/>
      <c r="AV13" s="7"/>
    </row>
    <row r="14" spans="1:73" x14ac:dyDescent="0.2">
      <c r="B14" s="6">
        <v>3</v>
      </c>
      <c r="C14" s="6">
        <v>3</v>
      </c>
      <c r="D14" s="6">
        <v>3</v>
      </c>
      <c r="E14" s="6">
        <v>3</v>
      </c>
      <c r="F14" s="6"/>
      <c r="G14" s="6"/>
      <c r="H14" s="6">
        <v>1</v>
      </c>
      <c r="I14" s="6">
        <v>1</v>
      </c>
      <c r="AQ14" t="s">
        <v>23</v>
      </c>
      <c r="AR14" t="s">
        <v>14</v>
      </c>
      <c r="AS14" t="s">
        <v>15</v>
      </c>
      <c r="AT14" t="s">
        <v>16</v>
      </c>
      <c r="AU14" t="s">
        <v>17</v>
      </c>
      <c r="AW14" t="s">
        <v>20</v>
      </c>
      <c r="AX14" t="s">
        <v>21</v>
      </c>
      <c r="AY14" t="s">
        <v>22</v>
      </c>
      <c r="BA14" t="s">
        <v>24</v>
      </c>
      <c r="BQ14" t="s">
        <v>25</v>
      </c>
    </row>
    <row r="15" spans="1:73" x14ac:dyDescent="0.2">
      <c r="A15" t="s">
        <v>26</v>
      </c>
      <c r="B15">
        <v>71</v>
      </c>
      <c r="C15">
        <v>41</v>
      </c>
      <c r="D15">
        <v>35</v>
      </c>
      <c r="E15">
        <v>49</v>
      </c>
      <c r="N15" s="5"/>
      <c r="O15" s="5">
        <f t="shared" ref="O15:V17" si="0">(B15*10^B$14)*100</f>
        <v>7100000</v>
      </c>
      <c r="P15" s="5">
        <f t="shared" si="0"/>
        <v>4100000</v>
      </c>
      <c r="Q15" s="5">
        <f t="shared" si="0"/>
        <v>3500000</v>
      </c>
      <c r="R15" s="5">
        <f t="shared" si="0"/>
        <v>4900000</v>
      </c>
      <c r="S15" s="5"/>
      <c r="T15" s="5"/>
      <c r="U15" s="5">
        <f t="shared" si="0"/>
        <v>0</v>
      </c>
      <c r="V15" s="5">
        <f t="shared" si="0"/>
        <v>0</v>
      </c>
      <c r="W15" s="5"/>
      <c r="X15" s="5"/>
      <c r="Y15" s="5"/>
      <c r="Z15" s="5"/>
      <c r="AA15" s="5"/>
      <c r="AC15">
        <f t="shared" ref="AC15:AF17" si="1">LOG10(O15)</f>
        <v>6.8512583487190755</v>
      </c>
      <c r="AD15">
        <f t="shared" si="1"/>
        <v>6.6127838567197355</v>
      </c>
      <c r="AE15">
        <f t="shared" si="1"/>
        <v>6.5440680443502757</v>
      </c>
      <c r="AF15">
        <f t="shared" si="1"/>
        <v>6.6901960800285138</v>
      </c>
      <c r="AQ15">
        <v>0</v>
      </c>
      <c r="AR15" s="5">
        <f>AC18</f>
        <v>6.8450085367147961</v>
      </c>
      <c r="AS15">
        <f>AD18</f>
        <v>6.5404613428272178</v>
      </c>
      <c r="AT15">
        <f>AE18</f>
        <v>6.5600513805781242</v>
      </c>
      <c r="AU15">
        <f>AD18</f>
        <v>6.5404613428272178</v>
      </c>
      <c r="AW15">
        <f>AD18</f>
        <v>6.5404613428272178</v>
      </c>
      <c r="AX15">
        <f>AE18</f>
        <v>6.5600513805781242</v>
      </c>
      <c r="AY15">
        <f>AF18</f>
        <v>6.6000373143507689</v>
      </c>
      <c r="BA15">
        <f>AC18</f>
        <v>6.8450085367147961</v>
      </c>
      <c r="BQ15" t="s">
        <v>14</v>
      </c>
      <c r="BR15" t="s">
        <v>27</v>
      </c>
      <c r="BS15" t="s">
        <v>28</v>
      </c>
      <c r="BT15" t="s">
        <v>29</v>
      </c>
      <c r="BU15" t="s">
        <v>30</v>
      </c>
    </row>
    <row r="16" spans="1:73" x14ac:dyDescent="0.2">
      <c r="B16">
        <v>71</v>
      </c>
      <c r="C16">
        <v>34</v>
      </c>
      <c r="D16">
        <v>36</v>
      </c>
      <c r="E16">
        <v>46</v>
      </c>
      <c r="N16" s="5"/>
      <c r="O16" s="5">
        <f t="shared" si="0"/>
        <v>7100000</v>
      </c>
      <c r="P16" s="5">
        <f t="shared" si="0"/>
        <v>3400000</v>
      </c>
      <c r="Q16" s="5">
        <f t="shared" si="0"/>
        <v>3600000</v>
      </c>
      <c r="R16" s="5">
        <f t="shared" si="0"/>
        <v>4600000</v>
      </c>
      <c r="S16" s="5"/>
      <c r="T16" s="5"/>
      <c r="U16" s="5">
        <f t="shared" si="0"/>
        <v>0</v>
      </c>
      <c r="V16" s="5">
        <f t="shared" si="0"/>
        <v>0</v>
      </c>
      <c r="W16" s="5"/>
      <c r="X16" s="5"/>
      <c r="Y16" s="5"/>
      <c r="Z16" s="5"/>
      <c r="AA16" s="5"/>
      <c r="AC16">
        <f t="shared" si="1"/>
        <v>6.8512583487190755</v>
      </c>
      <c r="AD16">
        <f t="shared" si="1"/>
        <v>6.5314789170422554</v>
      </c>
      <c r="AE16">
        <f t="shared" si="1"/>
        <v>6.5563025007672868</v>
      </c>
      <c r="AF16">
        <f t="shared" si="1"/>
        <v>6.6627578316815743</v>
      </c>
      <c r="AQ16">
        <v>2</v>
      </c>
      <c r="AS16">
        <f>AD26</f>
        <v>6.5209228476721721</v>
      </c>
      <c r="AT16">
        <f>AE26</f>
        <v>6.3332589902774412</v>
      </c>
      <c r="AU16">
        <f>AF26</f>
        <v>6.519849185193479</v>
      </c>
      <c r="AW16">
        <f>AI26</f>
        <v>6.3004864478433742</v>
      </c>
      <c r="AX16">
        <f>AJ26</f>
        <v>5.7671400026025399</v>
      </c>
      <c r="AY16">
        <f>AK26</f>
        <v>5.6818059899460724</v>
      </c>
      <c r="BQ16" s="5">
        <f>Z32/O$35</f>
        <v>0.1148936170212766</v>
      </c>
      <c r="BR16" s="5">
        <f t="shared" ref="BR16:BU18" si="2">U32/P$35</f>
        <v>0.41666666666666669</v>
      </c>
      <c r="BS16" s="5">
        <f t="shared" si="2"/>
        <v>0.10256410256410256</v>
      </c>
      <c r="BT16" s="5">
        <f t="shared" si="2"/>
        <v>0.171875</v>
      </c>
      <c r="BU16" s="5" t="e">
        <f t="shared" si="2"/>
        <v>#DIV/0!</v>
      </c>
    </row>
    <row r="17" spans="1:73" x14ac:dyDescent="0.2">
      <c r="B17">
        <v>68</v>
      </c>
      <c r="C17">
        <v>30</v>
      </c>
      <c r="D17">
        <v>38</v>
      </c>
      <c r="E17">
        <v>28</v>
      </c>
      <c r="N17" s="5"/>
      <c r="O17" s="5">
        <f t="shared" si="0"/>
        <v>6800000</v>
      </c>
      <c r="P17" s="5">
        <f t="shared" si="0"/>
        <v>3000000</v>
      </c>
      <c r="Q17" s="5">
        <f t="shared" si="0"/>
        <v>3800000</v>
      </c>
      <c r="R17" s="5">
        <f t="shared" si="0"/>
        <v>2800000</v>
      </c>
      <c r="S17" s="5"/>
      <c r="T17" s="5"/>
      <c r="U17" s="5">
        <f t="shared" si="0"/>
        <v>0</v>
      </c>
      <c r="V17" s="5">
        <f t="shared" si="0"/>
        <v>0</v>
      </c>
      <c r="W17" s="5"/>
      <c r="X17" s="5"/>
      <c r="Y17" s="5"/>
      <c r="Z17" s="5"/>
      <c r="AA17" s="5"/>
      <c r="AC17">
        <f t="shared" si="1"/>
        <v>6.8325089127062366</v>
      </c>
      <c r="AD17">
        <f t="shared" si="1"/>
        <v>6.4771212547196626</v>
      </c>
      <c r="AE17">
        <f t="shared" si="1"/>
        <v>6.5797835966168101</v>
      </c>
      <c r="AF17">
        <f t="shared" si="1"/>
        <v>6.4471580313422194</v>
      </c>
      <c r="AQ17">
        <v>4</v>
      </c>
      <c r="AR17" s="5">
        <f>AC35</f>
        <v>6.7948477884082061</v>
      </c>
      <c r="AS17" s="5">
        <f>AD35</f>
        <v>6.3792024235015434</v>
      </c>
      <c r="AT17" s="5">
        <f>AE35</f>
        <v>6.288745899918613</v>
      </c>
      <c r="AU17" s="5">
        <f>AF35</f>
        <v>6.5047341015702669</v>
      </c>
      <c r="AV17" s="5"/>
      <c r="AW17" s="5">
        <f>AI35</f>
        <v>6.1267370805705355</v>
      </c>
      <c r="AX17" s="5">
        <f>AJ35</f>
        <v>5.4336766652213271</v>
      </c>
      <c r="AY17" s="5">
        <f>AK35</f>
        <v>5.7395949590781079</v>
      </c>
      <c r="AZ17" s="5"/>
      <c r="BA17" s="5">
        <f>AN35</f>
        <v>5.8226642198403828</v>
      </c>
      <c r="BB17" s="5"/>
      <c r="BQ17" s="5">
        <f>Z33/O$35</f>
        <v>0.10851063829787233</v>
      </c>
      <c r="BR17" s="5">
        <f t="shared" si="2"/>
        <v>0.66666666666666663</v>
      </c>
      <c r="BS17" s="5">
        <f t="shared" si="2"/>
        <v>0.25641025641025639</v>
      </c>
      <c r="BT17" s="5">
        <f t="shared" si="2"/>
        <v>0.15937499999999999</v>
      </c>
      <c r="BU17" s="5" t="e">
        <f t="shared" si="2"/>
        <v>#DIV/0!</v>
      </c>
    </row>
    <row r="18" spans="1:73" x14ac:dyDescent="0.2">
      <c r="A18" t="s">
        <v>11</v>
      </c>
      <c r="B18" s="17">
        <f>AVERAGE(B15:B17)</f>
        <v>70</v>
      </c>
      <c r="C18" s="17">
        <f>AVERAGE(C15:C17)</f>
        <v>35</v>
      </c>
      <c r="D18" s="17">
        <f>AVERAGE(D15:D17)</f>
        <v>36.333333333333336</v>
      </c>
      <c r="E18" s="17">
        <f>AVERAGE(E15:E17)</f>
        <v>41</v>
      </c>
      <c r="F18" s="17"/>
      <c r="G18" s="17"/>
      <c r="H18" s="17" t="e">
        <f>AVERAGE(H15:H17)</f>
        <v>#DIV/0!</v>
      </c>
      <c r="I18" s="17" t="e">
        <f>AVERAGE(I15:I17)</f>
        <v>#DIV/0!</v>
      </c>
      <c r="J18" s="17"/>
      <c r="K18" s="17"/>
      <c r="L18" s="17"/>
      <c r="M18" s="17"/>
      <c r="O18" s="16">
        <f t="shared" ref="O18:V18" si="3">AVERAGE(O15:O17)</f>
        <v>7000000</v>
      </c>
      <c r="P18" s="16">
        <f t="shared" si="3"/>
        <v>3500000</v>
      </c>
      <c r="Q18" s="16">
        <f>AVERAGE(Q15:Q17)</f>
        <v>3633333.3333333335</v>
      </c>
      <c r="R18" s="16">
        <f t="shared" si="3"/>
        <v>4100000</v>
      </c>
      <c r="S18" s="16"/>
      <c r="T18" s="16"/>
      <c r="U18" s="16">
        <f t="shared" si="3"/>
        <v>0</v>
      </c>
      <c r="V18" s="16">
        <f t="shared" si="3"/>
        <v>0</v>
      </c>
      <c r="W18" s="16"/>
      <c r="X18" s="16"/>
      <c r="Y18" s="16"/>
      <c r="Z18" s="16"/>
      <c r="AA18" s="16"/>
      <c r="AC18" s="18">
        <f>AVERAGE(AC15:AC17)</f>
        <v>6.8450085367147961</v>
      </c>
      <c r="AD18" s="18">
        <f>AVERAGE(AD15:AD17)</f>
        <v>6.5404613428272178</v>
      </c>
      <c r="AE18" s="18">
        <f>AVERAGE(AE15:AE17)</f>
        <v>6.5600513805781242</v>
      </c>
      <c r="AF18" s="18">
        <f>AVERAGE(AF15:AF17)</f>
        <v>6.6000373143507689</v>
      </c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BQ18" s="5">
        <f>Z34/O$35</f>
        <v>9.5744680851063829E-2</v>
      </c>
      <c r="BR18" s="5">
        <f t="shared" si="2"/>
        <v>0.625</v>
      </c>
      <c r="BS18" s="5">
        <f t="shared" si="2"/>
        <v>0.10256410256410256</v>
      </c>
      <c r="BT18" s="5">
        <f t="shared" si="2"/>
        <v>0.18437500000000001</v>
      </c>
      <c r="BU18" s="5" t="e">
        <f t="shared" si="2"/>
        <v>#DIV/0!</v>
      </c>
    </row>
    <row r="19" spans="1:73" x14ac:dyDescent="0.2">
      <c r="A19" t="s">
        <v>12</v>
      </c>
      <c r="B19" s="7">
        <f t="shared" ref="B19:I19" si="4">STDEV(B15:B17)</f>
        <v>1.7320508075688772</v>
      </c>
      <c r="C19" s="7">
        <f t="shared" si="4"/>
        <v>5.5677643628300215</v>
      </c>
      <c r="D19" s="7">
        <f t="shared" si="4"/>
        <v>1.5275252316519465</v>
      </c>
      <c r="E19" s="7">
        <f t="shared" si="4"/>
        <v>11.357816691600547</v>
      </c>
      <c r="F19" s="7"/>
      <c r="G19" s="7"/>
      <c r="H19" s="7" t="e">
        <f t="shared" si="4"/>
        <v>#DIV/0!</v>
      </c>
      <c r="I19" s="7" t="e">
        <f t="shared" si="4"/>
        <v>#DIV/0!</v>
      </c>
      <c r="J19" s="7"/>
      <c r="K19" s="7"/>
      <c r="L19" s="7"/>
      <c r="M19" s="7"/>
      <c r="O19" s="7">
        <f t="shared" ref="O19:V19" si="5">STDEV(O15:O17)</f>
        <v>173205.08075688774</v>
      </c>
      <c r="P19" s="7">
        <f t="shared" si="5"/>
        <v>556776.43628300214</v>
      </c>
      <c r="Q19" s="7">
        <f t="shared" si="5"/>
        <v>152752.52316519467</v>
      </c>
      <c r="R19" s="7">
        <f t="shared" si="5"/>
        <v>1135781.6691600548</v>
      </c>
      <c r="S19" s="7"/>
      <c r="T19" s="7"/>
      <c r="U19" s="7">
        <f t="shared" si="5"/>
        <v>0</v>
      </c>
      <c r="V19" s="7">
        <f t="shared" si="5"/>
        <v>0</v>
      </c>
      <c r="W19" s="7"/>
      <c r="X19" s="7"/>
      <c r="Y19" s="7"/>
      <c r="Z19" s="7"/>
      <c r="AA19" s="7"/>
      <c r="AC19" s="7">
        <f>STDEV(AC15:AC17)</f>
        <v>1.0824991929166174E-2</v>
      </c>
      <c r="AD19" s="7">
        <f>STDEV(AD15:AD17)</f>
        <v>6.8275898932890738E-2</v>
      </c>
      <c r="AE19" s="7">
        <f>STDEV(AE15:AE17)</f>
        <v>1.8150502563371806E-2</v>
      </c>
      <c r="AF19" s="7">
        <f>STDEV(AF15:AF17)</f>
        <v>0.13310623857653431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>
        <v>0</v>
      </c>
      <c r="AR19" s="20">
        <f>AC19</f>
        <v>1.0824991929166174E-2</v>
      </c>
      <c r="AS19" s="20">
        <f>AD19</f>
        <v>6.8275898932890738E-2</v>
      </c>
      <c r="AT19" s="20">
        <f>AE19</f>
        <v>1.8150502563371806E-2</v>
      </c>
      <c r="AU19" s="20">
        <f>AF19</f>
        <v>0.13310623857653431</v>
      </c>
      <c r="AV19" s="20"/>
      <c r="AW19" s="20">
        <f>AD19</f>
        <v>6.8275898932890738E-2</v>
      </c>
      <c r="AX19" s="20">
        <f>AE19</f>
        <v>1.8150502563371806E-2</v>
      </c>
      <c r="AY19" s="20">
        <f>AF19</f>
        <v>0.13310623857653431</v>
      </c>
      <c r="AZ19" s="20"/>
      <c r="BA19" s="20">
        <f>AC19</f>
        <v>1.0824991929166174E-2</v>
      </c>
      <c r="BB19" s="20"/>
      <c r="BQ19" s="21">
        <f>AVERAGE(BQ16:BQ18)</f>
        <v>0.10638297872340426</v>
      </c>
      <c r="BR19" s="21">
        <f>AVERAGE(BR16:BR18)</f>
        <v>0.56944444444444442</v>
      </c>
      <c r="BS19" s="21">
        <f>AVERAGE(BS16:BS18)</f>
        <v>0.15384615384615383</v>
      </c>
      <c r="BT19" s="21">
        <f>AVERAGE(BT16:BT18)</f>
        <v>0.171875</v>
      </c>
      <c r="BU19" s="21" t="e">
        <f>AVERAGE(BU16:BU18)</f>
        <v>#DIV/0!</v>
      </c>
    </row>
    <row r="20" spans="1:73" x14ac:dyDescent="0.2"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>
        <v>2</v>
      </c>
      <c r="AR20" s="20"/>
      <c r="AS20" s="20">
        <f>AD27</f>
        <v>5.1051826722342701E-2</v>
      </c>
      <c r="AT20" s="20">
        <f>AE27</f>
        <v>0.18263013600975006</v>
      </c>
      <c r="AU20" s="20">
        <f>AF27</f>
        <v>8.057011708729224E-2</v>
      </c>
      <c r="AV20" s="20"/>
      <c r="AW20" s="20">
        <f>AI27</f>
        <v>3.0734886821587155E-2</v>
      </c>
      <c r="AX20" s="20">
        <f>AJ27</f>
        <v>5.249573527458723E-3</v>
      </c>
      <c r="AY20" s="20">
        <f>AK27</f>
        <v>8.2811678668830851E-2</v>
      </c>
      <c r="AZ20" s="20"/>
      <c r="BQ20" s="22">
        <f>STDEV(BQ16:BQ18)</f>
        <v>9.7501610530975301E-3</v>
      </c>
      <c r="BR20" s="22">
        <f>STDEV(BR16:BR18)</f>
        <v>0.13393959390267998</v>
      </c>
      <c r="BS20" s="22">
        <f>STDEV(BS16:BS18)</f>
        <v>8.88231183368655E-2</v>
      </c>
      <c r="BT20" s="22">
        <f>STDEV(BT16:BT18)</f>
        <v>1.2500000000000011E-2</v>
      </c>
      <c r="BU20" s="22" t="e">
        <f>STDEV(BU16:BU18)</f>
        <v>#DIV/0!</v>
      </c>
    </row>
    <row r="21" spans="1:73" x14ac:dyDescent="0.2">
      <c r="B21" t="s">
        <v>14</v>
      </c>
      <c r="C21" t="s">
        <v>15</v>
      </c>
      <c r="D21" t="s">
        <v>16</v>
      </c>
      <c r="E21" t="s">
        <v>17</v>
      </c>
      <c r="H21" t="s">
        <v>20</v>
      </c>
      <c r="I21" t="s">
        <v>21</v>
      </c>
      <c r="J21" t="s">
        <v>22</v>
      </c>
      <c r="O21" t="s">
        <v>14</v>
      </c>
      <c r="P21" t="s">
        <v>15</v>
      </c>
      <c r="Q21" t="s">
        <v>16</v>
      </c>
      <c r="R21" t="s">
        <v>17</v>
      </c>
      <c r="U21" t="s">
        <v>20</v>
      </c>
      <c r="V21" t="s">
        <v>21</v>
      </c>
      <c r="W21" t="s">
        <v>22</v>
      </c>
      <c r="AC21" t="s">
        <v>14</v>
      </c>
      <c r="AD21" t="s">
        <v>15</v>
      </c>
      <c r="AE21" t="s">
        <v>16</v>
      </c>
      <c r="AF21" t="s">
        <v>17</v>
      </c>
      <c r="AI21" t="s">
        <v>20</v>
      </c>
      <c r="AJ21" t="s">
        <v>21</v>
      </c>
      <c r="AK21" t="s">
        <v>22</v>
      </c>
      <c r="AN21" t="s">
        <v>24</v>
      </c>
      <c r="AQ21">
        <v>4</v>
      </c>
      <c r="AR21" s="20">
        <f>AC36</f>
        <v>5.4086775323496095E-2</v>
      </c>
      <c r="AS21" s="20">
        <f>AD36</f>
        <v>3.6285852774364726E-2</v>
      </c>
      <c r="AT21" s="20">
        <f>AE36</f>
        <v>4.7338528926475741E-2</v>
      </c>
      <c r="AU21" s="20">
        <f>AF36</f>
        <v>2.3161689618268873E-2</v>
      </c>
      <c r="AV21" s="20"/>
      <c r="AW21" s="20">
        <f>AI36</f>
        <v>0.11064862416822684</v>
      </c>
      <c r="AX21" s="20">
        <f>AJ36</f>
        <v>0.22975077112812287</v>
      </c>
      <c r="AY21" s="20">
        <f>AK36</f>
        <v>3.1647902536422738E-2</v>
      </c>
      <c r="AZ21" s="20"/>
      <c r="BA21" s="20">
        <f>AN36</f>
        <v>4.0498221129215611E-2</v>
      </c>
      <c r="BB21" s="20"/>
    </row>
    <row r="22" spans="1:73" x14ac:dyDescent="0.2">
      <c r="B22" s="6">
        <v>4</v>
      </c>
      <c r="C22" s="6">
        <v>3</v>
      </c>
      <c r="D22" s="6">
        <v>3</v>
      </c>
      <c r="E22" s="6">
        <v>3</v>
      </c>
      <c r="F22" s="6"/>
      <c r="H22" s="6">
        <v>3</v>
      </c>
      <c r="I22" s="6">
        <v>2</v>
      </c>
      <c r="J22">
        <v>2</v>
      </c>
      <c r="AQ22" s="20"/>
      <c r="AR22" s="20"/>
    </row>
    <row r="23" spans="1:73" x14ac:dyDescent="0.2">
      <c r="A23" t="s">
        <v>31</v>
      </c>
      <c r="C23">
        <v>29</v>
      </c>
      <c r="D23">
        <v>29</v>
      </c>
      <c r="E23">
        <v>39</v>
      </c>
      <c r="H23">
        <v>21</v>
      </c>
      <c r="I23">
        <v>59</v>
      </c>
      <c r="J23">
        <v>42</v>
      </c>
      <c r="L23" t="s">
        <v>0</v>
      </c>
      <c r="N23" s="5" t="s">
        <v>0</v>
      </c>
      <c r="O23" s="5">
        <f t="shared" ref="O23:W25" si="6">(B23*10^B$22)*100</f>
        <v>0</v>
      </c>
      <c r="P23" s="5">
        <f t="shared" si="6"/>
        <v>2900000</v>
      </c>
      <c r="Q23" s="5">
        <f t="shared" si="6"/>
        <v>2900000</v>
      </c>
      <c r="R23" s="5">
        <f t="shared" si="6"/>
        <v>3900000</v>
      </c>
      <c r="S23" s="5"/>
      <c r="T23" s="5"/>
      <c r="U23" s="5">
        <f t="shared" si="6"/>
        <v>2100000</v>
      </c>
      <c r="V23" s="5">
        <f t="shared" si="6"/>
        <v>590000</v>
      </c>
      <c r="W23" s="5">
        <f t="shared" si="6"/>
        <v>420000</v>
      </c>
      <c r="X23" s="5"/>
      <c r="Y23" s="5"/>
      <c r="Z23" s="5"/>
      <c r="AA23" s="5"/>
      <c r="AD23">
        <f t="shared" ref="AD23:AF25" si="7">LOG10(P23)</f>
        <v>6.4623979978989565</v>
      </c>
      <c r="AE23">
        <f t="shared" si="7"/>
        <v>6.4623979978989565</v>
      </c>
      <c r="AF23">
        <f t="shared" si="7"/>
        <v>6.5910646070264995</v>
      </c>
      <c r="AI23">
        <f t="shared" ref="AI23:AK25" si="8">LOG10(U23)</f>
        <v>6.3222192947339195</v>
      </c>
      <c r="AJ23">
        <f t="shared" si="8"/>
        <v>5.7708520116421438</v>
      </c>
      <c r="AK23">
        <f t="shared" si="8"/>
        <v>5.6232492903979008</v>
      </c>
      <c r="AR23" s="20"/>
      <c r="AS23" s="20"/>
      <c r="AT23" s="20"/>
      <c r="AU23" s="20"/>
      <c r="AZ23" s="20"/>
      <c r="BA23" s="20"/>
    </row>
    <row r="24" spans="1:73" x14ac:dyDescent="0.2">
      <c r="C24">
        <v>36</v>
      </c>
      <c r="D24">
        <v>16</v>
      </c>
      <c r="E24">
        <v>30</v>
      </c>
      <c r="H24">
        <v>19</v>
      </c>
      <c r="I24">
        <v>58</v>
      </c>
      <c r="J24">
        <v>55</v>
      </c>
      <c r="N24" s="5"/>
      <c r="O24" s="5">
        <f t="shared" si="6"/>
        <v>0</v>
      </c>
      <c r="P24" s="5">
        <f t="shared" si="6"/>
        <v>3600000</v>
      </c>
      <c r="Q24" s="5">
        <f t="shared" si="6"/>
        <v>1600000</v>
      </c>
      <c r="R24" s="5">
        <f t="shared" si="6"/>
        <v>3000000</v>
      </c>
      <c r="S24" s="5"/>
      <c r="T24" s="5"/>
      <c r="U24" s="5">
        <f t="shared" si="6"/>
        <v>1900000</v>
      </c>
      <c r="V24" s="5">
        <f t="shared" si="6"/>
        <v>580000</v>
      </c>
      <c r="W24" s="5">
        <f t="shared" si="6"/>
        <v>550000</v>
      </c>
      <c r="X24" s="5"/>
      <c r="Y24" s="5"/>
      <c r="Z24" s="5"/>
      <c r="AA24" s="5"/>
      <c r="AD24">
        <f t="shared" si="7"/>
        <v>6.5563025007672868</v>
      </c>
      <c r="AE24">
        <f t="shared" si="7"/>
        <v>6.204119982655925</v>
      </c>
      <c r="AF24">
        <f t="shared" si="7"/>
        <v>6.4771212547196626</v>
      </c>
      <c r="AI24">
        <f t="shared" si="8"/>
        <v>6.2787536009528289</v>
      </c>
      <c r="AJ24">
        <f t="shared" si="8"/>
        <v>5.7634279935629369</v>
      </c>
      <c r="AK24">
        <f t="shared" si="8"/>
        <v>5.7403626894942441</v>
      </c>
    </row>
    <row r="25" spans="1:73" x14ac:dyDescent="0.2">
      <c r="C25">
        <v>35</v>
      </c>
      <c r="D25" t="s">
        <v>0</v>
      </c>
      <c r="E25">
        <v>31</v>
      </c>
      <c r="H25">
        <v>0</v>
      </c>
      <c r="I25">
        <v>18</v>
      </c>
      <c r="J25">
        <v>21</v>
      </c>
      <c r="N25" s="5"/>
      <c r="O25" s="5">
        <f t="shared" si="6"/>
        <v>0</v>
      </c>
      <c r="P25" s="5">
        <f t="shared" si="6"/>
        <v>3500000</v>
      </c>
      <c r="Q25" s="5"/>
      <c r="R25" s="5">
        <f t="shared" si="6"/>
        <v>3100000</v>
      </c>
      <c r="S25" s="5"/>
      <c r="T25" s="5"/>
      <c r="U25" s="5">
        <f t="shared" si="6"/>
        <v>0</v>
      </c>
      <c r="V25" s="5">
        <f t="shared" si="6"/>
        <v>180000</v>
      </c>
      <c r="W25" s="5">
        <f t="shared" si="6"/>
        <v>210000</v>
      </c>
      <c r="X25" s="5"/>
      <c r="Y25" s="5"/>
      <c r="Z25" s="5"/>
      <c r="AA25" s="5"/>
      <c r="AD25">
        <f t="shared" si="7"/>
        <v>6.5440680443502757</v>
      </c>
      <c r="AF25">
        <f t="shared" si="7"/>
        <v>6.4913616938342731</v>
      </c>
      <c r="AJ25">
        <f t="shared" si="8"/>
        <v>5.2552725051033065</v>
      </c>
      <c r="AK25">
        <f t="shared" si="8"/>
        <v>5.3222192947339195</v>
      </c>
    </row>
    <row r="26" spans="1:73" x14ac:dyDescent="0.2">
      <c r="A26" t="s">
        <v>11</v>
      </c>
      <c r="B26" s="17" t="e">
        <f>AVERAGE(B23:B25)</f>
        <v>#DIV/0!</v>
      </c>
      <c r="C26" s="17">
        <f>AVERAGE(C23:C24)</f>
        <v>32.5</v>
      </c>
      <c r="D26" s="17">
        <f>AVERAGE(D23:D24)</f>
        <v>22.5</v>
      </c>
      <c r="E26" s="17">
        <f>AVERAGE(E23:E25)</f>
        <v>33.333333333333336</v>
      </c>
      <c r="F26" s="17"/>
      <c r="G26" s="17"/>
      <c r="H26" s="17">
        <f>AVERAGE(H23:H25)</f>
        <v>13.333333333333334</v>
      </c>
      <c r="I26" s="17">
        <f>AVERAGE(I23:I24)</f>
        <v>58.5</v>
      </c>
      <c r="J26" s="17">
        <f>AVERAGE(J23:J25)</f>
        <v>39.333333333333336</v>
      </c>
      <c r="K26" s="17"/>
      <c r="L26" s="17"/>
      <c r="M26" s="17"/>
      <c r="O26" s="16">
        <f>AVERAGE(O23:O25)</f>
        <v>0</v>
      </c>
      <c r="P26" s="16">
        <f>AVERAGE(P23:P25)</f>
        <v>3333333.3333333335</v>
      </c>
      <c r="Q26" s="16">
        <f>AVERAGE(Q23:Q23)</f>
        <v>2900000</v>
      </c>
      <c r="R26" s="16">
        <f>AVERAGE(R23:R24)</f>
        <v>3450000</v>
      </c>
      <c r="S26" s="16"/>
      <c r="T26" s="16"/>
      <c r="U26" s="16">
        <f t="shared" ref="U26:W26" si="9">AVERAGE(U23:U25)</f>
        <v>1333333.3333333333</v>
      </c>
      <c r="V26" s="16">
        <f>AVERAGE(V23:V24)</f>
        <v>585000</v>
      </c>
      <c r="W26" s="16">
        <f t="shared" si="9"/>
        <v>393333.33333333331</v>
      </c>
      <c r="X26" s="16"/>
      <c r="Y26" s="16"/>
      <c r="Z26" s="16"/>
      <c r="AA26" s="16"/>
      <c r="AC26" s="18"/>
      <c r="AD26" s="18">
        <f>AVERAGE(AD23:AD25)</f>
        <v>6.5209228476721721</v>
      </c>
      <c r="AE26" s="18">
        <f>AVERAGE(AE23:AE24)</f>
        <v>6.3332589902774412</v>
      </c>
      <c r="AF26" s="18">
        <f>AVERAGE(AF23:AF25)</f>
        <v>6.519849185193479</v>
      </c>
      <c r="AG26" s="18"/>
      <c r="AH26" s="18"/>
      <c r="AI26" s="18">
        <f>AVERAGE(AI23:AI24)</f>
        <v>6.3004864478433742</v>
      </c>
      <c r="AJ26" s="18">
        <f>AVERAGE(AJ23:AJ24)</f>
        <v>5.7671400026025399</v>
      </c>
      <c r="AK26" s="18">
        <f>AVERAGE(AK23:AK24)</f>
        <v>5.6818059899460724</v>
      </c>
      <c r="AL26" s="18"/>
      <c r="AM26" s="18"/>
      <c r="AN26" s="18"/>
      <c r="AO26" s="18"/>
      <c r="AP26" s="18"/>
    </row>
    <row r="27" spans="1:73" x14ac:dyDescent="0.2">
      <c r="A27" t="s">
        <v>12</v>
      </c>
      <c r="B27" s="7" t="e">
        <f>STDEV(B23:B25)</f>
        <v>#DIV/0!</v>
      </c>
      <c r="C27" s="7">
        <f>STDEV(C23:C24)</f>
        <v>4.9497474683058327</v>
      </c>
      <c r="D27" s="7">
        <f>STDEV(D23:D24)</f>
        <v>9.1923881554251174</v>
      </c>
      <c r="E27" s="7">
        <f t="shared" ref="E27:J27" si="10">STDEV(E23:E25)</f>
        <v>4.93288286231624</v>
      </c>
      <c r="F27" s="7"/>
      <c r="G27" s="7"/>
      <c r="H27" s="7">
        <f t="shared" si="10"/>
        <v>11.590225767142472</v>
      </c>
      <c r="I27" s="7">
        <f t="shared" si="10"/>
        <v>23.388031127053001</v>
      </c>
      <c r="J27" s="7">
        <f t="shared" si="10"/>
        <v>17.156145643277032</v>
      </c>
      <c r="K27" s="7"/>
      <c r="L27" s="7"/>
      <c r="M27" s="7"/>
      <c r="O27" s="7">
        <f>STDEV(O23:O25)</f>
        <v>0</v>
      </c>
      <c r="P27" s="7">
        <f>STDEV(P23:P25)</f>
        <v>378593.88972001825</v>
      </c>
      <c r="Q27" s="7">
        <f>STDEV(Q23:Q25)</f>
        <v>919238.81554251176</v>
      </c>
      <c r="R27" s="7">
        <f>STDEV(R23:R24)</f>
        <v>636396.10306789272</v>
      </c>
      <c r="S27" s="7"/>
      <c r="T27" s="7"/>
      <c r="U27" s="7">
        <f t="shared" ref="U27:W27" si="11">STDEV(U23:U25)</f>
        <v>1159022.5767142475</v>
      </c>
      <c r="V27" s="7">
        <f>STDEV(V23:V24)</f>
        <v>7071.0678118654751</v>
      </c>
      <c r="W27" s="7">
        <f t="shared" si="11"/>
        <v>171561.4564327703</v>
      </c>
      <c r="X27" s="7"/>
      <c r="Y27" s="7"/>
      <c r="Z27" s="7"/>
      <c r="AA27" s="7"/>
      <c r="AC27" s="7"/>
      <c r="AD27" s="7">
        <f>STDEV(AD23:AD25)</f>
        <v>5.1051826722342701E-2</v>
      </c>
      <c r="AE27" s="7">
        <f>STDEV(AE23:AE24)</f>
        <v>0.18263013600975006</v>
      </c>
      <c r="AF27" s="7">
        <f>STDEV(AF23:AF24)</f>
        <v>8.057011708729224E-2</v>
      </c>
      <c r="AG27" s="7"/>
      <c r="AH27" s="7"/>
      <c r="AI27" s="7">
        <f>STDEV(AI23:AI24)</f>
        <v>3.0734886821587155E-2</v>
      </c>
      <c r="AJ27" s="7">
        <f>STDEV(AJ23:AJ24)</f>
        <v>5.249573527458723E-3</v>
      </c>
      <c r="AK27" s="7">
        <f>STDEV(AK23:AK24)</f>
        <v>8.2811678668830851E-2</v>
      </c>
      <c r="AL27" s="7"/>
      <c r="AM27" s="7"/>
      <c r="AN27" s="7"/>
      <c r="AO27" s="7"/>
      <c r="AP27" s="7"/>
    </row>
    <row r="28" spans="1:73" x14ac:dyDescent="0.2"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</row>
    <row r="30" spans="1:73" x14ac:dyDescent="0.2">
      <c r="B30" t="s">
        <v>14</v>
      </c>
      <c r="C30" t="s">
        <v>15</v>
      </c>
      <c r="D30" t="s">
        <v>16</v>
      </c>
      <c r="E30" t="s">
        <v>17</v>
      </c>
      <c r="H30" t="s">
        <v>20</v>
      </c>
      <c r="I30" t="s">
        <v>21</v>
      </c>
      <c r="J30" t="s">
        <v>22</v>
      </c>
      <c r="M30" t="s">
        <v>24</v>
      </c>
      <c r="O30" t="s">
        <v>14</v>
      </c>
      <c r="P30" t="s">
        <v>15</v>
      </c>
      <c r="Q30" t="s">
        <v>16</v>
      </c>
      <c r="R30" t="s">
        <v>17</v>
      </c>
      <c r="U30" t="s">
        <v>20</v>
      </c>
      <c r="V30" t="s">
        <v>21</v>
      </c>
      <c r="W30" t="s">
        <v>22</v>
      </c>
      <c r="Z30" t="s">
        <v>24</v>
      </c>
      <c r="AB30" t="s">
        <v>0</v>
      </c>
      <c r="AC30" t="s">
        <v>14</v>
      </c>
      <c r="AD30" t="s">
        <v>15</v>
      </c>
      <c r="AE30" t="s">
        <v>16</v>
      </c>
      <c r="AF30" t="s">
        <v>17</v>
      </c>
      <c r="AI30" t="s">
        <v>20</v>
      </c>
      <c r="AJ30" t="s">
        <v>21</v>
      </c>
      <c r="AK30" t="s">
        <v>22</v>
      </c>
      <c r="AN30" t="s">
        <v>24</v>
      </c>
      <c r="AQ30" s="18"/>
    </row>
    <row r="31" spans="1:73" x14ac:dyDescent="0.2">
      <c r="A31" t="s">
        <v>32</v>
      </c>
      <c r="B31" s="6">
        <v>3</v>
      </c>
      <c r="C31" s="6">
        <v>3</v>
      </c>
      <c r="D31" s="6">
        <v>3</v>
      </c>
      <c r="E31" s="6">
        <v>3</v>
      </c>
      <c r="F31" s="6"/>
      <c r="H31" s="6">
        <v>3</v>
      </c>
      <c r="I31" s="6">
        <v>2</v>
      </c>
      <c r="J31">
        <v>2</v>
      </c>
      <c r="M31">
        <v>2</v>
      </c>
      <c r="AQ31" s="7"/>
    </row>
    <row r="32" spans="1:73" x14ac:dyDescent="0.2">
      <c r="B32">
        <v>67</v>
      </c>
      <c r="C32">
        <v>24</v>
      </c>
      <c r="D32">
        <v>18</v>
      </c>
      <c r="E32">
        <v>34</v>
      </c>
      <c r="H32">
        <v>10</v>
      </c>
      <c r="I32">
        <v>20</v>
      </c>
      <c r="J32">
        <v>55</v>
      </c>
      <c r="M32">
        <v>72</v>
      </c>
      <c r="O32" s="5">
        <f t="shared" ref="O32:Z34" si="12">(B32*10^B$31)*100</f>
        <v>6700000</v>
      </c>
      <c r="P32" s="5">
        <f t="shared" si="12"/>
        <v>2400000</v>
      </c>
      <c r="Q32" s="5">
        <f t="shared" si="12"/>
        <v>1800000</v>
      </c>
      <c r="R32" s="5">
        <f t="shared" si="12"/>
        <v>3400000</v>
      </c>
      <c r="S32" s="5"/>
      <c r="T32" s="5"/>
      <c r="U32" s="5">
        <f t="shared" si="12"/>
        <v>1000000</v>
      </c>
      <c r="V32" s="5">
        <f>(I32*10^I$31)*100</f>
        <v>200000</v>
      </c>
      <c r="W32" s="5">
        <f t="shared" si="12"/>
        <v>550000</v>
      </c>
      <c r="X32" s="5"/>
      <c r="Y32" s="5"/>
      <c r="Z32" s="5">
        <f t="shared" si="12"/>
        <v>720000</v>
      </c>
      <c r="AA32" s="5"/>
      <c r="AC32">
        <f t="shared" ref="AC32:AF34" si="13">LOG10(O32)</f>
        <v>6.826074802700826</v>
      </c>
      <c r="AD32">
        <f t="shared" si="13"/>
        <v>6.3802112417116064</v>
      </c>
      <c r="AE32">
        <f t="shared" si="13"/>
        <v>6.2552725051033065</v>
      </c>
      <c r="AF32">
        <f t="shared" si="13"/>
        <v>6.5314789170422554</v>
      </c>
      <c r="AI32">
        <f t="shared" ref="AI32:AN34" si="14">LOG10(U32)</f>
        <v>6</v>
      </c>
      <c r="AJ32">
        <f t="shared" si="14"/>
        <v>5.3010299956639813</v>
      </c>
      <c r="AK32">
        <f t="shared" si="14"/>
        <v>5.7403626894942441</v>
      </c>
      <c r="AN32">
        <f t="shared" si="14"/>
        <v>5.8573324964312681</v>
      </c>
    </row>
    <row r="33" spans="1:43" x14ac:dyDescent="0.2">
      <c r="B33">
        <v>54</v>
      </c>
      <c r="C33">
        <v>22</v>
      </c>
      <c r="D33">
        <v>21</v>
      </c>
      <c r="E33">
        <v>31</v>
      </c>
      <c r="H33">
        <v>16</v>
      </c>
      <c r="I33">
        <v>50</v>
      </c>
      <c r="J33">
        <v>51</v>
      </c>
      <c r="M33">
        <v>68</v>
      </c>
      <c r="O33" s="5">
        <f t="shared" si="12"/>
        <v>5400000</v>
      </c>
      <c r="P33" s="5">
        <f t="shared" si="12"/>
        <v>2200000</v>
      </c>
      <c r="Q33" s="5">
        <f t="shared" si="12"/>
        <v>2100000</v>
      </c>
      <c r="R33" s="5">
        <f t="shared" si="12"/>
        <v>3100000</v>
      </c>
      <c r="S33" s="5"/>
      <c r="T33" s="5"/>
      <c r="U33" s="5">
        <f t="shared" si="12"/>
        <v>1600000</v>
      </c>
      <c r="V33" s="5">
        <f t="shared" si="12"/>
        <v>500000</v>
      </c>
      <c r="W33" s="5">
        <f t="shared" si="12"/>
        <v>510000</v>
      </c>
      <c r="X33" s="5"/>
      <c r="Y33" s="5"/>
      <c r="Z33" s="5">
        <f t="shared" si="12"/>
        <v>680000</v>
      </c>
      <c r="AA33" s="5"/>
      <c r="AC33">
        <f t="shared" si="13"/>
        <v>6.7323937598229682</v>
      </c>
      <c r="AD33">
        <f t="shared" si="13"/>
        <v>6.3424226808222066</v>
      </c>
      <c r="AE33">
        <f t="shared" si="13"/>
        <v>6.3222192947339195</v>
      </c>
      <c r="AF33">
        <f t="shared" si="13"/>
        <v>6.4913616938342731</v>
      </c>
      <c r="AI33">
        <f t="shared" si="14"/>
        <v>6.204119982655925</v>
      </c>
      <c r="AJ33">
        <f t="shared" si="14"/>
        <v>5.6989700043360187</v>
      </c>
      <c r="AK33">
        <f t="shared" si="14"/>
        <v>5.7075701760979367</v>
      </c>
      <c r="AN33">
        <f t="shared" si="14"/>
        <v>5.8325089127062366</v>
      </c>
    </row>
    <row r="34" spans="1:43" x14ac:dyDescent="0.2">
      <c r="B34">
        <v>67</v>
      </c>
      <c r="C34">
        <v>26</v>
      </c>
      <c r="D34" t="s">
        <v>0</v>
      </c>
      <c r="E34">
        <v>31</v>
      </c>
      <c r="H34">
        <v>15</v>
      </c>
      <c r="I34">
        <v>20</v>
      </c>
      <c r="J34">
        <v>59</v>
      </c>
      <c r="M34">
        <v>60</v>
      </c>
      <c r="O34" s="5">
        <f t="shared" si="12"/>
        <v>6700000</v>
      </c>
      <c r="P34" s="5">
        <f t="shared" si="12"/>
        <v>2600000</v>
      </c>
      <c r="Q34" s="5"/>
      <c r="R34" s="5">
        <f t="shared" si="12"/>
        <v>3100000</v>
      </c>
      <c r="S34" s="5"/>
      <c r="T34" s="5"/>
      <c r="U34" s="5">
        <f t="shared" si="12"/>
        <v>1500000</v>
      </c>
      <c r="V34" s="5">
        <f t="shared" si="12"/>
        <v>200000</v>
      </c>
      <c r="W34" s="5">
        <f t="shared" si="12"/>
        <v>590000</v>
      </c>
      <c r="X34" s="5"/>
      <c r="Y34" s="5"/>
      <c r="Z34" s="5">
        <f t="shared" si="12"/>
        <v>600000</v>
      </c>
      <c r="AA34" s="5"/>
      <c r="AC34">
        <f t="shared" si="13"/>
        <v>6.826074802700826</v>
      </c>
      <c r="AD34">
        <f t="shared" si="13"/>
        <v>6.4149733479708182</v>
      </c>
      <c r="AF34">
        <f t="shared" si="13"/>
        <v>6.4913616938342731</v>
      </c>
      <c r="AI34">
        <f t="shared" si="14"/>
        <v>6.1760912590556813</v>
      </c>
      <c r="AJ34">
        <f t="shared" si="14"/>
        <v>5.3010299956639813</v>
      </c>
      <c r="AK34">
        <f t="shared" si="14"/>
        <v>5.7708520116421438</v>
      </c>
      <c r="AN34">
        <f t="shared" si="14"/>
        <v>5.7781512503836439</v>
      </c>
      <c r="AQ34" s="2"/>
    </row>
    <row r="35" spans="1:43" x14ac:dyDescent="0.2">
      <c r="A35" t="s">
        <v>11</v>
      </c>
      <c r="B35" s="17">
        <f t="shared" ref="B35:H35" si="15">AVERAGE(B32:B34)</f>
        <v>62.666666666666664</v>
      </c>
      <c r="C35" s="17">
        <f>AVERAGE(C32:C34)</f>
        <v>24</v>
      </c>
      <c r="D35" s="17">
        <f>AVERAGE(D32:D33)</f>
        <v>19.5</v>
      </c>
      <c r="E35" s="17">
        <f>AVERAGE(E32:E34)</f>
        <v>32</v>
      </c>
      <c r="F35" s="17"/>
      <c r="G35" s="17"/>
      <c r="H35" s="17">
        <f t="shared" si="15"/>
        <v>13.666666666666666</v>
      </c>
      <c r="I35" s="17">
        <f>AVERAGE(I32:I34)</f>
        <v>30</v>
      </c>
      <c r="J35" s="17">
        <f>AVERAGE(J32:J34)</f>
        <v>55</v>
      </c>
      <c r="K35" s="17"/>
      <c r="L35" s="17"/>
      <c r="M35" s="17">
        <f>AVERAGE(M32:M34)</f>
        <v>66.666666666666671</v>
      </c>
      <c r="O35" s="16">
        <f>AVERAGE(O32:O34)</f>
        <v>6266666.666666667</v>
      </c>
      <c r="P35" s="16">
        <f>AVERAGE(P32:P34)</f>
        <v>2400000</v>
      </c>
      <c r="Q35" s="16">
        <f>AVERAGE(Q32:Q33)</f>
        <v>1950000</v>
      </c>
      <c r="R35" s="16">
        <f>AVERAGE(R32:R34)</f>
        <v>3200000</v>
      </c>
      <c r="S35" s="16"/>
      <c r="T35" s="16"/>
      <c r="U35" s="16">
        <f>AVERAGE(U32:U34)</f>
        <v>1366666.6666666667</v>
      </c>
      <c r="V35" s="16">
        <f>AVERAGE(V32:V33)</f>
        <v>350000</v>
      </c>
      <c r="W35" s="16">
        <f>AVERAGE(W32:W34)</f>
        <v>550000</v>
      </c>
      <c r="X35" s="16"/>
      <c r="Y35" s="16"/>
      <c r="Z35" s="16">
        <f>AVERAGE(Z32:Z33)</f>
        <v>700000</v>
      </c>
      <c r="AA35" s="16"/>
      <c r="AC35" s="18">
        <f>AVERAGE(AC32:AC34)</f>
        <v>6.7948477884082061</v>
      </c>
      <c r="AD35" s="18">
        <f>AVERAGE(AD32:AD34)</f>
        <v>6.3792024235015434</v>
      </c>
      <c r="AE35" s="18">
        <f>AVERAGE(AE32:AE33)</f>
        <v>6.288745899918613</v>
      </c>
      <c r="AF35" s="18">
        <f>AVERAGE(AF32:AF34)</f>
        <v>6.5047341015702669</v>
      </c>
      <c r="AG35" s="18"/>
      <c r="AH35" s="18"/>
      <c r="AI35" s="18">
        <f t="shared" ref="AI35:AN35" si="16">AVERAGE(AI32:AI34)</f>
        <v>6.1267370805705355</v>
      </c>
      <c r="AJ35" s="18">
        <f t="shared" si="16"/>
        <v>5.4336766652213271</v>
      </c>
      <c r="AK35" s="18">
        <f t="shared" si="16"/>
        <v>5.7395949590781079</v>
      </c>
      <c r="AL35" s="18"/>
      <c r="AM35" s="18"/>
      <c r="AN35" s="18">
        <f t="shared" si="16"/>
        <v>5.8226642198403828</v>
      </c>
      <c r="AO35" s="18"/>
      <c r="AP35" s="18"/>
    </row>
    <row r="36" spans="1:43" x14ac:dyDescent="0.2">
      <c r="A36" t="s">
        <v>12</v>
      </c>
      <c r="B36" s="7">
        <f>STDEV(B32:B34)</f>
        <v>7.5055534994651349</v>
      </c>
      <c r="C36" s="7">
        <f>STDEV(C32:C34)</f>
        <v>2</v>
      </c>
      <c r="D36" s="7">
        <f>STDEV(D32:D33)</f>
        <v>2.1213203435596424</v>
      </c>
      <c r="E36" s="7">
        <f>STDEV(E32:E34)</f>
        <v>1.7320508075688772</v>
      </c>
      <c r="F36" s="7"/>
      <c r="G36" s="7"/>
      <c r="H36" s="7">
        <f t="shared" ref="H36:M36" si="17">STDEV(H32:H34)</f>
        <v>3.2145502536643153</v>
      </c>
      <c r="I36" s="7">
        <f t="shared" si="17"/>
        <v>17.320508075688775</v>
      </c>
      <c r="J36" s="7">
        <f t="shared" si="17"/>
        <v>4</v>
      </c>
      <c r="K36" s="7"/>
      <c r="L36" s="7"/>
      <c r="M36" s="7">
        <f t="shared" si="17"/>
        <v>6.1101009266077861</v>
      </c>
      <c r="O36" s="7">
        <f>STDEV(O32:O33)</f>
        <v>919238.81554251176</v>
      </c>
      <c r="P36" s="7">
        <f t="shared" ref="P36:U36" si="18">STDEV(P32:P34)</f>
        <v>200000</v>
      </c>
      <c r="Q36" s="7">
        <f>STDEV(Q32:Q33)</f>
        <v>212132.03435596425</v>
      </c>
      <c r="R36" s="7">
        <f t="shared" si="18"/>
        <v>173205.08075688774</v>
      </c>
      <c r="S36" s="7"/>
      <c r="T36" s="7"/>
      <c r="U36" s="7">
        <f t="shared" si="18"/>
        <v>321455.02536643209</v>
      </c>
      <c r="V36" s="7">
        <f>STDEV(V32:V33)</f>
        <v>212132.03435596425</v>
      </c>
      <c r="W36" s="7">
        <f>STDEV(W32:W34)</f>
        <v>40000</v>
      </c>
      <c r="X36" s="7"/>
      <c r="Y36" s="7"/>
      <c r="Z36" s="7">
        <f>STDEV(Z32:Z33)</f>
        <v>28284.2712474619</v>
      </c>
      <c r="AA36" s="7"/>
      <c r="AC36" s="7">
        <f t="shared" ref="AC36:AI36" si="19">STDEV(AC32:AC34)</f>
        <v>5.4086775323496095E-2</v>
      </c>
      <c r="AD36" s="7">
        <f t="shared" si="19"/>
        <v>3.6285852774364726E-2</v>
      </c>
      <c r="AE36" s="7">
        <f>STDEV(AE32:AE33)</f>
        <v>4.7338528926475741E-2</v>
      </c>
      <c r="AF36" s="7">
        <f>STDEV(AF32:AF34)</f>
        <v>2.3161689618268873E-2</v>
      </c>
      <c r="AG36" s="7"/>
      <c r="AH36" s="7"/>
      <c r="AI36" s="7">
        <f t="shared" si="19"/>
        <v>0.11064862416822684</v>
      </c>
      <c r="AJ36" s="7">
        <f>STDEV(AJ32:AJ34)</f>
        <v>0.22975077112812287</v>
      </c>
      <c r="AK36" s="7">
        <f>STDEV(AK32:AK34)</f>
        <v>3.1647902536422738E-2</v>
      </c>
      <c r="AL36" s="7"/>
      <c r="AM36" s="7"/>
      <c r="AN36" s="7">
        <f>STDEV(AN32:AN34)</f>
        <v>4.0498221129215611E-2</v>
      </c>
      <c r="AO36" s="7"/>
      <c r="AP36" s="7"/>
    </row>
    <row r="37" spans="1:43" x14ac:dyDescent="0.2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O37" s="7"/>
      <c r="P37" s="7"/>
      <c r="U37" s="23"/>
      <c r="V37" s="23"/>
      <c r="W37" s="23"/>
      <c r="Z37" s="23"/>
      <c r="AB37" s="7"/>
      <c r="AC37" s="7"/>
      <c r="AD37" s="7"/>
    </row>
    <row r="38" spans="1:43" ht="17" customHeight="1" x14ac:dyDescent="0.2">
      <c r="AH38" t="s">
        <v>33</v>
      </c>
      <c r="AJ38">
        <f>TTEST(AI32:AI34,AJ32:AJ34,2,2)</f>
        <v>9.2575954474114711E-3</v>
      </c>
      <c r="AK38">
        <f>TTEST(AI32:AI34,AK32:AK34,2,2)</f>
        <v>4.3221545181594085E-3</v>
      </c>
      <c r="AN38">
        <f>TTEST(AI32:AI34,AN32:AN34,2,2)</f>
        <v>1.1075941334147734E-2</v>
      </c>
    </row>
    <row r="39" spans="1:43" x14ac:dyDescent="0.2">
      <c r="N39" t="s">
        <v>34</v>
      </c>
      <c r="O39" t="s">
        <v>35</v>
      </c>
      <c r="AI39">
        <f>TTEST(AD32:AD34,AI32:AI34,2,2)</f>
        <v>1.9856871717272222E-2</v>
      </c>
      <c r="AN39">
        <f>TTEST(AC32:AC34,AN32:AN34,2,2)</f>
        <v>1.5390117820336712E-5</v>
      </c>
    </row>
    <row r="40" spans="1:43" x14ac:dyDescent="0.2">
      <c r="N40" s="24">
        <f>100-(O32/$R$8*100)</f>
        <v>-12.921348314606746</v>
      </c>
      <c r="O40" s="24">
        <f>100-(P32/$R$8*100)</f>
        <v>59.550561797752806</v>
      </c>
      <c r="Q40" s="24">
        <f t="shared" ref="Q40:R42" si="20">100-(Q32/$R$8*100)</f>
        <v>69.662921348314597</v>
      </c>
      <c r="R40" s="24">
        <f t="shared" si="20"/>
        <v>42.696629213483142</v>
      </c>
    </row>
    <row r="41" spans="1:43" x14ac:dyDescent="0.2">
      <c r="N41" s="24">
        <f t="shared" ref="N41:O42" si="21">100-(O33/$R$8*100)</f>
        <v>8.9887640449438209</v>
      </c>
      <c r="O41" s="24">
        <f t="shared" si="21"/>
        <v>62.921348314606739</v>
      </c>
      <c r="Q41" s="24">
        <f t="shared" si="20"/>
        <v>64.606741573033702</v>
      </c>
      <c r="R41" s="24">
        <f t="shared" si="20"/>
        <v>47.752808988764038</v>
      </c>
    </row>
    <row r="42" spans="1:43" x14ac:dyDescent="0.2">
      <c r="N42" s="24">
        <f t="shared" si="21"/>
        <v>-12.921348314606746</v>
      </c>
      <c r="O42" s="24">
        <f t="shared" si="21"/>
        <v>56.179775280898873</v>
      </c>
      <c r="Q42" s="24">
        <f t="shared" si="20"/>
        <v>100</v>
      </c>
      <c r="R42" s="24">
        <f t="shared" si="20"/>
        <v>47.752808988764038</v>
      </c>
    </row>
    <row r="43" spans="1:43" x14ac:dyDescent="0.2">
      <c r="I43" t="s">
        <v>25</v>
      </c>
      <c r="N43" s="17">
        <f>AVERAGE(N40:N42)</f>
        <v>-5.6179775280898907</v>
      </c>
      <c r="O43" s="17">
        <f>AVERAGE(O40:O42)</f>
        <v>59.550561797752806</v>
      </c>
      <c r="Q43" s="17">
        <f>AVERAGE(Q40:Q42)</f>
        <v>78.089887640449433</v>
      </c>
      <c r="R43" s="17">
        <f>AVERAGE(R40:R42)</f>
        <v>46.067415730337075</v>
      </c>
    </row>
    <row r="44" spans="1:43" x14ac:dyDescent="0.2">
      <c r="I44" t="s">
        <v>14</v>
      </c>
      <c r="J44" t="s">
        <v>27</v>
      </c>
      <c r="K44" t="s">
        <v>28</v>
      </c>
      <c r="L44" t="s">
        <v>29</v>
      </c>
      <c r="N44" s="25">
        <f>STDEV(N40:N41)</f>
        <v>15.492789025997393</v>
      </c>
      <c r="O44" s="25">
        <f>STDEV(O40:O41)</f>
        <v>2.3835060039995986</v>
      </c>
      <c r="Q44" s="25">
        <f>STDEV(Q40:Q41)</f>
        <v>3.5752590059993952</v>
      </c>
      <c r="R44" s="25">
        <f>STDEV(R40:R41)</f>
        <v>3.5752590059993952</v>
      </c>
    </row>
    <row r="45" spans="1:43" x14ac:dyDescent="0.2">
      <c r="I45" s="24">
        <f>(Z32/O$35)*100</f>
        <v>11.48936170212766</v>
      </c>
      <c r="J45" s="24">
        <f t="shared" ref="J45:L47" si="22">(U32/P$35)*100</f>
        <v>41.666666666666671</v>
      </c>
      <c r="K45" s="24">
        <f t="shared" si="22"/>
        <v>10.256410256410255</v>
      </c>
      <c r="L45" s="24">
        <f t="shared" si="22"/>
        <v>17.1875</v>
      </c>
      <c r="M45" s="24"/>
    </row>
    <row r="46" spans="1:43" x14ac:dyDescent="0.2">
      <c r="I46" s="24">
        <f>(Z33/O$35)*100</f>
        <v>10.851063829787233</v>
      </c>
      <c r="J46" s="24">
        <f t="shared" si="22"/>
        <v>66.666666666666657</v>
      </c>
      <c r="K46" s="24">
        <f t="shared" si="22"/>
        <v>25.641025641025639</v>
      </c>
      <c r="L46" s="24">
        <f t="shared" si="22"/>
        <v>15.937499999999998</v>
      </c>
      <c r="M46" s="24"/>
      <c r="N46" s="24"/>
      <c r="O46" s="24"/>
    </row>
    <row r="47" spans="1:43" x14ac:dyDescent="0.2">
      <c r="I47" s="24">
        <f>(Z34/O$35)*100</f>
        <v>9.5744680851063837</v>
      </c>
      <c r="J47" s="24">
        <f t="shared" si="22"/>
        <v>62.5</v>
      </c>
      <c r="K47" s="24">
        <f t="shared" si="22"/>
        <v>10.256410256410255</v>
      </c>
      <c r="L47" s="24">
        <f t="shared" si="22"/>
        <v>18.4375</v>
      </c>
      <c r="M47" s="24"/>
      <c r="N47" s="24"/>
      <c r="O47" s="24"/>
    </row>
    <row r="48" spans="1:43" x14ac:dyDescent="0.2">
      <c r="I48" s="26">
        <f>AVERAGE(I45:I47)</f>
        <v>10.638297872340425</v>
      </c>
      <c r="J48" s="26">
        <f>AVERAGE(J45:J47)</f>
        <v>56.944444444444436</v>
      </c>
      <c r="K48" s="27">
        <f>AVERAGE(K45:K47)</f>
        <v>15.384615384615385</v>
      </c>
      <c r="L48" s="26">
        <f>AVERAGE(L45:L47)</f>
        <v>17.1875</v>
      </c>
      <c r="M48" s="26"/>
      <c r="N48" s="24"/>
      <c r="O48" s="24"/>
    </row>
    <row r="49" spans="9:17" x14ac:dyDescent="0.2">
      <c r="I49" s="7">
        <f>STDEV(I45:I47)</f>
        <v>0.97501610530975269</v>
      </c>
      <c r="J49" s="7">
        <f>STDEV(J45:J47)</f>
        <v>13.393959390268014</v>
      </c>
      <c r="K49" s="7">
        <f>STDEV(K45:K47)</f>
        <v>8.882311833686547</v>
      </c>
      <c r="L49" s="7">
        <f>STDEV(L45:L47)</f>
        <v>1.2500000000000009</v>
      </c>
      <c r="M49" s="7"/>
      <c r="N49" s="17"/>
      <c r="O49" s="17"/>
    </row>
    <row r="50" spans="9:17" x14ac:dyDescent="0.2">
      <c r="N50" s="25"/>
      <c r="O50" s="25"/>
    </row>
    <row r="55" spans="9:17" x14ac:dyDescent="0.2">
      <c r="N55" t="s">
        <v>36</v>
      </c>
      <c r="O55" t="s">
        <v>37</v>
      </c>
      <c r="P55" t="s">
        <v>34</v>
      </c>
      <c r="Q55" t="s">
        <v>35</v>
      </c>
    </row>
    <row r="56" spans="9:17" x14ac:dyDescent="0.2">
      <c r="N56">
        <v>0</v>
      </c>
      <c r="O56">
        <v>32.075471698113205</v>
      </c>
      <c r="P56">
        <v>-12.921348314606746</v>
      </c>
      <c r="Q56">
        <v>59.550561797752806</v>
      </c>
    </row>
    <row r="57" spans="9:17" x14ac:dyDescent="0.2">
      <c r="N57">
        <v>1.3698630136986338</v>
      </c>
      <c r="O57">
        <v>43.39622641509434</v>
      </c>
      <c r="P57">
        <v>8.9887640449438209</v>
      </c>
      <c r="Q57">
        <v>62.921348314606739</v>
      </c>
    </row>
    <row r="58" spans="9:17" x14ac:dyDescent="0.2">
      <c r="N58">
        <v>0</v>
      </c>
      <c r="O58">
        <v>57.547169811320757</v>
      </c>
      <c r="P58">
        <v>-12.921348314606746</v>
      </c>
      <c r="Q58">
        <v>56.179775280898873</v>
      </c>
    </row>
    <row r="59" spans="9:17" x14ac:dyDescent="0.2">
      <c r="N59" s="18">
        <v>0.4566210045662113</v>
      </c>
      <c r="O59" s="18">
        <v>44.339622641509436</v>
      </c>
      <c r="P59" s="18">
        <v>-5.6179775280898907</v>
      </c>
      <c r="Q59" s="18">
        <v>59.550561797752806</v>
      </c>
    </row>
    <row r="60" spans="9:17" x14ac:dyDescent="0.2">
      <c r="N60">
        <v>0.79089077971181831</v>
      </c>
      <c r="O60">
        <v>12.762027602328926</v>
      </c>
      <c r="P60">
        <v>15.492789025997393</v>
      </c>
      <c r="Q60">
        <v>2.3835060039995986</v>
      </c>
    </row>
  </sheetData>
  <mergeCells count="6">
    <mergeCell ref="Q3:R3"/>
    <mergeCell ref="V4:W4"/>
    <mergeCell ref="B12:C12"/>
    <mergeCell ref="D12:E12"/>
    <mergeCell ref="O12:Q12"/>
    <mergeCell ref="R12:W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96936-378F-4B40-959D-9A447483D3ED}">
  <dimension ref="A1:C5"/>
  <sheetViews>
    <sheetView workbookViewId="0">
      <selection sqref="A1:C5"/>
    </sheetView>
  </sheetViews>
  <sheetFormatPr baseColWidth="10" defaultRowHeight="16" x14ac:dyDescent="0.2"/>
  <sheetData>
    <row r="1" spans="1:3" x14ac:dyDescent="0.2">
      <c r="A1" s="29" t="s">
        <v>38</v>
      </c>
      <c r="B1" s="29" t="s">
        <v>39</v>
      </c>
      <c r="C1" s="29" t="s">
        <v>28</v>
      </c>
    </row>
    <row r="2" spans="1:3" x14ac:dyDescent="0.2">
      <c r="A2" s="28">
        <v>1078</v>
      </c>
      <c r="B2" s="28">
        <v>6497</v>
      </c>
      <c r="C2" s="28">
        <v>954</v>
      </c>
    </row>
    <row r="3" spans="1:3" x14ac:dyDescent="0.2">
      <c r="A3" s="28">
        <v>852</v>
      </c>
      <c r="B3" s="28">
        <v>6943</v>
      </c>
      <c r="C3" s="28">
        <v>646</v>
      </c>
    </row>
    <row r="4" spans="1:3" x14ac:dyDescent="0.2">
      <c r="A4" s="28">
        <v>1237</v>
      </c>
      <c r="B4" s="28">
        <v>5520</v>
      </c>
      <c r="C4" s="28">
        <v>972</v>
      </c>
    </row>
    <row r="5" spans="1:3" x14ac:dyDescent="0.2">
      <c r="A5" s="28">
        <v>937</v>
      </c>
      <c r="B5" s="28">
        <v>4211</v>
      </c>
      <c r="C5" s="28">
        <v>1017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D383-7A6D-5F42-B49B-470FF87C58B1}">
  <dimension ref="A1:K3"/>
  <sheetViews>
    <sheetView workbookViewId="0">
      <selection activeCell="I23" sqref="I23"/>
    </sheetView>
  </sheetViews>
  <sheetFormatPr baseColWidth="10" defaultRowHeight="16" x14ac:dyDescent="0.2"/>
  <sheetData>
    <row r="1" spans="1:11" x14ac:dyDescent="0.2">
      <c r="A1" s="29"/>
      <c r="B1" s="29"/>
      <c r="C1" s="42" t="s">
        <v>40</v>
      </c>
      <c r="D1" s="42"/>
      <c r="E1" s="42"/>
      <c r="F1" s="42" t="s">
        <v>41</v>
      </c>
      <c r="G1" s="42"/>
      <c r="H1" s="42"/>
      <c r="I1" s="42" t="s">
        <v>42</v>
      </c>
      <c r="J1" s="42"/>
      <c r="K1" s="42"/>
    </row>
    <row r="2" spans="1:11" x14ac:dyDescent="0.2">
      <c r="A2" s="30" t="s">
        <v>43</v>
      </c>
      <c r="B2" s="28"/>
      <c r="C2" s="28">
        <v>11</v>
      </c>
      <c r="D2" s="28">
        <v>12</v>
      </c>
      <c r="E2" s="28">
        <v>11</v>
      </c>
      <c r="F2" s="28">
        <v>57</v>
      </c>
      <c r="G2" s="28">
        <v>49</v>
      </c>
      <c r="H2" s="28">
        <v>57</v>
      </c>
      <c r="I2" s="28">
        <v>70</v>
      </c>
      <c r="J2" s="28">
        <v>73</v>
      </c>
      <c r="K2" s="28">
        <v>79</v>
      </c>
    </row>
    <row r="3" spans="1:11" x14ac:dyDescent="0.2">
      <c r="A3" s="30" t="s">
        <v>44</v>
      </c>
      <c r="B3" s="28"/>
      <c r="C3" s="28">
        <v>80</v>
      </c>
      <c r="D3" s="28">
        <v>55</v>
      </c>
      <c r="E3" s="28">
        <v>68</v>
      </c>
      <c r="F3" s="28">
        <v>66</v>
      </c>
      <c r="G3" s="28">
        <v>62</v>
      </c>
      <c r="H3" s="28">
        <v>79</v>
      </c>
      <c r="I3" s="28">
        <v>80</v>
      </c>
      <c r="J3" s="28">
        <v>57</v>
      </c>
      <c r="K3" s="28">
        <v>102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0859-5E3E-8145-9C78-9C31DEF24331}">
  <dimension ref="A1:H22"/>
  <sheetViews>
    <sheetView tabSelected="1" workbookViewId="0">
      <selection sqref="A1:XFD1"/>
    </sheetView>
  </sheetViews>
  <sheetFormatPr baseColWidth="10" defaultRowHeight="16" x14ac:dyDescent="0.2"/>
  <sheetData>
    <row r="1" spans="1:8" ht="17" x14ac:dyDescent="0.2">
      <c r="A1" s="31" t="s">
        <v>84</v>
      </c>
      <c r="B1" s="31"/>
      <c r="E1" s="43" t="s">
        <v>85</v>
      </c>
      <c r="H1" s="43" t="s">
        <v>86</v>
      </c>
    </row>
    <row r="2" spans="1:8" ht="17" x14ac:dyDescent="0.2">
      <c r="A2" s="31" t="s">
        <v>45</v>
      </c>
      <c r="B2" s="31" t="s">
        <v>46</v>
      </c>
      <c r="C2" s="32" t="s">
        <v>47</v>
      </c>
      <c r="D2" s="33">
        <v>4900000</v>
      </c>
      <c r="E2" s="33" t="s">
        <v>48</v>
      </c>
      <c r="F2" s="33" t="s">
        <v>49</v>
      </c>
      <c r="G2" s="33" t="s">
        <v>50</v>
      </c>
      <c r="H2" s="33">
        <v>1E-10</v>
      </c>
    </row>
    <row r="3" spans="1:8" ht="17" x14ac:dyDescent="0.2">
      <c r="A3" s="31"/>
      <c r="B3" s="31"/>
      <c r="C3" s="32" t="s">
        <v>51</v>
      </c>
      <c r="D3" s="33">
        <v>1033333</v>
      </c>
      <c r="E3" s="33" t="s">
        <v>52</v>
      </c>
      <c r="F3" s="33" t="s">
        <v>49</v>
      </c>
      <c r="G3" s="33" t="s">
        <v>53</v>
      </c>
      <c r="H3" s="33">
        <v>9.15293176E-3</v>
      </c>
    </row>
    <row r="4" spans="1:8" ht="17" x14ac:dyDescent="0.2">
      <c r="A4" s="31"/>
      <c r="B4" s="31"/>
      <c r="C4" s="32" t="s">
        <v>54</v>
      </c>
      <c r="D4" s="33">
        <v>1650000</v>
      </c>
      <c r="E4" s="33" t="s">
        <v>55</v>
      </c>
      <c r="F4" s="33" t="s">
        <v>49</v>
      </c>
      <c r="G4" s="33" t="s">
        <v>56</v>
      </c>
      <c r="H4" s="33">
        <v>4.0311383999999998E-4</v>
      </c>
    </row>
    <row r="5" spans="1:8" ht="17" x14ac:dyDescent="0.2">
      <c r="A5" s="31"/>
      <c r="B5" s="31"/>
      <c r="C5" s="32" t="s">
        <v>57</v>
      </c>
      <c r="D5" s="33">
        <v>2650000</v>
      </c>
      <c r="E5" s="33" t="s">
        <v>58</v>
      </c>
      <c r="F5" s="33" t="s">
        <v>49</v>
      </c>
      <c r="G5" s="33" t="s">
        <v>50</v>
      </c>
      <c r="H5" s="33">
        <v>4.4827999999999999E-7</v>
      </c>
    </row>
    <row r="6" spans="1:8" ht="17" x14ac:dyDescent="0.2">
      <c r="A6" s="31"/>
      <c r="B6" s="31"/>
    </row>
    <row r="7" spans="1:8" ht="17" x14ac:dyDescent="0.2">
      <c r="A7" s="31" t="s">
        <v>59</v>
      </c>
      <c r="B7" s="31" t="s">
        <v>46</v>
      </c>
      <c r="C7" s="32" t="s">
        <v>60</v>
      </c>
      <c r="D7" s="33">
        <v>-46.31</v>
      </c>
      <c r="E7" s="33" t="s">
        <v>61</v>
      </c>
      <c r="F7" s="33" t="s">
        <v>49</v>
      </c>
      <c r="G7" s="33" t="s">
        <v>56</v>
      </c>
      <c r="H7" s="34">
        <v>3.3E-4</v>
      </c>
    </row>
    <row r="8" spans="1:8" ht="17" x14ac:dyDescent="0.2">
      <c r="A8" s="31"/>
      <c r="B8" s="31"/>
      <c r="C8" s="32" t="s">
        <v>62</v>
      </c>
      <c r="D8" s="33">
        <v>41.56</v>
      </c>
      <c r="E8" s="33" t="s">
        <v>63</v>
      </c>
      <c r="F8" s="33" t="s">
        <v>49</v>
      </c>
      <c r="G8" s="33" t="s">
        <v>56</v>
      </c>
      <c r="H8" s="35">
        <v>6.9499999999999998E-4</v>
      </c>
    </row>
    <row r="9" spans="1:8" ht="17" x14ac:dyDescent="0.2">
      <c r="A9" s="31"/>
      <c r="B9" s="31"/>
      <c r="C9" s="32" t="s">
        <v>64</v>
      </c>
      <c r="D9" s="33">
        <v>39.756700000000002</v>
      </c>
      <c r="E9" s="33" t="s">
        <v>65</v>
      </c>
      <c r="F9" s="33" t="s">
        <v>49</v>
      </c>
      <c r="G9" s="33" t="s">
        <v>56</v>
      </c>
      <c r="H9" s="34">
        <v>9.3700000000000001E-4</v>
      </c>
    </row>
    <row r="10" spans="1:8" ht="17" x14ac:dyDescent="0.2">
      <c r="A10" s="31"/>
      <c r="B10" s="31"/>
      <c r="H10" s="5"/>
    </row>
    <row r="11" spans="1:8" ht="17" x14ac:dyDescent="0.2">
      <c r="A11" s="31" t="s">
        <v>66</v>
      </c>
      <c r="B11" s="31" t="s">
        <v>46</v>
      </c>
      <c r="C11" s="32" t="s">
        <v>60</v>
      </c>
      <c r="D11" s="33">
        <v>-4766.75</v>
      </c>
      <c r="E11" s="33" t="s">
        <v>67</v>
      </c>
      <c r="F11" s="33" t="s">
        <v>49</v>
      </c>
      <c r="G11" s="33" t="s">
        <v>50</v>
      </c>
      <c r="H11" s="34">
        <v>1.1E-5</v>
      </c>
    </row>
    <row r="12" spans="1:8" ht="17" x14ac:dyDescent="0.2">
      <c r="A12" s="31"/>
      <c r="B12" s="31"/>
      <c r="C12" s="32" t="s">
        <v>62</v>
      </c>
      <c r="D12" s="33">
        <v>4895.5</v>
      </c>
      <c r="E12" s="33" t="s">
        <v>68</v>
      </c>
      <c r="F12" s="33" t="s">
        <v>49</v>
      </c>
      <c r="G12" s="33" t="s">
        <v>50</v>
      </c>
      <c r="H12" s="34">
        <v>9.0000000000000002E-6</v>
      </c>
    </row>
    <row r="13" spans="1:8" ht="17" x14ac:dyDescent="0.2">
      <c r="A13" s="31"/>
      <c r="B13" s="31"/>
    </row>
    <row r="14" spans="1:8" ht="17" x14ac:dyDescent="0.2">
      <c r="A14" s="31" t="s">
        <v>69</v>
      </c>
      <c r="B14" s="31" t="s">
        <v>70</v>
      </c>
      <c r="C14" s="32" t="s">
        <v>71</v>
      </c>
      <c r="D14" s="33"/>
      <c r="E14" s="33"/>
      <c r="F14" s="33"/>
      <c r="G14" s="33"/>
      <c r="H14" s="33"/>
    </row>
    <row r="15" spans="1:8" ht="17" x14ac:dyDescent="0.2">
      <c r="A15" s="31"/>
      <c r="B15" s="31"/>
      <c r="C15" s="32" t="s">
        <v>72</v>
      </c>
      <c r="D15" s="33">
        <v>-43</v>
      </c>
      <c r="E15" s="33" t="s">
        <v>73</v>
      </c>
      <c r="F15" s="33" t="s">
        <v>49</v>
      </c>
      <c r="G15" s="33" t="s">
        <v>53</v>
      </c>
      <c r="H15" s="33">
        <v>1.6169999999999999E-3</v>
      </c>
    </row>
    <row r="16" spans="1:8" ht="17" x14ac:dyDescent="0.2">
      <c r="A16" s="31"/>
      <c r="B16" s="31"/>
      <c r="C16" s="32" t="s">
        <v>74</v>
      </c>
      <c r="D16" s="33">
        <v>-62.67</v>
      </c>
      <c r="E16" s="33" t="s">
        <v>75</v>
      </c>
      <c r="F16" s="33" t="s">
        <v>49</v>
      </c>
      <c r="G16" s="33" t="s">
        <v>50</v>
      </c>
      <c r="H16" s="34">
        <v>5.8999999999999998E-5</v>
      </c>
    </row>
    <row r="17" spans="1:8" ht="17" x14ac:dyDescent="0.2">
      <c r="A17" s="31"/>
      <c r="B17" s="31"/>
      <c r="C17" s="32" t="s">
        <v>76</v>
      </c>
      <c r="D17" s="33">
        <v>-19.670000000000002</v>
      </c>
      <c r="E17" s="33" t="s">
        <v>77</v>
      </c>
      <c r="F17" s="33" t="s">
        <v>78</v>
      </c>
      <c r="G17" s="33" t="s">
        <v>79</v>
      </c>
      <c r="H17" s="33">
        <v>0.130108</v>
      </c>
    </row>
    <row r="18" spans="1:8" ht="17" x14ac:dyDescent="0.2">
      <c r="A18" s="31"/>
      <c r="B18" s="31"/>
      <c r="C18" s="32"/>
      <c r="D18" s="33"/>
      <c r="E18" s="33"/>
      <c r="F18" s="33"/>
      <c r="G18" s="33"/>
      <c r="H18" s="33"/>
    </row>
    <row r="19" spans="1:8" ht="17" x14ac:dyDescent="0.2">
      <c r="A19" s="31"/>
      <c r="B19" s="31"/>
      <c r="C19" s="32" t="s">
        <v>80</v>
      </c>
      <c r="D19" s="33"/>
      <c r="E19" s="33"/>
      <c r="F19" s="33"/>
      <c r="G19" s="33"/>
      <c r="H19" s="33"/>
    </row>
    <row r="20" spans="1:8" ht="17" x14ac:dyDescent="0.2">
      <c r="A20" s="31"/>
      <c r="B20" s="31"/>
      <c r="C20" s="32" t="s">
        <v>72</v>
      </c>
      <c r="D20" s="33">
        <v>-1.333</v>
      </c>
      <c r="E20" s="33" t="s">
        <v>81</v>
      </c>
      <c r="F20" s="33" t="s">
        <v>78</v>
      </c>
      <c r="G20" s="33" t="s">
        <v>79</v>
      </c>
      <c r="H20" s="36">
        <v>0.98882700000000001</v>
      </c>
    </row>
    <row r="21" spans="1:8" ht="17" x14ac:dyDescent="0.2">
      <c r="A21" s="31"/>
      <c r="B21" s="31"/>
      <c r="C21" s="32" t="s">
        <v>74</v>
      </c>
      <c r="D21" s="33">
        <v>-12</v>
      </c>
      <c r="E21" s="33" t="s">
        <v>82</v>
      </c>
      <c r="F21" s="33" t="s">
        <v>78</v>
      </c>
      <c r="G21" s="33" t="s">
        <v>79</v>
      </c>
      <c r="H21" s="33">
        <v>0.42938999999999999</v>
      </c>
    </row>
    <row r="22" spans="1:8" ht="17" x14ac:dyDescent="0.2">
      <c r="A22" s="31"/>
      <c r="B22" s="31"/>
      <c r="C22" s="32" t="s">
        <v>76</v>
      </c>
      <c r="D22" s="33">
        <v>-10.67</v>
      </c>
      <c r="E22" s="33" t="s">
        <v>83</v>
      </c>
      <c r="F22" s="33" t="s">
        <v>78</v>
      </c>
      <c r="G22" s="33" t="s">
        <v>79</v>
      </c>
      <c r="H22" s="33">
        <v>0.50764200000000004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3a-b</vt:lpstr>
      <vt:lpstr>Fig. 3c</vt:lpstr>
      <vt:lpstr>Fig. 3d</vt:lpstr>
      <vt:lpstr>P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Conlon</dc:creator>
  <cp:lastModifiedBy>Sarah Conlon</cp:lastModifiedBy>
  <dcterms:created xsi:type="dcterms:W3CDTF">2019-10-24T19:08:07Z</dcterms:created>
  <dcterms:modified xsi:type="dcterms:W3CDTF">2019-10-24T19:38:57Z</dcterms:modified>
</cp:coreProperties>
</file>