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  <Override PartName="/xl/charts/colors2.xml" ContentType="application/vnd.ms-office.chartcolorstyle+xml"/>
  <Override PartName="/xl/charts/style2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9200" windowHeight="7050"/>
  </bookViews>
  <sheets>
    <sheet name="PAPP" sheetId="4" r:id="rId1"/>
  </sheets>
  <calcPr calcId="162913"/>
</workbook>
</file>

<file path=xl/calcChain.xml><?xml version="1.0" encoding="utf-8"?>
<calcChain xmlns="http://schemas.openxmlformats.org/spreadsheetml/2006/main">
  <c r="E48" i="4" l="1"/>
  <c r="E49" i="4"/>
  <c r="E51" i="4"/>
  <c r="E52" i="4"/>
  <c r="E53" i="4"/>
  <c r="E55" i="4"/>
  <c r="E56" i="4"/>
  <c r="E57" i="4"/>
  <c r="E59" i="4"/>
  <c r="E60" i="4"/>
  <c r="E61" i="4"/>
  <c r="E64" i="4"/>
  <c r="E65" i="4"/>
  <c r="E66" i="4"/>
  <c r="E70" i="4"/>
  <c r="E71" i="4"/>
  <c r="E72" i="4"/>
  <c r="E47" i="4"/>
  <c r="D72" i="4"/>
  <c r="D71" i="4"/>
  <c r="D66" i="4"/>
  <c r="D65" i="4"/>
  <c r="D61" i="4"/>
  <c r="D60" i="4"/>
  <c r="D57" i="4"/>
  <c r="D56" i="4"/>
  <c r="D53" i="4"/>
  <c r="D52" i="4"/>
  <c r="D49" i="4"/>
  <c r="D48" i="4"/>
  <c r="E44" i="4"/>
  <c r="E43" i="4"/>
  <c r="E42" i="4"/>
  <c r="D44" i="4"/>
  <c r="D43" i="4"/>
  <c r="D32" i="4" l="1"/>
  <c r="E32" i="4" s="1"/>
  <c r="F32" i="4" s="1"/>
  <c r="G32" i="4" s="1"/>
  <c r="D31" i="4"/>
  <c r="E31" i="4" s="1"/>
  <c r="F31" i="4" s="1"/>
  <c r="G31" i="4" s="1"/>
  <c r="D30" i="4"/>
  <c r="E30" i="4" s="1"/>
  <c r="F30" i="4" s="1"/>
  <c r="G30" i="4" s="1"/>
  <c r="D28" i="4"/>
  <c r="E28" i="4" s="1"/>
  <c r="F28" i="4" s="1"/>
  <c r="G28" i="4" s="1"/>
  <c r="D27" i="4"/>
  <c r="E27" i="4" s="1"/>
  <c r="F27" i="4" s="1"/>
  <c r="G27" i="4" s="1"/>
  <c r="D26" i="4"/>
  <c r="E26" i="4" s="1"/>
  <c r="F26" i="4" s="1"/>
  <c r="G26" i="4" s="1"/>
  <c r="D24" i="4"/>
  <c r="E24" i="4" s="1"/>
  <c r="F24" i="4" s="1"/>
  <c r="G24" i="4" s="1"/>
  <c r="D23" i="4"/>
  <c r="E23" i="4" s="1"/>
  <c r="F23" i="4" s="1"/>
  <c r="G23" i="4" s="1"/>
  <c r="D22" i="4"/>
  <c r="E22" i="4" s="1"/>
  <c r="F22" i="4" s="1"/>
  <c r="G22" i="4" s="1"/>
  <c r="D20" i="4"/>
  <c r="E20" i="4" s="1"/>
  <c r="F20" i="4" s="1"/>
  <c r="G20" i="4" s="1"/>
  <c r="D19" i="4"/>
  <c r="E19" i="4" s="1"/>
  <c r="F19" i="4" s="1"/>
  <c r="G19" i="4" s="1"/>
  <c r="D18" i="4"/>
  <c r="E18" i="4" s="1"/>
  <c r="F18" i="4" s="1"/>
  <c r="G18" i="4" s="1"/>
  <c r="D16" i="4"/>
  <c r="E16" i="4" s="1"/>
  <c r="F16" i="4" s="1"/>
  <c r="G16" i="4" s="1"/>
  <c r="D15" i="4"/>
  <c r="E15" i="4" s="1"/>
  <c r="F15" i="4" s="1"/>
  <c r="G15" i="4" s="1"/>
  <c r="D14" i="4"/>
  <c r="E14" i="4" s="1"/>
  <c r="F14" i="4" s="1"/>
  <c r="G14" i="4" s="1"/>
  <c r="I14" i="4" s="1"/>
  <c r="I18" i="4" l="1"/>
  <c r="H18" i="4"/>
  <c r="M16" i="4" s="1"/>
  <c r="I22" i="4"/>
  <c r="H22" i="4"/>
  <c r="M15" i="4" s="1"/>
  <c r="I30" i="4"/>
  <c r="H30" i="4"/>
  <c r="M14" i="4" s="1"/>
  <c r="H14" i="4"/>
  <c r="M17" i="4" s="1"/>
  <c r="H26" i="4"/>
  <c r="M13" i="4" s="1"/>
  <c r="I26" i="4"/>
  <c r="K55" i="4" l="1"/>
  <c r="L56" i="4" l="1"/>
  <c r="L57" i="4"/>
  <c r="M55" i="4"/>
  <c r="M56" i="4"/>
  <c r="M57" i="4"/>
  <c r="N55" i="4"/>
  <c r="N56" i="4"/>
  <c r="N57" i="4"/>
  <c r="P55" i="4"/>
  <c r="P56" i="4"/>
  <c r="P57" i="4"/>
  <c r="Q55" i="4"/>
  <c r="Q56" i="4"/>
  <c r="Q57" i="4"/>
  <c r="K56" i="4"/>
  <c r="K57" i="4"/>
  <c r="O56" i="4" l="1"/>
  <c r="F53" i="4"/>
  <c r="F61" i="4"/>
  <c r="F66" i="4"/>
  <c r="O55" i="4"/>
  <c r="F54" i="4"/>
  <c r="F62" i="4"/>
  <c r="F67" i="4"/>
  <c r="F57" i="4"/>
  <c r="F72" i="4"/>
  <c r="O57" i="4"/>
  <c r="L55" i="4"/>
  <c r="F50" i="4"/>
  <c r="L54" i="4" s="1"/>
  <c r="F49" i="4"/>
  <c r="F58" i="4"/>
  <c r="F73" i="4"/>
  <c r="F44" i="4"/>
  <c r="F45" i="4"/>
</calcChain>
</file>

<file path=xl/sharedStrings.xml><?xml version="1.0" encoding="utf-8"?>
<sst xmlns="http://schemas.openxmlformats.org/spreadsheetml/2006/main" count="45" uniqueCount="33">
  <si>
    <t>5 min</t>
  </si>
  <si>
    <t xml:space="preserve">1) No enzyme </t>
  </si>
  <si>
    <t>2) Enzyme</t>
  </si>
  <si>
    <t>3) MgCl</t>
  </si>
  <si>
    <t>4) MnCl2</t>
  </si>
  <si>
    <t>5) Mn/Mg</t>
  </si>
  <si>
    <t>No PAP</t>
  </si>
  <si>
    <t>APS</t>
  </si>
  <si>
    <t>AMP</t>
  </si>
  <si>
    <t>ATP</t>
  </si>
  <si>
    <t>ADP</t>
  </si>
  <si>
    <t>Average</t>
  </si>
  <si>
    <t>Std</t>
  </si>
  <si>
    <t>1st run</t>
  </si>
  <si>
    <t>2nd run</t>
  </si>
  <si>
    <t>Mn/Mg</t>
  </si>
  <si>
    <t>With PAP</t>
  </si>
  <si>
    <t>Ppi</t>
  </si>
  <si>
    <t>Relative enzyme activity</t>
  </si>
  <si>
    <t>with PAP</t>
  </si>
  <si>
    <t xml:space="preserve">The slope calculated from the Pi calibration </t>
  </si>
  <si>
    <t>y = 0.0199x + 0.0302</t>
  </si>
  <si>
    <t>Correct</t>
  </si>
  <si>
    <t xml:space="preserve">No enzyme </t>
  </si>
  <si>
    <t>Enzyme</t>
  </si>
  <si>
    <t>MgCl</t>
  </si>
  <si>
    <t>MnCl2</t>
  </si>
  <si>
    <t>std</t>
  </si>
  <si>
    <t>µM Pi in 80 µl</t>
  </si>
  <si>
    <t>µM Pi in 80µl / min</t>
  </si>
  <si>
    <t>nmol Pi generated in 80 µl / min</t>
  </si>
  <si>
    <t>µmol Pi generated/min/mg of PAPP</t>
  </si>
  <si>
    <t>Relative activity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</si>
</sst>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 applyAlignment="1">
      <alignment horizontal="right"/>
    </xf>
    <xf numFmtId="0" fontId="0" fillId="0" borderId="0" xfId="0" applyFill="1" applyBorder="1" applyAlignment="1">
      <alignment horizontal="right"/>
    </xf>
    <xf numFmtId="0" fontId="1" fillId="0" borderId="0" xfId="0" applyFont="1"/>
    <xf numFmtId="0" fontId="2" fillId="0" borderId="0" xfId="0" applyFont="1" applyFill="1"/>
    <xf numFmtId="0" fontId="3" fillId="0" borderId="0" xfId="0" applyFont="1"/>
    <xf numFmtId="0" fontId="2" fillId="0" borderId="0" xfId="0" applyFont="1" applyFill="1" applyBorder="1"/>
    <xf numFmtId="0" fontId="0" fillId="0" borderId="0" xfId="0" applyBorder="1" applyAlignment="1">
      <alignment horizontal="right"/>
    </xf>
    <xf numFmtId="0" fontId="0" fillId="0" borderId="0" xfId="0" applyBorder="1"/>
    <xf numFmtId="0" fontId="4" fillId="0" borderId="0" xfId="0" applyFont="1" applyAlignment="1">
      <alignment horizontal="center" vertical="center" readingOrder="1"/>
    </xf>
    <xf numFmtId="0" fontId="5" fillId="0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85000"/>
              </a:schemeClr>
            </a:solidFill>
            <a:ln w="3175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1"/>
            <c:plus>
              <c:numRef>
                <c:f>PAPP!$K$54:$Q$54</c:f>
                <c:numCache>
                  <c:formatCode>General</c:formatCode>
                  <c:ptCount val="7"/>
                  <c:pt idx="0">
                    <c:v>9.5262129592951794</c:v>
                  </c:pt>
                  <c:pt idx="1">
                    <c:v>24.46615226260251</c:v>
                  </c:pt>
                  <c:pt idx="2">
                    <c:v>4.7631064796475844</c:v>
                  </c:pt>
                  <c:pt idx="3">
                    <c:v>0.62775009519943592</c:v>
                  </c:pt>
                  <c:pt idx="4">
                    <c:v>3.0844740408760747</c:v>
                  </c:pt>
                  <c:pt idx="5">
                    <c:v>10.719123375062797</c:v>
                  </c:pt>
                  <c:pt idx="6">
                    <c:v>4.3166989744078705</c:v>
                  </c:pt>
                </c:numCache>
              </c:numRef>
            </c:plus>
            <c:minus>
              <c:numRef>
                <c:f>PAPP!$K$54:$Q$54</c:f>
                <c:numCache>
                  <c:formatCode>General</c:formatCode>
                  <c:ptCount val="7"/>
                  <c:pt idx="0">
                    <c:v>9.5262129592951794</c:v>
                  </c:pt>
                  <c:pt idx="1">
                    <c:v>24.46615226260251</c:v>
                  </c:pt>
                  <c:pt idx="2">
                    <c:v>4.7631064796475844</c:v>
                  </c:pt>
                  <c:pt idx="3">
                    <c:v>0.62775009519943592</c:v>
                  </c:pt>
                  <c:pt idx="4">
                    <c:v>3.0844740408760747</c:v>
                  </c:pt>
                  <c:pt idx="5">
                    <c:v>10.719123375062797</c:v>
                  </c:pt>
                  <c:pt idx="6">
                    <c:v>4.3166989744078705</c:v>
                  </c:pt>
                </c:numCache>
              </c:numRef>
            </c:minus>
            <c:spPr>
              <a:noFill/>
              <a:ln w="50800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PAPP!$K$52:$Q$52</c:f>
              <c:strCache>
                <c:ptCount val="7"/>
                <c:pt idx="0">
                  <c:v>With PAP</c:v>
                </c:pt>
                <c:pt idx="1">
                  <c:v>No PAP</c:v>
                </c:pt>
                <c:pt idx="2">
                  <c:v>APS</c:v>
                </c:pt>
                <c:pt idx="3">
                  <c:v>AMP</c:v>
                </c:pt>
                <c:pt idx="4">
                  <c:v>ADP</c:v>
                </c:pt>
                <c:pt idx="5">
                  <c:v>ATP</c:v>
                </c:pt>
                <c:pt idx="6">
                  <c:v>Ppi</c:v>
                </c:pt>
              </c:strCache>
            </c:strRef>
          </c:cat>
          <c:val>
            <c:numRef>
              <c:f>PAPP!$K$53:$Q$53</c:f>
              <c:numCache>
                <c:formatCode>General</c:formatCode>
                <c:ptCount val="7"/>
                <c:pt idx="0">
                  <c:v>99.999999999999801</c:v>
                </c:pt>
                <c:pt idx="1">
                  <c:v>24.931506849314999</c:v>
                </c:pt>
                <c:pt idx="2">
                  <c:v>10.547945205479435</c:v>
                </c:pt>
                <c:pt idx="3">
                  <c:v>4.6575342465753344</c:v>
                </c:pt>
                <c:pt idx="4">
                  <c:v>8.76712328767122</c:v>
                </c:pt>
                <c:pt idx="5">
                  <c:v>13.424657534246554</c:v>
                </c:pt>
                <c:pt idx="6">
                  <c:v>23.561643835616405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B259-481C-BECA-AD96B1280C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6483456"/>
        <c:axId val="126624896"/>
      </c:barChart>
      <c:scatterChart>
        <c:scatterStyle val="lineMarker"/>
        <c:varyColors val="0"/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tx1">
                  <a:lumMod val="50000"/>
                  <a:lumOff val="50000"/>
                </a:schemeClr>
              </a:solidFill>
              <a:ln w="31750">
                <a:solidFill>
                  <a:schemeClr val="tx1"/>
                </a:solidFill>
              </a:ln>
              <a:effectLst/>
            </c:spPr>
          </c:marker>
          <c:yVal>
            <c:numRef>
              <c:f>PAPP!$K$55:$Q$55</c:f>
              <c:numCache>
                <c:formatCode>General</c:formatCode>
                <c:ptCount val="7"/>
                <c:pt idx="0">
                  <c:v>110.13698630136986</c:v>
                </c:pt>
                <c:pt idx="1">
                  <c:v>6.1643835618707783</c:v>
                </c:pt>
                <c:pt idx="2">
                  <c:v>16.027397260864021</c:v>
                </c:pt>
                <c:pt idx="3">
                  <c:v>4.1095890412471867</c:v>
                </c:pt>
                <c:pt idx="4">
                  <c:v>5.7534246577460602</c:v>
                </c:pt>
                <c:pt idx="5">
                  <c:v>22.602739726859525</c:v>
                </c:pt>
                <c:pt idx="6">
                  <c:v>19.315068493861776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99C4-4A9C-9377-33B39687E4B0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tx1">
                  <a:lumMod val="50000"/>
                  <a:lumOff val="50000"/>
                </a:schemeClr>
              </a:solidFill>
              <a:ln w="31750">
                <a:solidFill>
                  <a:schemeClr val="tx1"/>
                </a:solidFill>
              </a:ln>
              <a:effectLst/>
            </c:spPr>
          </c:marker>
          <c:yVal>
            <c:numRef>
              <c:f>PAPP!$K$56:$Q$56</c:f>
              <c:numCache>
                <c:formatCode>General</c:formatCode>
                <c:ptCount val="7"/>
                <c:pt idx="0">
                  <c:v>91.232876712328618</c:v>
                </c:pt>
                <c:pt idx="1">
                  <c:v>16.027397260864021</c:v>
                </c:pt>
                <c:pt idx="2">
                  <c:v>8.2191780824943734</c:v>
                </c:pt>
                <c:pt idx="3">
                  <c:v>5.3424657536213402</c:v>
                </c:pt>
                <c:pt idx="4">
                  <c:v>8.6301369866190907</c:v>
                </c:pt>
                <c:pt idx="5">
                  <c:v>16.027397260864021</c:v>
                </c:pt>
                <c:pt idx="6">
                  <c:v>23.424657535108963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99C4-4A9C-9377-33B39687E4B0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tx1">
                  <a:lumMod val="50000"/>
                  <a:lumOff val="50000"/>
                </a:schemeClr>
              </a:solidFill>
              <a:ln w="31750">
                <a:solidFill>
                  <a:schemeClr val="tx1"/>
                </a:solidFill>
              </a:ln>
              <a:effectLst/>
            </c:spPr>
          </c:marker>
          <c:yVal>
            <c:numRef>
              <c:f>PAPP!$K$57:$Q$57</c:f>
              <c:numCache>
                <c:formatCode>General</c:formatCode>
                <c:ptCount val="7"/>
                <c:pt idx="0">
                  <c:v>98.63013698630121</c:v>
                </c:pt>
                <c:pt idx="1">
                  <c:v>52.602739727963979</c:v>
                </c:pt>
                <c:pt idx="2">
                  <c:v>7.3972602742449336</c:v>
                </c:pt>
                <c:pt idx="3">
                  <c:v>4.5205479453719031</c:v>
                </c:pt>
                <c:pt idx="4">
                  <c:v>11.917808219616841</c:v>
                </c:pt>
                <c:pt idx="5">
                  <c:v>1.6438356164988743</c:v>
                </c:pt>
                <c:pt idx="6">
                  <c:v>27.945205480480865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99C4-4A9C-9377-33B39687E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483456"/>
        <c:axId val="126624896"/>
      </c:scatterChart>
      <c:catAx>
        <c:axId val="126483456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6624896"/>
        <c:crosses val="autoZero"/>
        <c:auto val="1"/>
        <c:lblAlgn val="ctr"/>
        <c:lblOffset val="100"/>
        <c:noMultiLvlLbl val="0"/>
      </c:catAx>
      <c:valAx>
        <c:axId val="126624896"/>
        <c:scaling>
          <c:orientation val="minMax"/>
          <c:max val="120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648345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60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spPr>
            <a:solidFill>
              <a:schemeClr val="bg1">
                <a:lumMod val="85000"/>
              </a:schemeClr>
            </a:solidFill>
            <a:ln w="31750"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PAPP!$N$13:$N$15</c:f>
                <c:numCache>
                  <c:formatCode>General</c:formatCode>
                  <c:ptCount val="3"/>
                  <c:pt idx="0">
                    <c:v>5.906083621390354</c:v>
                  </c:pt>
                  <c:pt idx="1">
                    <c:v>18.053617014543065</c:v>
                  </c:pt>
                  <c:pt idx="2">
                    <c:v>1.3062433775913449</c:v>
                  </c:pt>
                </c:numCache>
              </c:numRef>
            </c:plus>
            <c:minus>
              <c:numRef>
                <c:f>PAPP!$N$13:$N$15</c:f>
                <c:numCache>
                  <c:formatCode>General</c:formatCode>
                  <c:ptCount val="3"/>
                  <c:pt idx="0">
                    <c:v>5.906083621390354</c:v>
                  </c:pt>
                  <c:pt idx="1">
                    <c:v>18.053617014543065</c:v>
                  </c:pt>
                  <c:pt idx="2">
                    <c:v>1.3062433775913449</c:v>
                  </c:pt>
                </c:numCache>
              </c:numRef>
            </c:minus>
            <c:spPr>
              <a:noFill/>
              <a:ln w="50800" cap="rnd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numRef>
              <c:f>PAPP!$J$39:$J$43</c:f>
              <c:numCache>
                <c:formatCode>General</c:formatCode>
                <c:ptCount val="5"/>
              </c:numCache>
            </c:numRef>
          </c:cat>
          <c:val>
            <c:numRef>
              <c:f>PAPP!$M$13:$M$17</c:f>
              <c:numCache>
                <c:formatCode>General</c:formatCode>
                <c:ptCount val="5"/>
                <c:pt idx="0">
                  <c:v>50.170854271356781</c:v>
                </c:pt>
                <c:pt idx="1">
                  <c:v>58.593921990906914</c:v>
                </c:pt>
                <c:pt idx="2">
                  <c:v>12.34362287628619</c:v>
                </c:pt>
                <c:pt idx="3">
                  <c:v>13.530509691313709</c:v>
                </c:pt>
                <c:pt idx="4">
                  <c:v>3.9588418281885609</c:v>
                </c:pt>
              </c:numCache>
            </c:numRef>
          </c:val>
          <c:extLst xmlns:c16r2="http://schemas.microsoft.com/office/drawing/2015/06/chart">
            <c:ext xmlns:c16="http://schemas.microsoft.com/office/drawing/2014/chart" uri="{C3380CC4-5D6E-409C-BE32-E72D297353CC}">
              <c16:uniqueId val="{00000000-6C67-4644-95CF-B16626207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126665472"/>
        <c:axId val="126667392"/>
      </c:barChart>
      <c:scatterChart>
        <c:scatterStyle val="lineMarker"/>
        <c:varyColors val="0"/>
        <c:ser>
          <c:idx val="1"/>
          <c:order val="1"/>
          <c:tx>
            <c:v>try1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tx1">
                  <a:lumMod val="50000"/>
                  <a:lumOff val="50000"/>
                </a:schemeClr>
              </a:solidFill>
              <a:ln w="31750">
                <a:solidFill>
                  <a:schemeClr val="tx1"/>
                </a:solidFill>
              </a:ln>
              <a:effectLst/>
            </c:spPr>
          </c:marker>
          <c:yVal>
            <c:numRef>
              <c:f>PAPP!$O$13:$O$17</c:f>
              <c:numCache>
                <c:formatCode>General</c:formatCode>
                <c:ptCount val="5"/>
                <c:pt idx="0">
                  <c:v>43.508973438621673</c:v>
                </c:pt>
                <c:pt idx="1">
                  <c:v>40.063173007896623</c:v>
                </c:pt>
                <c:pt idx="2">
                  <c:v>10.888729361091169</c:v>
                </c:pt>
                <c:pt idx="3">
                  <c:v>14.334529791816221</c:v>
                </c:pt>
                <c:pt idx="4">
                  <c:v>5.0308686288585767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6C67-4644-95CF-B1662620729D}"/>
            </c:ext>
          </c:extLst>
        </c:ser>
        <c:ser>
          <c:idx val="2"/>
          <c:order val="2"/>
          <c:tx>
            <c:v>try2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tx1">
                  <a:lumMod val="50000"/>
                  <a:lumOff val="50000"/>
                </a:schemeClr>
              </a:solidFill>
              <a:ln w="31750">
                <a:solidFill>
                  <a:schemeClr val="tx1"/>
                </a:solidFill>
              </a:ln>
              <a:effectLst/>
            </c:spPr>
          </c:marker>
          <c:yVal>
            <c:numRef>
              <c:f>PAPP!$P$13:$P$17</c:f>
              <c:numCache>
                <c:formatCode>General</c:formatCode>
                <c:ptCount val="5"/>
                <c:pt idx="0">
                  <c:v>54.765254845656848</c:v>
                </c:pt>
                <c:pt idx="1">
                  <c:v>59.589375448671923</c:v>
                </c:pt>
                <c:pt idx="2">
                  <c:v>12.726489590811196</c:v>
                </c:pt>
                <c:pt idx="3">
                  <c:v>13.300789662598703</c:v>
                </c:pt>
                <c:pt idx="4">
                  <c:v>2.5039483129935389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2-6C67-4644-95CF-B1662620729D}"/>
            </c:ext>
          </c:extLst>
        </c:ser>
        <c:ser>
          <c:idx val="3"/>
          <c:order val="3"/>
          <c:tx>
            <c:v>try3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20"/>
            <c:spPr>
              <a:solidFill>
                <a:schemeClr val="tx1">
                  <a:lumMod val="50000"/>
                  <a:lumOff val="50000"/>
                </a:schemeClr>
              </a:solidFill>
              <a:ln w="31750">
                <a:solidFill>
                  <a:schemeClr val="tx1"/>
                </a:solidFill>
              </a:ln>
              <a:effectLst/>
            </c:spPr>
          </c:marker>
          <c:yVal>
            <c:numRef>
              <c:f>PAPP!$Q$13:$Q$17</c:f>
              <c:numCache>
                <c:formatCode>General</c:formatCode>
                <c:ptCount val="5"/>
                <c:pt idx="0">
                  <c:v>52.238334529791814</c:v>
                </c:pt>
                <c:pt idx="1">
                  <c:v>76.129217516152181</c:v>
                </c:pt>
                <c:pt idx="2">
                  <c:v>13.415649676956207</c:v>
                </c:pt>
                <c:pt idx="3">
                  <c:v>12.9562096195262</c:v>
                </c:pt>
                <c:pt idx="4">
                  <c:v>4.341708542713568</c:v>
                </c:pt>
              </c:numCache>
            </c:numRef>
          </c:y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3-6C67-4644-95CF-B166262072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26665472"/>
        <c:axId val="126667392"/>
      </c:scatterChart>
      <c:catAx>
        <c:axId val="126665472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26667392"/>
        <c:crosses val="autoZero"/>
        <c:auto val="1"/>
        <c:lblAlgn val="ctr"/>
        <c:lblOffset val="100"/>
        <c:noMultiLvlLbl val="0"/>
      </c:catAx>
      <c:valAx>
        <c:axId val="12666739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spPr>
          <a:noFill/>
          <a:ln w="63500"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6000" b="0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666547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6000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25</xdr:col>
      <xdr:colOff>507997</xdr:colOff>
      <xdr:row>0</xdr:row>
      <xdr:rowOff>0</xdr:rowOff>
    </xdr:from>
    <xdr:to>
      <xdr:col>41</xdr:col>
      <xdr:colOff>301624</xdr:colOff>
      <xdr:row>83</xdr:row>
      <xdr:rowOff>123827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47625</xdr:colOff>
      <xdr:row>0</xdr:row>
      <xdr:rowOff>0</xdr:rowOff>
    </xdr:from>
    <xdr:to>
      <xdr:col>25</xdr:col>
      <xdr:colOff>566319</xdr:colOff>
      <xdr:row>85</xdr:row>
      <xdr:rowOff>72219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Q73"/>
  <sheetViews>
    <sheetView tabSelected="1" topLeftCell="A33" zoomScale="55" zoomScaleNormal="55" workbookViewId="0">
      <selection activeCell="F43" sqref="F43"/>
    </sheetView>
  </sheetViews>
  <sheetFormatPr defaultRowHeight="15" x14ac:dyDescent="0.25"/>
  <cols>
    <col min="1" max="1" width="15.140625" customWidth="1"/>
    <col min="3" max="3" width="12.7109375" customWidth="1"/>
    <col min="4" max="4" width="24" customWidth="1"/>
    <col min="5" max="5" width="18.85546875" customWidth="1"/>
    <col min="6" max="6" width="48.5703125" customWidth="1"/>
    <col min="7" max="7" width="38.7109375" customWidth="1"/>
    <col min="13" max="13" width="17.85546875" customWidth="1"/>
    <col min="17" max="17" width="12.5703125" customWidth="1"/>
  </cols>
  <sheetData>
    <row r="4" spans="1:17" x14ac:dyDescent="0.25">
      <c r="A4" t="s">
        <v>20</v>
      </c>
    </row>
    <row r="7" spans="1:17" ht="15.75" x14ac:dyDescent="0.25">
      <c r="B7" s="3"/>
    </row>
    <row r="10" spans="1:17" x14ac:dyDescent="0.25">
      <c r="M10" s="9" t="s">
        <v>21</v>
      </c>
    </row>
    <row r="12" spans="1:17" ht="15.75" x14ac:dyDescent="0.25">
      <c r="B12" s="3" t="s">
        <v>13</v>
      </c>
      <c r="D12" s="5" t="s">
        <v>22</v>
      </c>
      <c r="M12" s="5" t="s">
        <v>11</v>
      </c>
      <c r="N12" s="5" t="s">
        <v>27</v>
      </c>
      <c r="O12">
        <v>1</v>
      </c>
      <c r="P12">
        <v>2</v>
      </c>
      <c r="Q12">
        <v>3</v>
      </c>
    </row>
    <row r="13" spans="1:17" x14ac:dyDescent="0.25">
      <c r="C13" t="s">
        <v>0</v>
      </c>
      <c r="D13" t="s">
        <v>28</v>
      </c>
      <c r="E13" t="s">
        <v>29</v>
      </c>
      <c r="F13" t="s">
        <v>30</v>
      </c>
      <c r="G13" t="s">
        <v>31</v>
      </c>
      <c r="H13" t="s">
        <v>11</v>
      </c>
      <c r="I13" t="s">
        <v>12</v>
      </c>
      <c r="L13" s="10" t="s">
        <v>26</v>
      </c>
      <c r="M13">
        <f>H26</f>
        <v>50.170854271356781</v>
      </c>
      <c r="N13">
        <v>5.906083621390354</v>
      </c>
      <c r="O13">
        <v>43.508973438621673</v>
      </c>
      <c r="P13">
        <v>54.765254845656848</v>
      </c>
      <c r="Q13">
        <v>52.238334529791814</v>
      </c>
    </row>
    <row r="14" spans="1:17" x14ac:dyDescent="0.25">
      <c r="A14" s="4" t="s">
        <v>1</v>
      </c>
      <c r="B14">
        <v>1</v>
      </c>
      <c r="C14" s="1">
        <v>7.3999999999999996E-2</v>
      </c>
      <c r="D14">
        <f>(C14-0.0302)/0.0199</f>
        <v>2.2010050251256277</v>
      </c>
      <c r="E14">
        <f>D14/5</f>
        <v>0.44020100502512555</v>
      </c>
      <c r="F14">
        <f>(E14*80)/1000</f>
        <v>3.521608040201004E-2</v>
      </c>
      <c r="G14">
        <f>((F14/1000)/0.000007)</f>
        <v>5.0308686288585767</v>
      </c>
      <c r="H14">
        <f>AVERAGE(G14:G16)</f>
        <v>3.9588418281885609</v>
      </c>
      <c r="I14">
        <f>_xlfn.STDEV.S(G14:G16)</f>
        <v>1.3062433775913465</v>
      </c>
      <c r="K14" s="4"/>
      <c r="L14" s="10" t="s">
        <v>15</v>
      </c>
      <c r="M14">
        <f>H30</f>
        <v>58.593921990906914</v>
      </c>
      <c r="N14">
        <v>18.053617014543065</v>
      </c>
      <c r="O14">
        <v>40.063173007896623</v>
      </c>
      <c r="P14">
        <v>59.589375448671923</v>
      </c>
      <c r="Q14">
        <v>76.129217516152181</v>
      </c>
    </row>
    <row r="15" spans="1:17" x14ac:dyDescent="0.25">
      <c r="C15" s="1">
        <v>5.1999999999999998E-2</v>
      </c>
      <c r="D15">
        <f>(C15-0.0302)/0.0199</f>
        <v>1.0954773869346732</v>
      </c>
      <c r="E15">
        <f t="shared" ref="E15:E16" si="0">D15/5</f>
        <v>0.21909547738693463</v>
      </c>
      <c r="F15">
        <f t="shared" ref="F15:F16" si="1">(E15*80)/1000</f>
        <v>1.7527638190954771E-2</v>
      </c>
      <c r="G15">
        <f t="shared" ref="G15:G16" si="2">((F15/1000)/0.000007)</f>
        <v>2.5039483129935389</v>
      </c>
      <c r="L15" s="10" t="s">
        <v>25</v>
      </c>
      <c r="M15">
        <f>H22</f>
        <v>12.34362287628619</v>
      </c>
      <c r="N15">
        <v>1.3062433775913449</v>
      </c>
      <c r="O15">
        <v>10.888729361091169</v>
      </c>
      <c r="P15">
        <v>12.726489590811196</v>
      </c>
      <c r="Q15">
        <v>13.415649676956207</v>
      </c>
    </row>
    <row r="16" spans="1:17" x14ac:dyDescent="0.25">
      <c r="C16" s="1">
        <v>6.8000000000000005E-2</v>
      </c>
      <c r="D16">
        <f>(C16-0.0302)/0.0199</f>
        <v>1.8994974874371859</v>
      </c>
      <c r="E16">
        <f t="shared" si="0"/>
        <v>0.37989949748743718</v>
      </c>
      <c r="F16">
        <f t="shared" si="1"/>
        <v>3.0391959798994974E-2</v>
      </c>
      <c r="G16">
        <f t="shared" si="2"/>
        <v>4.341708542713568</v>
      </c>
      <c r="L16" s="10" t="s">
        <v>24</v>
      </c>
      <c r="M16">
        <f>H18</f>
        <v>13.530509691313709</v>
      </c>
      <c r="N16">
        <v>0.71730055975861007</v>
      </c>
      <c r="O16">
        <v>14.334529791816221</v>
      </c>
      <c r="P16">
        <v>13.300789662598703</v>
      </c>
      <c r="Q16">
        <v>12.9562096195262</v>
      </c>
    </row>
    <row r="17" spans="1:17" x14ac:dyDescent="0.25">
      <c r="L17" s="10" t="s">
        <v>23</v>
      </c>
      <c r="M17">
        <f>H14</f>
        <v>3.9588418281885609</v>
      </c>
      <c r="N17">
        <v>1.3062433775913465</v>
      </c>
      <c r="O17">
        <v>5.0308686288585767</v>
      </c>
      <c r="P17">
        <v>2.5039483129935389</v>
      </c>
      <c r="Q17">
        <v>4.341708542713568</v>
      </c>
    </row>
    <row r="18" spans="1:17" x14ac:dyDescent="0.25">
      <c r="A18" s="4" t="s">
        <v>2</v>
      </c>
      <c r="B18" s="2">
        <v>2</v>
      </c>
      <c r="C18" s="1">
        <v>0.155</v>
      </c>
      <c r="D18">
        <f>(C18-0.0302)/0.0199</f>
        <v>6.2713567839195976</v>
      </c>
      <c r="E18">
        <f>D18/5</f>
        <v>1.2542713567839194</v>
      </c>
      <c r="F18">
        <f>(E18*80)/1000</f>
        <v>0.10034170854271354</v>
      </c>
      <c r="G18">
        <f>((F18/1000)/0.000007)</f>
        <v>14.334529791816221</v>
      </c>
      <c r="H18">
        <f>AVERAGE(G18:G20)</f>
        <v>13.530509691313709</v>
      </c>
      <c r="I18">
        <f>_xlfn.STDEV.S(G18:G20)</f>
        <v>0.71730055975861007</v>
      </c>
      <c r="K18" s="4"/>
    </row>
    <row r="19" spans="1:17" x14ac:dyDescent="0.25">
      <c r="C19" s="1">
        <v>0.14599999999999999</v>
      </c>
      <c r="D19">
        <f>(C19-0.0302)/0.0199</f>
        <v>5.8190954773869334</v>
      </c>
      <c r="E19">
        <f t="shared" ref="E19:E20" si="3">D19/5</f>
        <v>1.1638190954773866</v>
      </c>
      <c r="F19">
        <f t="shared" ref="F19:F20" si="4">(E19*80)/1000</f>
        <v>9.3105527638190924E-2</v>
      </c>
      <c r="G19">
        <f t="shared" ref="G19:G20" si="5">((F19/1000)/0.000007)</f>
        <v>13.300789662598703</v>
      </c>
    </row>
    <row r="20" spans="1:17" x14ac:dyDescent="0.25">
      <c r="C20" s="1">
        <v>0.14299999999999999</v>
      </c>
      <c r="D20">
        <f>(C20-0.0302)/0.0199</f>
        <v>5.6683417085427124</v>
      </c>
      <c r="E20">
        <f t="shared" si="3"/>
        <v>1.1336683417085425</v>
      </c>
      <c r="F20">
        <f t="shared" si="4"/>
        <v>9.0693467336683403E-2</v>
      </c>
      <c r="G20">
        <f t="shared" si="5"/>
        <v>12.9562096195262</v>
      </c>
    </row>
    <row r="22" spans="1:17" x14ac:dyDescent="0.25">
      <c r="A22" s="4" t="s">
        <v>3</v>
      </c>
      <c r="B22" s="2">
        <v>3</v>
      </c>
      <c r="C22" s="1">
        <v>0.125</v>
      </c>
      <c r="D22">
        <f>(C22-0.0302)/0.0199</f>
        <v>4.7638190954773867</v>
      </c>
      <c r="E22">
        <f>D22/5</f>
        <v>0.95276381909547736</v>
      </c>
      <c r="F22">
        <f>(E22*80)/1000</f>
        <v>7.622110552763818E-2</v>
      </c>
      <c r="G22">
        <f>((F22/1000)/0.000007)</f>
        <v>10.888729361091169</v>
      </c>
      <c r="H22">
        <f>AVERAGE(G22:G24)</f>
        <v>12.34362287628619</v>
      </c>
      <c r="I22">
        <f>_xlfn.STDEV.S(G22:G24)</f>
        <v>1.3062433775913449</v>
      </c>
      <c r="K22" s="4"/>
    </row>
    <row r="23" spans="1:17" x14ac:dyDescent="0.25">
      <c r="C23" s="1">
        <v>0.14099999999999999</v>
      </c>
      <c r="D23">
        <f>(C23-0.0302)/0.0199</f>
        <v>5.5678391959798983</v>
      </c>
      <c r="E23">
        <f t="shared" ref="E23:E24" si="6">D23/5</f>
        <v>1.1135678391959796</v>
      </c>
      <c r="F23">
        <f t="shared" ref="F23:F24" si="7">(E23*80)/1000</f>
        <v>8.9085427135678366E-2</v>
      </c>
      <c r="G23">
        <f t="shared" ref="G23:G24" si="8">((F23/1000)/0.000007)</f>
        <v>12.726489590811196</v>
      </c>
    </row>
    <row r="24" spans="1:17" x14ac:dyDescent="0.25">
      <c r="C24" s="1">
        <v>0.14699999999999999</v>
      </c>
      <c r="D24">
        <f>(C24-0.0302)/0.0199</f>
        <v>5.8693467336683405</v>
      </c>
      <c r="E24">
        <f t="shared" si="6"/>
        <v>1.1738693467336681</v>
      </c>
      <c r="F24">
        <f t="shared" si="7"/>
        <v>9.390954773869345E-2</v>
      </c>
      <c r="G24">
        <f t="shared" si="8"/>
        <v>13.415649676956207</v>
      </c>
    </row>
    <row r="26" spans="1:17" x14ac:dyDescent="0.25">
      <c r="A26" s="4" t="s">
        <v>4</v>
      </c>
      <c r="B26" s="2">
        <v>4</v>
      </c>
      <c r="C26" s="1">
        <v>0.40899999999999997</v>
      </c>
      <c r="D26">
        <f>(C26-0.0302)/0.0199</f>
        <v>19.035175879396981</v>
      </c>
      <c r="E26">
        <f>D26/5</f>
        <v>3.8070351758793963</v>
      </c>
      <c r="F26">
        <f>(E26*80)/1000</f>
        <v>0.30456281407035168</v>
      </c>
      <c r="G26">
        <f>((F26/1000)/0.000007)</f>
        <v>43.508973438621673</v>
      </c>
      <c r="H26">
        <f>AVERAGE(G26:G28)</f>
        <v>50.170854271356781</v>
      </c>
      <c r="I26">
        <f>_xlfn.STDEV.S(G26:G28)</f>
        <v>5.906083621390354</v>
      </c>
      <c r="K26" s="4"/>
    </row>
    <row r="27" spans="1:17" x14ac:dyDescent="0.25">
      <c r="C27" s="1">
        <v>0.50700000000000001</v>
      </c>
      <c r="D27">
        <f>(C27-0.0302)/0.0199</f>
        <v>23.959798994974872</v>
      </c>
      <c r="E27">
        <f t="shared" ref="E27:E28" si="9">D27/5</f>
        <v>4.7919597989949745</v>
      </c>
      <c r="F27">
        <f t="shared" ref="F27:F28" si="10">(E27*80)/1000</f>
        <v>0.38335678391959793</v>
      </c>
      <c r="G27">
        <f t="shared" ref="G27:G28" si="11">((F27/1000)/0.000007)</f>
        <v>54.765254845656848</v>
      </c>
    </row>
    <row r="28" spans="1:17" x14ac:dyDescent="0.25">
      <c r="C28" s="1">
        <v>0.48499999999999999</v>
      </c>
      <c r="D28">
        <f>(C28-0.0302)/0.0199</f>
        <v>22.854271356783919</v>
      </c>
      <c r="E28">
        <f t="shared" si="9"/>
        <v>4.5708542713567839</v>
      </c>
      <c r="F28">
        <f t="shared" si="10"/>
        <v>0.36566834170854268</v>
      </c>
      <c r="G28">
        <f t="shared" si="11"/>
        <v>52.238334529791814</v>
      </c>
    </row>
    <row r="30" spans="1:17" x14ac:dyDescent="0.25">
      <c r="A30" s="4" t="s">
        <v>5</v>
      </c>
      <c r="B30" s="2">
        <v>5</v>
      </c>
      <c r="C30" s="1">
        <v>0.379</v>
      </c>
      <c r="D30">
        <f>(C30-0.0302)/0.0199</f>
        <v>17.527638190954772</v>
      </c>
      <c r="E30">
        <f>D30/5</f>
        <v>3.5055276381909541</v>
      </c>
      <c r="F30">
        <f>(E30*80)/1000</f>
        <v>0.28044221105527634</v>
      </c>
      <c r="G30">
        <f>((F30/1000)/0.000007)</f>
        <v>40.063173007896623</v>
      </c>
      <c r="H30">
        <f>AVERAGE(G30:G32)</f>
        <v>58.593921990906914</v>
      </c>
      <c r="I30">
        <f>_xlfn.STDEV.S(G30:G32)</f>
        <v>18.053617014543065</v>
      </c>
      <c r="K30" s="4"/>
      <c r="L30" s="2"/>
    </row>
    <row r="31" spans="1:17" x14ac:dyDescent="0.25">
      <c r="C31" s="1">
        <v>0.54900000000000004</v>
      </c>
      <c r="D31">
        <f>(C31-0.0302)/0.0199</f>
        <v>26.070351758793972</v>
      </c>
      <c r="E31">
        <f t="shared" ref="E31:E32" si="12">D31/5</f>
        <v>5.2140703517587941</v>
      </c>
      <c r="F31">
        <f t="shared" ref="F31:F32" si="13">(E31*80)/1000</f>
        <v>0.41712562814070347</v>
      </c>
      <c r="G31">
        <f t="shared" ref="G31:G32" si="14">((F31/1000)/0.000007)</f>
        <v>59.589375448671923</v>
      </c>
    </row>
    <row r="32" spans="1:17" x14ac:dyDescent="0.25">
      <c r="C32" s="1">
        <v>0.69299999999999995</v>
      </c>
      <c r="D32">
        <f>(C32-0.0302)/0.0199</f>
        <v>33.306532663316581</v>
      </c>
      <c r="E32">
        <f t="shared" si="12"/>
        <v>6.6613065326633158</v>
      </c>
      <c r="F32">
        <f t="shared" si="13"/>
        <v>0.53290452261306531</v>
      </c>
      <c r="G32">
        <f t="shared" si="14"/>
        <v>76.129217516152181</v>
      </c>
    </row>
    <row r="34" spans="1:6" x14ac:dyDescent="0.25">
      <c r="A34" s="6"/>
      <c r="B34" s="2"/>
      <c r="C34" s="7"/>
      <c r="D34" s="8"/>
    </row>
    <row r="38" spans="1:6" x14ac:dyDescent="0.25">
      <c r="A38" s="8"/>
      <c r="B38" s="8"/>
      <c r="C38" s="7"/>
      <c r="D38" s="8"/>
      <c r="F38">
        <v>26.485260770975099</v>
      </c>
    </row>
    <row r="39" spans="1:6" x14ac:dyDescent="0.25">
      <c r="A39" s="8"/>
      <c r="B39" s="8"/>
      <c r="C39" s="7"/>
      <c r="D39" s="8"/>
    </row>
    <row r="40" spans="1:6" x14ac:dyDescent="0.25">
      <c r="D40" t="s">
        <v>11</v>
      </c>
    </row>
    <row r="41" spans="1:6" ht="15.75" x14ac:dyDescent="0.25">
      <c r="B41" s="3" t="s">
        <v>14</v>
      </c>
      <c r="C41" t="s">
        <v>31</v>
      </c>
      <c r="D41" t="s">
        <v>12</v>
      </c>
    </row>
    <row r="42" spans="1:6" x14ac:dyDescent="0.25">
      <c r="B42" t="s">
        <v>19</v>
      </c>
      <c r="C42">
        <v>29.170068027210888</v>
      </c>
      <c r="E42">
        <f>C42/D43*100</f>
        <v>110.13698630136986</v>
      </c>
      <c r="F42" t="s">
        <v>32</v>
      </c>
    </row>
    <row r="43" spans="1:6" x14ac:dyDescent="0.25">
      <c r="C43">
        <v>24.163265306122451</v>
      </c>
      <c r="D43">
        <f>AVERAGE(C42:C44)</f>
        <v>26.48526077097506</v>
      </c>
      <c r="E43">
        <f>C43/26.4852607709751*100</f>
        <v>91.232876712328618</v>
      </c>
    </row>
    <row r="44" spans="1:6" x14ac:dyDescent="0.25">
      <c r="C44">
        <v>26.122448979591837</v>
      </c>
      <c r="D44">
        <f>STDEV(C42:C44)</f>
        <v>2.5230423438677505</v>
      </c>
      <c r="E44">
        <f>C44/26.4852607709751*100</f>
        <v>98.63013698630121</v>
      </c>
      <c r="F44">
        <f>AVERAGE(E42:E44)</f>
        <v>99.999999999999886</v>
      </c>
    </row>
    <row r="45" spans="1:6" x14ac:dyDescent="0.25">
      <c r="F45">
        <f>STDEV(E42:E44)</f>
        <v>9.5262129592952611</v>
      </c>
    </row>
    <row r="47" spans="1:6" x14ac:dyDescent="0.25">
      <c r="B47" t="s">
        <v>6</v>
      </c>
      <c r="C47">
        <v>1.6326530612244898</v>
      </c>
      <c r="E47">
        <f>C47/26.48526077*100</f>
        <v>6.1643835618707783</v>
      </c>
    </row>
    <row r="48" spans="1:6" x14ac:dyDescent="0.25">
      <c r="C48">
        <v>4.2448979591836729</v>
      </c>
      <c r="D48">
        <f>AVERAGE(C47:C49)</f>
        <v>6.6031746031746037</v>
      </c>
      <c r="E48">
        <f t="shared" ref="E48:E72" si="15">C48/26.48526077*100</f>
        <v>16.027397260864021</v>
      </c>
    </row>
    <row r="49" spans="2:17" x14ac:dyDescent="0.25">
      <c r="C49">
        <v>13.931972789115648</v>
      </c>
      <c r="D49">
        <f>STDEV(C47:C49)</f>
        <v>6.4799242271355304</v>
      </c>
      <c r="E49">
        <f t="shared" si="15"/>
        <v>52.602739727963979</v>
      </c>
      <c r="F49">
        <f>AVERAGE(E47:E49)</f>
        <v>24.931506850232925</v>
      </c>
      <c r="J49" s="5" t="s">
        <v>18</v>
      </c>
    </row>
    <row r="50" spans="2:17" x14ac:dyDescent="0.25">
      <c r="F50">
        <f>STDEV(E47:E49)</f>
        <v>24.46615226260251</v>
      </c>
    </row>
    <row r="51" spans="2:17" x14ac:dyDescent="0.25">
      <c r="B51" t="s">
        <v>7</v>
      </c>
      <c r="C51">
        <v>4.2448979591836729</v>
      </c>
      <c r="E51">
        <f t="shared" si="15"/>
        <v>16.027397260864021</v>
      </c>
      <c r="K51">
        <v>4</v>
      </c>
      <c r="L51">
        <v>10</v>
      </c>
      <c r="M51">
        <v>11</v>
      </c>
      <c r="N51">
        <v>12</v>
      </c>
      <c r="O51">
        <v>20</v>
      </c>
      <c r="P51">
        <v>13</v>
      </c>
      <c r="Q51">
        <v>15</v>
      </c>
    </row>
    <row r="52" spans="2:17" x14ac:dyDescent="0.25">
      <c r="C52">
        <v>2.1768707482993204</v>
      </c>
      <c r="D52">
        <f>AVERAGE(C51:C53)</f>
        <v>2.7936507936507939</v>
      </c>
      <c r="E52">
        <f t="shared" si="15"/>
        <v>8.2191780824943734</v>
      </c>
      <c r="K52" t="s">
        <v>16</v>
      </c>
      <c r="L52" t="s">
        <v>6</v>
      </c>
      <c r="M52" t="s">
        <v>7</v>
      </c>
      <c r="N52" t="s">
        <v>8</v>
      </c>
      <c r="O52" t="s">
        <v>10</v>
      </c>
      <c r="P52" t="s">
        <v>9</v>
      </c>
      <c r="Q52" t="s">
        <v>17</v>
      </c>
    </row>
    <row r="53" spans="2:17" x14ac:dyDescent="0.25">
      <c r="C53">
        <v>1.9591836734693877</v>
      </c>
      <c r="D53">
        <f>STDEV(C51:C53)</f>
        <v>1.2615211719338746</v>
      </c>
      <c r="E53">
        <f t="shared" si="15"/>
        <v>7.3972602742449336</v>
      </c>
      <c r="F53">
        <f>AVERAGE(E51:E53)</f>
        <v>10.547945205867777</v>
      </c>
      <c r="J53" t="s">
        <v>11</v>
      </c>
      <c r="K53">
        <v>99.999999999999801</v>
      </c>
      <c r="L53">
        <v>24.931506849314999</v>
      </c>
      <c r="M53">
        <v>10.547945205479435</v>
      </c>
      <c r="N53">
        <v>4.6575342465753344</v>
      </c>
      <c r="O53">
        <v>8.76712328767122</v>
      </c>
      <c r="P53">
        <v>13.424657534246554</v>
      </c>
      <c r="Q53">
        <v>23.561643835616405</v>
      </c>
    </row>
    <row r="54" spans="2:17" x14ac:dyDescent="0.25">
      <c r="F54">
        <f>STDEV(E51:E53)</f>
        <v>4.7631064798229446</v>
      </c>
      <c r="J54" t="s">
        <v>12</v>
      </c>
      <c r="K54">
        <v>9.5262129592951794</v>
      </c>
      <c r="L54">
        <f>$F$50</f>
        <v>24.46615226260251</v>
      </c>
      <c r="M54">
        <v>4.7631064796475844</v>
      </c>
      <c r="N54">
        <v>0.62775009519943592</v>
      </c>
      <c r="O54">
        <v>3.0844740408760747</v>
      </c>
      <c r="P54">
        <v>10.719123375062797</v>
      </c>
      <c r="Q54">
        <v>4.3166989744078705</v>
      </c>
    </row>
    <row r="55" spans="2:17" x14ac:dyDescent="0.25">
      <c r="B55" t="s">
        <v>8</v>
      </c>
      <c r="C55">
        <v>1.0884353741496602</v>
      </c>
      <c r="E55">
        <f t="shared" si="15"/>
        <v>4.1095890412471867</v>
      </c>
      <c r="J55">
        <v>1</v>
      </c>
      <c r="K55">
        <f>E42</f>
        <v>110.13698630136986</v>
      </c>
      <c r="L55">
        <f>E47</f>
        <v>6.1643835618707783</v>
      </c>
      <c r="M55">
        <f>E51</f>
        <v>16.027397260864021</v>
      </c>
      <c r="N55">
        <f>E55</f>
        <v>4.1095890412471867</v>
      </c>
      <c r="O55">
        <f>E70</f>
        <v>5.7534246577460602</v>
      </c>
      <c r="P55">
        <f>E59</f>
        <v>22.602739726859525</v>
      </c>
      <c r="Q55">
        <f>E64</f>
        <v>19.315068493861776</v>
      </c>
    </row>
    <row r="56" spans="2:17" x14ac:dyDescent="0.25">
      <c r="C56">
        <v>1.4149659863945576</v>
      </c>
      <c r="D56">
        <f>AVERAGE(C55:C57)</f>
        <v>1.2335600907029478</v>
      </c>
      <c r="E56">
        <f t="shared" si="15"/>
        <v>5.3424657536213402</v>
      </c>
      <c r="J56">
        <v>2</v>
      </c>
      <c r="K56">
        <f>E43</f>
        <v>91.232876712328618</v>
      </c>
      <c r="L56">
        <f>E48</f>
        <v>16.027397260864021</v>
      </c>
      <c r="M56">
        <f>E52</f>
        <v>8.2191780824943734</v>
      </c>
      <c r="N56">
        <f>E56</f>
        <v>5.3424657536213402</v>
      </c>
      <c r="O56">
        <f>E71</f>
        <v>8.6301369866190907</v>
      </c>
      <c r="P56">
        <f>E60</f>
        <v>16.027397260864021</v>
      </c>
      <c r="Q56">
        <f>E65</f>
        <v>23.424657535108963</v>
      </c>
    </row>
    <row r="57" spans="2:17" x14ac:dyDescent="0.25">
      <c r="C57">
        <v>1.1972789115646258</v>
      </c>
      <c r="D57">
        <f>STDEV(C55:C57)</f>
        <v>0.16626124970361367</v>
      </c>
      <c r="E57">
        <f t="shared" si="15"/>
        <v>4.5205479453719031</v>
      </c>
      <c r="F57">
        <f>AVERAGE(E55:E57)</f>
        <v>4.6575342467468097</v>
      </c>
      <c r="J57">
        <v>3</v>
      </c>
      <c r="K57">
        <f>E44</f>
        <v>98.63013698630121</v>
      </c>
      <c r="L57">
        <f>E49</f>
        <v>52.602739727963979</v>
      </c>
      <c r="M57">
        <f>E53</f>
        <v>7.3972602742449336</v>
      </c>
      <c r="N57">
        <f>E57</f>
        <v>4.5205479453719031</v>
      </c>
      <c r="O57">
        <f>E72</f>
        <v>11.917808219616841</v>
      </c>
      <c r="P57">
        <f>E61</f>
        <v>1.6438356164988743</v>
      </c>
      <c r="Q57">
        <f>E66</f>
        <v>27.945205480480865</v>
      </c>
    </row>
    <row r="58" spans="2:17" x14ac:dyDescent="0.25">
      <c r="F58">
        <f>STDEV(E55:E57)</f>
        <v>0.62775009522254344</v>
      </c>
    </row>
    <row r="59" spans="2:17" x14ac:dyDescent="0.25">
      <c r="B59" t="s">
        <v>9</v>
      </c>
      <c r="C59">
        <v>5.9863945578231306</v>
      </c>
      <c r="E59">
        <f t="shared" si="15"/>
        <v>22.602739726859525</v>
      </c>
    </row>
    <row r="60" spans="2:17" x14ac:dyDescent="0.25">
      <c r="C60">
        <v>4.2448979591836729</v>
      </c>
      <c r="D60">
        <f>AVERAGE(C59:C61)</f>
        <v>3.5555555555555558</v>
      </c>
      <c r="E60">
        <f t="shared" si="15"/>
        <v>16.027397260864021</v>
      </c>
    </row>
    <row r="61" spans="2:17" x14ac:dyDescent="0.25">
      <c r="C61">
        <v>0.43537414965986398</v>
      </c>
      <c r="D61">
        <f>STDEV(C59:C61)</f>
        <v>2.8389877782479283</v>
      </c>
      <c r="E61">
        <f t="shared" si="15"/>
        <v>1.6438356164988743</v>
      </c>
      <c r="F61">
        <f>AVERAGE(E59:E61)</f>
        <v>13.424657534740808</v>
      </c>
    </row>
    <row r="62" spans="2:17" x14ac:dyDescent="0.25">
      <c r="F62">
        <f>STDEV(E59:E61)</f>
        <v>10.719123375457441</v>
      </c>
    </row>
    <row r="64" spans="2:17" x14ac:dyDescent="0.25">
      <c r="B64" t="s">
        <v>17</v>
      </c>
      <c r="C64">
        <v>5.1156462585034026</v>
      </c>
      <c r="E64">
        <f t="shared" si="15"/>
        <v>19.315068493861776</v>
      </c>
    </row>
    <row r="65" spans="2:6" x14ac:dyDescent="0.25">
      <c r="C65">
        <v>6.2040816326530637</v>
      </c>
      <c r="D65">
        <f>AVERAGE(C64:C66)</f>
        <v>6.2403628117913854</v>
      </c>
      <c r="E65">
        <f t="shared" si="15"/>
        <v>23.424657535108963</v>
      </c>
    </row>
    <row r="66" spans="2:6" x14ac:dyDescent="0.25">
      <c r="C66">
        <v>7.4013605442176891</v>
      </c>
      <c r="D66">
        <f>STDEV(C64:C66)</f>
        <v>1.1432889800699246</v>
      </c>
      <c r="E66">
        <f t="shared" si="15"/>
        <v>27.945205480480865</v>
      </c>
      <c r="F66">
        <f>AVERAGE(E64:E66)</f>
        <v>23.561643836483867</v>
      </c>
    </row>
    <row r="67" spans="2:6" x14ac:dyDescent="0.25">
      <c r="F67">
        <f>STDEV(E64:E66)</f>
        <v>4.3166989745668118</v>
      </c>
    </row>
    <row r="70" spans="2:6" x14ac:dyDescent="0.25">
      <c r="B70" t="s">
        <v>10</v>
      </c>
      <c r="C70">
        <v>1.5238095238095239</v>
      </c>
      <c r="E70">
        <f t="shared" si="15"/>
        <v>5.7534246577460602</v>
      </c>
    </row>
    <row r="71" spans="2:6" x14ac:dyDescent="0.25">
      <c r="C71">
        <v>2.285714285714286</v>
      </c>
      <c r="D71">
        <f>AVERAGE(C70:C72)</f>
        <v>2.3219954648526082</v>
      </c>
      <c r="E71">
        <f t="shared" si="15"/>
        <v>8.6301369866190907</v>
      </c>
    </row>
    <row r="72" spans="2:6" x14ac:dyDescent="0.25">
      <c r="C72">
        <v>3.1564625850340144</v>
      </c>
      <c r="D72">
        <f>STDEV(C70:C72)</f>
        <v>0.81693099313906259</v>
      </c>
      <c r="E72">
        <f t="shared" si="15"/>
        <v>11.917808219616841</v>
      </c>
      <c r="F72">
        <f>AVERAGE(E70:E72)</f>
        <v>8.7671232879939982</v>
      </c>
    </row>
    <row r="73" spans="2:6" x14ac:dyDescent="0.25">
      <c r="F73">
        <f>STDEV(E70:E72)</f>
        <v>3.0844740409896407</v>
      </c>
    </row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PAPP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MC_DD2</cp:lastModifiedBy>
  <cp:lastPrinted>2019-07-02T10:00:38Z</cp:lastPrinted>
  <dcterms:created xsi:type="dcterms:W3CDTF">2019-07-01T17:07:04Z</dcterms:created>
  <dcterms:modified xsi:type="dcterms:W3CDTF">2023-05-24T10:08:51Z</dcterms:modified>
</cp:coreProperties>
</file>