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7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to_upload\"/>
    </mc:Choice>
  </mc:AlternateContent>
  <bookViews>
    <workbookView xWindow="0" yWindow="0" windowWidth="23040" windowHeight="9192" tabRatio="931" firstSheet="9" activeTab="15"/>
  </bookViews>
  <sheets>
    <sheet name="Overview" sheetId="1" r:id="rId1"/>
    <sheet name="Table 1-Pentane (C5)" sheetId="4" r:id="rId2"/>
    <sheet name="Table 1-Table 1-Hexane (C6)" sheetId="6" r:id="rId3"/>
    <sheet name="Table 1-Heptane (C7)" sheetId="7" r:id="rId4"/>
    <sheet name="Table 1-Octane (C8)" sheetId="8" r:id="rId5"/>
    <sheet name="Table 1-Nonane (C9)" sheetId="9" r:id="rId6"/>
    <sheet name="Table 1-Decane (C10)" sheetId="10" r:id="rId7"/>
    <sheet name="Table 1-Dodecane (C12)" sheetId="11" r:id="rId8"/>
    <sheet name="Table 1-Tetradecane (C14)" sheetId="12" r:id="rId9"/>
    <sheet name="Table 2-DIC and sulfate" sheetId="13" r:id="rId10"/>
    <sheet name="Table 2-Carbon assimilation" sheetId="14" r:id="rId11"/>
    <sheet name="Table 3-MAG properties" sheetId="15" r:id="rId12"/>
    <sheet name="Table 4-C6-C14" sheetId="16" r:id="rId13"/>
    <sheet name="Table 4-C5" sheetId="17" r:id="rId14"/>
    <sheet name="Table 5" sheetId="18" r:id="rId15"/>
    <sheet name="Table 6" sheetId="19" r:id="rId16"/>
    <sheet name="Table 7-MAG 4-A. volatiphilum" sheetId="21" r:id="rId17"/>
    <sheet name=" Table 7-MAG1-A. liquidiphilum" sheetId="22" r:id="rId18"/>
    <sheet name="Table 7-MAG24-T. syntrophicum" sheetId="23" r:id="rId19"/>
    <sheet name="Table 8-MAG4-A. volatiphilum" sheetId="24" r:id="rId20"/>
    <sheet name="Table 8-MAG1-A. liquidiphilum" sheetId="25" r:id="rId21"/>
    <sheet name="Table 9" sheetId="26" r:id="rId22"/>
    <sheet name="Table 10-archaea" sheetId="27" r:id="rId23"/>
    <sheet name="Table 10-bacteria" sheetId="28" r:id="rId24"/>
    <sheet name="Table 10-mcrA" sheetId="29" r:id="rId25"/>
  </sheets>
  <definedNames>
    <definedName name="ExternalData_1" localSheetId="20" hidden="1">'Table 8-MAG1-A. liquidiphilum'!$A$1:$H$46</definedName>
    <definedName name="ExternalData_1" localSheetId="19" hidden="1">'Table 8-MAG4-A. volatiphilum'!$A$1:$H$46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6" l="1"/>
  <c r="M7" i="26"/>
  <c r="L8" i="26"/>
  <c r="F9" i="26"/>
  <c r="G9" i="26"/>
  <c r="L10" i="26"/>
  <c r="F11" i="26"/>
  <c r="G11" i="26"/>
  <c r="N11" i="26"/>
  <c r="O11" i="26" s="1"/>
  <c r="F13" i="26"/>
  <c r="G13" i="26"/>
  <c r="L14" i="26"/>
  <c r="F15" i="26"/>
  <c r="G15" i="26"/>
  <c r="N15" i="26"/>
  <c r="O15" i="26" s="1"/>
  <c r="F17" i="26"/>
  <c r="G17" i="26" s="1"/>
  <c r="D18" i="26"/>
  <c r="F19" i="26"/>
  <c r="G19" i="26"/>
  <c r="M19" i="26"/>
  <c r="B24" i="26"/>
  <c r="B26" i="26"/>
  <c r="B28" i="26"/>
  <c r="B29" i="26"/>
  <c r="F7" i="26" s="1"/>
  <c r="G7" i="26" s="1"/>
  <c r="B30" i="26"/>
  <c r="B31" i="26"/>
  <c r="N7" i="26" l="1"/>
  <c r="O7" i="26" s="1"/>
  <c r="N8" i="26"/>
  <c r="O8" i="26" s="1"/>
  <c r="N10" i="26"/>
  <c r="O10" i="26" s="1"/>
  <c r="N12" i="26"/>
  <c r="O12" i="26" s="1"/>
  <c r="N14" i="26"/>
  <c r="O14" i="26" s="1"/>
  <c r="N16" i="26"/>
  <c r="O16" i="26" s="1"/>
  <c r="N18" i="26"/>
  <c r="O18" i="26" s="1"/>
  <c r="M8" i="26"/>
  <c r="P8" i="26" s="1"/>
  <c r="D9" i="26"/>
  <c r="M10" i="26"/>
  <c r="D11" i="26"/>
  <c r="M12" i="26"/>
  <c r="P12" i="26" s="1"/>
  <c r="D13" i="26"/>
  <c r="M14" i="26"/>
  <c r="P14" i="26" s="1"/>
  <c r="D15" i="26"/>
  <c r="M16" i="26"/>
  <c r="P16" i="26" s="1"/>
  <c r="D17" i="26"/>
  <c r="M18" i="26"/>
  <c r="D19" i="26"/>
  <c r="E9" i="26"/>
  <c r="H9" i="26" s="1"/>
  <c r="L9" i="26"/>
  <c r="E11" i="26"/>
  <c r="H11" i="26" s="1"/>
  <c r="L11" i="26"/>
  <c r="E13" i="26"/>
  <c r="H13" i="26" s="1"/>
  <c r="L13" i="26"/>
  <c r="E15" i="26"/>
  <c r="H15" i="26" s="1"/>
  <c r="L15" i="26"/>
  <c r="E17" i="26"/>
  <c r="H17" i="26" s="1"/>
  <c r="L17" i="26"/>
  <c r="E19" i="26"/>
  <c r="H19" i="26" s="1"/>
  <c r="L19" i="26"/>
  <c r="D7" i="26"/>
  <c r="L7" i="26"/>
  <c r="D8" i="26"/>
  <c r="M9" i="26"/>
  <c r="D10" i="26"/>
  <c r="M11" i="26"/>
  <c r="P11" i="26" s="1"/>
  <c r="D12" i="26"/>
  <c r="M13" i="26"/>
  <c r="D14" i="26"/>
  <c r="M15" i="26"/>
  <c r="P15" i="26" s="1"/>
  <c r="D16" i="26"/>
  <c r="L18" i="26"/>
  <c r="N17" i="26"/>
  <c r="O17" i="26" s="1"/>
  <c r="E14" i="26"/>
  <c r="E10" i="26"/>
  <c r="M17" i="26"/>
  <c r="P17" i="26" s="1"/>
  <c r="L16" i="26"/>
  <c r="N13" i="26"/>
  <c r="O13" i="26" s="1"/>
  <c r="L12" i="26"/>
  <c r="N9" i="26"/>
  <c r="O9" i="26" s="1"/>
  <c r="N19" i="26"/>
  <c r="O19" i="26" s="1"/>
  <c r="P19" i="26" s="1"/>
  <c r="E18" i="26"/>
  <c r="E16" i="26"/>
  <c r="E12" i="26"/>
  <c r="H12" i="26" s="1"/>
  <c r="E8" i="26"/>
  <c r="H8" i="26" s="1"/>
  <c r="F18" i="26"/>
  <c r="G18" i="26" s="1"/>
  <c r="F16" i="26"/>
  <c r="G16" i="26" s="1"/>
  <c r="F14" i="26"/>
  <c r="G14" i="26" s="1"/>
  <c r="F12" i="26"/>
  <c r="G12" i="26" s="1"/>
  <c r="F10" i="26"/>
  <c r="G10" i="26" s="1"/>
  <c r="F8" i="26"/>
  <c r="G8" i="26" s="1"/>
  <c r="R29" i="14"/>
  <c r="Q29" i="14"/>
  <c r="P29" i="14"/>
  <c r="O29" i="14"/>
  <c r="N29" i="14"/>
  <c r="M29" i="14"/>
  <c r="L29" i="14"/>
  <c r="K29" i="14"/>
  <c r="J29" i="14"/>
  <c r="H29" i="14"/>
  <c r="G29" i="14"/>
  <c r="F29" i="14"/>
  <c r="F31" i="14" s="1"/>
  <c r="E29" i="14"/>
  <c r="D29" i="14"/>
  <c r="C29" i="14"/>
  <c r="B29" i="14"/>
  <c r="B31" i="14" s="1"/>
  <c r="F27" i="14"/>
  <c r="F30" i="14" s="1"/>
  <c r="B27" i="14"/>
  <c r="B30" i="14" s="1"/>
  <c r="R26" i="14"/>
  <c r="Q26" i="14"/>
  <c r="P26" i="14"/>
  <c r="O26" i="14"/>
  <c r="N26" i="14"/>
  <c r="M26" i="14"/>
  <c r="L26" i="14"/>
  <c r="K26" i="14"/>
  <c r="J26" i="14"/>
  <c r="H26" i="14"/>
  <c r="G26" i="14"/>
  <c r="F26" i="14"/>
  <c r="E26" i="14"/>
  <c r="D26" i="14"/>
  <c r="C26" i="14"/>
  <c r="B26" i="14"/>
  <c r="Q25" i="14"/>
  <c r="P25" i="14"/>
  <c r="O25" i="14"/>
  <c r="N25" i="14"/>
  <c r="M25" i="14"/>
  <c r="L25" i="14"/>
  <c r="K25" i="14"/>
  <c r="J25" i="14"/>
  <c r="H25" i="14"/>
  <c r="G25" i="14"/>
  <c r="F25" i="14"/>
  <c r="E25" i="14"/>
  <c r="D25" i="14"/>
  <c r="C25" i="14"/>
  <c r="B25" i="14"/>
  <c r="K18" i="14"/>
  <c r="J18" i="14"/>
  <c r="C18" i="14"/>
  <c r="B18" i="14"/>
  <c r="K16" i="14"/>
  <c r="C16" i="14"/>
  <c r="B16" i="14"/>
  <c r="C15" i="14"/>
  <c r="B15" i="14"/>
  <c r="C14" i="14"/>
  <c r="B14" i="14"/>
  <c r="K12" i="14"/>
  <c r="J12" i="14"/>
  <c r="C12" i="14"/>
  <c r="B12" i="14"/>
  <c r="K11" i="14"/>
  <c r="J11" i="14"/>
  <c r="J16" i="14" s="1"/>
  <c r="C11" i="14"/>
  <c r="R27" i="14" s="1"/>
  <c r="B11" i="14"/>
  <c r="E27" i="14" s="1"/>
  <c r="K10" i="14"/>
  <c r="J10" i="14"/>
  <c r="C10" i="14"/>
  <c r="B10" i="14"/>
  <c r="K9" i="14"/>
  <c r="K14" i="14" s="1"/>
  <c r="J9" i="14"/>
  <c r="J14" i="14" s="1"/>
  <c r="C9" i="14"/>
  <c r="B9" i="14"/>
  <c r="J39" i="13"/>
  <c r="I39" i="13"/>
  <c r="H39" i="13"/>
  <c r="G39" i="13"/>
  <c r="F39" i="13"/>
  <c r="E39" i="13"/>
  <c r="D39" i="13"/>
  <c r="C39" i="13"/>
  <c r="J38" i="13"/>
  <c r="I38" i="13"/>
  <c r="H38" i="13"/>
  <c r="G38" i="13"/>
  <c r="F38" i="13"/>
  <c r="E38" i="13"/>
  <c r="D38" i="13"/>
  <c r="C38" i="13"/>
  <c r="J37" i="13"/>
  <c r="I37" i="13"/>
  <c r="H37" i="13"/>
  <c r="G37" i="13"/>
  <c r="F37" i="13"/>
  <c r="E37" i="13"/>
  <c r="D37" i="13"/>
  <c r="C37" i="13"/>
  <c r="J36" i="13"/>
  <c r="I36" i="13"/>
  <c r="H36" i="13"/>
  <c r="G36" i="13"/>
  <c r="F36" i="13"/>
  <c r="E36" i="13"/>
  <c r="D36" i="13"/>
  <c r="C36" i="13"/>
  <c r="J35" i="13"/>
  <c r="I35" i="13"/>
  <c r="H35" i="13"/>
  <c r="G35" i="13"/>
  <c r="F35" i="13"/>
  <c r="E35" i="13"/>
  <c r="D35" i="13"/>
  <c r="C35" i="13"/>
  <c r="J34" i="13"/>
  <c r="I34" i="13"/>
  <c r="H34" i="13"/>
  <c r="G34" i="13"/>
  <c r="F34" i="13"/>
  <c r="E34" i="13"/>
  <c r="D34" i="13"/>
  <c r="C34" i="13"/>
  <c r="J33" i="13"/>
  <c r="I33" i="13"/>
  <c r="H33" i="13"/>
  <c r="G33" i="13"/>
  <c r="F33" i="13"/>
  <c r="E33" i="13"/>
  <c r="D33" i="13"/>
  <c r="C33" i="13"/>
  <c r="K29" i="13"/>
  <c r="K28" i="13"/>
  <c r="K27" i="13"/>
  <c r="K26" i="13"/>
  <c r="K25" i="13"/>
  <c r="C44" i="13" s="1"/>
  <c r="K24" i="13"/>
  <c r="K23" i="13"/>
  <c r="J19" i="13"/>
  <c r="I19" i="13"/>
  <c r="H19" i="13"/>
  <c r="G19" i="13"/>
  <c r="F19" i="13"/>
  <c r="E19" i="13"/>
  <c r="D19" i="13"/>
  <c r="C19" i="13"/>
  <c r="J18" i="13"/>
  <c r="I18" i="13"/>
  <c r="H18" i="13"/>
  <c r="G18" i="13"/>
  <c r="F18" i="13"/>
  <c r="E18" i="13"/>
  <c r="D18" i="13"/>
  <c r="C18" i="13"/>
  <c r="J17" i="13"/>
  <c r="I17" i="13"/>
  <c r="H17" i="13"/>
  <c r="G17" i="13"/>
  <c r="F17" i="13"/>
  <c r="E17" i="13"/>
  <c r="D17" i="13"/>
  <c r="C17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J14" i="13"/>
  <c r="I14" i="13"/>
  <c r="H14" i="13"/>
  <c r="G14" i="13"/>
  <c r="F14" i="13"/>
  <c r="E14" i="13"/>
  <c r="D14" i="13"/>
  <c r="C14" i="13"/>
  <c r="J13" i="13"/>
  <c r="I13" i="13"/>
  <c r="H13" i="13"/>
  <c r="G13" i="13"/>
  <c r="F13" i="13"/>
  <c r="E13" i="13"/>
  <c r="D13" i="13"/>
  <c r="C13" i="13"/>
  <c r="K9" i="13"/>
  <c r="K8" i="13"/>
  <c r="C47" i="13" s="1"/>
  <c r="K7" i="13"/>
  <c r="C46" i="13" s="1"/>
  <c r="K6" i="13"/>
  <c r="C45" i="13" s="1"/>
  <c r="K5" i="13"/>
  <c r="K4" i="13"/>
  <c r="C43" i="13" s="1"/>
  <c r="K3" i="13"/>
  <c r="C48" i="13" l="1"/>
  <c r="P13" i="26"/>
  <c r="P9" i="26"/>
  <c r="H16" i="26"/>
  <c r="H10" i="26"/>
  <c r="P18" i="26"/>
  <c r="P10" i="26"/>
  <c r="H18" i="26"/>
  <c r="H14" i="26"/>
  <c r="E30" i="14"/>
  <c r="E28" i="14"/>
  <c r="R30" i="14"/>
  <c r="R28" i="14"/>
  <c r="C31" i="14"/>
  <c r="G31" i="14"/>
  <c r="E31" i="14"/>
  <c r="N31" i="14"/>
  <c r="R31" i="14"/>
  <c r="C27" i="14"/>
  <c r="G27" i="14"/>
  <c r="L27" i="14"/>
  <c r="P27" i="14"/>
  <c r="D27" i="14"/>
  <c r="H27" i="14"/>
  <c r="H31" i="14" s="1"/>
  <c r="M27" i="14"/>
  <c r="M31" i="14" s="1"/>
  <c r="Q27" i="14"/>
  <c r="K27" i="14"/>
  <c r="O27" i="14"/>
  <c r="B28" i="14"/>
  <c r="F28" i="14"/>
  <c r="J27" i="14"/>
  <c r="J31" i="14" s="1"/>
  <c r="N27" i="14"/>
  <c r="D46" i="13"/>
  <c r="F46" i="13"/>
  <c r="D43" i="13"/>
  <c r="F43" i="13"/>
  <c r="L30" i="14" l="1"/>
  <c r="L28" i="14"/>
  <c r="N30" i="14"/>
  <c r="N28" i="14"/>
  <c r="G30" i="14"/>
  <c r="G28" i="14"/>
  <c r="O30" i="14"/>
  <c r="O28" i="14"/>
  <c r="O31" i="14"/>
  <c r="J30" i="14"/>
  <c r="J28" i="14"/>
  <c r="D30" i="14"/>
  <c r="D28" i="14"/>
  <c r="C30" i="14"/>
  <c r="C28" i="14"/>
  <c r="D31" i="14"/>
  <c r="L31" i="14"/>
  <c r="M30" i="14"/>
  <c r="M28" i="14"/>
  <c r="H30" i="14"/>
  <c r="H28" i="14"/>
  <c r="K30" i="14"/>
  <c r="K28" i="14"/>
  <c r="Q30" i="14"/>
  <c r="Q28" i="14"/>
  <c r="P30" i="14"/>
  <c r="P28" i="14"/>
  <c r="Q31" i="14"/>
  <c r="P31" i="14"/>
  <c r="K31" i="14"/>
  <c r="C33" i="12" l="1"/>
  <c r="C34" i="12"/>
  <c r="D33" i="12" s="1"/>
  <c r="C35" i="12"/>
  <c r="C36" i="12"/>
  <c r="D35" i="12" s="1"/>
  <c r="C33" i="11"/>
  <c r="C34" i="11"/>
  <c r="D33" i="11" s="1"/>
  <c r="C35" i="11"/>
  <c r="C36" i="11"/>
  <c r="D35" i="11" s="1"/>
  <c r="C36" i="10"/>
  <c r="C35" i="10"/>
  <c r="D35" i="10" s="1"/>
  <c r="C34" i="10"/>
  <c r="C33" i="10"/>
  <c r="D33" i="10" s="1"/>
  <c r="E33" i="10" s="1"/>
  <c r="C36" i="9"/>
  <c r="C35" i="9"/>
  <c r="D35" i="9" s="1"/>
  <c r="C34" i="9"/>
  <c r="D33" i="9" s="1"/>
  <c r="E33" i="9" s="1"/>
  <c r="C33" i="9"/>
  <c r="C36" i="8"/>
  <c r="C35" i="8"/>
  <c r="D35" i="8" s="1"/>
  <c r="C34" i="8"/>
  <c r="C33" i="8"/>
  <c r="D33" i="8" s="1"/>
  <c r="E33" i="8" s="1"/>
  <c r="C36" i="7"/>
  <c r="C35" i="7"/>
  <c r="D35" i="7" s="1"/>
  <c r="C34" i="7"/>
  <c r="C33" i="7"/>
  <c r="D33" i="7" s="1"/>
  <c r="E33" i="7" s="1"/>
  <c r="C35" i="6"/>
  <c r="C34" i="6"/>
  <c r="D34" i="6" s="1"/>
  <c r="C33" i="6"/>
  <c r="C32" i="6"/>
  <c r="D32" i="6" s="1"/>
  <c r="E32" i="6" s="1"/>
  <c r="C45" i="4"/>
  <c r="D45" i="4" s="1"/>
  <c r="C46" i="4"/>
  <c r="C47" i="4"/>
  <c r="E33" i="12" l="1"/>
  <c r="E33" i="11"/>
  <c r="E45" i="4"/>
</calcChain>
</file>

<file path=xl/connections.xml><?xml version="1.0" encoding="utf-8"?>
<connections xmlns="http://schemas.openxmlformats.org/spreadsheetml/2006/main">
  <connection id="1" keepAlive="1" name="Query - Merge2" description="Connection to the 'Merge2' query in the workbook." type="5" refreshedVersion="6" background="1" saveData="1">
    <dbPr connection="Provider=Microsoft.Mashup.OleDb.1;Data Source=$Workbook$;Location=Merge2;Extended Properties=&quot;&quot;" command="SELECT * FROM [Merge2]"/>
  </connection>
  <connection id="2" keepAlive="1" name="Query - Merge4" description="Connection to the 'Merge4' query in the workbook." type="5" refreshedVersion="6" background="1" saveData="1">
    <dbPr connection="Provider=Microsoft.Mashup.OleDb.1;Data Source=$Workbook$;Location=Merge4;Extended Properties=&quot;&quot;" command="SELECT * FROM [Merge4]"/>
  </connection>
</connections>
</file>

<file path=xl/sharedStrings.xml><?xml version="1.0" encoding="utf-8"?>
<sst xmlns="http://schemas.openxmlformats.org/spreadsheetml/2006/main" count="5223" uniqueCount="2449">
  <si>
    <t>Content</t>
  </si>
  <si>
    <t>Supplementary Table 1</t>
  </si>
  <si>
    <t>Calculations of doubling times of C5-C14-n-alkane oxidizing cultures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</si>
  <si>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</si>
  <si>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</si>
  <si>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</si>
  <si>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</si>
  <si>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</si>
  <si>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</si>
  <si>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</si>
  <si>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</si>
  <si>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</si>
  <si>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Properties of metagenome-assembled genomes (MAGs) of Candidatus Alkanophaga and Ca. Thermodesulfobacterium syntrophicum</t>
  </si>
  <si>
    <t>Relative abundances of MAGs assembled from C5-C14-alkane-oxidizing cultures</t>
  </si>
  <si>
    <t>Comparison of acrA sequences of Ca. Alkanophaga and Ca. Syntrophoarchaeum with BLASTp</t>
  </si>
  <si>
    <t>Transcription of alkane oxidation (Ca. Alkanophaga) and sulfate reduction (Ca. T. syntrophicum) genes in C5-C14-alkane-oxidizing cultures</t>
  </si>
  <si>
    <t>Coverages of Ca. Alkanophaga and Ca. T. syntrophicum MAGs in different layers of three push cores of the Guaymas Basin</t>
  </si>
  <si>
    <t>Amino acid identities of Ca. Alkanophaga, ANME-1, and Ca. Syntrophoarchaeum MAGs</t>
  </si>
  <si>
    <t>Hydrogen production in C6- and C14-alkane-oxidizing cultures</t>
  </si>
  <si>
    <t>NA</t>
  </si>
  <si>
    <t>Replicate 2 - Dilution 1</t>
  </si>
  <si>
    <t>Replicate 1 - Dilution 2</t>
  </si>
  <si>
    <t>Replicate 1 - Dilution 1</t>
  </si>
  <si>
    <t>Mean doubling time - both replicates [days]</t>
  </si>
  <si>
    <t>Mean doubling time - first 2 dilutions [days]</t>
  </si>
  <si>
    <t>Doubling time [days]</t>
  </si>
  <si>
    <t>Inclination (m)</t>
  </si>
  <si>
    <t>Dilution 2</t>
  </si>
  <si>
    <t>Dilution 1</t>
  </si>
  <si>
    <t>Dilution 0</t>
  </si>
  <si>
    <t>Sulfide pentane -replicate 2 [mM]</t>
  </si>
  <si>
    <t>Day - replicate 2</t>
  </si>
  <si>
    <t>Sulfide pentane - replicate 1 [mM]</t>
  </si>
  <si>
    <t>Day - replicate 1</t>
  </si>
  <si>
    <t>Day</t>
  </si>
  <si>
    <t>Sulfide hexane - replicate 1 [mM]</t>
  </si>
  <si>
    <t>Sulfide hexane -replicate 2 [mM]</t>
  </si>
  <si>
    <t>Replicate 2 - Dilution 2</t>
  </si>
  <si>
    <t>Sulfide heptane - replicate 1 [mM]</t>
  </si>
  <si>
    <t>Sulfide heptane - replicate 2 [mM]</t>
  </si>
  <si>
    <t>Sulfide octane - replicate 1 [mM]</t>
  </si>
  <si>
    <t>Sulfide octane -replicate 2 [mM]</t>
  </si>
  <si>
    <t>Sulfide nonane - replicate 1 [mM]</t>
  </si>
  <si>
    <t>Sulfide nonane -replicate 2 [mM]</t>
  </si>
  <si>
    <t>Sulfide decane - replicate 1 [mM]</t>
  </si>
  <si>
    <t>Sulfide decane - replicate 2 [mM]</t>
  </si>
  <si>
    <t>Sulfide dodecane - replicate 2 [mM]</t>
  </si>
  <si>
    <t>Sulfide dodecane - replicate 1 [mM]</t>
  </si>
  <si>
    <t>Sulfide tetradecane - replicate 2 [mM]</t>
  </si>
  <si>
    <t>Sulfide tetradecane - replicate 1 [mM]</t>
  </si>
  <si>
    <t>DIC (mM)</t>
  </si>
  <si>
    <t>Total DIC produced (mM)</t>
  </si>
  <si>
    <t>Negative control</t>
  </si>
  <si>
    <t>Hexane - Replicate 1</t>
  </si>
  <si>
    <t>Hexane - Replicate 2</t>
  </si>
  <si>
    <t>Hexane - Replicate 3</t>
  </si>
  <si>
    <t>Tetradecane - Replicate 1</t>
  </si>
  <si>
    <t>Tetradecane - Replicate 2</t>
  </si>
  <si>
    <t>Tetradecane - Replicate 3</t>
  </si>
  <si>
    <t>DIC production (mM)</t>
  </si>
  <si>
    <t>Sulfate (mM)</t>
  </si>
  <si>
    <t xml:space="preserve"> Total sulfate reduced (mM)</t>
  </si>
  <si>
    <t>Sulfate reduction (mM)</t>
  </si>
  <si>
    <t>Total ratio DIC production:sulfate reduction</t>
  </si>
  <si>
    <t>Average of triplicates</t>
  </si>
  <si>
    <t>Standard deviation</t>
  </si>
  <si>
    <t>Calculations for theoretical percentages of carbon assimilation</t>
  </si>
  <si>
    <t>Option 1: 0% carbon fixation</t>
  </si>
  <si>
    <t>Option 2: 100% carbon fixation</t>
  </si>
  <si>
    <t>Alkane oxidation: CnH2n+2  + 2nH2O ==&gt; nCO2 + (6n+2)H+ + (6n+2)e-</t>
  </si>
  <si>
    <t>Alkane oxidation: CnH2n+2 + nH2O ==&gt;   nCH2O + 2n+2 H+ + 2n+2e-</t>
  </si>
  <si>
    <t xml:space="preserve">Sulfate reduction: ((6n+2)/8)SO42-  +  (6n+2)*(9/8)H+ (6n+2)e-  ===&gt; ((6n+2)/8)HS- + 3n+1 H2O </t>
  </si>
  <si>
    <t>Sulfate reduction: (2n+2)/8SO4  +  (2n+2*)(9/8)H+   + (2n+2)e- ===&gt; (2n+2)/8  HS-   + (n+1)H2O</t>
  </si>
  <si>
    <t>Hexane</t>
  </si>
  <si>
    <t>Tetradecane</t>
  </si>
  <si>
    <t>n</t>
  </si>
  <si>
    <t>C</t>
  </si>
  <si>
    <t>H</t>
  </si>
  <si>
    <t>SO42-</t>
  </si>
  <si>
    <t>H+</t>
  </si>
  <si>
    <t>CO2</t>
  </si>
  <si>
    <t>CH2O</t>
  </si>
  <si>
    <t>H2O</t>
  </si>
  <si>
    <t>HS-</t>
  </si>
  <si>
    <t>Electrtons transferred</t>
  </si>
  <si>
    <t>Electrons transferred</t>
  </si>
  <si>
    <t>Option 3: Mix of both processes</t>
  </si>
  <si>
    <t>Fraction carbon fixed</t>
  </si>
  <si>
    <t>Total sulfate reduction</t>
  </si>
  <si>
    <t>Sulfate reduction per carbon oxidized</t>
  </si>
  <si>
    <t>DIC formed</t>
  </si>
  <si>
    <t>Ratio sulfate reduction:DIC formation</t>
  </si>
  <si>
    <t>Ratio DIC formation:sulfate reduction</t>
  </si>
  <si>
    <t>Measured ratio DIC formation:sulfate reduction</t>
  </si>
  <si>
    <t>Dissolved inorganic carbon (DIC) production and sulfate reduction values in C6- and C14-oxidizing cultures and estimation of carbon assimilation rates</t>
  </si>
  <si>
    <t>Size (base pairs)</t>
  </si>
  <si>
    <t>Contigs</t>
  </si>
  <si>
    <t>Contig N50 (bp)</t>
  </si>
  <si>
    <t>GC content (%)</t>
  </si>
  <si>
    <t>Genes</t>
  </si>
  <si>
    <t>16S rRNAs</t>
  </si>
  <si>
    <t>23S rRNAs</t>
  </si>
  <si>
    <t>Completeness (%)</t>
  </si>
  <si>
    <t>Redundancy (%)</t>
  </si>
  <si>
    <t>Strain heterogeneity (%)</t>
  </si>
  <si>
    <r>
      <rPr>
        <b/>
        <sz val="11"/>
        <color theme="1"/>
        <rFont val="Calibri"/>
        <family val="2"/>
        <scheme val="minor"/>
      </rPr>
      <t>Supplementary Table 3 |</t>
    </r>
    <r>
      <rPr>
        <sz val="11"/>
        <color theme="1"/>
        <rFont val="Calibri"/>
        <family val="2"/>
        <scheme val="minor"/>
      </rPr>
      <t xml:space="preserve"> Properties of metagenome-assembled genomes (MAGs) of Candidatus Alkanophaga and Ca. Thermodesulfobacterium syntrophicum.</t>
    </r>
  </si>
  <si>
    <t xml:space="preserve"> MAG 4</t>
  </si>
  <si>
    <t xml:space="preserve"> MAG 1</t>
  </si>
  <si>
    <t xml:space="preserve"> MAG 24</t>
  </si>
  <si>
    <r>
      <rPr>
        <b/>
        <i/>
        <sz val="11"/>
        <color theme="1"/>
        <rFont val="Calibri"/>
        <family val="2"/>
        <scheme val="minor"/>
      </rPr>
      <t>Ca.</t>
    </r>
    <r>
      <rPr>
        <b/>
        <sz val="11"/>
        <color theme="1"/>
        <rFont val="Calibri"/>
        <family val="2"/>
        <scheme val="minor"/>
      </rPr>
      <t xml:space="preserve"> Alkanophaga volatiphilum</t>
    </r>
  </si>
  <si>
    <r>
      <rPr>
        <b/>
        <i/>
        <sz val="11"/>
        <color theme="1"/>
        <rFont val="Calibri"/>
        <family val="2"/>
        <scheme val="minor"/>
      </rPr>
      <t xml:space="preserve">Ca. </t>
    </r>
    <r>
      <rPr>
        <b/>
        <sz val="11"/>
        <color theme="1"/>
        <rFont val="Calibri"/>
        <family val="2"/>
        <scheme val="minor"/>
      </rPr>
      <t>Alkanophaga liquidiphilum</t>
    </r>
  </si>
  <si>
    <r>
      <rPr>
        <b/>
        <i/>
        <sz val="11"/>
        <color theme="1"/>
        <rFont val="Calibri"/>
        <family val="2"/>
        <scheme val="minor"/>
      </rPr>
      <t>Ca.</t>
    </r>
    <r>
      <rPr>
        <b/>
        <sz val="11"/>
        <color theme="1"/>
        <rFont val="Calibri"/>
        <family val="2"/>
        <scheme val="minor"/>
      </rPr>
      <t xml:space="preserve"> Thermodesulfobacterium syntrophicum</t>
    </r>
  </si>
  <si>
    <t>MAG</t>
  </si>
  <si>
    <t>Heptane</t>
  </si>
  <si>
    <t>Octane</t>
  </si>
  <si>
    <t>Nonane</t>
  </si>
  <si>
    <t>Decane</t>
  </si>
  <si>
    <t>Dodecane</t>
  </si>
  <si>
    <t>Domain</t>
  </si>
  <si>
    <t>Phylum</t>
  </si>
  <si>
    <t>Class</t>
  </si>
  <si>
    <t>Order</t>
  </si>
  <si>
    <t>Family</t>
  </si>
  <si>
    <t>Genus</t>
  </si>
  <si>
    <t>Species</t>
  </si>
  <si>
    <t>MAG_4</t>
  </si>
  <si>
    <t>Archaea</t>
  </si>
  <si>
    <t>Halobacteriota</t>
  </si>
  <si>
    <t>Syntropharchaeia</t>
  </si>
  <si>
    <t>ANME-1</t>
  </si>
  <si>
    <t>B39-G2</t>
  </si>
  <si>
    <t>MAG_1</t>
  </si>
  <si>
    <t>B39-G2 sp003661185</t>
  </si>
  <si>
    <t>MAG_24</t>
  </si>
  <si>
    <t>Bacteria</t>
  </si>
  <si>
    <t>Desulfobacterota</t>
  </si>
  <si>
    <t>Thermodesulfobacteria</t>
  </si>
  <si>
    <t>Thermodesulfobacteriales</t>
  </si>
  <si>
    <t>Thermodesulfobacteriaceae</t>
  </si>
  <si>
    <t>Thermodesulfobacterium</t>
  </si>
  <si>
    <t>MAG_6</t>
  </si>
  <si>
    <t>Archaeoglobi</t>
  </si>
  <si>
    <t>Archaeoglobales</t>
  </si>
  <si>
    <t>Archaeoglobaceae</t>
  </si>
  <si>
    <t>B5-G16</t>
  </si>
  <si>
    <t>MAG_22</t>
  </si>
  <si>
    <t>Thermoplasmatota</t>
  </si>
  <si>
    <t>E2</t>
  </si>
  <si>
    <t>UBA202</t>
  </si>
  <si>
    <t>JdFR-43</t>
  </si>
  <si>
    <t>MAG_20</t>
  </si>
  <si>
    <t>Archaeoglobus</t>
  </si>
  <si>
    <t>MAG_33</t>
  </si>
  <si>
    <t>MAG_19</t>
  </si>
  <si>
    <t>Methanobacteriota</t>
  </si>
  <si>
    <t>Thermococci</t>
  </si>
  <si>
    <t>Thermococcales</t>
  </si>
  <si>
    <t>Thermococcaceae</t>
  </si>
  <si>
    <t>Thermococcus_A</t>
  </si>
  <si>
    <t>Thermococcus_A sp003663525</t>
  </si>
  <si>
    <t>MAG_9</t>
  </si>
  <si>
    <t>MAG_39</t>
  </si>
  <si>
    <t>Iainarchaeota</t>
  </si>
  <si>
    <t>Iainarchaeia</t>
  </si>
  <si>
    <t>Iainarchaeales</t>
  </si>
  <si>
    <t>DTGL01</t>
  </si>
  <si>
    <t>MAG_14</t>
  </si>
  <si>
    <t>Thermoproteota</t>
  </si>
  <si>
    <t>Bathyarchaeia</t>
  </si>
  <si>
    <t>B25</t>
  </si>
  <si>
    <t>MAG_17</t>
  </si>
  <si>
    <t>VBQI01</t>
  </si>
  <si>
    <t>VBQI01 sp008297865</t>
  </si>
  <si>
    <t>MAG_30</t>
  </si>
  <si>
    <t>DHVEG-1</t>
  </si>
  <si>
    <t>B18-G2</t>
  </si>
  <si>
    <t>MAG_66</t>
  </si>
  <si>
    <t>Aenigmatarchaeota</t>
  </si>
  <si>
    <t>Aenigmatarchaeia</t>
  </si>
  <si>
    <t>CG10238-14</t>
  </si>
  <si>
    <t>SCSR01</t>
  </si>
  <si>
    <t>MAG_29</t>
  </si>
  <si>
    <t>TCS64</t>
  </si>
  <si>
    <t>B23</t>
  </si>
  <si>
    <t>MAG_48</t>
  </si>
  <si>
    <t>Thermococcus_C</t>
  </si>
  <si>
    <t>Thermococcus_C sp002009975</t>
  </si>
  <si>
    <t>MAG_47</t>
  </si>
  <si>
    <t>MAG_67</t>
  </si>
  <si>
    <t>EX4484-224</t>
  </si>
  <si>
    <t>MAG_50</t>
  </si>
  <si>
    <t>MAG_37</t>
  </si>
  <si>
    <t>Hadarchaeota</t>
  </si>
  <si>
    <t>Hadarchaeia</t>
  </si>
  <si>
    <t>Hadarchaeales</t>
  </si>
  <si>
    <t>DTKF01</t>
  </si>
  <si>
    <t>MAG_25</t>
  </si>
  <si>
    <t>B47-G6</t>
  </si>
  <si>
    <t>B47-G6B</t>
  </si>
  <si>
    <t>47-G6</t>
  </si>
  <si>
    <t>MAG_38</t>
  </si>
  <si>
    <t>MAG_15</t>
  </si>
  <si>
    <t>EX4484-218</t>
  </si>
  <si>
    <t>EX4484-218 sp002254975</t>
  </si>
  <si>
    <t>MAG_95</t>
  </si>
  <si>
    <t>B26-1</t>
  </si>
  <si>
    <t>B63</t>
  </si>
  <si>
    <t>MAG_87</t>
  </si>
  <si>
    <t>B88-G9</t>
  </si>
  <si>
    <t>B88-G9 sp003660555</t>
  </si>
  <si>
    <t>MAG_12</t>
  </si>
  <si>
    <t>MAG_84</t>
  </si>
  <si>
    <t>Geoglobus</t>
  </si>
  <si>
    <t>MAG_90</t>
  </si>
  <si>
    <t>Thermococcus_A sp001317345</t>
  </si>
  <si>
    <t>MAG_59</t>
  </si>
  <si>
    <t>Nitrososphaeria</t>
  </si>
  <si>
    <t>Nitrososphaerales</t>
  </si>
  <si>
    <t>MAG_63</t>
  </si>
  <si>
    <t>MAG_94</t>
  </si>
  <si>
    <t>WUQV01</t>
  </si>
  <si>
    <t>MAG_44</t>
  </si>
  <si>
    <t>Methanopyri</t>
  </si>
  <si>
    <t>MAG_54</t>
  </si>
  <si>
    <t>QMZP01</t>
  </si>
  <si>
    <t>MAG_8</t>
  </si>
  <si>
    <t>EX4484-205</t>
  </si>
  <si>
    <t>EX4484-205 sp002255045</t>
  </si>
  <si>
    <t>MAG_56</t>
  </si>
  <si>
    <t>Thermoproteia</t>
  </si>
  <si>
    <t>Thermofilales</t>
  </si>
  <si>
    <t>Thermofilaceae</t>
  </si>
  <si>
    <t>MAG_40</t>
  </si>
  <si>
    <t>Korarchaeia</t>
  </si>
  <si>
    <t>Korarchaeales</t>
  </si>
  <si>
    <t>Korarchaeaceae</t>
  </si>
  <si>
    <t>DRBY01</t>
  </si>
  <si>
    <t>MAG_11</t>
  </si>
  <si>
    <t>MAG_96</t>
  </si>
  <si>
    <t>MAG_62</t>
  </si>
  <si>
    <t>MAG_78</t>
  </si>
  <si>
    <t>Caldarchaeales</t>
  </si>
  <si>
    <t>NZ13-MGT</t>
  </si>
  <si>
    <t>EX4484-121</t>
  </si>
  <si>
    <t>MAG_41</t>
  </si>
  <si>
    <t>MAG_92</t>
  </si>
  <si>
    <t>MAG_60</t>
  </si>
  <si>
    <t>B63 sp003601725</t>
  </si>
  <si>
    <t>MAG_82</t>
  </si>
  <si>
    <t>Asgardarchaeota</t>
  </si>
  <si>
    <t>DTBI01</t>
  </si>
  <si>
    <t>MAG_83</t>
  </si>
  <si>
    <t>MAG_93</t>
  </si>
  <si>
    <t>MAG_74</t>
  </si>
  <si>
    <t>MAG_68</t>
  </si>
  <si>
    <t>MAG_70</t>
  </si>
  <si>
    <t>Nanoarchaeota</t>
  </si>
  <si>
    <t>Nanoarchaeia</t>
  </si>
  <si>
    <t>Pacearchaeales</t>
  </si>
  <si>
    <t>EX4484-31</t>
  </si>
  <si>
    <t>EX4484-31 sp002254805</t>
  </si>
  <si>
    <t>MAG_80</t>
  </si>
  <si>
    <t>Archaeoglobus_A</t>
  </si>
  <si>
    <t>MAG_57</t>
  </si>
  <si>
    <t>MAG_75</t>
  </si>
  <si>
    <t>Thorarchaeia</t>
  </si>
  <si>
    <t>MAG_53</t>
  </si>
  <si>
    <t>MAG_46</t>
  </si>
  <si>
    <t>MAG_72</t>
  </si>
  <si>
    <t>Thermococcus</t>
  </si>
  <si>
    <t>MAG_81</t>
  </si>
  <si>
    <t>MAG_76</t>
  </si>
  <si>
    <t>MAG_64</t>
  </si>
  <si>
    <t>MAG_28</t>
  </si>
  <si>
    <t>Methanomethylicia</t>
  </si>
  <si>
    <t>Methanomethylicales</t>
  </si>
  <si>
    <t>MAG_71</t>
  </si>
  <si>
    <t>MAG_86</t>
  </si>
  <si>
    <t>B20-G17</t>
  </si>
  <si>
    <t>B67-G16</t>
  </si>
  <si>
    <t>B67-G16 sp003650675</t>
  </si>
  <si>
    <t>MAG_49</t>
  </si>
  <si>
    <t>Patescibacteria</t>
  </si>
  <si>
    <t>Paceibacteria</t>
  </si>
  <si>
    <t>Paceibacterales</t>
  </si>
  <si>
    <t>MAG_18</t>
  </si>
  <si>
    <t>WOR-3</t>
  </si>
  <si>
    <t>UBA3073</t>
  </si>
  <si>
    <t>NMUJ01</t>
  </si>
  <si>
    <t>MAG_16</t>
  </si>
  <si>
    <t>PEYH01</t>
  </si>
  <si>
    <t>MAG_2</t>
  </si>
  <si>
    <t>Omnitrophota</t>
  </si>
  <si>
    <t>Koll11</t>
  </si>
  <si>
    <t>4484-171</t>
  </si>
  <si>
    <t>MAG_27</t>
  </si>
  <si>
    <t>Bipolaricaulota</t>
  </si>
  <si>
    <t>Bipolaricaulia</t>
  </si>
  <si>
    <t>Bipolaricaulales</t>
  </si>
  <si>
    <t>Bipolaricaulaceae</t>
  </si>
  <si>
    <t>UBA3571</t>
  </si>
  <si>
    <t>MAG_26</t>
  </si>
  <si>
    <t>MAG_10</t>
  </si>
  <si>
    <t>4484-49</t>
  </si>
  <si>
    <t>MAG_43</t>
  </si>
  <si>
    <t>Latescibacterota</t>
  </si>
  <si>
    <t>Latescibacteria_A</t>
  </si>
  <si>
    <t>B68-G9</t>
  </si>
  <si>
    <t>B68-G9 sp003645885</t>
  </si>
  <si>
    <t>MAG_32</t>
  </si>
  <si>
    <t>BSN033</t>
  </si>
  <si>
    <t>B13-G15</t>
  </si>
  <si>
    <t>MAG_3</t>
  </si>
  <si>
    <t>B13-G15 sp003646705</t>
  </si>
  <si>
    <t>MAG_65</t>
  </si>
  <si>
    <t>Thermotogota</t>
  </si>
  <si>
    <t>Thermotogae</t>
  </si>
  <si>
    <t>UBA12178</t>
  </si>
  <si>
    <t>MAG_42</t>
  </si>
  <si>
    <t>UBA3574</t>
  </si>
  <si>
    <t>MAG_45</t>
  </si>
  <si>
    <t>Synergistota</t>
  </si>
  <si>
    <t>GBS-1</t>
  </si>
  <si>
    <t>MAG_34</t>
  </si>
  <si>
    <t>Hydrothermia</t>
  </si>
  <si>
    <t>LBFQ01</t>
  </si>
  <si>
    <t>MAG_61</t>
  </si>
  <si>
    <t>Thermotogales</t>
  </si>
  <si>
    <t>Thermotogaceae</t>
  </si>
  <si>
    <t>4484-232</t>
  </si>
  <si>
    <t>Pentane</t>
  </si>
  <si>
    <t>MAG_4_1</t>
  </si>
  <si>
    <t>MAG_24_1</t>
  </si>
  <si>
    <t>MAG_7</t>
  </si>
  <si>
    <t>MAG_5</t>
  </si>
  <si>
    <t>Metagenome accession</t>
  </si>
  <si>
    <t>SRR6823441</t>
  </si>
  <si>
    <t>SRR6478754</t>
  </si>
  <si>
    <t>SRR6478753</t>
  </si>
  <si>
    <t>SRR6479061</t>
  </si>
  <si>
    <t>SRR5214304</t>
  </si>
  <si>
    <t>SRR6823442</t>
  </si>
  <si>
    <t>SRR5214303</t>
  </si>
  <si>
    <t>Unmapped (%)</t>
  </si>
  <si>
    <t>Core</t>
  </si>
  <si>
    <t>4569-2</t>
  </si>
  <si>
    <t>4569-9</t>
  </si>
  <si>
    <t>4571-4</t>
  </si>
  <si>
    <t> 4571-4</t>
  </si>
  <si>
    <t>Depth (cm)</t>
  </si>
  <si>
    <t>0-3</t>
  </si>
  <si>
    <t>33-36</t>
  </si>
  <si>
    <t>Environment</t>
  </si>
  <si>
    <t>white mat</t>
  </si>
  <si>
    <t>orange mat</t>
  </si>
  <si>
    <t>Coverages were calculated with CoverM using raw reads as input. Environmental descriptions originate from McKay et al 2016 (https://doi.org/10.1111/1758-2229.12365)</t>
  </si>
  <si>
    <r>
      <rPr>
        <b/>
        <sz val="11"/>
        <color theme="1"/>
        <rFont val="Calibri"/>
        <family val="2"/>
        <scheme val="minor"/>
      </rPr>
      <t>Supplementary Table 5|</t>
    </r>
    <r>
      <rPr>
        <sz val="11"/>
        <color theme="1"/>
        <rFont val="Calibri"/>
        <family val="2"/>
        <scheme val="minor"/>
      </rPr>
      <t xml:space="preserve">Abundances of Candidatus Alkanophaga and Ca. Thermodesulfobacterium syntrophicum MAGs in three push cores of the Guaymas Basin. </t>
    </r>
  </si>
  <si>
    <t>12-15</t>
  </si>
  <si>
    <t>9-12</t>
  </si>
  <si>
    <t>3-6</t>
  </si>
  <si>
    <r>
      <t xml:space="preserve">Ca. </t>
    </r>
    <r>
      <rPr>
        <sz val="10"/>
        <color rgb="FF000000"/>
        <rFont val="Calibri"/>
        <family val="2"/>
        <scheme val="minor"/>
      </rPr>
      <t>Alkanophaga volatiphilum (%)</t>
    </r>
  </si>
  <si>
    <r>
      <t>Ca.</t>
    </r>
    <r>
      <rPr>
        <sz val="10"/>
        <color rgb="FF000000"/>
        <rFont val="Calibri"/>
        <family val="2"/>
        <scheme val="minor"/>
      </rPr>
      <t xml:space="preserve"> Alkanophaga liquidiphilum (%)</t>
    </r>
  </si>
  <si>
    <r>
      <t>Ca.</t>
    </r>
    <r>
      <rPr>
        <sz val="10"/>
        <color rgb="FF000000"/>
        <rFont val="Calibri"/>
        <family val="2"/>
        <scheme val="minor"/>
      </rPr>
      <t xml:space="preserve"> Thermodesulfobacterium syntrophicum (%)</t>
    </r>
  </si>
  <si>
    <t>OD814_000175</t>
  </si>
  <si>
    <t>OD815_001376</t>
  </si>
  <si>
    <t>OFV67773.1 (≥ 63)</t>
  </si>
  <si>
    <t>OFV65760.1 (≥ 66)</t>
  </si>
  <si>
    <t>OD814_000815</t>
  </si>
  <si>
    <t>OD815_001020</t>
  </si>
  <si>
    <t>OFV68281.1 (≥ 59)</t>
  </si>
  <si>
    <t>OFV65745.1 (≥ 60)</t>
  </si>
  <si>
    <t>OD814_000515</t>
  </si>
  <si>
    <t>OD815_001179</t>
  </si>
  <si>
    <t>OFV67773.1 (≥ 40)</t>
  </si>
  <si>
    <t>OFV67021.1 (≥ 57)</t>
  </si>
  <si>
    <t>MAG 4</t>
  </si>
  <si>
    <t>Locus tag</t>
  </si>
  <si>
    <t>MAG 1</t>
  </si>
  <si>
    <t>Similarity (%)</t>
  </si>
  <si>
    <t>Closest related acrA from</t>
  </si>
  <si>
    <r>
      <rPr>
        <b/>
        <sz val="11"/>
        <color theme="1"/>
        <rFont val="Calibri"/>
        <family val="2"/>
        <scheme val="minor"/>
      </rPr>
      <t xml:space="preserve">Supplementary Table 6| </t>
    </r>
    <r>
      <rPr>
        <sz val="11"/>
        <color theme="1"/>
        <rFont val="Calibri"/>
        <family val="2"/>
        <scheme val="minor"/>
      </rPr>
      <t xml:space="preserve">Cluster of </t>
    </r>
    <r>
      <rPr>
        <i/>
        <sz val="11"/>
        <color theme="1"/>
        <rFont val="Calibri"/>
        <family val="2"/>
        <scheme val="minor"/>
      </rPr>
      <t>acrA</t>
    </r>
    <r>
      <rPr>
        <sz val="11"/>
        <color theme="1"/>
        <rFont val="Calibri"/>
        <family val="2"/>
        <scheme val="minor"/>
      </rPr>
      <t xml:space="preserve"> sequences in </t>
    </r>
    <r>
      <rPr>
        <i/>
        <sz val="11"/>
        <color theme="1"/>
        <rFont val="Calibri"/>
        <family val="2"/>
        <scheme val="minor"/>
      </rPr>
      <t>Ca.</t>
    </r>
    <r>
      <rPr>
        <sz val="11"/>
        <color theme="1"/>
        <rFont val="Calibri"/>
        <family val="2"/>
        <scheme val="minor"/>
      </rPr>
      <t xml:space="preserve"> Alkanophaga MAGs and their similarity to each other and to </t>
    </r>
    <r>
      <rPr>
        <i/>
        <sz val="11"/>
        <color theme="1"/>
        <rFont val="Calibri"/>
        <family val="2"/>
        <scheme val="minor"/>
      </rPr>
      <t>acrA</t>
    </r>
    <r>
      <rPr>
        <sz val="11"/>
        <color theme="1"/>
        <rFont val="Calibri"/>
        <family val="2"/>
        <scheme val="minor"/>
      </rPr>
      <t xml:space="preserve">s of </t>
    </r>
    <r>
      <rPr>
        <i/>
        <sz val="11"/>
        <color theme="1"/>
        <rFont val="Calibri"/>
        <family val="2"/>
        <scheme val="minor"/>
      </rPr>
      <t>Ca.</t>
    </r>
    <r>
      <rPr>
        <sz val="11"/>
        <color theme="1"/>
        <rFont val="Calibri"/>
        <family val="2"/>
        <scheme val="minor"/>
      </rPr>
      <t xml:space="preserve"> Syntrophoarchaeum</t>
    </r>
  </si>
  <si>
    <r>
      <t xml:space="preserve">Closest related </t>
    </r>
    <r>
      <rPr>
        <i/>
        <sz val="10"/>
        <color theme="1"/>
        <rFont val="Calibri"/>
        <family val="2"/>
        <scheme val="minor"/>
      </rPr>
      <t>acrA</t>
    </r>
    <r>
      <rPr>
        <sz val="10"/>
        <color theme="1"/>
        <rFont val="Calibri"/>
        <family val="2"/>
        <scheme val="minor"/>
      </rPr>
      <t xml:space="preserve"> from </t>
    </r>
  </si>
  <si>
    <r>
      <rPr>
        <i/>
        <sz val="10"/>
        <color theme="1"/>
        <rFont val="Calibri"/>
        <family val="2"/>
        <scheme val="minor"/>
      </rPr>
      <t>Ca.</t>
    </r>
    <r>
      <rPr>
        <sz val="10"/>
        <color theme="1"/>
        <rFont val="Calibri"/>
        <family val="2"/>
        <scheme val="minor"/>
      </rPr>
      <t xml:space="preserve"> Syntrophoarchaeum caldarius (%)</t>
    </r>
  </si>
  <si>
    <t>Similarities were determined with BLASTp using amino acid sequences.</t>
  </si>
  <si>
    <r>
      <rPr>
        <b/>
        <i/>
        <sz val="10"/>
        <color theme="1"/>
        <rFont val="Calibri"/>
        <family val="2"/>
        <scheme val="minor"/>
      </rPr>
      <t>acrA</t>
    </r>
    <r>
      <rPr>
        <b/>
        <sz val="10"/>
        <color theme="1"/>
        <rFont val="Calibri"/>
        <family val="2"/>
        <scheme val="minor"/>
      </rPr>
      <t xml:space="preserve"> #</t>
    </r>
  </si>
  <si>
    <r>
      <rPr>
        <i/>
        <sz val="10"/>
        <color theme="1"/>
        <rFont val="Calibri"/>
        <family val="2"/>
        <scheme val="minor"/>
      </rPr>
      <t xml:space="preserve"> Ca.</t>
    </r>
    <r>
      <rPr>
        <sz val="10"/>
        <color theme="1"/>
        <rFont val="Calibri"/>
        <family val="2"/>
        <scheme val="minor"/>
      </rPr>
      <t xml:space="preserve"> Syntrophoarchaeum butanivorans (%)</t>
    </r>
  </si>
  <si>
    <t>GC content, number of predicted genes, completeness, redundancy, and strain heterogeneity were calculated with CheckM. All other statistics were extracted with anvi’o.</t>
  </si>
  <si>
    <t>Alkane oxidation and electron transfer</t>
  </si>
  <si>
    <t>Raw fragments</t>
  </si>
  <si>
    <t>Fragments per kilobase (FPK)</t>
  </si>
  <si>
    <t>Centered log ratio (CLR)</t>
  </si>
  <si>
    <t>locus_tag</t>
  </si>
  <si>
    <t>pathway_part</t>
  </si>
  <si>
    <t>encoded_protein_name</t>
  </si>
  <si>
    <t>encoded_protein_abbreviation</t>
  </si>
  <si>
    <t>specific_gene</t>
  </si>
  <si>
    <t>COG20_function</t>
  </si>
  <si>
    <t>KOfam_function</t>
  </si>
  <si>
    <t>Pfam_function</t>
  </si>
  <si>
    <t>pentane</t>
  </si>
  <si>
    <t>hexane</t>
  </si>
  <si>
    <t>heptane</t>
  </si>
  <si>
    <t>octane</t>
  </si>
  <si>
    <t>nonane</t>
  </si>
  <si>
    <t>decane</t>
  </si>
  <si>
    <t>dodecane</t>
  </si>
  <si>
    <t>tetradecane</t>
  </si>
  <si>
    <t>OD814_000157</t>
  </si>
  <si>
    <t>Alkane activation</t>
  </si>
  <si>
    <t>Alkyl-coenzyme M reductase</t>
  </si>
  <si>
    <t>Acr</t>
  </si>
  <si>
    <t>acrG</t>
  </si>
  <si>
    <t>Methyl coenzyme M reductase, gamma subunit (McorG) (PDB:5N1Q)</t>
  </si>
  <si>
    <t>methyl-coenzyme M reductase gamma subunit [EC:2.8.4.1]</t>
  </si>
  <si>
    <t>Methyl-coenzyme M reductase gamma subunit</t>
  </si>
  <si>
    <t>OD814_000158</t>
  </si>
  <si>
    <t>acrB</t>
  </si>
  <si>
    <t>Methyl coenzyme M reductase, beta subunit (McorB) (PDB:5N28)</t>
  </si>
  <si>
    <t>methyl-coenzyme M reductase beta subunit [EC:2.8.4.1]</t>
  </si>
  <si>
    <t>Methyl-coenzyme M reductase beta subunit, C-terminal domain</t>
  </si>
  <si>
    <t>acrA</t>
  </si>
  <si>
    <t>Methyl coenzyme M reductase, alpha subunit (McorA) (PDB:1E6V)</t>
  </si>
  <si>
    <t>methyl-coenzyme M reductase alpha subunit [EC:2.8.4.1]</t>
  </si>
  <si>
    <t>Methyl-coenzyme M reductase alpha subunit, C-terminal domain</t>
  </si>
  <si>
    <t>OD814_000176</t>
  </si>
  <si>
    <t>OD814_000177</t>
  </si>
  <si>
    <t>OD814_000380</t>
  </si>
  <si>
    <t>acrC</t>
  </si>
  <si>
    <t>Methyl coenzyme M reductase, subunit C (McorC)</t>
  </si>
  <si>
    <t>methyl-coenzyme M reductase subunit C</t>
  </si>
  <si>
    <t>OD814_000784</t>
  </si>
  <si>
    <t>acrD</t>
  </si>
  <si>
    <t>Methyl coenzyme M reductase, subunit D (McorD)</t>
  </si>
  <si>
    <t>Methyl-coenzyme M reductase operon protein D</t>
  </si>
  <si>
    <t>OD814_000814</t>
  </si>
  <si>
    <t>OD814_000816</t>
  </si>
  <si>
    <t>OD814_001882</t>
  </si>
  <si>
    <t>OD814_000030</t>
  </si>
  <si>
    <t>Beta-oxidation</t>
  </si>
  <si>
    <t>Acyl-CoA dehydrogenase</t>
  </si>
  <si>
    <t>ACAD</t>
  </si>
  <si>
    <t>caiA</t>
  </si>
  <si>
    <t>Acyl-CoA dehydrogenase related to the alkylation response protein AidB (CaiA) (PDB:1BUC)</t>
  </si>
  <si>
    <t>acyl-CoA dehydrogenase [EC:1.3.8.7]</t>
  </si>
  <si>
    <t>Acyl-CoA dehydrogenase, C-terminal domain</t>
  </si>
  <si>
    <t>OD814_000134</t>
  </si>
  <si>
    <t>OD814_000410</t>
  </si>
  <si>
    <t>Acyl-CoA dehydrogenase, N-terminal domain</t>
  </si>
  <si>
    <t>OD814_000411</t>
  </si>
  <si>
    <t>Acyl-CoA dehydrogenase, middle domain</t>
  </si>
  <si>
    <t>OD814_000412</t>
  </si>
  <si>
    <t>OD814_000557</t>
  </si>
  <si>
    <t>OD814_000678</t>
  </si>
  <si>
    <t>OD814_000887</t>
  </si>
  <si>
    <t>OD814_000948</t>
  </si>
  <si>
    <t>OD814_001174</t>
  </si>
  <si>
    <t>OD814_001489</t>
  </si>
  <si>
    <t>OD814_000043</t>
  </si>
  <si>
    <t>Enoyl-CoA hydratase</t>
  </si>
  <si>
    <t>ECH</t>
  </si>
  <si>
    <t>caiD</t>
  </si>
  <si>
    <t>Enoyl-CoA hydratase/carnithine racemase (CaiD) (PDB:1DCI)!!!3-hydroxyacyl-CoA dehydrogenase (FadB) (PDB:5ZQZ)</t>
  </si>
  <si>
    <t>enoyl-CoA hydratase / 3-hydroxyacyl-CoA dehydrogenase [EC:4.2.1.17 1.1.1.35]</t>
  </si>
  <si>
    <t>3-hydroxyacyl-CoA dehydrogenase, C-terminal domain</t>
  </si>
  <si>
    <t>OD814_000181</t>
  </si>
  <si>
    <t>Enoyl-CoA hydratase/isomerase</t>
  </si>
  <si>
    <t>OD814_000336</t>
  </si>
  <si>
    <t>Enoyl-CoA hydratase/carnithine racemase (CaiD) (PDB:1DCI)</t>
  </si>
  <si>
    <t>enoyl-CoA hydratase [EC:4.2.1.17]</t>
  </si>
  <si>
    <t>OD814_000492</t>
  </si>
  <si>
    <t>OD814_000977</t>
  </si>
  <si>
    <t>OD814_000978</t>
  </si>
  <si>
    <t>OD814_001101</t>
  </si>
  <si>
    <t>OD814_001611</t>
  </si>
  <si>
    <t>Hydroxyacyl-CoA dehydrogenase</t>
  </si>
  <si>
    <t>HADH</t>
  </si>
  <si>
    <t>OD814_000263</t>
  </si>
  <si>
    <t>fadB</t>
  </si>
  <si>
    <t>3-hydroxyacyl-CoA dehydrogenase (FadB) (PDB:5ZQZ)</t>
  </si>
  <si>
    <t>3-hydroxyacyl-CoA dehydrogenase [EC:1.1.1.35]</t>
  </si>
  <si>
    <t>OD814_000976</t>
  </si>
  <si>
    <t>3-hydroxyacyl-CoA dehydrogenase, NAD binding domain</t>
  </si>
  <si>
    <t>OD814_001213</t>
  </si>
  <si>
    <t>Dihydrolipoamide dehydrogenase (E3) component of pyruvate/2-oxoglutarate dehydrogenase complex or glutathione oxidoreductase (Lpd) (PDB:6QKG)!!!2,4-dienoyl-CoA reductase or related NADH-dependent reductase, Old Yellow Enzyme (OYE) family (FadH) (PDB:1BWK)</t>
  </si>
  <si>
    <t>2,4-dienoyl-CoA reductase (NADPH2) [EC:1.3.1.34]</t>
  </si>
  <si>
    <t>OD814_000246</t>
  </si>
  <si>
    <t>Acetyl-CoA acetyltransferase</t>
  </si>
  <si>
    <t>ACAT</t>
  </si>
  <si>
    <t>paaJ</t>
  </si>
  <si>
    <t>Acetyl-CoA acetyltransferase (PaaJ) (PDB:1AFW)</t>
  </si>
  <si>
    <t>OD814_000265</t>
  </si>
  <si>
    <t>acetyl-CoA C-acetyltransferase [EC:2.3.1.9]</t>
  </si>
  <si>
    <t>Beta-ketoacyl synthase, N-terminal domain</t>
  </si>
  <si>
    <t>OD814_000566</t>
  </si>
  <si>
    <t>OD814_000567</t>
  </si>
  <si>
    <t>OD814_000897</t>
  </si>
  <si>
    <t>Thiolase, C-terminal domain</t>
  </si>
  <si>
    <t>OD814_001238</t>
  </si>
  <si>
    <t>OD814_001239</t>
  </si>
  <si>
    <t>OD814_001881</t>
  </si>
  <si>
    <t>OD814_000790</t>
  </si>
  <si>
    <t>Methylmalonyl-CoA mutase</t>
  </si>
  <si>
    <t>MCM</t>
  </si>
  <si>
    <t>sbm</t>
  </si>
  <si>
    <t>Methylmalonyl-CoA mutase, C-terminal domain/subunit (cobalamin-binding) (Sbm) (PDB:1B1A)</t>
  </si>
  <si>
    <t>methylmalonyl-CoA mutase, C-terminal domain [EC:5.4.99.2]</t>
  </si>
  <si>
    <t>B12 binding domain</t>
  </si>
  <si>
    <t>OD814_001486</t>
  </si>
  <si>
    <t>Methylmalonyl-CoA mutase, N-terminal domain/subunit (Sbm) (PDB:6OXC)</t>
  </si>
  <si>
    <t>methylmalonyl-CoA mutase, N-terminal domain [EC:5.4.99.2]</t>
  </si>
  <si>
    <t>OD814_000122</t>
  </si>
  <si>
    <t>Wood-Ljungdahl</t>
  </si>
  <si>
    <t>Acetyl-CoA decarbonylase/synthase</t>
  </si>
  <si>
    <t>ACDS</t>
  </si>
  <si>
    <t>cdhE</t>
  </si>
  <si>
    <t>CO dehydrogenase/acetyl-CoA synthase gamma subunit (corrinoid Fe-S protein) (CdhE) (PDB:2H9A)</t>
  </si>
  <si>
    <t>4Fe-4S ferredoxin</t>
  </si>
  <si>
    <t>4Fe-4S binding domain</t>
  </si>
  <si>
    <t>OD814_000198</t>
  </si>
  <si>
    <t>cdhA</t>
  </si>
  <si>
    <t>CO dehydrogenase/acetyl-CoA synthase alpha subunit (CdhA) (PDB:3CF4)</t>
  </si>
  <si>
    <t>anaerobic carbon-monoxide dehydrogenase, CODH/ACS complex subunit alpha [EC:1.2.7.4]</t>
  </si>
  <si>
    <t>4Fe-4S dicluster domain</t>
  </si>
  <si>
    <t>OD814_000200</t>
  </si>
  <si>
    <t>cdhC</t>
  </si>
  <si>
    <t>CO dehydrogenase/acetyl-CoA synthase beta subunit (CdhC)</t>
  </si>
  <si>
    <t>ACS/CODH beta subunit C-terminal</t>
  </si>
  <si>
    <t>OD814_000279</t>
  </si>
  <si>
    <t>Prismane/CO dehydrogenase family</t>
  </si>
  <si>
    <t>OD814_000280</t>
  </si>
  <si>
    <t>OD814_000281</t>
  </si>
  <si>
    <t>OD814_000284</t>
  </si>
  <si>
    <t>cooC</t>
  </si>
  <si>
    <t>CO dehydrogenase nickel-insertion accessory protein CooC1 (CooC) (PUBMED:15466042)</t>
  </si>
  <si>
    <t>CO dehydrogenase maturation factor</t>
  </si>
  <si>
    <t>AAA domain</t>
  </si>
  <si>
    <t>OD814_000507</t>
  </si>
  <si>
    <t>cdhD</t>
  </si>
  <si>
    <t>5,10-methylenetetrahydrofolate reductase (MetF) (PDB:1B5T)!!!CO dehydrogenase/acetyl-CoA synthase delta subunit (corrinoid Fe-S protein) (CdhD)</t>
  </si>
  <si>
    <t>methylenetetrahydrofolate reductase (NADPH) [EC:1.5.1.20]</t>
  </si>
  <si>
    <t>Methylenetetrahydrofolate reductase</t>
  </si>
  <si>
    <t>OD814_000659</t>
  </si>
  <si>
    <t>cooT</t>
  </si>
  <si>
    <t>Predicted RNA-binding protein</t>
  </si>
  <si>
    <t>uncharacterized protein</t>
  </si>
  <si>
    <t>CO dehydrogenase accessory protein CooT</t>
  </si>
  <si>
    <t>OD814_000835</t>
  </si>
  <si>
    <t>OD814_000941</t>
  </si>
  <si>
    <t>acetyl-CoA decarbonylase/synthase, CODH/ACS complex subunit gamma [EC:2.1.1.245]</t>
  </si>
  <si>
    <t>CO dehydrogenase/acetyl-CoA synthase delta subunit</t>
  </si>
  <si>
    <t>OD814_000942</t>
  </si>
  <si>
    <t>CO dehydrogenase/acetyl-CoA synthase delta subunit (corrinoid Fe-S protein) (CdhD)</t>
  </si>
  <si>
    <t>acetyl-CoA decarbonylase/synthase, CODH/ACS complex subunit delta [EC:2.1.1.245]</t>
  </si>
  <si>
    <t>OD814_000944</t>
  </si>
  <si>
    <t>OD814_000945</t>
  </si>
  <si>
    <t>acetyl-CoA decarbonylase/synthase, CODH/ACS complex subunit beta [EC:2.3.1.169]</t>
  </si>
  <si>
    <t>OD814_000946</t>
  </si>
  <si>
    <t>cdhB</t>
  </si>
  <si>
    <t>CO dehydrogenase/acetyl-CoA synthase epsilon subunit (CdhB) (PDB:1YTL)</t>
  </si>
  <si>
    <t>anaerobic carbon-monoxide dehydrogenase, CODH/ACS complex subunit epsilon</t>
  </si>
  <si>
    <t>CO dehydrogenase beta subunit/acetyl-CoA synthase epsilon subunit</t>
  </si>
  <si>
    <t>OD814_000947</t>
  </si>
  <si>
    <t>OD814_001273</t>
  </si>
  <si>
    <t>OD814_001274</t>
  </si>
  <si>
    <t>OD814_001276</t>
  </si>
  <si>
    <t>OD814_001277</t>
  </si>
  <si>
    <t>OD814_001278</t>
  </si>
  <si>
    <t>OD814_001288</t>
  </si>
  <si>
    <t>OD814_001334</t>
  </si>
  <si>
    <t>OD814_001613</t>
  </si>
  <si>
    <t>Pyruvate:ferredoxin oxidoreductase or related 2-oxoacid:ferredoxin oxidoreductase, delta subunit (PorD) (PDB:5C4I)!!!CO dehydrogenase/acetyl-CoA synthase gamma subunit (corrinoid Fe-S protein) (CdhE) (PDB:2H9A)</t>
  </si>
  <si>
    <t>OD814_001775</t>
  </si>
  <si>
    <t>5,10-methylene-tetrahydrofolate reductase</t>
  </si>
  <si>
    <t>Met</t>
  </si>
  <si>
    <t>metF</t>
  </si>
  <si>
    <t>OD814_001159</t>
  </si>
  <si>
    <t>5,10-methylene-tetrahydromethanopterin reductase</t>
  </si>
  <si>
    <t>Mer</t>
  </si>
  <si>
    <t>Flavin-dependent oxidoreductase, luciferase family (includes alkanesulfonate monooxygenase SsuD and methylene tetrahydromethanopterin reductase) (SsuD) (PDB:1BRL)</t>
  </si>
  <si>
    <t>Luciferase-like monooxygenase</t>
  </si>
  <si>
    <t>OD814_001315</t>
  </si>
  <si>
    <t>5,10-methylenetetrahydromethanopterin reductase [EC:1.5.98.2]</t>
  </si>
  <si>
    <t>OD814_001446</t>
  </si>
  <si>
    <t>OD814_001523</t>
  </si>
  <si>
    <t>Methenyl-tetrahydromethanopterin cyclohydrolase</t>
  </si>
  <si>
    <t>Mch</t>
  </si>
  <si>
    <t>mch</t>
  </si>
  <si>
    <t>Methenyltetrahydromethanopterin cyclohydrolase (Mch) (PDB:1QLM)</t>
  </si>
  <si>
    <t>methenyltetrahydromethanopterin cyclohydrolase [EC:3.5.4.27]</t>
  </si>
  <si>
    <t>Cyclohydrolase (MCH)</t>
  </si>
  <si>
    <t>OD814_001204</t>
  </si>
  <si>
    <t>Formylmethanofuran-tetrahydromethanopterin formyltransferase</t>
  </si>
  <si>
    <t>Ftr</t>
  </si>
  <si>
    <t>ftr</t>
  </si>
  <si>
    <t>Formylmethanofuran:tetrahydromethanopterin formyltransferase (Ftr) (PDB:1FTR)</t>
  </si>
  <si>
    <t>formylmethanofuran--tetrahydromethanopterin N-formyltransferase [EC:2.3.1.101]</t>
  </si>
  <si>
    <t>OD814_001247</t>
  </si>
  <si>
    <t>OD814_000023</t>
  </si>
  <si>
    <t>Formylmethanofuran dehydrogenase</t>
  </si>
  <si>
    <t>Fwd</t>
  </si>
  <si>
    <t>fwdB</t>
  </si>
  <si>
    <t>Formylmethanofuran dehydrogenase subunit B (FwdB) (PDB:5T5I)</t>
  </si>
  <si>
    <t>formylmethanofuran dehydrogenase subunit B [EC:1.2.7.12]</t>
  </si>
  <si>
    <t>Molybdopterin oxidoreductase</t>
  </si>
  <si>
    <t>OD814_000419</t>
  </si>
  <si>
    <t>fwdE</t>
  </si>
  <si>
    <t>Formylmethanofuran dehydrogenase subunit E (FwdE) (PDB:2GLZ)</t>
  </si>
  <si>
    <t>formylmethanofuran dehydrogenase subunit E [EC:1.2.7.12]</t>
  </si>
  <si>
    <t xml:space="preserve">FmdE, Molybdenum formylmethanofuran dehydrogenase operon </t>
  </si>
  <si>
    <t>OD814_000775</t>
  </si>
  <si>
    <t>fwdD</t>
  </si>
  <si>
    <t>Formylmethanofuran dehydrogenase subunit D (FwdD) (PDB:2KI8)</t>
  </si>
  <si>
    <t>formylmethanofuran dehydrogenase subunit D [EC:1.2.7.12]</t>
  </si>
  <si>
    <t>Molydopterin dinucleotide binding domain</t>
  </si>
  <si>
    <t>OD814_001269</t>
  </si>
  <si>
    <t>OD814_001537</t>
  </si>
  <si>
    <t>OD814_001550</t>
  </si>
  <si>
    <t>OD814_001551</t>
  </si>
  <si>
    <t>OD814_001552</t>
  </si>
  <si>
    <t>fwdA</t>
  </si>
  <si>
    <t>Formylmethanofuran dehydrogenase subunit A (FwdA) (PDB:5T5I)</t>
  </si>
  <si>
    <t>formylmethanofuran dehydrogenase subunit A [EC:1.2.7.12]</t>
  </si>
  <si>
    <t>Amidohydrolase family</t>
  </si>
  <si>
    <t>OD814_001553</t>
  </si>
  <si>
    <t>fwdC</t>
  </si>
  <si>
    <t>Formylmethanofuran dehydrogenase subunit C (FwdC) (PDB:5T5I)</t>
  </si>
  <si>
    <t>formylmethanofuran dehydrogenase subunit C [EC:1.2.7.12]</t>
  </si>
  <si>
    <t>GXGXG motif</t>
  </si>
  <si>
    <t>OD814_001863</t>
  </si>
  <si>
    <t>fmdE</t>
  </si>
  <si>
    <t>OD814_000096</t>
  </si>
  <si>
    <t>Cofactor recycling</t>
  </si>
  <si>
    <t>Heterodisulfide reductase</t>
  </si>
  <si>
    <t>Hdr</t>
  </si>
  <si>
    <t>hdrC</t>
  </si>
  <si>
    <t>Heterodisulfide reductase, subunit C (HdrC) (PDB:5ODC)</t>
  </si>
  <si>
    <t>heterodisulfide reductase subunit C2 [EC:1.8.7.3 1.8.98.4 1.8.98.5 1.8.98.6]</t>
  </si>
  <si>
    <t>OD814_000097</t>
  </si>
  <si>
    <t>hdrB</t>
  </si>
  <si>
    <t>Heterodisulfide reductase, subunit B (HdrB) (PDB:5ODC)</t>
  </si>
  <si>
    <t>heterodisulfide reductase subunit B2 [EC:1.8.7.3 1.8.98.4 1.8.98.5 1.8.98.6]</t>
  </si>
  <si>
    <t>Cysteine-rich domain</t>
  </si>
  <si>
    <t>OD814_000103</t>
  </si>
  <si>
    <t>hdrA</t>
  </si>
  <si>
    <t>Heterodisulfide reductase, subunit A (polyferredoxin) (HdrA) (PDB:5ODC)</t>
  </si>
  <si>
    <t>heterodisulfide reductase subunit A2 [EC:1.8.7.3 1.8.98.4 1.8.98.5 1.8.98.6]</t>
  </si>
  <si>
    <t>FAD binding domain</t>
  </si>
  <si>
    <t>OD814_000349</t>
  </si>
  <si>
    <t>NADPH-dependent glutamate synthase beta chain or related oxidoreductase (GltD) (PDB:1H7X)!!!Heterodisulfide reductase, subunit A (polyferredoxin) (HdrA) (PDB:5ODC)</t>
  </si>
  <si>
    <t>Alanine dehydrogenase/PNT, C-terminal domain</t>
  </si>
  <si>
    <t>OD814_000351</t>
  </si>
  <si>
    <t>OD814_000360</t>
  </si>
  <si>
    <t>hdrD</t>
  </si>
  <si>
    <t>Fe-S cluster-containing oxidoreductase, includes glycolate oxidase subunit GlcF (GlpC)</t>
  </si>
  <si>
    <t>heterodisulfide reductase subunit D [EC:1.8.98.1]</t>
  </si>
  <si>
    <t>OD814_000362</t>
  </si>
  <si>
    <t>OD814_000363</t>
  </si>
  <si>
    <t>OD814_000446</t>
  </si>
  <si>
    <t>FAD dependent oxidoreductase</t>
  </si>
  <si>
    <t>OD814_001626</t>
  </si>
  <si>
    <t>Flavin containing amine oxidoreductase</t>
  </si>
  <si>
    <t>OD814_001627</t>
  </si>
  <si>
    <t>OD814_001629</t>
  </si>
  <si>
    <t>OD814_000095</t>
  </si>
  <si>
    <t>[FeS]-oxidoreductase</t>
  </si>
  <si>
    <t>FeS-OR</t>
  </si>
  <si>
    <t>dimethylglycine catabolism B</t>
  </si>
  <si>
    <t>OD814_000350</t>
  </si>
  <si>
    <t>Fe-S cluster-containing oxidoreductase, includes glycolate oxidase subunit GlcF (GlpC)!!!Coenzyme F420-reducing hydrogenase, delta subunit (FrhD) (PDB:5ODC)</t>
  </si>
  <si>
    <t>F420-non-reducing hydrogenase iron-sulfur subunit [EC:1.12.99.- 1.8.98.5 1.8.98.6]</t>
  </si>
  <si>
    <t>OD814_001628</t>
  </si>
  <si>
    <t>Fe-S cluster-containing oxidoreductase, includes glycolate oxidase subunit GlcF (GlpC)!!!NADPH-dependent glutamate synthase beta chain or related oxidoreductase (GltD) (PDB:1H7X)</t>
  </si>
  <si>
    <t>OD814_000024</t>
  </si>
  <si>
    <t>NADH dehydrogenase</t>
  </si>
  <si>
    <t>Ndh</t>
  </si>
  <si>
    <t>ndh</t>
  </si>
  <si>
    <t>NADH dehydrogenase, FAD-containing subunit (Ndh) (PDB:5NA4)</t>
  </si>
  <si>
    <t>NADH:ubiquinone reductase (H+-translocating) [EC:7.1.1.2]</t>
  </si>
  <si>
    <t>L-lysine 6-monooxygenase/L-ornithine 5-monooxygenase</t>
  </si>
  <si>
    <t>OD814_000512</t>
  </si>
  <si>
    <t>NADH:ubiquinone oxidoreductase 27 kD subunit (chain C) (NuoC)</t>
  </si>
  <si>
    <t>Respiratory-chain NADH dehydrogenase, 30 Kd subunit</t>
  </si>
  <si>
    <t>OD814_000513</t>
  </si>
  <si>
    <t>Ni,Fe-hydrogenase III large subunit (HycE2) (PDB:6CFW)</t>
  </si>
  <si>
    <t>ech hydrogenase subunit E</t>
  </si>
  <si>
    <t>Respiratory-chain NADH dehydrogenase, 49 Kd subunit</t>
  </si>
  <si>
    <t>OD814_000514</t>
  </si>
  <si>
    <t>Formate hydrogenlyase subunit HyfC (HyfC) (PDB:6CFW)</t>
  </si>
  <si>
    <t>OD814_000749</t>
  </si>
  <si>
    <t>NADH:ubiquinone oxidoreductase subunit 1 (chain H) (NuoH) (PDB:6HUM)</t>
  </si>
  <si>
    <t>F420H2:quinone oxidoreductase subunit H [EC:1.1.98.4]</t>
  </si>
  <si>
    <t>OD814_000750</t>
  </si>
  <si>
    <t>NADH:ubiquinone oxidoreductase 49 kD subunit (chain D) (NuoD) (PDB:2FUG)</t>
  </si>
  <si>
    <t>OD814_001059</t>
  </si>
  <si>
    <t>sulfide:quinone oxidoreductase [EC:1.8.5.4]</t>
  </si>
  <si>
    <t>Pyridine nucleotide-disulphide oxidoreductase</t>
  </si>
  <si>
    <t>OD814_001345</t>
  </si>
  <si>
    <t>OD814_000748</t>
  </si>
  <si>
    <r>
      <t>F</t>
    </r>
    <r>
      <rPr>
        <vertAlign val="subscript"/>
        <sz val="11"/>
        <color theme="1"/>
        <rFont val="Calibri"/>
        <family val="2"/>
        <scheme val="minor"/>
      </rPr>
      <t>420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:quinone oxidoreductase</t>
    </r>
  </si>
  <si>
    <t>Fqo</t>
  </si>
  <si>
    <t>fqoI</t>
  </si>
  <si>
    <t>Formate hydrogenlyase subunit 6/NADH:ubiquinone oxidoreductase 23 kD subunit (chain I) (NuoI) (PDB:1B0P)</t>
  </si>
  <si>
    <t>F420H2:quinone oxidoreductase subunit I [EC:1.1.98.4]</t>
  </si>
  <si>
    <t>fqoH</t>
  </si>
  <si>
    <t>OD814_000751</t>
  </si>
  <si>
    <t>GTPase-interacting Yip1 domain (Yip1) (PUBMED:25702751;31417902)</t>
  </si>
  <si>
    <t>Yip1 domain</t>
  </si>
  <si>
    <t>OD814_000752</t>
  </si>
  <si>
    <t>fqoA</t>
  </si>
  <si>
    <t>NADH:ubiquinone oxidoreductase subunit 3 (chain A) (NuoA) (PDB:3RKO)</t>
  </si>
  <si>
    <t>F420H2:quinone oxidoreductase subunit A [EC:1.1.98.4]</t>
  </si>
  <si>
    <t>NADH-ubiquinone/plastoquinone oxidoreductase, chain 3</t>
  </si>
  <si>
    <t>OD814_000753</t>
  </si>
  <si>
    <t>fqoN</t>
  </si>
  <si>
    <t>NADH:ubiquinone oxidoreductase subunit 2 (chain N) (NuoN) (PDB:4HE8)</t>
  </si>
  <si>
    <t>F420H2:quinone oxidoreductase subunit N [EC:1.1.98.4]</t>
  </si>
  <si>
    <t>Proton-conducting membrane transporter</t>
  </si>
  <si>
    <t>OD814_000754</t>
  </si>
  <si>
    <t>fqoL</t>
  </si>
  <si>
    <t>Membrane H+-translocase/NADH:ubiquinone oxidoreductase subunit 5 (chain L)/Multisubunit Na+/H+ antiporter, MnhA subunit (NuoL) (PDB:3RKO)</t>
  </si>
  <si>
    <t>F420H2:quinone oxidoreductase subunit L [EC:1.1.98.4]</t>
  </si>
  <si>
    <t>OD814_000755</t>
  </si>
  <si>
    <t>fqoM</t>
  </si>
  <si>
    <t>Formate hydrogenlyase subunit 3/Multisubunit Na+/H+ antiporter, MnhD subunit (HyfB) (PDB:6CFW)</t>
  </si>
  <si>
    <t>F420H2:quinone oxidoreductase subunit M [EC:1.1.98.4]</t>
  </si>
  <si>
    <t>OD814_000756</t>
  </si>
  <si>
    <t>fqoK</t>
  </si>
  <si>
    <t>F420H2:quinone oxidoreductase subunit K [EC:1.1.98.4]</t>
  </si>
  <si>
    <t>OD814_000757</t>
  </si>
  <si>
    <t>fqoJ</t>
  </si>
  <si>
    <t>NADH:ubiquinone oxidoreductase subunit 6 (chain J) (NuoJ) (PDB:4HE8)</t>
  </si>
  <si>
    <t>F420H2:quinone oxidoreductase subunit J [EC:1.1.98.4]</t>
  </si>
  <si>
    <t>OD814_000093</t>
  </si>
  <si>
    <t>Electron transport</t>
  </si>
  <si>
    <t>Electron transfer flavoprotein</t>
  </si>
  <si>
    <t>Etf</t>
  </si>
  <si>
    <t>fixB</t>
  </si>
  <si>
    <t>Electron transfer flavoprotein, alpha subunit FixB (FixB) (PDB:1EFP)</t>
  </si>
  <si>
    <t>electron transfer flavoprotein alpha subunit</t>
  </si>
  <si>
    <t>Electron transfer flavoprotein domain</t>
  </si>
  <si>
    <t>OD814_000094</t>
  </si>
  <si>
    <t>fixA</t>
  </si>
  <si>
    <t>Electron transfer flavoprotein, alpha and beta subunits (FixA) (PDB:5OL2)</t>
  </si>
  <si>
    <t>electron transfer flavoprotein beta subunit</t>
  </si>
  <si>
    <t>OD814_000879</t>
  </si>
  <si>
    <t>OD814_000899</t>
  </si>
  <si>
    <t>OD814_001706</t>
  </si>
  <si>
    <t>Flagellin B</t>
  </si>
  <si>
    <t>FlaB</t>
  </si>
  <si>
    <t>flaB</t>
  </si>
  <si>
    <t>Archaellin (archaeal flagellin) (FlaB) (PDB:5O4U)</t>
  </si>
  <si>
    <t>archaeal flagellin FlaB</t>
  </si>
  <si>
    <t>Archaebacterial flagellin</t>
  </si>
  <si>
    <t>OD814_000253</t>
  </si>
  <si>
    <t>Type IV pilin</t>
  </si>
  <si>
    <t>PilA</t>
  </si>
  <si>
    <t>pilA</t>
  </si>
  <si>
    <t>archaeal type IV pilus assembly protein PilA</t>
  </si>
  <si>
    <t>OD814_000328</t>
  </si>
  <si>
    <t>Serine protease, subtilisin family (AprE) (PDB:1SCJ)!!!Uncharacterized conserved protein, PKD repeat domain (PDB:2KZW)</t>
  </si>
  <si>
    <t>Bacterial Ig domain</t>
  </si>
  <si>
    <t>OD814_000332</t>
  </si>
  <si>
    <t>Archaeal flagellin (archaellin), FlaG/FlaF family</t>
  </si>
  <si>
    <t xml:space="preserve">Archaeal Type IV pilin, N-terminal </t>
  </si>
  <si>
    <t>OD814_001675</t>
  </si>
  <si>
    <t>OD814_000135</t>
  </si>
  <si>
    <t>[NiFe]-hydrogenase</t>
  </si>
  <si>
    <t>Hyd</t>
  </si>
  <si>
    <t>hyaD</t>
  </si>
  <si>
    <t>Ni,Fe-hydrogenase maturation factor (HyaD) (PDB:1CFZ) (PUBMED:15294295)</t>
  </si>
  <si>
    <t>hydrogenase maturation protease [EC:3.4.23.-]</t>
  </si>
  <si>
    <t>Hydrogenase maturation protease</t>
  </si>
  <si>
    <t>OD814_000508</t>
  </si>
  <si>
    <t>hycG</t>
  </si>
  <si>
    <t>Ni,Fe-hydrogenase III small subunit (HycG) (PDB:6CFW)</t>
  </si>
  <si>
    <t>membrane-bound hydrogenase subunit mbhJ [EC:1.12.7.2]</t>
  </si>
  <si>
    <t>NADH ubiquinone oxidoreductase, 20 Kd subunit</t>
  </si>
  <si>
    <t>hycE2</t>
  </si>
  <si>
    <t>OD814_001039</t>
  </si>
  <si>
    <t>hyaA</t>
  </si>
  <si>
    <t>Ni,Fe-hydrogenase I small subunit (HyaA) (PDB:6FPI)</t>
  </si>
  <si>
    <t>hydrogenase small subunit [EC:1.12.99.6]</t>
  </si>
  <si>
    <t>NiFe/NiFeSe hydrogenase small subunit C-terminal</t>
  </si>
  <si>
    <t>OD814_001040</t>
  </si>
  <si>
    <t>hyaB</t>
  </si>
  <si>
    <t>Ni,Fe-hydrogenase I large subunit (HyaB) (PDB:6FPI) (PUBMED:25905665)</t>
  </si>
  <si>
    <t>hydrogenase large subunit [EC:1.12.99.6]</t>
  </si>
  <si>
    <t>Nickel-dependent hydrogenase</t>
  </si>
  <si>
    <t>OD814_001041</t>
  </si>
  <si>
    <t>OD814_001610</t>
  </si>
  <si>
    <t>hydrogenase 3 maturation protease [EC:3.4.23.51]</t>
  </si>
  <si>
    <t>OD814_000499</t>
  </si>
  <si>
    <t>Formate dehydrogenase</t>
  </si>
  <si>
    <t>Fdh</t>
  </si>
  <si>
    <t>Coenzyme F420-reducing hydrogenase, beta subunit (FrhB) (PDB:3ZFS)!!!L-lactate utilization protein LutB, contains a ferredoxin-type domain (LutB)</t>
  </si>
  <si>
    <t>formate dehydrogenase (coenzyme F420) beta subunit [EC:1.17.98.3 1.8.98.6]</t>
  </si>
  <si>
    <t>OD814_000500</t>
  </si>
  <si>
    <t>Predicted molibdopterin-dependent oxidoreductase YjgC (YjgC) (PDB:1AA6)</t>
  </si>
  <si>
    <t>formate dehydrogenase major subunit [EC:1.17.1.9]</t>
  </si>
  <si>
    <t>OD814_000318</t>
  </si>
  <si>
    <t>Formate dehydrogenase assembly factor FdhD, a sulfurtransferase (FdhD) (PDB:2PW9)</t>
  </si>
  <si>
    <t>FdhD protein</t>
  </si>
  <si>
    <t>FdhD/NarQ family</t>
  </si>
  <si>
    <t>OD814_001012</t>
  </si>
  <si>
    <t>Coenzyme F420-reducing hydrogenase, beta subunit (FrhB) (PDB:3ZFS)!!!Na+-translocating ferredoxin:NAD+ oxidoreductase  RNF, RnfC subunit (RnfC)</t>
  </si>
  <si>
    <t>Additional genes</t>
  </si>
  <si>
    <t>OD814_000519</t>
  </si>
  <si>
    <t>Potential alkyl-CoM to acyl-CoA conversion</t>
  </si>
  <si>
    <t xml:space="preserve">Aldehyde ferredoxin reductase </t>
  </si>
  <si>
    <t>Aor</t>
  </si>
  <si>
    <t>ydhV</t>
  </si>
  <si>
    <t>Aldehyde:ferredoxin oxidoreductase (YdhV) (PDB:1AOR)</t>
  </si>
  <si>
    <t>Aldehyde ferredoxin oxidoreductase, N-terminal domain</t>
  </si>
  <si>
    <t>OD814_000520</t>
  </si>
  <si>
    <t>aldehyde:ferredoxin oxidoreductase [EC:1.2.7.5]</t>
  </si>
  <si>
    <t>Aldehyde ferredoxin oxidoreductase, domains 2 &amp; 3</t>
  </si>
  <si>
    <t>OD814_000635</t>
  </si>
  <si>
    <t>OD814_000691</t>
  </si>
  <si>
    <t>OD814_001790</t>
  </si>
  <si>
    <t>gene_name</t>
  </si>
  <si>
    <t>OD815_001019</t>
  </si>
  <si>
    <t>OD815_001021</t>
  </si>
  <si>
    <t>OD815_001209</t>
  </si>
  <si>
    <t>Uncharacterized conserved protein related to methyl-CoM reductase subunit C, methanogenesis marker protein 7</t>
  </si>
  <si>
    <t>Methyl-coenzyme M reductase operon protein C</t>
  </si>
  <si>
    <t>OD815_001254</t>
  </si>
  <si>
    <t>Methyl-coenzyme M reductase alpha subunit, N-terminal domain</t>
  </si>
  <si>
    <t>OD815_001394</t>
  </si>
  <si>
    <t>OD815_001395</t>
  </si>
  <si>
    <t>OD815_001407</t>
  </si>
  <si>
    <t>OD815_001547</t>
  </si>
  <si>
    <t>OD815_001695</t>
  </si>
  <si>
    <t>OD815_001696</t>
  </si>
  <si>
    <t>OD815_001697</t>
  </si>
  <si>
    <t>OD815_000130</t>
  </si>
  <si>
    <t>OD815_000236</t>
  </si>
  <si>
    <t>OD815_000344</t>
  </si>
  <si>
    <t>OD815_000406</t>
  </si>
  <si>
    <t>OD815_000506</t>
  </si>
  <si>
    <t>OD815_000618</t>
  </si>
  <si>
    <t>OD815_000669</t>
  </si>
  <si>
    <t>OD815_000838</t>
  </si>
  <si>
    <t>OD815_001238</t>
  </si>
  <si>
    <t>OD815_000458</t>
  </si>
  <si>
    <t>OD815_001347</t>
  </si>
  <si>
    <t>OD815_001496</t>
  </si>
  <si>
    <t>OD815_001644</t>
  </si>
  <si>
    <t>OD815_001692</t>
  </si>
  <si>
    <t>OD815_000133</t>
  </si>
  <si>
    <t>OD815_000178</t>
  </si>
  <si>
    <t>OD815_000457</t>
  </si>
  <si>
    <t>3-hydroxybutyryl-CoA dehydrogenase [EC:1.1.1.157]</t>
  </si>
  <si>
    <t>OD815_001453</t>
  </si>
  <si>
    <t>OD815_001871</t>
  </si>
  <si>
    <t>OD815_000268</t>
  </si>
  <si>
    <t>OD815_000480</t>
  </si>
  <si>
    <t>OD815_000864</t>
  </si>
  <si>
    <t>OD815_001265</t>
  </si>
  <si>
    <t>OD815_001494</t>
  </si>
  <si>
    <t>OD815_001758</t>
  </si>
  <si>
    <t>OD815_001891</t>
  </si>
  <si>
    <t>OD815_000341</t>
  </si>
  <si>
    <t>OD815_000780</t>
  </si>
  <si>
    <t>OD815_000428</t>
  </si>
  <si>
    <t>cooc</t>
  </si>
  <si>
    <t>OD815_000649</t>
  </si>
  <si>
    <t>OD815_000650</t>
  </si>
  <si>
    <t>OD815_000652</t>
  </si>
  <si>
    <t>cdhc</t>
  </si>
  <si>
    <t>OD815_000653</t>
  </si>
  <si>
    <t>OD815_000654</t>
  </si>
  <si>
    <t>OD815_000719</t>
  </si>
  <si>
    <t>OD815_000917</t>
  </si>
  <si>
    <t>OD815_001261</t>
  </si>
  <si>
    <t>OD815_001263</t>
  </si>
  <si>
    <t>OD815_001303</t>
  </si>
  <si>
    <t>Adenylylsulphate kinase</t>
  </si>
  <si>
    <t>OD815_001432</t>
  </si>
  <si>
    <t>OD815_001433</t>
  </si>
  <si>
    <t>OD815_001435</t>
  </si>
  <si>
    <t>OD815_001436</t>
  </si>
  <si>
    <t>OD815_001437</t>
  </si>
  <si>
    <t>OD815_001438</t>
  </si>
  <si>
    <t>OD815_001642</t>
  </si>
  <si>
    <t>OD815_001673</t>
  </si>
  <si>
    <t>OD815_001674</t>
  </si>
  <si>
    <t>OD815_001675</t>
  </si>
  <si>
    <t>OD815_001678</t>
  </si>
  <si>
    <t>OD815_001825</t>
  </si>
  <si>
    <t>OD815_001169</t>
  </si>
  <si>
    <t>OD815_000385</t>
  </si>
  <si>
    <t>OD815_000613</t>
  </si>
  <si>
    <t>OD815_000254</t>
  </si>
  <si>
    <t>Methylene-tetrahydromethanopterin dehydrogenase</t>
  </si>
  <si>
    <t>Mtd</t>
  </si>
  <si>
    <t>mtd</t>
  </si>
  <si>
    <t>F420-dependent methylenetetrahydromethanopterin dehydrogenase (Mtd) (PDB:1QV9)</t>
  </si>
  <si>
    <t>methylenetetrahydromethanopterin dehydrogenase [EC:1.5.98.1]</t>
  </si>
  <si>
    <t>methylene-5,6,7,8-tetrahydromethanopterin dehydrogenase</t>
  </si>
  <si>
    <t>OD815_000561</t>
  </si>
  <si>
    <t>OD815_000474</t>
  </si>
  <si>
    <t>OD815_001451</t>
  </si>
  <si>
    <t>OD815_000441</t>
  </si>
  <si>
    <t>OD815_000582</t>
  </si>
  <si>
    <t>OD815_000870</t>
  </si>
  <si>
    <t>OD815_000871</t>
  </si>
  <si>
    <t>OD815_000872</t>
  </si>
  <si>
    <t>OD815_000873</t>
  </si>
  <si>
    <t>OD815_001231</t>
  </si>
  <si>
    <t>OD815_001253</t>
  </si>
  <si>
    <t>OD815_001374</t>
  </si>
  <si>
    <t>OD815_001703</t>
  </si>
  <si>
    <t>OD815_001985</t>
  </si>
  <si>
    <t>OD815_000180</t>
  </si>
  <si>
    <t>NAD(P)H-flavin reductase (Mcr1) (PDB:3A1F)!!!Heterodisulfide reductase, subunit C (HdrC) (PDB:5ODC)</t>
  </si>
  <si>
    <t>sulfhydrogenase subunit beta (sulfur reductase) [EC:1.12.98.4]</t>
  </si>
  <si>
    <t>OD815_000276</t>
  </si>
  <si>
    <t>OD815_000622</t>
  </si>
  <si>
    <t>OD815_000624</t>
  </si>
  <si>
    <t>OD815_000625</t>
  </si>
  <si>
    <t>OD815_000855</t>
  </si>
  <si>
    <t>OD815_000939</t>
  </si>
  <si>
    <t>Fe-S-cluster-containing dehydrogenase component (DMSO reductase) (HybA) (PDB:2VPW)!!!Heterodisulfide reductase, subunit A (polyferredoxin) (HdrA) (PDB:5ODC)!!!Coenzyme F420-reducing hydrogenase, delta subunit (FrhD) (PDB:5ODC)</t>
  </si>
  <si>
    <t>ferredoxin</t>
  </si>
  <si>
    <t>OD815_001160</t>
  </si>
  <si>
    <t>OD815_001161</t>
  </si>
  <si>
    <t>OD815_001177</t>
  </si>
  <si>
    <t>Heterodisulfide reductase, subunit A (polyferredoxin) (HdrA) (PDB:5ODC)!!!Coenzyme F420-reducing hydrogenase, delta subunit (FrhD) (PDB:5ODC)</t>
  </si>
  <si>
    <t>OD815_001240</t>
  </si>
  <si>
    <t>OD815_001721</t>
  </si>
  <si>
    <t>OD815_001724</t>
  </si>
  <si>
    <t>OD815_001725</t>
  </si>
  <si>
    <t>OD815_001726</t>
  </si>
  <si>
    <t>OD815_001768</t>
  </si>
  <si>
    <t>OD815_001771</t>
  </si>
  <si>
    <t>OD815_001159</t>
  </si>
  <si>
    <t>Fe-S cluster-containing oxidoreductase, includes glycolate oxidase subunit GlcF (GlpC)!!!Nitrate reductase gamma subunit (NarI) (PDB:1Y5L)</t>
  </si>
  <si>
    <t>OD815_000619</t>
  </si>
  <si>
    <t>OD815_000623</t>
  </si>
  <si>
    <t>OD815_001770</t>
  </si>
  <si>
    <t>OD815_001877</t>
  </si>
  <si>
    <t>OD815_001879</t>
  </si>
  <si>
    <t>OD815_000184</t>
  </si>
  <si>
    <t>OD815_000193</t>
  </si>
  <si>
    <t>NADH:ubiquinone oxidoreductase 27 kD subunit (chain C) (NuoC)!!!Ni,Fe-hydrogenase III large subunit (HycE2) (PDB:6CFW)</t>
  </si>
  <si>
    <t>OD815_000194</t>
  </si>
  <si>
    <t>OD815_000195</t>
  </si>
  <si>
    <t>OD815_000541</t>
  </si>
  <si>
    <t>OD815_000949</t>
  </si>
  <si>
    <t>OD815_000950</t>
  </si>
  <si>
    <t>OD815_001134</t>
  </si>
  <si>
    <t>OD815_001175</t>
  </si>
  <si>
    <t>OD815_001176</t>
  </si>
  <si>
    <t>OD815_000948</t>
  </si>
  <si>
    <t>OD815_000951</t>
  </si>
  <si>
    <t>OD815_000952</t>
  </si>
  <si>
    <t>OD815_000953</t>
  </si>
  <si>
    <t>OD815_000954</t>
  </si>
  <si>
    <t>OD815_000955</t>
  </si>
  <si>
    <t>OD815_000956</t>
  </si>
  <si>
    <t>OD815_000957</t>
  </si>
  <si>
    <t>OD815_000400</t>
  </si>
  <si>
    <t>OD815_000908</t>
  </si>
  <si>
    <t>OD815_001157</t>
  </si>
  <si>
    <t>OD815_001158</t>
  </si>
  <si>
    <t>OD815_000169</t>
  </si>
  <si>
    <t>OD815_000170</t>
  </si>
  <si>
    <t>OD815_000171</t>
  </si>
  <si>
    <t>OD815_001333</t>
  </si>
  <si>
    <t>OD815_001500</t>
  </si>
  <si>
    <t>OD815_001802</t>
  </si>
  <si>
    <t>OD815_001805</t>
  </si>
  <si>
    <t>OD815_001806</t>
  </si>
  <si>
    <t>OD815_001873</t>
  </si>
  <si>
    <t>OD815_000190</t>
  </si>
  <si>
    <t>OD815_000837</t>
  </si>
  <si>
    <t>OD815_001003</t>
  </si>
  <si>
    <t>OD815_001004</t>
  </si>
  <si>
    <t>OD815_001006</t>
  </si>
  <si>
    <t>OD815_001170</t>
  </si>
  <si>
    <t>OD815_001645</t>
  </si>
  <si>
    <t>OD815_000519</t>
  </si>
  <si>
    <t>OD815_000520</t>
  </si>
  <si>
    <t>OD815_000927</t>
  </si>
  <si>
    <t>OD815_000928</t>
  </si>
  <si>
    <t>Fe-S-cluster-containing dehydrogenase component (DMSO reductase) (HybA) (PDB:2VPW)</t>
  </si>
  <si>
    <t>formate dehydrogenase iron-sulfur subunit</t>
  </si>
  <si>
    <t>OD815_000930</t>
  </si>
  <si>
    <t>fdhD</t>
  </si>
  <si>
    <t>OD815_001540</t>
  </si>
  <si>
    <t>OD815_001658</t>
  </si>
  <si>
    <t>OD815_001723</t>
  </si>
  <si>
    <t>L-lactate utilization protein LutB, contains a ferredoxin-type domain (LutB)</t>
  </si>
  <si>
    <t>doa</t>
  </si>
  <si>
    <t>OD815_000280</t>
  </si>
  <si>
    <t>OD815_000684</t>
  </si>
  <si>
    <t>OD815_000924</t>
  </si>
  <si>
    <t>OD815_001037</t>
  </si>
  <si>
    <t>OD815_001055</t>
  </si>
  <si>
    <t>OD815_001940</t>
  </si>
  <si>
    <t>Dissimilatory sulfate reduction and electron transfer</t>
  </si>
  <si>
    <t>OD816_001308</t>
  </si>
  <si>
    <t>Sulfate reduction</t>
  </si>
  <si>
    <t>ATP sulfurylase</t>
  </si>
  <si>
    <t>Sat</t>
  </si>
  <si>
    <t>ATP sulfurylase (sulfate adenylyltransferase) (MET3) (PDB:1G8F)</t>
  </si>
  <si>
    <t>sulfate adenylyltransferase [EC:2.7.7.4]</t>
  </si>
  <si>
    <t>ATP-sulfurylase</t>
  </si>
  <si>
    <t>OD816_001305</t>
  </si>
  <si>
    <t>APS reductase</t>
  </si>
  <si>
    <t>Apr</t>
  </si>
  <si>
    <t>aprA</t>
  </si>
  <si>
    <t>Succinate dehydrogenase/fumarate reductase, flavoprotein subunit (SdhA) (PDB:1KF6)</t>
  </si>
  <si>
    <t>adenylylsulfate reductase, subunit A [EC:1.8.99.2]</t>
  </si>
  <si>
    <t>OD816_001306</t>
  </si>
  <si>
    <t>aprB</t>
  </si>
  <si>
    <t>NAD-dependent dihydropyrimidine dehydrogenase, PreA subunit (PreA)</t>
  </si>
  <si>
    <t>adenylylsulfate reductase, subunit B [EC:1.8.99.2]</t>
  </si>
  <si>
    <t>Adenosine-5'-phosphosulfate reductase beta subunit</t>
  </si>
  <si>
    <t>OD816_000701</t>
  </si>
  <si>
    <t>Dissimilatory sulfite reductase</t>
  </si>
  <si>
    <t>Dsr</t>
  </si>
  <si>
    <t>dsrC</t>
  </si>
  <si>
    <t>Sulfur transfer complex TusBCD TusE component, DsrC family (tRNA 2-thiouridine synthesizing protein C) (TusE) (PDB:1JI8)</t>
  </si>
  <si>
    <t>dissimilatory sulfite reductase related protein</t>
  </si>
  <si>
    <t>DsrC like protein</t>
  </si>
  <si>
    <t>OD816_001430</t>
  </si>
  <si>
    <t>dsrA</t>
  </si>
  <si>
    <t>Dissimilatory sulfite reductase (desulfoviridin), alpha and beta subunits (DsrA)</t>
  </si>
  <si>
    <t>dissimilatory sulfite reductase alpha subunit [EC:1.8.99.5]</t>
  </si>
  <si>
    <t>Nitrite and sulphite reductase 4Fe-4S domain</t>
  </si>
  <si>
    <t>OD816_001431</t>
  </si>
  <si>
    <t>dsrB</t>
  </si>
  <si>
    <t>dissimilatory sulfite reductase beta subunit [EC:1.8.99.5]</t>
  </si>
  <si>
    <t>OD816_001432</t>
  </si>
  <si>
    <t>dsrD</t>
  </si>
  <si>
    <t>Dissimilatory sulfite reductase D (DsrD)</t>
  </si>
  <si>
    <t>OD816_000174</t>
  </si>
  <si>
    <t>OD816_000644</t>
  </si>
  <si>
    <t>type IV pilus assembly protein PilA</t>
  </si>
  <si>
    <t>Prokaryotic N-terminal methylation motif</t>
  </si>
  <si>
    <t>OD816_000645</t>
  </si>
  <si>
    <t>Type IV pilus assembly protein, major pilin PilA (PilA) (PDB:1AY2)</t>
  </si>
  <si>
    <t>OD816_000818</t>
  </si>
  <si>
    <t>Type II transport protein GspH</t>
  </si>
  <si>
    <t>OD816_000501</t>
  </si>
  <si>
    <r>
      <t xml:space="preserve">Multi-heme 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-type cytochrome</t>
    </r>
  </si>
  <si>
    <t>MHC</t>
  </si>
  <si>
    <t>Tetraheme cytochrome c subunit NapC of nitrate or TMAO reductase (NapC)</t>
  </si>
  <si>
    <t>cytochrome c-type protein NrfB</t>
  </si>
  <si>
    <t>Cytochrome c7 and related cytochrome c</t>
  </si>
  <si>
    <t>OD816_001562</t>
  </si>
  <si>
    <t>DnaJ-class molecular chaperone with C-terminal Zn finger domain (DnaJ) (PDB:1BQ0)</t>
  </si>
  <si>
    <t>OD816_000107</t>
  </si>
  <si>
    <t>nitrate reductase (cytochrome), electron transfer subunit</t>
  </si>
  <si>
    <t>OD816_000988</t>
  </si>
  <si>
    <t>Cytochrome c, mono- and diheme variants (CccA) (PDB:1A2S)</t>
  </si>
  <si>
    <t>hydroxylamine dehydrogenase [EC:1.7.2.6]</t>
  </si>
  <si>
    <t>Cytochrome c554 and c-prime</t>
  </si>
  <si>
    <t>OD816_000499</t>
  </si>
  <si>
    <t>OD816_000430</t>
  </si>
  <si>
    <t>OD816_000406</t>
  </si>
  <si>
    <t>[NiFe] hydrogenase small subunit [EC:1.12.2.1]</t>
  </si>
  <si>
    <t>OD816_000407</t>
  </si>
  <si>
    <t>OD816_000192</t>
  </si>
  <si>
    <t>OD816_000428</t>
  </si>
  <si>
    <t>hypB</t>
  </si>
  <si>
    <t>Ni/Fe-hydrogenase 2 integral membrane subunit HybB (HybB)</t>
  </si>
  <si>
    <t>dimethyl sulfoxide reductase membrane subunit</t>
  </si>
  <si>
    <t>Polysulphide reductase, NrfD</t>
  </si>
  <si>
    <t>OD816_001129</t>
  </si>
  <si>
    <t>OD816_001560</t>
  </si>
  <si>
    <t>hybB</t>
  </si>
  <si>
    <t>OD816_000228</t>
  </si>
  <si>
    <t>Anaerobic selenocysteine-containing dehydrogenase (BisC) (PDB:1EU1)</t>
  </si>
  <si>
    <t>OD816_000229</t>
  </si>
  <si>
    <t>OD816_000230</t>
  </si>
  <si>
    <t>fdhE</t>
  </si>
  <si>
    <t>Formate dehydrogenase maturation protein FdhE (FdhE) (PDB:2FIY)</t>
  </si>
  <si>
    <t>FdhE protein</t>
  </si>
  <si>
    <t>Protein involved in formate dehydrogenase formation</t>
  </si>
  <si>
    <t>Organism A</t>
  </si>
  <si>
    <t>Genes in A</t>
  </si>
  <si>
    <t>Organism B</t>
  </si>
  <si>
    <t>Genes in B</t>
  </si>
  <si>
    <t>Mean AAI</t>
  </si>
  <si>
    <t># orthologous genes</t>
  </si>
  <si>
    <t>Std AAI</t>
  </si>
  <si>
    <t>Orthologous fraction (OF)</t>
  </si>
  <si>
    <t>Alkanophaga</t>
  </si>
  <si>
    <t>MAG4_Alkanophaga_volatiphilum</t>
  </si>
  <si>
    <t>MAG1_Alkanophaga_liqudiphilum</t>
  </si>
  <si>
    <t xml:space="preserve">ANME-1_10 </t>
  </si>
  <si>
    <t>Syntrophoarchaeum</t>
  </si>
  <si>
    <t>ANME_sp._SA</t>
  </si>
  <si>
    <t>ANME_PB_MANV_002</t>
  </si>
  <si>
    <t>Methanophagales_archaeon_5</t>
  </si>
  <si>
    <t>Methanophagales_archaeon_4</t>
  </si>
  <si>
    <t>ANME1_50</t>
  </si>
  <si>
    <t>Methanophagales_archaeon_2</t>
  </si>
  <si>
    <t>ANME_sp._SCGC_AAA252-L18</t>
  </si>
  <si>
    <t>ANME1_15_1</t>
  </si>
  <si>
    <t>ANME_PB_MBMC_171</t>
  </si>
  <si>
    <t>ANME-1b_9</t>
  </si>
  <si>
    <t>ANME_sp._GoMg1</t>
  </si>
  <si>
    <t>ANME_1_cluster_archaeon_GoMg1</t>
  </si>
  <si>
    <t>ANME_sp._GoMg2</t>
  </si>
  <si>
    <t>ANME_1_cluster_archaeon_GoMg2</t>
  </si>
  <si>
    <t>ANME-1a_1</t>
  </si>
  <si>
    <t>ANME-1b_13</t>
  </si>
  <si>
    <t>Methanophagales_archaeon_7</t>
  </si>
  <si>
    <t>ANME_sp._ERB6</t>
  </si>
  <si>
    <t>ANME_1_cluster_archaeon_AG_394_G21</t>
  </si>
  <si>
    <t>Methanophagales_archaeon_6</t>
  </si>
  <si>
    <t>ANME_sp._CONS3730MDAH03UFb1</t>
  </si>
  <si>
    <t>Methanophagales_archaeon_11</t>
  </si>
  <si>
    <t>Methanophagales_archaeon_10</t>
  </si>
  <si>
    <t xml:space="preserve">ANME_sp._CONS3730F07p2b1 </t>
  </si>
  <si>
    <t xml:space="preserve">ANME_sp._GoMg3.2 </t>
  </si>
  <si>
    <t>Methanophagales_archaeon_ANME_1_THS</t>
  </si>
  <si>
    <t>ANME1_15_2</t>
  </si>
  <si>
    <t>ANME-1b_20</t>
  </si>
  <si>
    <t>ANME_sp._ERB7</t>
  </si>
  <si>
    <t>Methanophagales_archaeon_3</t>
  </si>
  <si>
    <t xml:space="preserve">ANME_sp._CONS3730H04p2b1 </t>
  </si>
  <si>
    <t>Methanophagales_archaeon_9</t>
  </si>
  <si>
    <t>ANME_1_cluster_archaeon_ex4572_4</t>
  </si>
  <si>
    <t>Methanophagales_archaeon_8</t>
  </si>
  <si>
    <t xml:space="preserve">ANME_sp._Agg-C03 </t>
  </si>
  <si>
    <t>Methanophagales_archaeon</t>
  </si>
  <si>
    <t>ANME1_12mod</t>
  </si>
  <si>
    <t>Candidatus_Syntrophoarchaeum_sp_WYZ_LMO15</t>
  </si>
  <si>
    <t>Candidatus_Syntrophoarchaeum_butanivorans</t>
  </si>
  <si>
    <t>Candidatus_Syntrophoarchaeum_butanivorans_3</t>
  </si>
  <si>
    <t>Candidatus_Syntrophoarchaeum_caldarius</t>
  </si>
  <si>
    <t>Candidatus_Syntrophoarchaeum_Pesca</t>
  </si>
  <si>
    <t>Candidatus_Syntrophoarchaeum_sp_GoM_oil</t>
  </si>
  <si>
    <t>Sulfide production C14 (µmol/hour) in 20 ml culture</t>
  </si>
  <si>
    <t>Sulfide production C14 (µmol/day) in 20 ml culture</t>
  </si>
  <si>
    <t>Sulfide production C6 (µmol/hour) in 20 ml culture</t>
  </si>
  <si>
    <t>Sulfide production C6 (µmol/day) in 20 ml culture</t>
  </si>
  <si>
    <t>According to ideal gas law: n=(p*V)/(T*R)</t>
  </si>
  <si>
    <t>Headspace gas amount (mmol)</t>
  </si>
  <si>
    <t>Headspace pressure (bar)</t>
  </si>
  <si>
    <t>Headspace volume (ml)</t>
  </si>
  <si>
    <t>Sample volume (ml)</t>
  </si>
  <si>
    <t>Vial size (ml)</t>
  </si>
  <si>
    <t>% of sulfide production explained by H2 production</t>
  </si>
  <si>
    <t>H2 - theoretical</t>
  </si>
  <si>
    <t>Sulfide produced - theoretical</t>
  </si>
  <si>
    <t>H2 - C14 (Molybdate)</t>
  </si>
  <si>
    <t>H2 - C14 (-)</t>
  </si>
  <si>
    <t>H2 - C6 (Molybdate)</t>
  </si>
  <si>
    <t>H2 - C6 (-)</t>
  </si>
  <si>
    <t>time (h)</t>
  </si>
  <si>
    <t>Micromole (µmol)</t>
  </si>
  <si>
    <t>Parts per million (ppm)</t>
  </si>
  <si>
    <t>C14: sulfide (measured 2 days before H2 measurements): 16.1 mM, produced 7.09 mM sulfide in the last 21 days</t>
  </si>
  <si>
    <t>C6: sulfide (measured 2 days before H2 measurements): 14.6 mM, produced 6.73 mM sulfide in the last 21 days</t>
  </si>
  <si>
    <t xml:space="preserve">Cultures: </t>
  </si>
  <si>
    <t>NCBI_organism</t>
  </si>
  <si>
    <t>NCBI_accession</t>
  </si>
  <si>
    <t>Methanocorpusculum_parvum</t>
  </si>
  <si>
    <t>GCA_002287215.1_ASM228721v1</t>
  </si>
  <si>
    <t>Methanocorpusculum_parvum_2</t>
  </si>
  <si>
    <t>GCA_012513095.1_ASM1251309v1</t>
  </si>
  <si>
    <t>Methanopyrus_kandleri_AV19</t>
  </si>
  <si>
    <t>GCA_000007185.1_ASM718v1</t>
  </si>
  <si>
    <t>Methanotorris_formicicus_Mc_S_70</t>
  </si>
  <si>
    <t>GCA_000243455.2_ASM24345v2</t>
  </si>
  <si>
    <t>Acidiplasma_cupricumulans_JCM_13668</t>
  </si>
  <si>
    <t>GCA_001316225.1_ASM131622v1</t>
  </si>
  <si>
    <t>Nitrosopumilus_maritimus_SCM1</t>
  </si>
  <si>
    <t>GCA_000018465.1_ASM1846v1</t>
  </si>
  <si>
    <t>Halorubrum_arcis_JCM_13916</t>
  </si>
  <si>
    <t>GCA_000337015.1_ASM33701v1</t>
  </si>
  <si>
    <t>Methanocella_paludicola_SANAE</t>
  </si>
  <si>
    <t>GCA_000011005.1_ASM1100v1</t>
  </si>
  <si>
    <t>Nitrososphaera_viennensis_EN76</t>
  </si>
  <si>
    <t>GCA_000698785.1_ASM69878v1</t>
  </si>
  <si>
    <t>Methanocella_conradii_HZ254</t>
  </si>
  <si>
    <t>GCA_000251105.1_ASM25110v1</t>
  </si>
  <si>
    <t>Methanococcoides_vulcani</t>
  </si>
  <si>
    <t>GCA_900111645.1_IMG-taxon_2642422537_annotated_assembly</t>
  </si>
  <si>
    <t>Methanococcoides_vulcani_2</t>
  </si>
  <si>
    <t>GCA_900773955.1_Methanococcoides_vulcani_SLH33</t>
  </si>
  <si>
    <t>Candidatus_Nitrosopelagicus_brevis</t>
  </si>
  <si>
    <t>GCA_000812185.1_ASM81218v1</t>
  </si>
  <si>
    <t>Candidatus_Nitrosopelagicus_brevis_2</t>
  </si>
  <si>
    <t>GCA_003045125.1_CN25urea_metaspades</t>
  </si>
  <si>
    <t>Candidatus_Nitrosopelagicus_brevis_3</t>
  </si>
  <si>
    <t>GCA_012928565.1_ASM1292856v1</t>
  </si>
  <si>
    <t>Methanosphaera_sp_WGK6</t>
  </si>
  <si>
    <t>GCA_001729965.1_ASM172996v1</t>
  </si>
  <si>
    <t>Candidatus_Methanoplasma_termitum</t>
  </si>
  <si>
    <t>GCA_000800805.1_ASM80080v1</t>
  </si>
  <si>
    <t>Methanosarcinales_archaeon_Methan_01</t>
  </si>
  <si>
    <t>GCA_001602645.1_ASM160264v1</t>
  </si>
  <si>
    <t>miscellaneous_Crenarchaeota_group_archaeon_SMTZ_80</t>
  </si>
  <si>
    <t>GCA_001273495.1_ASM127349v1</t>
  </si>
  <si>
    <t>candidate_division_MSBL1_archaeon_SCGC_AAA833K04</t>
  </si>
  <si>
    <t>GCA_001549365.1_SCGC-AAA833K04</t>
  </si>
  <si>
    <t>candidate_division_MSBL1_archaeon_SCGC_AAA259D14</t>
  </si>
  <si>
    <t>GCA_001548915.1_SCGC-AAA259D14</t>
  </si>
  <si>
    <t>candidate_division_MSBL1_archaeon_SCGC_AAA259E22</t>
  </si>
  <si>
    <t>GCA_001548955.1_SCGC-AAA259E22</t>
  </si>
  <si>
    <t>candidate_division_MSBL1_archaeon_SCGC_AAA259M10</t>
  </si>
  <si>
    <t>GCA_001549115.1_SCGC-AAA259M10</t>
  </si>
  <si>
    <t>candidate_division_MSBL1_archaeon_SCGC_AAA261F17</t>
  </si>
  <si>
    <t>GCA_001549195.1_SCGC-AAA261F17</t>
  </si>
  <si>
    <t>candidate_division_MSBL1_archaeon_SCGC_AAA385M11</t>
  </si>
  <si>
    <t>GCA_001549355.1_SCGC-AAA385M11</t>
  </si>
  <si>
    <t>Candidatus_Bathyarchaeota_archaeon_BA1</t>
  </si>
  <si>
    <t>GCA_001399805.1_ASM139980v1</t>
  </si>
  <si>
    <t>Candidatus_Bathyarchaeota_archaeon_BA2</t>
  </si>
  <si>
    <t>GCA_001399795.1_ASM139979v1</t>
  </si>
  <si>
    <t>Candidatus_Methanofastidiosum_methylthiophilus</t>
  </si>
  <si>
    <t>GCA_001587575.1_ASM158757v1</t>
  </si>
  <si>
    <t>Candidatus_Methanofastidiosum_methylthiophilus_2</t>
  </si>
  <si>
    <t>GCA_001587595.1_ASM158759v1</t>
  </si>
  <si>
    <t>Candidatus_Methanofastidiosum_methylthiophilus_3</t>
  </si>
  <si>
    <t>GCA_001587605.1_ASM158760v1</t>
  </si>
  <si>
    <t>Candidatus_Methanofastidiosum_methylthiophilus_4</t>
  </si>
  <si>
    <t>GCA_001587635.1_ASM158763v1</t>
  </si>
  <si>
    <t>Candidatus_Methanofastidiosum_methylthiophilus_5</t>
  </si>
  <si>
    <t>GCA_001587655.1_ASM158765v1</t>
  </si>
  <si>
    <t>Candidatus_Methanofastidiosum_methylthiophilus_6</t>
  </si>
  <si>
    <t>GCA_001587675.1_ASM158767v1</t>
  </si>
  <si>
    <t>Candidatus_Methanofastidiosum_methylthiophilus_7</t>
  </si>
  <si>
    <t>GCA_001587695.1_ASM158769v1</t>
  </si>
  <si>
    <t>Candidatus_Methanofastidiosum_methylthiophilus_8</t>
  </si>
  <si>
    <t>GCA_001587715.1_ASM158771v1</t>
  </si>
  <si>
    <t>Candidatus_Bathyarchaeota_archaeon_B24</t>
  </si>
  <si>
    <t>GCA_001593865.1_ASM159386v1</t>
  </si>
  <si>
    <t>Theionarchaea_archaeon_DG_70</t>
  </si>
  <si>
    <t>GCA_001595795.1_ASM159579v1</t>
  </si>
  <si>
    <t>Theionarchaea_archaeon_DG_70_1</t>
  </si>
  <si>
    <t>GCA_001595815.1_ASM159581v1</t>
  </si>
  <si>
    <t>Thermoplasmatales_archaeon_SG8_52_4</t>
  </si>
  <si>
    <t>GCA_001595875.1_ASM159587v1</t>
  </si>
  <si>
    <t>Methanocella_sp_PtaU1Bin125</t>
  </si>
  <si>
    <t>GCA_002067315.1_ASM206731v1</t>
  </si>
  <si>
    <t>Methanomassiliicoccales_archaeon_Mx_03</t>
  </si>
  <si>
    <t>GCA_006954425.1_ASM695442v1</t>
  </si>
  <si>
    <t>GCA_001766815.1_ASM176681v1</t>
  </si>
  <si>
    <t>GCA_001766825.1_ASM176682v1</t>
  </si>
  <si>
    <t>Candidatus_Syntrophoarchaeum_butanivorans_2</t>
  </si>
  <si>
    <t>GCA_011042965.1_ASM1104296v1</t>
  </si>
  <si>
    <t>GCA_011052865.1_ASM1105286v1</t>
  </si>
  <si>
    <t>Methanosphaera_sp_A6</t>
  </si>
  <si>
    <t>GCA_001729395.1_ASM172939v1</t>
  </si>
  <si>
    <t>Candidatus_Methanohalarchaeum_thermophilum</t>
  </si>
  <si>
    <t>GCA_001914405.1_ASM191440v1</t>
  </si>
  <si>
    <t>uncultured_Candidatus_Methanomethylophilus_sp</t>
  </si>
  <si>
    <t>GCA_900313075.1_Rumen_uncultured_genome_RUG779</t>
  </si>
  <si>
    <t>uncultured_Candidatus_Methanomethylophilus_sp_2</t>
  </si>
  <si>
    <t>GCA_900314325.1_Rumen_uncultured_genome_hRUG898</t>
  </si>
  <si>
    <t>Methanolinea_sp_UBA155</t>
  </si>
  <si>
    <t>GCA_002509505.1_ASM250950v1</t>
  </si>
  <si>
    <t>Methanomassiliicoccus_sp_UBA315</t>
  </si>
  <si>
    <t>GCA_002503645.1_ASM250364v1</t>
  </si>
  <si>
    <t>Methanococcaceae_archaeon_UBA115</t>
  </si>
  <si>
    <t>GCA_002494795.1_ASM249479v1</t>
  </si>
  <si>
    <t>Methanomassiliicoccaceae_archaeon_UBA328</t>
  </si>
  <si>
    <t>GCA_002506905.1_ASM250690v1</t>
  </si>
  <si>
    <t>Methanosarcinales_archaeon_UBA261</t>
  </si>
  <si>
    <t>GCA_002506015.1_ASM250601v1</t>
  </si>
  <si>
    <t>Thermoplasmatales_archaeon_UBA580</t>
  </si>
  <si>
    <t>GCA_002497605.1_ASM249760v1</t>
  </si>
  <si>
    <t>Thermoplasmatales_archaeon_UBA617</t>
  </si>
  <si>
    <t>GCA_002507365.1_ASM250736v1</t>
  </si>
  <si>
    <t>Methanonatronarchaeum_thermophilum</t>
  </si>
  <si>
    <t>GCA_002153915.1_ASM215391v1</t>
  </si>
  <si>
    <t>Candidatus_Bathyarchaeota_archaeon_JdFR_11</t>
  </si>
  <si>
    <t>GCA_002011035.1_ASM201103v1</t>
  </si>
  <si>
    <t>Methanopyrus_sp_SNP6</t>
  </si>
  <si>
    <t>GCA_002201895.1_ASM220189v1</t>
  </si>
  <si>
    <t>Methanosarcinales_archaeon_ex4484_138</t>
  </si>
  <si>
    <t>GCA_002255135.1_ASM225513v1</t>
  </si>
  <si>
    <t>Methanosarcinales_archaeon_ex4572_44</t>
  </si>
  <si>
    <t>GCA_002254825.2_ASM225482v2</t>
  </si>
  <si>
    <t>GCA_002254785.1_ASM225478v1</t>
  </si>
  <si>
    <t>GCA_003194425.1_ASM319442v1</t>
  </si>
  <si>
    <t>GCA_003194435.1_ASM319443v1</t>
  </si>
  <si>
    <t>GCA_003336485.1_ASM333648v1</t>
  </si>
  <si>
    <t>GCA_003601545.1_ASM360154v1</t>
  </si>
  <si>
    <t>GCA_003601795.1_ASM360179v1</t>
  </si>
  <si>
    <t>GCA_012962515.1_ASM1296251v1</t>
  </si>
  <si>
    <t>GCA_013139985.1_ASM1313998v1</t>
  </si>
  <si>
    <t>GCA_013374425.1_ASM1337442v1</t>
  </si>
  <si>
    <t>GCA_013374505.1_ASM1337450v1</t>
  </si>
  <si>
    <t>GCA_013374555.1_ASM1337455v1</t>
  </si>
  <si>
    <t>GCA_013374565.1_ASM1337456v1</t>
  </si>
  <si>
    <t>GCA_013180585.1_ASM1318058v1</t>
  </si>
  <si>
    <t>GCA_013180605.1_ASM1318060v1</t>
  </si>
  <si>
    <t>GCA_009903435.1_ASM990343v1</t>
  </si>
  <si>
    <t>candidate_division_MSBL1_archaeon</t>
  </si>
  <si>
    <t>GCA_003555245.1_ASM355524v1</t>
  </si>
  <si>
    <t>Candidatus_Methanofastidiosa_archaeon</t>
  </si>
  <si>
    <t>GCA_003558335.1_ASM355833v1</t>
  </si>
  <si>
    <t>Candidatus_Methanofastidiosa_archaeon_2</t>
  </si>
  <si>
    <t>GCA_003563815.1_ASM356381v1</t>
  </si>
  <si>
    <t>Candidatus_Methanofastidiosa_archaeon_3</t>
  </si>
  <si>
    <t>GCA_012797645.1_ASM1279764v1</t>
  </si>
  <si>
    <t>Candidatus_Methanofastidiosa_archaeon_4</t>
  </si>
  <si>
    <t>GCA_012797855.1_ASM1279785v1</t>
  </si>
  <si>
    <t>Candidatus_Methanofastidiosa_archaeon_5</t>
  </si>
  <si>
    <t>GCA_012799835.1_ASM1279983v1</t>
  </si>
  <si>
    <t>Methanonatronarchaeia_archaeon</t>
  </si>
  <si>
    <t>GCA_003555005.1_ASM355500v1</t>
  </si>
  <si>
    <t>Methanonatronarchaeia_archaeon_2</t>
  </si>
  <si>
    <t>GCA_004212035.1_ASM421203v1</t>
  </si>
  <si>
    <t>GCA_003601555.1_ASM360155v1</t>
  </si>
  <si>
    <t>Methanohalophilus_sp_RSK</t>
  </si>
  <si>
    <t>GCA_003722075.1_MethanohalophilusRSK</t>
  </si>
  <si>
    <t>GCA_004212135.1_ASM421213v1</t>
  </si>
  <si>
    <t>Candidatus_Methanoliparum_thermophilum</t>
  </si>
  <si>
    <t>GCA_004212075.1_ASM421207v1</t>
  </si>
  <si>
    <t>Candidatus_Methanolliviera_hydrocarbonicum</t>
  </si>
  <si>
    <t>GCA_004212085.1_ASM421208v1</t>
  </si>
  <si>
    <t>Candidatus_Methanolliviera_sp_GoM_oil</t>
  </si>
  <si>
    <t>GCA_902158735.1_MOIL</t>
  </si>
  <si>
    <t>Candidatus_Methanolliviera_sp_GoM_asphalt</t>
  </si>
  <si>
    <t>GCA_902158745.1_MASP</t>
  </si>
  <si>
    <t>GCA_902158755.1_SYNGOMJ08</t>
  </si>
  <si>
    <t>Methanopyri_archaeon</t>
  </si>
  <si>
    <t>GCA_013154335.1_ASM1315433v1</t>
  </si>
  <si>
    <t>Candidatus_Methanoplasma_sp</t>
  </si>
  <si>
    <t>GCA_009782125.1_ASM978212v1</t>
  </si>
  <si>
    <t>Candidatus_Argoarchaeum_ethanivorans</t>
  </si>
  <si>
    <t>GCA_004193545.1_ASM419354v1</t>
  </si>
  <si>
    <t>Methanocellales_archaeon</t>
  </si>
  <si>
    <t>GCA_013331355.1_ASM1333135v1</t>
  </si>
  <si>
    <t>Candidatus_Methanofastidiosum_sp</t>
  </si>
  <si>
    <t>GCA_013178285.1_ASM1317828v1</t>
  </si>
  <si>
    <t>Candidatus_Methanofastidiosum_sp_2</t>
  </si>
  <si>
    <t>GCA_013329085.1_ASM1332908v1</t>
  </si>
  <si>
    <t>Desulfovibrio_desulfuricans_ATCC_27774</t>
  </si>
  <si>
    <t>GCA_000022125.1_ASM2212v1</t>
  </si>
  <si>
    <t>Desulfovibrio_vulgaris_str_Hildenborough</t>
  </si>
  <si>
    <t>GCA_000195755.1_ASM19575v1</t>
  </si>
  <si>
    <t>Desulfovibrio_vulgaris_str_Hildenborough_2</t>
  </si>
  <si>
    <t>GCA_902167245.1_DSV_KAUST_v1</t>
  </si>
  <si>
    <t>Thermodesulfobacterium_thermophilum_DSM_1276</t>
  </si>
  <si>
    <t>GCA_000421605.1_ASM42160v1</t>
  </si>
  <si>
    <t>Thermodesulfobacterium_commune_DSM_2178</t>
  </si>
  <si>
    <t>GCA_000734015.1_ASM73401v1</t>
  </si>
  <si>
    <t>Thermodesulfobacterium_commune_DSM_2178_2</t>
  </si>
  <si>
    <t>GCA_000746435.1_ASM74643v1</t>
  </si>
  <si>
    <t>Thermodesulfobacterium_hveragerdense_DSM_12571</t>
  </si>
  <si>
    <t>GCA_000423845.1_ASM42384v1</t>
  </si>
  <si>
    <t>Desulfonatronum_lacustre_DSM_10312</t>
  </si>
  <si>
    <t>GCA_000519265.1_ASM51926v1</t>
  </si>
  <si>
    <t>Thermodesulfobacterium_hydrogeniphilum</t>
  </si>
  <si>
    <t>GCA_000746255.1_ASM74625v1</t>
  </si>
  <si>
    <t>Thermodesulfatator_indicus_DSM_15286</t>
  </si>
  <si>
    <t>GCA_000217795.1_ASM21779v1</t>
  </si>
  <si>
    <t>Desulfopila_aestuarii_DSM_18488</t>
  </si>
  <si>
    <t>GCA_900143695.1_IMG-taxon_2582581262_annotated_assembly</t>
  </si>
  <si>
    <t>Thermodesulfatator_atlanticus_DSM_21156</t>
  </si>
  <si>
    <t>GCA_000421585.1_ASM42158v1</t>
  </si>
  <si>
    <t>Thermosulfurimonas_dismutans</t>
  </si>
  <si>
    <t>GCA_001652585.1_ASM165258v1</t>
  </si>
  <si>
    <t>Thermosulfurimonas_dismutans_2</t>
  </si>
  <si>
    <t>GCA_011322625.1_ASM1132262v1</t>
  </si>
  <si>
    <t>Acetothermia_bacterium_SCGC_AAA255_C06</t>
  </si>
  <si>
    <t>GCA_000404965.1_ASM40496v1</t>
  </si>
  <si>
    <t>Thermodesulfobacterium_geofontis_OPF15</t>
  </si>
  <si>
    <t>GCA_000215975.1_ASM21597v1</t>
  </si>
  <si>
    <t>Candidatus_Desulfofervidus_auxilii</t>
  </si>
  <si>
    <t>GCA_001577525.1_ASM157752v1</t>
  </si>
  <si>
    <t>Candidatus_Desulfofervidus_auxilii_2</t>
  </si>
  <si>
    <t>GCA_011039335.1_ASM1103933v1</t>
  </si>
  <si>
    <t>Candidatus_Desulfofervidus_auxilii_3</t>
  </si>
  <si>
    <t>GCA_011039895.1_ASM1103989v1</t>
  </si>
  <si>
    <t>Candidatus_Desulfofervidus_auxilii_4</t>
  </si>
  <si>
    <t>GCA_011051585.1_ASM1105158v1</t>
  </si>
  <si>
    <t>Candidatus_Desulfofervidus_auxilii_5</t>
  </si>
  <si>
    <t>GCA_011052695.1_ASM1105269v1</t>
  </si>
  <si>
    <t>Candidatus_Desulfofervidus_auxilii_6</t>
  </si>
  <si>
    <t>GCA_011052795.1_ASM1105279v1</t>
  </si>
  <si>
    <t>Thermodesulfobacterium_sp_37_54</t>
  </si>
  <si>
    <t>GCA_001508775.1_ASM150877v1</t>
  </si>
  <si>
    <t>Acetothermia_bacterium_64_32</t>
  </si>
  <si>
    <t>GCA_001508155.1_ASM150815v1</t>
  </si>
  <si>
    <t>Caldimicrobium_thiodismutans</t>
  </si>
  <si>
    <t>GCA_001548275.1_ASM154827v1</t>
  </si>
  <si>
    <t>Caldimicrobium_thiodismutans_2</t>
  </si>
  <si>
    <t>GCA_002877875.1_ASM287787v1</t>
  </si>
  <si>
    <t>Caldimicrobium_thiodismutans_3</t>
  </si>
  <si>
    <t>GCA_011364275.1_ASM1136427v1</t>
  </si>
  <si>
    <t>Caldimicrobium_thiodismutans_4</t>
  </si>
  <si>
    <t>GCA_011369865.1_ASM1136986v1</t>
  </si>
  <si>
    <t>Thermodesulfatator_autotrophicus</t>
  </si>
  <si>
    <t>GCA_001642325.1_ASM164232v1</t>
  </si>
  <si>
    <t>Desulfobacterales_bacterium_C00003060</t>
  </si>
  <si>
    <t>GCA_001751085.1_ASM175108v1</t>
  </si>
  <si>
    <t>Thermodesulfatator_sp</t>
  </si>
  <si>
    <t>GCA_003978075.1_ASM397807v1</t>
  </si>
  <si>
    <t>Thermodesulfatator_sp_2</t>
  </si>
  <si>
    <t>GCA_003978135.1_ASM397813v1</t>
  </si>
  <si>
    <t>Thermodesulfatator_sp_3</t>
  </si>
  <si>
    <t>GCA_011322185.1_ASM1132218v1</t>
  </si>
  <si>
    <t>Candidatus_Acetothermia_bacterium_JdFR_46</t>
  </si>
  <si>
    <t>GCA_002011365.1_ASM201136v1</t>
  </si>
  <si>
    <t>Candidatus_Acetothermia_bacterium_JdFR_47</t>
  </si>
  <si>
    <t>GCA_002011415.1_ASM201141v1</t>
  </si>
  <si>
    <t>Candidatus_Acetothermia_bacterium_JdFR_48</t>
  </si>
  <si>
    <t>GCA_002011425.1_ASM201142v1</t>
  </si>
  <si>
    <t>Candidatus_Acetothermia_bacterium_JdFR_49</t>
  </si>
  <si>
    <t>GCA_002010355.1_ASM201035v1</t>
  </si>
  <si>
    <t>Candidatus_Acetothermia_bacterium_JdFR_50</t>
  </si>
  <si>
    <t>GCA_002010365.1_ASM201036v1</t>
  </si>
  <si>
    <t>Candidatus_Acetothermia_bacterium_JdFR_51</t>
  </si>
  <si>
    <t>GCA_002011435.1_ASM201143v1</t>
  </si>
  <si>
    <t>Candidatus_Acetothermia_bacterium_JdFR_52</t>
  </si>
  <si>
    <t>GCA_002010385.1_ASM201038v1</t>
  </si>
  <si>
    <t>Thermosulfuriphilus_ammonigenes</t>
  </si>
  <si>
    <t>GCA_011207455.1_ASM1120745v1</t>
  </si>
  <si>
    <t>Acetothermia_bacterium_UBA2187</t>
  </si>
  <si>
    <t>GCA_002328705.1_ASM232870v1</t>
  </si>
  <si>
    <t>Acetothermia_bacterium_UBA3560</t>
  </si>
  <si>
    <t>GCA_002376485.1_ASM237648v1</t>
  </si>
  <si>
    <t>Acetothermia_bacterium_UBA3563</t>
  </si>
  <si>
    <t>GCA_002376125.1_ASM237612v1</t>
  </si>
  <si>
    <t>Acetothermia_bacterium_UBA3564</t>
  </si>
  <si>
    <t>GCA_002376085.1_ASM237608v1</t>
  </si>
  <si>
    <t>Acetothermia_bacterium_UBA3565</t>
  </si>
  <si>
    <t>GCA_002376075.1_ASM237607v1</t>
  </si>
  <si>
    <t>Acetothermia_bacterium_UBA3571</t>
  </si>
  <si>
    <t>GCA_002375995.1_ASM237599v1</t>
  </si>
  <si>
    <t>Acetothermia_bacterium_UBA3574</t>
  </si>
  <si>
    <t>GCA_002375935.1_ASM237593v1</t>
  </si>
  <si>
    <t>Acetothermia_bacterium_UBA4777</t>
  </si>
  <si>
    <t>GCA_002403185.1_ASM240318v1</t>
  </si>
  <si>
    <t>Acetothermia_bacterium_UBA4801</t>
  </si>
  <si>
    <t>GCA_002402715.1_ASM240271v1</t>
  </si>
  <si>
    <t>Acetothermia_bacterium_UBA7521</t>
  </si>
  <si>
    <t>GCA_002479455.1_ASM247945v1</t>
  </si>
  <si>
    <t>Desulfobacter_sp_UBA2225</t>
  </si>
  <si>
    <t>GCA_002348205.1_ASM234820v1</t>
  </si>
  <si>
    <t>Thermodesulfobacteriaceae_bacterium_UBA6232</t>
  </si>
  <si>
    <t>GCA_002441555.1_ASM244155v1</t>
  </si>
  <si>
    <t>Desulfobacteraceae_bacterium_UBA2130</t>
  </si>
  <si>
    <t>GCA_002329025.1_ASM232902v1</t>
  </si>
  <si>
    <t>Caldimicrobium_sp</t>
  </si>
  <si>
    <t>GCA_009903935.1_ASM990393v1</t>
  </si>
  <si>
    <t>Caldimicrobium_sp_2</t>
  </si>
  <si>
    <t>GCA_011055415.1_ASM1105541v1</t>
  </si>
  <si>
    <t>Caldimicrobium_sp_3</t>
  </si>
  <si>
    <t>GCA_011334295.1_ASM1133429v1</t>
  </si>
  <si>
    <t>Caldimicrobium_sp_4</t>
  </si>
  <si>
    <t>GCA_011361835.1_ASM1136183v1</t>
  </si>
  <si>
    <t>Caldimicrobium_sp_5</t>
  </si>
  <si>
    <t>GCA_011362055.1_ASM1136205v1</t>
  </si>
  <si>
    <t>Caldimicrobium_sp_6</t>
  </si>
  <si>
    <t>GCA_011375865.1_ASM1137586v1</t>
  </si>
  <si>
    <t>Candidatus_Bipolaricaulis_anaerobius</t>
  </si>
  <si>
    <t>GCA_900465355.1_Ran1-1</t>
  </si>
  <si>
    <t>Thermosulfurimonas_marina</t>
  </si>
  <si>
    <t>GCA_012317585.1_ASM1231758v1</t>
  </si>
  <si>
    <t>Candidatus_Acetothermia_bacterium</t>
  </si>
  <si>
    <t>GCA_003445465.1_ASM344546v1</t>
  </si>
  <si>
    <t>Candidatus_Acetothermia_bacterium_2</t>
  </si>
  <si>
    <t>GCA_003485525.1_ASM348552v1</t>
  </si>
  <si>
    <t>Candidatus_Acetothermia_bacterium_3</t>
  </si>
  <si>
    <t>GCA_003485545.1_ASM348554v1</t>
  </si>
  <si>
    <t>Candidatus_Acetothermia_bacterium_4</t>
  </si>
  <si>
    <t>GCA_003535305.1_ASM353530v1</t>
  </si>
  <si>
    <t>Candidatus_Acetothermia_bacterium_5</t>
  </si>
  <si>
    <t>GCA_003545155.1_ASM354515v1</t>
  </si>
  <si>
    <t>Candidatus_Acetothermia_bacterium_6</t>
  </si>
  <si>
    <t>GCA_003551325.1_ASM355132v1</t>
  </si>
  <si>
    <t>Candidatus_Acetothermia_bacterium_7</t>
  </si>
  <si>
    <t>GCA_003552425.1_ASM355242v1</t>
  </si>
  <si>
    <t>Candidatus_Acetothermia_bacterium_8</t>
  </si>
  <si>
    <t>GCA_003553125.1_ASM355312v1</t>
  </si>
  <si>
    <t>Candidatus_Acetothermia_bacterium_9</t>
  </si>
  <si>
    <t>GCA_003562845.1_ASM356284v1</t>
  </si>
  <si>
    <t>Candidatus_Acetothermia_bacterium_10</t>
  </si>
  <si>
    <t>GCA_003563005.1_ASM356300v1</t>
  </si>
  <si>
    <t>Candidatus_Acetothermia_bacterium_11</t>
  </si>
  <si>
    <t>GCA_003563495.1_ASM356349v1</t>
  </si>
  <si>
    <t>Candidatus_Acetothermia_bacterium_12</t>
  </si>
  <si>
    <t>GCA_003566155.1_ASM356615v1</t>
  </si>
  <si>
    <t>Candidatus_Acetothermia_bacterium_13</t>
  </si>
  <si>
    <t>GCA_003567155.1_ASM356715v1</t>
  </si>
  <si>
    <t>Candidatus_Acetothermia_bacterium_14</t>
  </si>
  <si>
    <t>GCA_003648925.1_ASM364892v1</t>
  </si>
  <si>
    <t>Candidatus_Acetothermia_bacterium_15</t>
  </si>
  <si>
    <t>GCA_003648965.1_ASM364896v1</t>
  </si>
  <si>
    <t>Candidatus_Acetothermia_bacterium_16</t>
  </si>
  <si>
    <t>GCA_003648975.1_ASM364897v1</t>
  </si>
  <si>
    <t>Candidatus_Acetothermia_bacterium_17</t>
  </si>
  <si>
    <t>GCA_003650495.1_ASM365049v1</t>
  </si>
  <si>
    <t>Candidatus_Acetothermia_bacterium_18</t>
  </si>
  <si>
    <t>GCA_003650505.1_ASM365050v1</t>
  </si>
  <si>
    <t>Candidatus_Acetothermia_bacterium_19</t>
  </si>
  <si>
    <t>GCA_003650565.1_ASM365056v1</t>
  </si>
  <si>
    <t>Candidatus_Acetothermia_bacterium_20</t>
  </si>
  <si>
    <t>GCA_011038595.1_ASM1103859v1</t>
  </si>
  <si>
    <t>Candidatus_Acetothermia_bacterium_21</t>
  </si>
  <si>
    <t>GCA_011041075.1_ASM1104107v1</t>
  </si>
  <si>
    <t>Candidatus_Acetothermia_bacterium_22</t>
  </si>
  <si>
    <t>GCA_011042175.1_ASM1104217v1</t>
  </si>
  <si>
    <t>Candidatus_Acetothermia_bacterium_23</t>
  </si>
  <si>
    <t>GCA_011042375.1_ASM1104237v1</t>
  </si>
  <si>
    <t>Candidatus_Acetothermia_bacterium_24</t>
  </si>
  <si>
    <t>GCA_011042525.1_ASM1104252v1</t>
  </si>
  <si>
    <t>Candidatus_Acetothermia_bacterium_25</t>
  </si>
  <si>
    <t>GCA_011044065.1_ASM1104406v1</t>
  </si>
  <si>
    <t>Candidatus_Acetothermia_bacterium_26</t>
  </si>
  <si>
    <t>GCA_011048635.1_ASM1104863v1</t>
  </si>
  <si>
    <t>Candidatus_Acetothermia_bacterium_27</t>
  </si>
  <si>
    <t>GCA_011052735.1_ASM1105273v1</t>
  </si>
  <si>
    <t>Candidatus_Acetothermia_bacterium_28</t>
  </si>
  <si>
    <t>GCA_011057175.1_ASM1105717v1</t>
  </si>
  <si>
    <t>Candidatus_Acetothermia_bacterium_29</t>
  </si>
  <si>
    <t>GCA_011333125.1_ASM1133312v1</t>
  </si>
  <si>
    <t>Candidatus_Acetothermia_bacterium_30</t>
  </si>
  <si>
    <t>GCA_011362175.1_ASM1136217v1</t>
  </si>
  <si>
    <t>Candidatus_Acetothermia_bacterium_31</t>
  </si>
  <si>
    <t>GCA_011364065.1_ASM1136406v1</t>
  </si>
  <si>
    <t>Candidatus_Acetothermia_bacterium_32</t>
  </si>
  <si>
    <t>GCA_011366905.1_ASM1136690v1</t>
  </si>
  <si>
    <t>Candidatus_Acetothermia_bacterium_33</t>
  </si>
  <si>
    <t>GCA_011368365.1_ASM1136836v1</t>
  </si>
  <si>
    <t>Candidatus_Acetothermia_bacterium_34</t>
  </si>
  <si>
    <t>GCA_011371555.1_ASM1137155v1</t>
  </si>
  <si>
    <t>Candidatus_Acetothermia_bacterium_35</t>
  </si>
  <si>
    <t>GCA_011372235.1_ASM1137223v1</t>
  </si>
  <si>
    <t>Candidatus_Acetothermia_bacterium_36</t>
  </si>
  <si>
    <t>GCA_011372425.1_ASM1137242v1</t>
  </si>
  <si>
    <t>Candidatus_Acetothermia_bacterium_37</t>
  </si>
  <si>
    <t>GCA_011373065.1_ASM1137306v1</t>
  </si>
  <si>
    <t>Candidatus_Acetothermia_bacterium_38</t>
  </si>
  <si>
    <t>GCA_011375065.1_ASM1137506v1</t>
  </si>
  <si>
    <t>Candidatus_Acetothermia_bacterium_39</t>
  </si>
  <si>
    <t>GCA_011388625.1_ASM1138862v1</t>
  </si>
  <si>
    <t>Candidatus_Acetothermia_bacterium_40</t>
  </si>
  <si>
    <t>GCA_900768315.1_SRS476098_71</t>
  </si>
  <si>
    <t>Thermodesulfobacteria_bacterium</t>
  </si>
  <si>
    <t>GCA_003641595.1_ASM364159v1</t>
  </si>
  <si>
    <t>Thermodesulfobacteria_bacterium_2</t>
  </si>
  <si>
    <t>GCA_003641605.1_ASM364160v1</t>
  </si>
  <si>
    <t>Thermodesulfobacteria_bacterium_3</t>
  </si>
  <si>
    <t>GCA_003641645.1_ASM364164v1</t>
  </si>
  <si>
    <t>Thermodesulfobacteria_bacterium_4</t>
  </si>
  <si>
    <t>GCA_003644025.1_ASM364402v1</t>
  </si>
  <si>
    <t>Thermodesulfobacteria_bacterium_5</t>
  </si>
  <si>
    <t>GCA_003645605.1_ASM364560v1</t>
  </si>
  <si>
    <t>Thermodesulfobacteria_bacterium_6</t>
  </si>
  <si>
    <t>GCA_013153525.1_ASM1315352v1</t>
  </si>
  <si>
    <t>Thermodesulfobacteria_bacterium_7</t>
  </si>
  <si>
    <t>GCA_013153725.1_ASM1315372v1</t>
  </si>
  <si>
    <t>Thermodesulfobacteria_bacterium_8</t>
  </si>
  <si>
    <t>GCA_013154175.1_ASM1315417v1</t>
  </si>
  <si>
    <t>Thermodesulfobacteria_bacterium_9</t>
  </si>
  <si>
    <t>GCA_013154385.1_ASM1315438v1</t>
  </si>
  <si>
    <t>Thermodesulfobacterium_sp_TA1</t>
  </si>
  <si>
    <t>GCA_008630935.1_ASM863093v1</t>
  </si>
  <si>
    <t>Desulfonatronovibrio_sp_MSAO_Bac4</t>
  </si>
  <si>
    <t>GCA_003838125.1_ASM383812v1</t>
  </si>
  <si>
    <t>Candidatus_Bipolaricaulota_bacterium</t>
  </si>
  <si>
    <t>GCA_003979035.1_ASM397903v1</t>
  </si>
  <si>
    <t>Candidatus_Bipolaricaulota_bacterium_2</t>
  </si>
  <si>
    <t>GCA_012961285.1_ASM1296128v1</t>
  </si>
  <si>
    <t>Candidatus_Bipolaricaulota_bacterium_3</t>
  </si>
  <si>
    <t>GCA_012962795.1_ASM1296279v1</t>
  </si>
  <si>
    <t>Candidatus_Bipolaricaulis_sibiricus</t>
  </si>
  <si>
    <t>GCA_004102645.1_ASM410264v1</t>
  </si>
  <si>
    <t>Thermodesulfobacteriales_bacterium</t>
  </si>
  <si>
    <t>GCA_004525335.1_ASM452533v1</t>
  </si>
  <si>
    <t>Thermodesulfobacteriaceae_bacterium</t>
  </si>
  <si>
    <t>GCA_012961355.1_ASM1296135v1</t>
  </si>
  <si>
    <t>Thermodesulfobacteriaceae_bacterium_2</t>
  </si>
  <si>
    <t>GCA_012961845.1_ASM1296184v1</t>
  </si>
  <si>
    <t>Desulfatitalea_sp</t>
  </si>
  <si>
    <t>GCA_013041835.1_ASM1304183v1</t>
  </si>
  <si>
    <t>sequence_label</t>
  </si>
  <si>
    <t>sequence_accession</t>
  </si>
  <si>
    <t>OFV68676_IN6Gnc05_organism=BOX_GOM2_Contig_1</t>
  </si>
  <si>
    <t>OFV68676</t>
  </si>
  <si>
    <t>Candidatus Syntrophoarchaeum caldarius</t>
  </si>
  <si>
    <t>RLG35499.1_methyl-coenzyme_M_reductase_subunit_alpha_Methanosarcinales_archaeon</t>
  </si>
  <si>
    <t>RLG35499.1</t>
  </si>
  <si>
    <t>Methanosarcinales archaeon</t>
  </si>
  <si>
    <t>OFV67021_IN6Gnc00_organism=BOX_GOM1_Contig_1</t>
  </si>
  <si>
    <t>OFV67021</t>
  </si>
  <si>
    <t>Candidatus Syntrophoarchaeum butanivorans</t>
  </si>
  <si>
    <t>RJS71678.1_coenzyme-B_sulfoethylthiotransferase_subunit_alpha_Candidatus_Syntrophoarchaeum_sp._WYZ-LMO15</t>
  </si>
  <si>
    <t>RJS71678.1</t>
  </si>
  <si>
    <t>Candidatus Syntrophoarchaeum sp. WYZ-LMO15</t>
  </si>
  <si>
    <t>U_85862_NODE_2133_scaffold_21_Archaeglobi_Polytropus_marinifundus</t>
  </si>
  <si>
    <t>Polytropus marinifundus</t>
  </si>
  <si>
    <t>RLG38978.1_methyl-coenzyme_M_reductase_subunit_alpha_Methanosarcinales_archaeon</t>
  </si>
  <si>
    <t>RLG38978.1</t>
  </si>
  <si>
    <t>KPV65186.1_Methyl-coenzyme_M_reductase_I_subunit_alpha_Candidatus_Bathyarchaeota_archaeon_BA1</t>
  </si>
  <si>
    <t>KPV65186.1</t>
  </si>
  <si>
    <t>Candidatus Bathyarchaeota archaeon BA1</t>
  </si>
  <si>
    <t>KT387805_Gic00009</t>
  </si>
  <si>
    <t>KT387805</t>
  </si>
  <si>
    <t>uncultured Bathyarchaeota archaeon</t>
  </si>
  <si>
    <t>KPV61791.1_Methyl-coenzyme_M_reductase_I_subunit_alpha_Candidatus_Bathyarchaeota_archaeon_BA2</t>
  </si>
  <si>
    <t>KPV61791.1</t>
  </si>
  <si>
    <t>Candidatus Bathyarchaeota archaeon BA2</t>
  </si>
  <si>
    <t>KT387806_Gic00008</t>
  </si>
  <si>
    <t>KT387806</t>
  </si>
  <si>
    <t>KT387810_Gic00021</t>
  </si>
  <si>
    <t>KT387810</t>
  </si>
  <si>
    <t>uncultured archaeon</t>
  </si>
  <si>
    <t>TDA31058.1_methyl-coenzyme_M_reductase_subunit_alpha_Hadesarchaea_archaeon</t>
  </si>
  <si>
    <t>TDA31058.1</t>
  </si>
  <si>
    <t>Hadesarchaea archaeon</t>
  </si>
  <si>
    <t>SUPS01000022.1_20Hel_GB_A_McrA</t>
  </si>
  <si>
    <t>SUPS01000022.1</t>
  </si>
  <si>
    <t>Candidatus Helarchaeota ASGARD archaeon Hel_GB_A</t>
  </si>
  <si>
    <t>SUPS01000008.1_19Hel_GB_A_McrA</t>
  </si>
  <si>
    <t>SUPS01000008.1</t>
  </si>
  <si>
    <t>MCR_A_D-C06_oil_16re_NODE_32</t>
  </si>
  <si>
    <t>VUT24756.1</t>
  </si>
  <si>
    <t>Candidatus Methanolliviera sp. GoM_oil</t>
  </si>
  <si>
    <t>RZN64248.1_coenzyme-B_sulfoethylthiotransferase_subunit_alpha_Euryarchaeota_archaeon_NM1a</t>
  </si>
  <si>
    <t>RZN64248.1</t>
  </si>
  <si>
    <t>Candidatus Methanoliparum thermophilum</t>
  </si>
  <si>
    <t>OFV67100_IN6Gnc08_organism=BOX_GOM2_Contig_8</t>
  </si>
  <si>
    <t>OFV67100</t>
  </si>
  <si>
    <t>OFV65745_organism=BOX_GOM1_Contig_7.1</t>
  </si>
  <si>
    <t>OFV65745</t>
  </si>
  <si>
    <t>RJS72636.1_coenzyme-B_sulfoethylthiotransferase_subunit_alpha_Candidatus_Syntrophoarchaeum_sp._WYZ-LMO15</t>
  </si>
  <si>
    <t>RJS72636.1</t>
  </si>
  <si>
    <t>OFV68281_IN6Gnc06_organism=BOX_GOM2_Contig_2</t>
  </si>
  <si>
    <t>OFV68281</t>
  </si>
  <si>
    <t>RLG32975.1_methyl-coenzyme_M_reductase_subunit_alpha_Methanosarcinales_archaeon</t>
  </si>
  <si>
    <t>RLG32975.1</t>
  </si>
  <si>
    <t>OFV66176_IN6Gnc02_organism=BOX_GOM1_Contig_3</t>
  </si>
  <si>
    <t>OFV66176</t>
  </si>
  <si>
    <t>RJS73394.1_coenzyme-B_sulfoethylthiotransferase_subunit_alpha_Candidatus_Syntrophoarchaeum_sp._WYZ-LMO15</t>
  </si>
  <si>
    <t>RJS73394.1</t>
  </si>
  <si>
    <t>RLG37785.1_methyl-coenzyme_M_reductase_subunit_alpha_Methanosarcinales_archaeon</t>
  </si>
  <si>
    <t>RLG37785.1</t>
  </si>
  <si>
    <t>U_85862_NODE_1051_scaffold_2_Archaeoglobi_Polytropus_marinifundus</t>
  </si>
  <si>
    <t>OFV65760_IN6Gnc04_organism=BOX_GOM1_Contig_7.2</t>
  </si>
  <si>
    <t>OFV65760</t>
  </si>
  <si>
    <t>RJS73045.1_coenzyme-B_sulfoethylthiotransferase_subunit_alpha_Candidatus_Syntrophoarchaeum_sp._WYZ-LMO15</t>
  </si>
  <si>
    <t>RJS73045.1</t>
  </si>
  <si>
    <t>OFV67773_IN6Gnc07_organism=BOX_GOM2_Contig_3</t>
  </si>
  <si>
    <t>OFV67773</t>
  </si>
  <si>
    <t>RLG34810.1_methyl-coenzyme_M_reductase_subunit_alpha_Methanosarcinales_archaeon</t>
  </si>
  <si>
    <t>RLG34810.1</t>
  </si>
  <si>
    <t>RLF08185.1_coenzyme-B_sulfoethylthiotransferase_subunit_alpha_partial_Thermoprotei_archaeon</t>
  </si>
  <si>
    <t>RLF08185.1</t>
  </si>
  <si>
    <t>Thermoprotei archaeon</t>
  </si>
  <si>
    <t>TDA35900.1_TDA34547.1_coenzyme-B_sulfoethylthiotransferase_subunit_alpha_TACK_group_Nezhaarchaeota_WYZ_LMO7_LMO8</t>
  </si>
  <si>
    <t>TDA35900.1</t>
  </si>
  <si>
    <t>Candidatus Nezhaarchaeota archaeon WYZ-LMO7</t>
  </si>
  <si>
    <t>MAGT01000008.1_103_V1_MAGS01000030.1_94_V2_Verstraetearchaeota_V1</t>
  </si>
  <si>
    <t>MAGT01000008.1</t>
  </si>
  <si>
    <t>Candidatus Methanomethylicus mesodigestus</t>
  </si>
  <si>
    <t>MAGU01000068.1_30_Vestraetearchaeota_V3</t>
  </si>
  <si>
    <t>MAGU01000068.1</t>
  </si>
  <si>
    <t>Candidatus Methanomethylicus oleisabuli</t>
  </si>
  <si>
    <t>RZN57862.1_coenzyme-B_sulfoethylthiotransferase_subunit_alpha_Candidatus_Verstraetearchaeota_archaeon</t>
  </si>
  <si>
    <t>RZN57862.1</t>
  </si>
  <si>
    <t>Candidatus Verstraetearchaeota archaeon</t>
  </si>
  <si>
    <t>MAGV01000073.1_10_Vestraetearchaeota_V4</t>
  </si>
  <si>
    <t>MAGV01000073.1</t>
  </si>
  <si>
    <t>Candidatus Methanosuratincola petrocarbonis</t>
  </si>
  <si>
    <t>WP_125672267.1_coenzyme-B_sulfoethylthiotransferase_subunit_alpha_Candidatus_Methanodesulfokores_washburnensis</t>
  </si>
  <si>
    <t>WP125672267.1</t>
  </si>
  <si>
    <t>Candidatus Methanodesulfokores washburnensis</t>
  </si>
  <si>
    <t>TDA25649.1_coenzyme-B_sulfoethylthiotransferase_subunit_alpha_Archaeoglobi_archaeon</t>
  </si>
  <si>
    <t>TDA25649.1</t>
  </si>
  <si>
    <t>Archaeoglobi archaeon</t>
  </si>
  <si>
    <t>TDA30809.1_TDA25962.1_coenzyme-B_sulfoethylthiotransferase_subunit_alpha_Archaeoglobi_archaeon</t>
  </si>
  <si>
    <t>TDA30809.1</t>
  </si>
  <si>
    <t>AAA72197_MmsFer11_organism=Methanothermus_fervidus</t>
  </si>
  <si>
    <t>AAA72197</t>
  </si>
  <si>
    <t>Methanothermus fervidus</t>
  </si>
  <si>
    <t>YP_004004345_MmsFerv4_organism=Methanothermus_fervidus</t>
  </si>
  <si>
    <t>YP4004345</t>
  </si>
  <si>
    <t>Methanothermus fervidus DSM 2088</t>
  </si>
  <si>
    <t>YP_003424666_MbvRumi4_organism=Methanobrevibacter_ruminantium</t>
  </si>
  <si>
    <t>YP3424666</t>
  </si>
  <si>
    <t>Methanobrevibacter ruminantium M1</t>
  </si>
  <si>
    <t>AHY86397.1_methyl_coenzyme-M_reductase_Methanobrevibacter_sp._YLM1</t>
  </si>
  <si>
    <t>AHY86397.1</t>
  </si>
  <si>
    <t>Methanobrevibacter sp. YLM1</t>
  </si>
  <si>
    <t>WP_019264905_MbvSmi13_organism=Methanobrevibacter_smithii</t>
  </si>
  <si>
    <t>WP19264905</t>
  </si>
  <si>
    <t>Methanobrevibacter smithii</t>
  </si>
  <si>
    <t>WP_049780206.1_coenzyme-B_sulfoethylthiotransferase_subunit_alpha_Methanobrevibacter_smithii</t>
  </si>
  <si>
    <t>WP49780206.1</t>
  </si>
  <si>
    <t>Methanobrevibacter</t>
  </si>
  <si>
    <t>WP_048202874.1_coenzyme-B_sulfoethylthiotransferase_subunit_alpha_Methanobrevibacter_smithii</t>
  </si>
  <si>
    <t>WP48202874.1</t>
  </si>
  <si>
    <t>WP_100815688.1_coenzyme-B_sulfoethylthiotransferase_subunit_alpha_Methanobrevibacter_smithii</t>
  </si>
  <si>
    <t>WP100815688.1</t>
  </si>
  <si>
    <t>WP_019262578.1_coenzyme-B_sulfoethylthiotransferase_subunit_alpha_Methanobrevibacter_smithii</t>
  </si>
  <si>
    <t>WP19262578.1</t>
  </si>
  <si>
    <t>WP_011954235.1_coenzyme-B_sulfoethylthiotransferase_subunit_alpha_Methanobrevibacter</t>
  </si>
  <si>
    <t>WP11954235.1</t>
  </si>
  <si>
    <t>WP_004035797_MbvSmi14_organism=Methanobrevibacter_smithii</t>
  </si>
  <si>
    <t>WP4035797</t>
  </si>
  <si>
    <t>EFC93211.1_methyl-coenzyme_M_reductase_alpha_subunit_Methanobrevibacter_smithii_DSM_2374</t>
  </si>
  <si>
    <t>EFC93211.1</t>
  </si>
  <si>
    <t>Methanobrevibacter smithii DSM 2374</t>
  </si>
  <si>
    <t>KZX10527.1_hypothetical_protein_MBORA_18580_Methanobrevibacter_oralis</t>
  </si>
  <si>
    <t>KZX10527.1</t>
  </si>
  <si>
    <t>Methanobrevibacter oralis</t>
  </si>
  <si>
    <t>SEK31499.1_methyl-coenzyme_M_reductase_alpha_subunit_Methanobrevibacter_gottschalkii</t>
  </si>
  <si>
    <t>SEK31499.1</t>
  </si>
  <si>
    <t>Methanobrevibacter gottschalkii</t>
  </si>
  <si>
    <t>WP_069575737.1_coenzyme-B_sulfoethylthiotransferase_subunit_alpha_Methanobrevibacter</t>
  </si>
  <si>
    <t>WP69575737.1</t>
  </si>
  <si>
    <t>WP_067044659.1_coenzyme-B_sulfoethylthiotransferase_subunit_alpha_Methanobrevibacter_sp._YE315</t>
  </si>
  <si>
    <t>WP67044659.1</t>
  </si>
  <si>
    <t>Methanobrevibacter sp. YE315</t>
  </si>
  <si>
    <t>AHY86394_MbvSpe24_organism=Methanobrevibacter_sp.</t>
  </si>
  <si>
    <t>AHY86394</t>
  </si>
  <si>
    <t>Methanobrevibacter sp. D5</t>
  </si>
  <si>
    <t>WP_058739998.1_coenzyme-B_sulfoethylthiotransferase_subunit_alpha_Methanobrevibacter_millerae</t>
  </si>
  <si>
    <t>WP58739998.1</t>
  </si>
  <si>
    <t>Methanobrevibacter millerae</t>
  </si>
  <si>
    <t>YP_008075839_MbvSpe25_organism=Methanobrevibacter_sp.</t>
  </si>
  <si>
    <t>YP8075839</t>
  </si>
  <si>
    <t>Methanobrevibacter sp. AbM4</t>
  </si>
  <si>
    <t>WP_040682084.1_coenzyme-B_sulfoethylthiotransferase_subunit_alpha_Methanobrevibacter_boviskoreani</t>
  </si>
  <si>
    <t>WP40682084.1</t>
  </si>
  <si>
    <t>Methanobrevibacter boviskoreani</t>
  </si>
  <si>
    <t>OWT33390.1_coenzyme-B_sulfoethylthiotransferase_subunit_alpha_Methanobrevibacter_sp._87.7</t>
  </si>
  <si>
    <t>OWT33390.1</t>
  </si>
  <si>
    <t>Methanobrevibacter sp. 87.7</t>
  </si>
  <si>
    <t>WP_042708239.1_coenzyme-B_sulfoethylthiotransferase_subunit_alpha_Methanobrevibacter_wolinii</t>
  </si>
  <si>
    <t>WP42708239.1</t>
  </si>
  <si>
    <t>Methanobrevibacter wolinii</t>
  </si>
  <si>
    <t>KZX14437.1_hypothetical_protein_MBCUR_04850_Methanobrevibacter_curvatus</t>
  </si>
  <si>
    <t>KZX14437.1</t>
  </si>
  <si>
    <t>Methanobrevibacter curvatus</t>
  </si>
  <si>
    <t>KZX11644.1_hypothetical_protein_MBFIL_13670_Methanobrevibacter_filiformis</t>
  </si>
  <si>
    <t>KZX11644.1</t>
  </si>
  <si>
    <t>Methanobrevibacter filiformis</t>
  </si>
  <si>
    <t>KZX17247.1_hypothetical_protein_MBCUT_02940_Methanobrevibacter_cuticularis</t>
  </si>
  <si>
    <t>KZX17247.1</t>
  </si>
  <si>
    <t>Methanobrevibacter cuticularis</t>
  </si>
  <si>
    <t>WP_054834881.1_coenzyme-B_sulfoethylthiotransferase_subunit_alpha_Methanobrevibacter_arboriphilus</t>
  </si>
  <si>
    <t>WP54834881.1</t>
  </si>
  <si>
    <t>Methanobrevibacter arboriphilus</t>
  </si>
  <si>
    <t>WP_042703044.1_coenzyme-B_sulfoethylthiotransferase_subunit_alpha_Methanobrevibacter_arboriphilus</t>
  </si>
  <si>
    <t>WP42703044.1</t>
  </si>
  <si>
    <t>WP_080459572.1_coenzyme-B_sulfoethylthiotransferase_subunit_alpha_Methanobrevibacter_arboriphilus</t>
  </si>
  <si>
    <t>WP80459572.1</t>
  </si>
  <si>
    <t>BAW31874.1_methyl-coenzyme_M_reductase_I_subunit_alpha_Methanothermobacter_sp._MT-2</t>
  </si>
  <si>
    <t>BAW31874.1</t>
  </si>
  <si>
    <t>Methanothermobacter sp. MT-2</t>
  </si>
  <si>
    <t>WP_008514009_MhbSpe21_organism=Methanobacterium_sp.</t>
  </si>
  <si>
    <t>WP8514009</t>
  </si>
  <si>
    <t>Methanobacterium sp. Maddingley MBC34</t>
  </si>
  <si>
    <t>WP_004031277_MhbForm9_organism=Methanobacterium_formicicum</t>
  </si>
  <si>
    <t>WP4031277</t>
  </si>
  <si>
    <t>Methanobacterium formicicum</t>
  </si>
  <si>
    <t>YP_008916519_MhbSpe20_organism=Methanobacterium_sp.</t>
  </si>
  <si>
    <t>YP8916519</t>
  </si>
  <si>
    <t>Methanobacterium sp. MB1</t>
  </si>
  <si>
    <t>CEL25616.1_Methyl-coenzyme_M_reductase_subunit_alpha_Methanobacterium_formicicum</t>
  </si>
  <si>
    <t>CEL25616.1</t>
  </si>
  <si>
    <t>WP_100905596.1_coenzyme-B_sulfoethylthiotransferase_subunit_alpha_Methanobacterium</t>
  </si>
  <si>
    <t>WP100905596.1</t>
  </si>
  <si>
    <t>Methanobacterium</t>
  </si>
  <si>
    <t>YP_004289577_MhbLacu3_organism=Methanobacterium_lacus</t>
  </si>
  <si>
    <t>YP4289577</t>
  </si>
  <si>
    <t>Methanobacterium lacus</t>
  </si>
  <si>
    <t>WP_048191628.1_coenzyme-B_sulfoethylthiotransferase_subunit_alpha_Methanobacterium_sp._SMA-27</t>
  </si>
  <si>
    <t>WP48191628.1</t>
  </si>
  <si>
    <t>Methanobacterium sp. SMA-27</t>
  </si>
  <si>
    <t>5A8KA_Chain_A_Methyl-coenzyme_M_Reductase_Methanothermobacter_Wolfeii</t>
  </si>
  <si>
    <t>5A8K_A</t>
  </si>
  <si>
    <t>Methanothermobacter wolfeii</t>
  </si>
  <si>
    <t>WP_074359432.1_coenzyme-B_sulfoethylthiotransferase_subunit_alpha_Methanothermobacter_wolfeii</t>
  </si>
  <si>
    <t>WP74359432.1</t>
  </si>
  <si>
    <t>Methanothermobacter sp. THM-1</t>
  </si>
  <si>
    <t>5G0RA_Chain_A_Methyl-coenzyme_M_Reductase_I_Methanothermobacter_Marburgensis</t>
  </si>
  <si>
    <t>5G0R_A</t>
  </si>
  <si>
    <t>Methanothermobacter marburgensis</t>
  </si>
  <si>
    <t>3POTD_Chain_A_Methyl-coenzyme_M_Reductase_Methanothermobacter_Marburgensis</t>
  </si>
  <si>
    <t>3POT_D</t>
  </si>
  <si>
    <t>CAA30639_MhtThe13_organism=Methanothermobacter_thermautotrophicus</t>
  </si>
  <si>
    <t>CAA30639</t>
  </si>
  <si>
    <t>Methanothermobacter thermautotrophicus</t>
  </si>
  <si>
    <t>1HBU_D_MhtThe30_organism=Methanothermobacter_thermautotrophicus</t>
  </si>
  <si>
    <t>1HBU_D</t>
  </si>
  <si>
    <t>Methanothermobacter marburgensis str. Marburg</t>
  </si>
  <si>
    <t>1MRO_D_MhtThe27_organism=Methanothermobacter_thermautotrophicus</t>
  </si>
  <si>
    <t>1MRO_D</t>
  </si>
  <si>
    <t>AAB85653_Methanothermobacter_thermautotrophicus</t>
  </si>
  <si>
    <t>AAB85653</t>
  </si>
  <si>
    <t>Methanothermobacter thermautotrophicus str. Delta H</t>
  </si>
  <si>
    <t>AAA73445_MhtThe14_organism=Methanothermobacter_thermautotrophicus</t>
  </si>
  <si>
    <t>AAA73445</t>
  </si>
  <si>
    <t>WP_048175731.1_coenzyme-B_sulfoethylthiotransferase_subunit_alpha_Methanothermobacter_sp._CaT2</t>
  </si>
  <si>
    <t>WP48175731.1</t>
  </si>
  <si>
    <t>Methanothermobacter sp. CaT2</t>
  </si>
  <si>
    <t>BAZ99180.1_hypothetical_protein_tca_01121_Methanothermobacter_sp._EMTCatA1</t>
  </si>
  <si>
    <t>BAZ99180.1</t>
  </si>
  <si>
    <t>Methanothermobacter sp. EMTCatA1</t>
  </si>
  <si>
    <t>PAV02920.1_methyl-coenzyme_M_reductase_subunit_alpha_Methanobacterium_bryantii</t>
  </si>
  <si>
    <t>PAV02920.1</t>
  </si>
  <si>
    <t>Methanobacterium bryantii</t>
  </si>
  <si>
    <t>WP_048081846.1_coenzyme-B_sulfoethylthiotransferase_subunit_alpha_Methanobacterium</t>
  </si>
  <si>
    <t>WP48081846.1</t>
  </si>
  <si>
    <t>PKL66830.1_coenzyme-B_sulfoethylthiotransferase_subunit_alpha_Methanobacteriales_HGW-1</t>
  </si>
  <si>
    <t>PKL66830.1</t>
  </si>
  <si>
    <t>Methanobacteriales archaeon HGW-Methanobacteriales-1</t>
  </si>
  <si>
    <t>YP_004520866_MhbPalud_organism=Methanobacterium_paludis</t>
  </si>
  <si>
    <t>YP4520866</t>
  </si>
  <si>
    <t>Methanobacterium paludis</t>
  </si>
  <si>
    <t>WP_071907585.1_coenzyme-B_sulfoethylthiotransferase_subunit_alpha_Methanobacterium_congolense</t>
  </si>
  <si>
    <t>WP71907585.1</t>
  </si>
  <si>
    <t>Methanobacterium congolense</t>
  </si>
  <si>
    <t>WP_088335801.1_coenzyme-B_sulfoethylthiotransferase_subunit_alpha_Methanopyrus_sp._KOL6</t>
  </si>
  <si>
    <t>WP88335801.1</t>
  </si>
  <si>
    <t>Methanopyrus sp. KOL6</t>
  </si>
  <si>
    <t>Q49605_MnrKand7_organism=Methanopyrus_kandleri</t>
  </si>
  <si>
    <t>Q49605</t>
  </si>
  <si>
    <t>Methanopyrus kandleri AV19</t>
  </si>
  <si>
    <t>AAB02003_MnrKand6_organism=Methanopyrus_kandleri</t>
  </si>
  <si>
    <t>AAB02003</t>
  </si>
  <si>
    <t>Methanopyrus kandleri</t>
  </si>
  <si>
    <t>AHY86396.1_methyl_coenzyme-M_reductase_Methanosphaera_sp._ISO3-F5</t>
  </si>
  <si>
    <t>AHY86396.1</t>
  </si>
  <si>
    <t>Methanosphaera sp. ISO3-F5</t>
  </si>
  <si>
    <t>WP_069592666.1_coenzyme-B_sulfoethylthiotransferase_subunit_alpha_Methanosphaera_sp._WGK6</t>
  </si>
  <si>
    <t>WP69592666.1</t>
  </si>
  <si>
    <t>Methanosphaera sp. WGK6</t>
  </si>
  <si>
    <t>ABC56731_MshStad8_organism=Methanosphaera_stadtmanae</t>
  </si>
  <si>
    <t>ABC56731</t>
  </si>
  <si>
    <t>Methanosphaera stadtmanae DSM 3091</t>
  </si>
  <si>
    <t>CAE48306_MshStad9_organism=Methanosphaera_stadtmanae</t>
  </si>
  <si>
    <t>CAE48306</t>
  </si>
  <si>
    <t>WP_095608312.1_coenzyme-B_sulfoethylthiotransferase_subunit_alpha_Methanosphaera_cuniculi</t>
  </si>
  <si>
    <t>WP95608312.1</t>
  </si>
  <si>
    <t>Methanosphaera cuniculi</t>
  </si>
  <si>
    <t>AHY86398.1_methyl_coenzyme-M_reductase_Methanobrevibacter_sp._YLM1</t>
  </si>
  <si>
    <t>AHY86398.1</t>
  </si>
  <si>
    <t>WP_074797980.1_coenzyme-B_sulfoethylthiotransferase_subunit_alpha_Methanobrevibacter_olleyae</t>
  </si>
  <si>
    <t>WP74797980.1</t>
  </si>
  <si>
    <t>Methanobrevibacter olleyae</t>
  </si>
  <si>
    <t>YP_001273475_MbvSmi12_organism=Methanobrevibacter_smithii</t>
  </si>
  <si>
    <t>YP1273475</t>
  </si>
  <si>
    <t>Methanobrevibacter smithii ATCC 35061</t>
  </si>
  <si>
    <t>WP_042694806.1_coenzyme-B_sulfoethylthiotransferase_subunit_alpha_Methanobrevibacter_oralis</t>
  </si>
  <si>
    <t>WP42694806.1</t>
  </si>
  <si>
    <t>WP_069575111.1_coenzyme-B_sulfoethylthiotransferase_subunit_alpha_Methanobrevibacter</t>
  </si>
  <si>
    <t>WP69575111.1</t>
  </si>
  <si>
    <t>AHY86395_MbvSpe23_organism=Methanobrevibacter_sp.</t>
  </si>
  <si>
    <t>AHY86395</t>
  </si>
  <si>
    <t>AHY86400.1_methyl_coenzyme-M_reductase_Methanobrevibacter_sp._SM9</t>
  </si>
  <si>
    <t>AHY86400.1</t>
  </si>
  <si>
    <t>Methanobrevibacter sp. SM9</t>
  </si>
  <si>
    <t>PKL66143.1_coenzyme-B_sulfoethylthiotransferase_subunit_alpha_Methanobacteriales_HGW-1</t>
  </si>
  <si>
    <t>PKL66143.1</t>
  </si>
  <si>
    <t>WP_018154763_MhnTher3_organism=Methanothermococcus_thermolithotrophicus</t>
  </si>
  <si>
    <t>WP18154763</t>
  </si>
  <si>
    <t>Methanothermococcus thermolithotrophicus</t>
  </si>
  <si>
    <t>YP_003247534_MhdVulc5_organism=Methanocaldococcus_vulcanius</t>
  </si>
  <si>
    <t>YP3247534</t>
  </si>
  <si>
    <t>Methanocaldococcus vulcanius M7</t>
  </si>
  <si>
    <t>AIJ05353_MhdSpec6_organism=Methanocaldococcus_sp.</t>
  </si>
  <si>
    <t>AIJ05353</t>
  </si>
  <si>
    <t>Methanocaldococcus bathoardescens</t>
  </si>
  <si>
    <t>AAB98851_Methanocaldococcus_jannaschii_DSM_2661</t>
  </si>
  <si>
    <t>AAB98851</t>
  </si>
  <si>
    <t>Methanocaldococcus jannaschii DSM 2661</t>
  </si>
  <si>
    <t>YP_003457854_MhdSpec9_organism=Methanocaldococcus_sp.</t>
  </si>
  <si>
    <t>YP3457854</t>
  </si>
  <si>
    <t>Methanocaldococcus sp. FS406-22</t>
  </si>
  <si>
    <t>YP_004484066_MtrIgne4_organism=Methanotorris_igneus_strain=Kol_5</t>
  </si>
  <si>
    <t>YP4484066</t>
  </si>
  <si>
    <t>Methanotorris igneus Kol 5</t>
  </si>
  <si>
    <t>WP_007044524_MtrForm5_organism=Methanotorris_formicicus</t>
  </si>
  <si>
    <t>WP7044524</t>
  </si>
  <si>
    <t>Methanotorris formicicus</t>
  </si>
  <si>
    <t>WP_048115624.1_coenzyme-B_sulfoethylthiotransferase_subunit_alpha_Methanotorris_formicicus</t>
  </si>
  <si>
    <t>WP48115624.1</t>
  </si>
  <si>
    <t>CAA50044_Methanothermus_fervidus</t>
  </si>
  <si>
    <t>CAA50044</t>
  </si>
  <si>
    <t>YP_004004295_MmsFerv5_organism=Methanothermus_fervidus</t>
  </si>
  <si>
    <t>YP4004295</t>
  </si>
  <si>
    <t>5A8RA_Chain_A_Methyl-coenzyme_M_Reductase_Methanothermobacter_Marburgensis</t>
  </si>
  <si>
    <t>5A8RA</t>
  </si>
  <si>
    <t>YP_003850404_MhtMarb3_organism=Methanothermobacter_marburgensis</t>
  </si>
  <si>
    <t>YP3850404</t>
  </si>
  <si>
    <t>AAB85618_MCR-A_II_Methanothermobacter_thermautotrophicus</t>
  </si>
  <si>
    <t>AAB85618</t>
  </si>
  <si>
    <t>BAZ99144.1_hypothetical_protein_tca_01085_Methanothermobacter_sp._EMTCatA1</t>
  </si>
  <si>
    <t>BAZ99144.1</t>
  </si>
  <si>
    <t>WP_048175703.1_coenzyme-B_sulfoethylthiotransferase_subunit_alpha_Methanothermobacter_sp._CaT2</t>
  </si>
  <si>
    <t>WP48175703.1</t>
  </si>
  <si>
    <t>Methanothermobacter</t>
  </si>
  <si>
    <t>AAA73439_MhtThe18_organism=Methanothermobacter_thermautotrophicus_strain_GB_delta_H</t>
  </si>
  <si>
    <t>AAA73439</t>
  </si>
  <si>
    <t>5A8WA_Chain_A_Methyl-coenzyme_M_Reductase_Methanothermobacter_Wolfeii</t>
  </si>
  <si>
    <t>5A8WA</t>
  </si>
  <si>
    <t>WP_074359401.1_coenzyme-B_sulfoethylthiotransferase_subunit_alpha_Methanothermobacter_wolfeii</t>
  </si>
  <si>
    <t>WP74359401.1</t>
  </si>
  <si>
    <t>WP_008513191_MhbSpe19_organism=Methanobacterium_sp.</t>
  </si>
  <si>
    <t>WP8513191</t>
  </si>
  <si>
    <t>WP_100905456.1_coenzyme-B_sulfoethylthiotransferase_subunit_alpha_Methanobacterium</t>
  </si>
  <si>
    <t>WP100905456.1</t>
  </si>
  <si>
    <t>YP_008916650_MhbSpe18_organism=Methanobacterium_sp.</t>
  </si>
  <si>
    <t>YP8916650</t>
  </si>
  <si>
    <t>CEL25802.1_Methyl-coenzyme_M_reductase_II_subunit_alpha_Methanobacterium_formicicum</t>
  </si>
  <si>
    <t>CEL25802.1</t>
  </si>
  <si>
    <t>WP_048072649.1_coenzyme-B_sulfoethylthiotransferase_subunit_alpha_Methanobacterium_formicicum</t>
  </si>
  <si>
    <t>WP48072649.1</t>
  </si>
  <si>
    <t>WP_004029250_MhbForm8_organism=Methanobacterium_formicicum</t>
  </si>
  <si>
    <t>WP4029250</t>
  </si>
  <si>
    <t>YP_004291467_MhbLacu2_organism=Methanobacterium_lacus</t>
  </si>
  <si>
    <t>YP4291467</t>
  </si>
  <si>
    <t>WP_069583361.1_coenzyme-B_sulfoethylthiotransferase_subunit_alpha_Methanobacterium</t>
  </si>
  <si>
    <t>WP69583361.1</t>
  </si>
  <si>
    <t>WP_048080940.1_coenzyme-B_sulfoethylthiotransferase_subunit_alpha_Methanobacterium</t>
  </si>
  <si>
    <t>WP48080940.1</t>
  </si>
  <si>
    <t>CAA30633_MeuVolt6_organism=Methanococcus_voltae</t>
  </si>
  <si>
    <t>CAA30633</t>
  </si>
  <si>
    <t>Methanococcus voltae PS</t>
  </si>
  <si>
    <t>YP_003707758_MeuVolt5_organism=Methanococcus_voltae</t>
  </si>
  <si>
    <t>YP3707758</t>
  </si>
  <si>
    <t>Methanococcus voltae A3</t>
  </si>
  <si>
    <t>1307300C_MeuVann8_organism=Methanococcus_vannielii</t>
  </si>
  <si>
    <t>1307300C</t>
  </si>
  <si>
    <t>Methanococcus vannielii</t>
  </si>
  <si>
    <t>AAA72598_MeuVann7_organism=Methanococcus_vannielii</t>
  </si>
  <si>
    <t>AAA72598</t>
  </si>
  <si>
    <t>ZP_01702953_MeuVan10_organism=Methanococcus_vannielii</t>
  </si>
  <si>
    <t>WP11977191.1</t>
  </si>
  <si>
    <t>Methanococcus maripaludis</t>
  </si>
  <si>
    <t>CAF31115_MeuMar21_organism=Methanococcus_maripaludis</t>
  </si>
  <si>
    <t>CAF31115</t>
  </si>
  <si>
    <t>Methanococcus maripaludis S2</t>
  </si>
  <si>
    <t>YP_004743325_MeuMar19_organism=Methanococcus_maripaludis</t>
  </si>
  <si>
    <t>YP4743325</t>
  </si>
  <si>
    <t>Methanococcus maripaludis X1</t>
  </si>
  <si>
    <t>YP_001549157_MeuMar17_organism=Methanococcus_maripaludis</t>
  </si>
  <si>
    <t>YP1549157</t>
  </si>
  <si>
    <t>Methanococcus maripaludis C6</t>
  </si>
  <si>
    <t>ABO34334_MeuMar20_organism=Methanococcus_maripaludis</t>
  </si>
  <si>
    <t>ABO34334</t>
  </si>
  <si>
    <t>Methanococcus maripaludis C5</t>
  </si>
  <si>
    <t>WP_018153522_MhnTher2_organism=Methanothermococcus_thermolithotrophicus</t>
  </si>
  <si>
    <t>WP18153522</t>
  </si>
  <si>
    <t>5N1QA_Chain_A_Methyl-coenzyme_M_Reductase_Methanothermococcus_Thermolithotrophicus</t>
  </si>
  <si>
    <t>5N1Q_A</t>
  </si>
  <si>
    <t>YP_004576704_MhnOkin4_organism=Methanothermococcus_okinawensis</t>
  </si>
  <si>
    <t>YP4576704</t>
  </si>
  <si>
    <t>Methanothermococcus okinawensis IH1</t>
  </si>
  <si>
    <t>WP_017981119_MhdVill2_organism=Methanocaldococcus_villosus</t>
  </si>
  <si>
    <t>WP17981119</t>
  </si>
  <si>
    <t>Methanocaldococcus villosus</t>
  </si>
  <si>
    <t>WP_004590263.1_coenzyme-B_sulfoethylthiotransferase_subunit_alpha_Methanocaldococcus_villosus</t>
  </si>
  <si>
    <t>WP4590263.1</t>
  </si>
  <si>
    <t>YP_003615915_MhdInfe4_organism=Methanocaldococcus_infernus</t>
  </si>
  <si>
    <t>YP3615915</t>
  </si>
  <si>
    <t>Methanocaldococcus infernus ME</t>
  </si>
  <si>
    <t>YP_003246499_MhdVulc4_organism=Methanocaldococcus_vulcanius</t>
  </si>
  <si>
    <t>YP3246499</t>
  </si>
  <si>
    <t>WP_048202038.1_coenzyme-B_sulfoethylthiotransferase_subunit_alpha_Methanocaldococcus_bathoardescens</t>
  </si>
  <si>
    <t>WP48202038.1</t>
  </si>
  <si>
    <t>YP_003128256_MhdFerv4_organism=Methanocaldococcus_fervens</t>
  </si>
  <si>
    <t>YP3128256</t>
  </si>
  <si>
    <t>Methanocaldococcus fervens AG86</t>
  </si>
  <si>
    <t>YP_003458728_MhdSpec8_organism=Methanocaldococcus_sp.</t>
  </si>
  <si>
    <t>YP3458728</t>
  </si>
  <si>
    <t>AAB98063_MCR-A_II_Methanocaldococcus_jannaschii_DSM_2661</t>
  </si>
  <si>
    <t>AAB98063</t>
  </si>
  <si>
    <t>F64405_MhdJan10_organism=Methanocaldococcus_jannaschii</t>
  </si>
  <si>
    <t>F64405</t>
  </si>
  <si>
    <t>Methanocaldococcus jannaschii</t>
  </si>
  <si>
    <t>YP_004484839_MtrIgne3_organism=Methanotorris_igneus</t>
  </si>
  <si>
    <t>YP4484839</t>
  </si>
  <si>
    <t>WP_007043982_MtrForm4_organism=Methanotorris_formicicus</t>
  </si>
  <si>
    <t>WP7043982</t>
  </si>
  <si>
    <t>5N28A_Chain_A_Methyl-coenzyme_M_Reductase_Methanotorris_Formicicus</t>
  </si>
  <si>
    <t>5N28_A</t>
  </si>
  <si>
    <t>Methanotorris formicicus Mc-S-70</t>
  </si>
  <si>
    <t>ZP_01799496_MeuAeol7_organism=Methanococcus_aeolicus_strain_GB_Nankai-3</t>
  </si>
  <si>
    <t>AAQ63481.1</t>
  </si>
  <si>
    <t>Methanococcus aeolicus</t>
  </si>
  <si>
    <t>AAU83007_Unc03d9g_organism=uncultured_archaeon_clone_GB_GZfos26B2</t>
  </si>
  <si>
    <t>AAU83007</t>
  </si>
  <si>
    <t>uncultured archaeon GZfos26B2</t>
  </si>
  <si>
    <t>AAQ63481_IMCRiver_organism=Eel_River_Basin_clone_GZfos35D7</t>
  </si>
  <si>
    <t>AAQ63481</t>
  </si>
  <si>
    <t>ABK14360_Methanothrix_thermoacetophila</t>
  </si>
  <si>
    <t>ABK14360</t>
  </si>
  <si>
    <t>Methanothrix thermoacetophila PT</t>
  </si>
  <si>
    <t>YP_004383383_MtsConc6_organism=Methanosaeta_concilii</t>
  </si>
  <si>
    <t>YP4383383</t>
  </si>
  <si>
    <t>Methanosaeta concilii GP6</t>
  </si>
  <si>
    <t>OYV13241.1_methyl-coenzyme_M_reductase_alpha_subunit_Methanosaeta_sp._ASO1</t>
  </si>
  <si>
    <t>OYV13241.1</t>
  </si>
  <si>
    <t>Methanosaeta sp. ASO1</t>
  </si>
  <si>
    <t>OYV09333.1_methyl-coenzyme_M_reductase_alpha_subunit_Methanosaeta_sp._NSP1</t>
  </si>
  <si>
    <t>OYV09333.1</t>
  </si>
  <si>
    <t>Methanosaeta sp. NSP1</t>
  </si>
  <si>
    <t>APO18219.1_methyl_coenzyme-M_reductase_subunit_A_partial_uncultured_archaeon</t>
  </si>
  <si>
    <t>APO18219.1</t>
  </si>
  <si>
    <t>APO18211.1_methyl_coenzyme-M_reductase_subunit_A_partial_uncultured_archaeon</t>
  </si>
  <si>
    <t>APO18211.1</t>
  </si>
  <si>
    <t>APO18198.1_methyl_coenzyme-M_reductase_subunit_A_partial_uncultured_archaeon</t>
  </si>
  <si>
    <t>APO18198.1</t>
  </si>
  <si>
    <t>YP_005919503_MtsHaru4_organism=Methanosaeta_harundinacea</t>
  </si>
  <si>
    <t>YP5919503</t>
  </si>
  <si>
    <t>Methanosaeta harundinacea 6Ac</t>
  </si>
  <si>
    <t>YP_007248437_MtgForm4_organism=Methanoregula_formicica</t>
  </si>
  <si>
    <t>YP7248437</t>
  </si>
  <si>
    <t>Methanoregula formicica SMSP</t>
  </si>
  <si>
    <t>WP_048111146.1_coenzyme-B_sulfoethylthiotransferase_subunit_alpha_Methanoregula_formicica</t>
  </si>
  <si>
    <t>WP48111146.1</t>
  </si>
  <si>
    <t>Methanoregula formicica</t>
  </si>
  <si>
    <t>WP_042697841.1_coenzyme-B_sulfoethylthiotransferase_subunit_alpha_Methanocorpusculum_bavaricum</t>
  </si>
  <si>
    <t>WP42697841.1</t>
  </si>
  <si>
    <t>Methanocorpusculum bavaricum</t>
  </si>
  <si>
    <t>WP_042699351.1_coenzyme-B_sulfoethylthiotransferase_subunit_alpha_Methanocorpusculum_bavaricum</t>
  </si>
  <si>
    <t>WP42699351.1</t>
  </si>
  <si>
    <t>WP_095642342.1_coenzyme-B_sulfoethylthiotransferase_subunit_alpha_partial_Methanocorpusculum_parvum</t>
  </si>
  <si>
    <t>WP95642342.1</t>
  </si>
  <si>
    <t>Methanocorpusculum parvum</t>
  </si>
  <si>
    <t>ABN07725_Methanocorpusculum_labreanum_Z</t>
  </si>
  <si>
    <t>ABN07725</t>
  </si>
  <si>
    <t>Methanocorpusculum labreanum Z</t>
  </si>
  <si>
    <t>ABN07237_Methanocorpusculum_labreanum_Z</t>
  </si>
  <si>
    <t>ABN07237</t>
  </si>
  <si>
    <t>WP_042705994.1_coenzyme-B_sulfoethylthiotransferase_subunit_alpha_Methanomicrobium_mobile</t>
  </si>
  <si>
    <t>WP42705994.1</t>
  </si>
  <si>
    <t>Methanomicrobium mobile</t>
  </si>
  <si>
    <t>WP_004079635_MhsLimi3_organism=Methanoplanus_limicola</t>
  </si>
  <si>
    <t>WP4079635</t>
  </si>
  <si>
    <t>Methanoplanus limicola</t>
  </si>
  <si>
    <t>YP_003895599_MhsPetr5_organism=Methanoplanus_petrolearius</t>
  </si>
  <si>
    <t>YP3895599</t>
  </si>
  <si>
    <t>Methanolacinia petrolearia DSM 11571</t>
  </si>
  <si>
    <t>WP_048152823.1_coenzyme-B_sulfoethylthiotransferase_subunit_alpha_partial_Methanolacinia_paynteri</t>
  </si>
  <si>
    <t>WP48152823.1</t>
  </si>
  <si>
    <t>Methanolacinia paynteri</t>
  </si>
  <si>
    <t>WP_062396498.1_coenzyme-B_sulfoethylthiotransferase_subunit_alpha_Methanogenium_cariaci</t>
  </si>
  <si>
    <t>WP62396498.1</t>
  </si>
  <si>
    <t>Methanogenium cariaci</t>
  </si>
  <si>
    <t>APO18215.1_methyl_coenzyme-M_reductase_subunit_A_partial_uncultured_archaeon</t>
  </si>
  <si>
    <t>APO18215.1</t>
  </si>
  <si>
    <t>APO18213.1_methyl_coenzyme-M_reductase_subunit_A_partial_uncultured_archaeon</t>
  </si>
  <si>
    <t>APO18213.1</t>
  </si>
  <si>
    <t>CVK33165.1_Methyl-coenzyme_M_reductase_I_subunit_alpha_Methanoculleus_sp._MAB1</t>
  </si>
  <si>
    <t>CVK33165.1</t>
  </si>
  <si>
    <t>Methanoculleus bourgensis</t>
  </si>
  <si>
    <t>WP_062263961.1_coenzyme-B_sulfoethylthiotransferase_subunit_alpha_Methanoculleus_sp._MAB1</t>
  </si>
  <si>
    <t>WP62263961.1</t>
  </si>
  <si>
    <t>YP_006545160_MtcBour7_organism=Methanoculleus_bourgensis</t>
  </si>
  <si>
    <t>YP6545160</t>
  </si>
  <si>
    <t>Methanoculleus bourgensis MS2</t>
  </si>
  <si>
    <t>WP_074174927.1_coenzyme-B_sulfoethylthiotransferase_subunit_alpha_Methanoculleus_bourgensis</t>
  </si>
  <si>
    <t>WP74174927.1</t>
  </si>
  <si>
    <t>WP_048179676.1_coenzyme-B_sulfoethylthiotransferase_subunit_alpha_Methanoculleus_sediminis</t>
  </si>
  <si>
    <t>WP48179676.1</t>
  </si>
  <si>
    <t>Methanoculleus sediminis</t>
  </si>
  <si>
    <t>WP_066957677.1_coenzyme-B_sulfoethylthiotransferase_subunit_alpha_Methanoculleus_thermophilus</t>
  </si>
  <si>
    <t>WP66957677.1</t>
  </si>
  <si>
    <t>Methanoculleus thermophilus</t>
  </si>
  <si>
    <t>WP_074369714.1_coenzyme-B_sulfoethylthiotransferase_subunit_alpha_Methanoculleus_chikugoensis</t>
  </si>
  <si>
    <t>WP74369714.1</t>
  </si>
  <si>
    <t>Methanoculleus chikugoensis</t>
  </si>
  <si>
    <t>WP_011843221.1_Methanoculleus_marisnigri</t>
  </si>
  <si>
    <t>WP11843221.1</t>
  </si>
  <si>
    <t>Methanoculleus marisnigri</t>
  </si>
  <si>
    <t>WP_067078350.1_coenzyme-B_sulfoethylthiotransferase_subunit_alpha_Methanoculleus_horonobensis</t>
  </si>
  <si>
    <t>WP67078350.1</t>
  </si>
  <si>
    <t>Methanoculleus horonobensis</t>
  </si>
  <si>
    <t>WP_048114200.1_coenzyme-B_sulfoethylthiotransferase_subunit_alpha_Methanoculleus_sp._MH98A</t>
  </si>
  <si>
    <t>WP48114200.1</t>
  </si>
  <si>
    <t>Methanoculleus sp. MH98A</t>
  </si>
  <si>
    <t>AEV59717.1_methyl-coenzyme_M_reductase_subunit_A_uncultured_archaeon</t>
  </si>
  <si>
    <t>AEV59717.1</t>
  </si>
  <si>
    <t>WP_048114231.1_coenzyme-B_sulfoethylthiotransferase_subunit_alpha_Methanoculleus_sp._MH98A</t>
  </si>
  <si>
    <t>WP48114231.1</t>
  </si>
  <si>
    <t>WP_067074736.1_coenzyme-B_sulfoethylthiotransferase_subunit_alpha_Methanoculleus_horonobensis</t>
  </si>
  <si>
    <t>WP67074736.1</t>
  </si>
  <si>
    <t>WP_048180309.1_coenzyme-B_sulfoethylthiotransferase_subunit_alpha_Methanoculleus_sediminis</t>
  </si>
  <si>
    <t>WP48180309.1</t>
  </si>
  <si>
    <t>YP_001046528_MtcMari6_organism=Methanoculleus_marisnigri</t>
  </si>
  <si>
    <t>YP1046528</t>
  </si>
  <si>
    <t>Methanoculleus marisnigri JR1</t>
  </si>
  <si>
    <t>WP_074370629.1_coenzyme-B_sulfoethylthiotransferase_subunit_alpha_Methanoculleus_chikugoensis</t>
  </si>
  <si>
    <t>WP74370629.1</t>
  </si>
  <si>
    <t>PKL62129.1_methyl-coenzyme_M_reductase_subunit_alpha_Methanomicrobiales_archaeon_HGW-Methanomicrobiales-2</t>
  </si>
  <si>
    <t>PKL62129.1</t>
  </si>
  <si>
    <t>Methanomicrobiales archaeon HGW-Methanomicrobiales-2</t>
  </si>
  <si>
    <t>WP_066957227.1_coenzyme-B_sulfoethylthiotransferase_subunit_alpha_Methanoculleus_thermophilus</t>
  </si>
  <si>
    <t>WP66957227.1</t>
  </si>
  <si>
    <t>WP_062264453.1_coenzyme-B_sulfoethylthiotransferase_subunit_alpha_Methanoculleus_sp._MAB1</t>
  </si>
  <si>
    <t>WP62264453.1</t>
  </si>
  <si>
    <t>WP_074175723.1_coenzyme-B_sulfoethylthiotransferase_subunit_alpha_Methanoculleus_bourgensis</t>
  </si>
  <si>
    <t>WP74175723.1</t>
  </si>
  <si>
    <t>YP_006545377_MtcBour6_organism=Methanoculleus_bourgensis</t>
  </si>
  <si>
    <t>YP6545377</t>
  </si>
  <si>
    <t>WP_004039455_MtfLimi4_organism=Methanofollis_liminatans</t>
  </si>
  <si>
    <t>WP4039455</t>
  </si>
  <si>
    <t>Methanofollis liminatans</t>
  </si>
  <si>
    <t>WP_067049872.1_coenzyme-B_sulfoethylthiotransferase_subunit_alpha_Methanofollis_ethanolicus</t>
  </si>
  <si>
    <t>WP67049872.1</t>
  </si>
  <si>
    <t>Methanofollis ethanolicus</t>
  </si>
  <si>
    <t>WP_004037742_MtfLimi5_organism=Methanofollis_liminatans</t>
  </si>
  <si>
    <t>WP4037742</t>
  </si>
  <si>
    <t>WP_067052907.1_coenzyme-B_sulfoethylthiotransferase_subunit_alpha_Methanofollis_ethanolicus</t>
  </si>
  <si>
    <t>WP67052907.1</t>
  </si>
  <si>
    <t>YP_003895179_MhsPetr4_organism=Methanoplanus_petrolearius</t>
  </si>
  <si>
    <t>YP3895179</t>
  </si>
  <si>
    <t>WP_048153025.1_coenzyme-B_sulfoethylthiotransferase_subunit_alpha_Methanolacinia_paynteri</t>
  </si>
  <si>
    <t>WP48153025.1</t>
  </si>
  <si>
    <t>KUL02431.1_Methyl-coenzyme_M_reductase_alpha_subunit_Methanomicrobiales_archaeon_53_19</t>
  </si>
  <si>
    <t>KUL02431.1</t>
  </si>
  <si>
    <t>Methanomicrobiales archaeon 53_19</t>
  </si>
  <si>
    <t>APO18212.1_methyl_coenzyme-M_reductase_subunit_A_partial_uncultured_archaeon</t>
  </si>
  <si>
    <t>APO18212.1</t>
  </si>
  <si>
    <t>ABD41854_Methanospirillum_hungatei_JF-1</t>
  </si>
  <si>
    <t>ABD41854</t>
  </si>
  <si>
    <t>Methanospirillum hungatei JF-1</t>
  </si>
  <si>
    <t>WP_007314361.1_coenzyme-B_sulfoethylthiotransferase_subunit_alpha_Methanolinea_tarda</t>
  </si>
  <si>
    <t>WP7314361.1</t>
  </si>
  <si>
    <t>Methanolinea tarda</t>
  </si>
  <si>
    <t>YP_002467317_MprPalu5_organism=Methanosphaerula_palustris</t>
  </si>
  <si>
    <t>YP2467317</t>
  </si>
  <si>
    <t>Methanosphaerula palustris E1-9c</t>
  </si>
  <si>
    <t>YP_001403743_MtgBoon6_organism=Methanoregula_boonei</t>
  </si>
  <si>
    <t>YP1403743</t>
  </si>
  <si>
    <t>Methanoregula boonei 6A8</t>
  </si>
  <si>
    <t>PKG32638.1_coenzyme-B_sulfoethylthiotransferase_subunit_alpha_partial_Methanoregula_sp.</t>
  </si>
  <si>
    <t>PKG32638.1</t>
  </si>
  <si>
    <t>Methanoregula sp.</t>
  </si>
  <si>
    <t>PKL65387.1_coenzyme-B_sulfoethylthiotransferase_subunit_alpha_Methanomicrobiales_HGW-3</t>
  </si>
  <si>
    <t>PKL65387.1</t>
  </si>
  <si>
    <t>Methanomicrobiales archaeon HGW-Methanomicrobiales-3</t>
  </si>
  <si>
    <t>PKL69262.1_coenzyme-B_sulfoethylthiotransferase_subunit_alpha_Methanomicrobiales_HGW-1</t>
  </si>
  <si>
    <t>PKL69262.1</t>
  </si>
  <si>
    <t>Methanomicrobiales archaeon HGW-Methanomicrobiales-1</t>
  </si>
  <si>
    <t>YP_007250108_MtgForm3_organism=Methanoregula_formicica</t>
  </si>
  <si>
    <t>YP7250108</t>
  </si>
  <si>
    <t>AFI62041.1_methyl_coenzyme_M_reductase_alpha_subunit_uncultured_archaeon</t>
  </si>
  <si>
    <t>AFI62041.1</t>
  </si>
  <si>
    <t>AFI62043.1_methyl_coenzyme_M_reductase_alpha_subunit_uncultured_archaeon</t>
  </si>
  <si>
    <t>AFI62043.1</t>
  </si>
  <si>
    <t>AFI62039.1_methyl_coenzyme_M_reductase_alpha_subunit_uncultured_archaeon</t>
  </si>
  <si>
    <t>AFI62039.1</t>
  </si>
  <si>
    <t>AFI62037.1_methyl_coenzyme_M_reductase_alpha_subunit_partial_uncultured_archaeon</t>
  </si>
  <si>
    <t>AFI62037.1</t>
  </si>
  <si>
    <t>AFI62033.1_methyl_coenzyme_M_reductase_alpha_subunit_partial_uncultured_archaeon</t>
  </si>
  <si>
    <t>AFI62033.1</t>
  </si>
  <si>
    <t>WP_012035370.1_MethanocellaarvoryzaeMRE50</t>
  </si>
  <si>
    <t>WP12035370.1</t>
  </si>
  <si>
    <t>Methanocella arvoryzae</t>
  </si>
  <si>
    <t>YP_003355571_MhcPalu4_organism=Methanocella_paludicola</t>
  </si>
  <si>
    <t>YP3355571</t>
  </si>
  <si>
    <t>Methanocella paludicola SANAE</t>
  </si>
  <si>
    <t>YP_005380187_MhcConr4_organism=Methanocella_conradii</t>
  </si>
  <si>
    <t>YP5380187</t>
  </si>
  <si>
    <t>Methanocella conradii HZ254</t>
  </si>
  <si>
    <t>WP_048177090.1_coenzyme-B_sulfoethylthiotransferase_subunit_alpha_Methanosarcina_sp._MTP4</t>
  </si>
  <si>
    <t>WP48177090.1</t>
  </si>
  <si>
    <t>Methanosarcina sp. MTP4</t>
  </si>
  <si>
    <t>WP_048125107.1_coenzyme-B_sulfoethylthiotransferase_subunit_alpha_Methanosarcina</t>
  </si>
  <si>
    <t>WP48125107.1</t>
  </si>
  <si>
    <t>unclassified Methanosarcina</t>
  </si>
  <si>
    <t>OEU44064.1_coenzyme-B_sulfoethylthiotransferase_subunit_alpha_Methanosarcina_sp._Ant1</t>
  </si>
  <si>
    <t>OEU44064.1</t>
  </si>
  <si>
    <t>Methanosarcina sp. Ant1</t>
  </si>
  <si>
    <t>WP_048124207.1_coenzyme-B_sulfoethylthiotransferase_subunit_alpha_Methanosarcina_lacustris</t>
  </si>
  <si>
    <t>WP48124207.1</t>
  </si>
  <si>
    <t>Methanosarcina lacustris</t>
  </si>
  <si>
    <t>WP_048172209.1_coenzyme-B_sulfoethylthiotransferase_subunit_alpha_Methanosarcina_sp._2.H.A.1B.4</t>
  </si>
  <si>
    <t>WP48172209.1</t>
  </si>
  <si>
    <t>Methanosarcina sp. 2.H.A.1B.4</t>
  </si>
  <si>
    <t>WP_048131296.1_coenzyme-B_sulfoethylthiotransferase_subunit_alpha_Methanosarcina_sp._1.H.T.1A.1</t>
  </si>
  <si>
    <t>WP48131296.1</t>
  </si>
  <si>
    <t>Methanosarcina sp. 1.H.T.1A.1</t>
  </si>
  <si>
    <t>WP_048141827.1_coenzyme-B_sulfoethylthiotransferase_subunit_alpha_Methanosarcina</t>
  </si>
  <si>
    <t>WP48141827.1</t>
  </si>
  <si>
    <t>WP_048123270.1_coenzyme-B_sulfoethylthiotransferase_subunit_alpha_Methanosarcina_vacuolata</t>
  </si>
  <si>
    <t>WP48123270.1</t>
  </si>
  <si>
    <t>Methanosarcina vacuolata</t>
  </si>
  <si>
    <t>AKB49151.1_Methyl_coenzyme_M_reductase_alpha_subunit_Methanosarcina_sp._Kolksee</t>
  </si>
  <si>
    <t>AKB49151.1</t>
  </si>
  <si>
    <t>Methanosarcina sp. Kolksee</t>
  </si>
  <si>
    <t>P07962_MhrBar13_organism=Methanosarcina_barkeri_strain_GB_Fusaro</t>
  </si>
  <si>
    <t>P07962</t>
  </si>
  <si>
    <t>Methanosarcina barkeri str. Fusaro</t>
  </si>
  <si>
    <t>1E6Y_D_MhrBar15_organism=Methanosarcina_barkeri</t>
  </si>
  <si>
    <t>1E6Y_D</t>
  </si>
  <si>
    <t>Methanosarcina barkeri</t>
  </si>
  <si>
    <t>WP_095645536.1_coenzyme-B_sulfoethylthiotransferase_subunit_alpha_Methanosarcina_spelaei</t>
  </si>
  <si>
    <t>WP95645536.1</t>
  </si>
  <si>
    <t>Methanosarcina spelaei</t>
  </si>
  <si>
    <t>WP_048108547.1_coenzyme-B_sulfoethylthiotransferase_subunit_alpha_Methanosarcina_barkeri</t>
  </si>
  <si>
    <t>WP48108547.1</t>
  </si>
  <si>
    <t>AKJ39604.1_methyl-coenzyme_M_reductase_alpha_subunit_McrA_Methanosarcina_barkeri_CM1</t>
  </si>
  <si>
    <t>AKJ39604.1</t>
  </si>
  <si>
    <t>Methanosarcina barkeri CM1</t>
  </si>
  <si>
    <t>WP_048136663.1_coenzyme-B_sulfoethylthiotransferase_subunit_alpha_Methanosarcina_horonobensis</t>
  </si>
  <si>
    <t>WP48136663.1</t>
  </si>
  <si>
    <t>Methanosarcina horonobensis</t>
  </si>
  <si>
    <t>YP_007489939_MhrMaz23_organism=Methanosarcina_mazei</t>
  </si>
  <si>
    <t>YP7489939</t>
  </si>
  <si>
    <t>Methanosarcina mazei Tuc01</t>
  </si>
  <si>
    <t>WP_048048304.1_coenzyme-B_sulfoethylthiotransferase_subunit_alpha_Methanosarcina_mazei</t>
  </si>
  <si>
    <t>WP48048304.1</t>
  </si>
  <si>
    <t>Methanosarcina mazei</t>
  </si>
  <si>
    <t>WP_048050667.1_coenzyme-B_sulfoethylthiotransferase_subunit_alpha_Methanosarcina_soligelidi</t>
  </si>
  <si>
    <t>WP48050667.1</t>
  </si>
  <si>
    <t>Methanosarcina soligelidi</t>
  </si>
  <si>
    <t>KKI05469.1_methyl-coenzyme_M_reductase_Methanosarcina_mazei</t>
  </si>
  <si>
    <t>KKI05469.1</t>
  </si>
  <si>
    <t>WP_048037134.1_coenzyme-B_sulfoethylthiotransferase_subunit_alpha_Methanosarcina_mazei</t>
  </si>
  <si>
    <t>WP48037134.1</t>
  </si>
  <si>
    <t>AAM30936_MhrMaz31_organism=Methanosarcina_mazei</t>
  </si>
  <si>
    <t>AAM30936</t>
  </si>
  <si>
    <t>Methanosarcina mazei Go1</t>
  </si>
  <si>
    <t>AAM07885_MhrAcet8_organism=Methanosarcina_acetivorans</t>
  </si>
  <si>
    <t>AAM07885</t>
  </si>
  <si>
    <t>Methanosarcina acetivorans C2A</t>
  </si>
  <si>
    <t>WP_048174272.1_coenzyme-B_sulfoethylthiotransferase_subunit_alpha_Methanosarcina_siciliae</t>
  </si>
  <si>
    <t>WP48174272.1</t>
  </si>
  <si>
    <t>Methanosarcina siciliae</t>
  </si>
  <si>
    <t>WP_048044585.1_coenzyme-B_sulfoethylthiotransferase_subunit_alpha_Methanosarcina_mazei</t>
  </si>
  <si>
    <t>WP48044585.1</t>
  </si>
  <si>
    <t>WP_054299716.1_coenzyme-B_sulfoethylthiotransferase_subunit_alpha_Methanosarcina_flavescens</t>
  </si>
  <si>
    <t>WP54299716.1</t>
  </si>
  <si>
    <t>Methanosarcina flavescens</t>
  </si>
  <si>
    <t>WP_048167432.1_coenzyme-B_sulfoethylthiotransferase_subunit_alpha_Methanosarcina_thermophila</t>
  </si>
  <si>
    <t>WP48167432.1</t>
  </si>
  <si>
    <t>Methanosarcina thermophila</t>
  </si>
  <si>
    <t>AKB15963.1_Methyl_coenzyme_M_reductase_alpha_subunit_Methanosarcina_thermophila_CHTI-55</t>
  </si>
  <si>
    <t>AKB15963.1</t>
  </si>
  <si>
    <t>Methanosarcina thermophila CHTI-55</t>
  </si>
  <si>
    <t>ALK04706.1_methyl-coenzyme_M_reductase_Methanosarcina_sp._795</t>
  </si>
  <si>
    <t>ALK04706.1</t>
  </si>
  <si>
    <t>Methanosarcina sp. 795</t>
  </si>
  <si>
    <t>APO18197.1_methyl_coenzyme-M_reductase_subunit_A_partial_uncultured_archaeon</t>
  </si>
  <si>
    <t>APO18197.1</t>
  </si>
  <si>
    <t>APO18214.1_methyl_coenzyme-M_reductase_subunit_A_partial_uncultured_archaeon</t>
  </si>
  <si>
    <t>APO18214.1</t>
  </si>
  <si>
    <t>WP_096712228.1_coenzyme-B_sulfoethylthiotransferase_subunit_alpha_Methanohalophilus_euhalobius</t>
  </si>
  <si>
    <t>WP96712228.1</t>
  </si>
  <si>
    <t>Methanohalophilus euhalobius</t>
  </si>
  <si>
    <t>OBZ35131.1_coenzyme-B_sulfoethylthiotransferase_subunit_alpha_Methanohalophilus_sp._DAL1</t>
  </si>
  <si>
    <t>OBZ35131.1</t>
  </si>
  <si>
    <t>Methanohalophilus sp. DAL1</t>
  </si>
  <si>
    <t>KXS46816.1_methyl-coenzyme_M_reductase_alpha_subunit_Methanohalophilus_sp._T328-1</t>
  </si>
  <si>
    <t>KXS46816.1</t>
  </si>
  <si>
    <t>Methanohalophilus sp. T328-1</t>
  </si>
  <si>
    <t>YP_003541782_MepMahi5_organism=Methanohalophilus_mahii</t>
  </si>
  <si>
    <t>YP3541782</t>
  </si>
  <si>
    <t>Methanohalophilus mahii DSM 5219</t>
  </si>
  <si>
    <t>WP_072359425.1_coenzyme-B_sulfoethylthiotransferase_subunit_alpha_Methanohalophilus_portucalensis</t>
  </si>
  <si>
    <t>WP72359425.1</t>
  </si>
  <si>
    <t>Methanohalophilus portucalensis</t>
  </si>
  <si>
    <t>WP_072560206.1_coenzyme-B_sulfoethylthiotransferase_subunit_alpha_Methanohalophilus_halophilus</t>
  </si>
  <si>
    <t>WP72560206.1</t>
  </si>
  <si>
    <t>Methanohalophilus halophilus</t>
  </si>
  <si>
    <t>YP_004615938_MsmZhil5_organism=Methanosalsum_zhilinae</t>
  </si>
  <si>
    <t>YP4615938</t>
  </si>
  <si>
    <t>Methanosalsum zhilinae DSM 4017</t>
  </si>
  <si>
    <t>YP_006922405_MlbPsyc5_organism=Methanolobus_psychrophilus</t>
  </si>
  <si>
    <t>YP6922405</t>
  </si>
  <si>
    <t>Methanolobus psychrophilus R15</t>
  </si>
  <si>
    <t>KXS44245.1_methyl-coenzyme_M_reductase_alpha_subunit_Methanolobus_sp._T82-4</t>
  </si>
  <si>
    <t>KXS44245.1</t>
  </si>
  <si>
    <t>Methanolobus sp. T82-4</t>
  </si>
  <si>
    <t>WP_091708234.1_coenzyme-B_sulfoethylthiotransferase_subunit_alpha_Methanolobus_vulcani</t>
  </si>
  <si>
    <t>WP91708234.1</t>
  </si>
  <si>
    <t>Methanolobus vulcani</t>
  </si>
  <si>
    <t>WP_023845930_MlbTinda_organism=Methanolobus_tindarius</t>
  </si>
  <si>
    <t>WP23845930</t>
  </si>
  <si>
    <t>Methanolobus tindarius</t>
  </si>
  <si>
    <t>WP_091936029.1_coenzyme-B_sulfoethylthiotransferase_subunit_alpha_Methanolobus_profundi</t>
  </si>
  <si>
    <t>WP91936029.1</t>
  </si>
  <si>
    <t>Methanolobus profundi</t>
  </si>
  <si>
    <t>WP_094228242.1_coenzyme-B_sulfoethylthiotransferase_subunit_alpha_Methanolobus_sp._YSF-03</t>
  </si>
  <si>
    <t>WP94228242.1</t>
  </si>
  <si>
    <t>Methanolobus psychrotolerans</t>
  </si>
  <si>
    <t>YP_007313393_MhvHoll4_organism=Methanomethylovorans_hollandica</t>
  </si>
  <si>
    <t>YP7313393</t>
  </si>
  <si>
    <t>Methanomethylovorans hollandica DSM 15978</t>
  </si>
  <si>
    <t>WP_091690538.1_coenzyme-B_sulfoethylthiotransferase_subunit_alpha_Methanococcoides_vulcani</t>
  </si>
  <si>
    <t>WP91690538.1</t>
  </si>
  <si>
    <t>Methanococcoides</t>
  </si>
  <si>
    <t>ABE53268_Methanococcoides_burtonii_DSM_6242</t>
  </si>
  <si>
    <t>ABE53268</t>
  </si>
  <si>
    <t>Methanococcoides burtonii DSM 6242</t>
  </si>
  <si>
    <t>WP_048204805.1_coenzyme-B_sulfoethylthiotransferase_subunit_alpha_Methanococcoides_methylutens</t>
  </si>
  <si>
    <t>WP48204805.1</t>
  </si>
  <si>
    <t>Methanococcoides methylutens</t>
  </si>
  <si>
    <t>WP_048193230.1_coenzyme-B_sulfoethylthiotransferase_subunit_alpha_Methanococcoides_methylutens</t>
  </si>
  <si>
    <t>WP48193230.1</t>
  </si>
  <si>
    <t>YP_003726594_MbmEves4_organism=Methanohalobium_evestigatum</t>
  </si>
  <si>
    <t>YP3726594</t>
  </si>
  <si>
    <t>Methanohalobium evestigatum Z-7303</t>
  </si>
  <si>
    <t>WP_084174107.1_coenzyme-B_sulfoethylthiotransferase_subunit_alpha_Methermicoccus_shengliensis</t>
  </si>
  <si>
    <t>WP84174107.1</t>
  </si>
  <si>
    <t>Methermicoccus shengliensis</t>
  </si>
  <si>
    <t>KUK04994.1_Methyl-coenzyme_M_reductase_subunit_alpha_Euryarchaeota_archaeon_55_53</t>
  </si>
  <si>
    <t>KUK04994.1</t>
  </si>
  <si>
    <t>Euryarchaeota archaeon 55_53</t>
  </si>
  <si>
    <t>RZN68357.1_coenzyme-B_sulfoethylthiotransferase_subunit_alpha_Euryarchaeota_archaeon_NM1b</t>
  </si>
  <si>
    <t>RZN68357.1</t>
  </si>
  <si>
    <t>Candidatus Methanolliviera hydrocarbonicum</t>
  </si>
  <si>
    <t>MCR_A_D-C06_oil_16th_re_NODE_2</t>
  </si>
  <si>
    <t>VUT23562.1</t>
  </si>
  <si>
    <t>RZN65461.1_coenzyme-B_sulfoethylthiotransferase_subunit_alpha_Euryarchaeota_archaeon_NM1a</t>
  </si>
  <si>
    <t>RZN65461.1</t>
  </si>
  <si>
    <t>MCR_A_D-C06_asphalt12_7re_NODE_9</t>
  </si>
  <si>
    <t>VUT23916.1</t>
  </si>
  <si>
    <t>Candidatus Methanolliviera sp. GoM_asphalt</t>
  </si>
  <si>
    <t>AUD55425.1_methyl-coenzyme_M_reductase_alpha_subunit_partial_uncultured_euryarchaeote</t>
  </si>
  <si>
    <t>AUD55425.1</t>
  </si>
  <si>
    <t>uncultured euryarchaeote</t>
  </si>
  <si>
    <t>PKL53585.1_coenzyme-B_sulfoethylthiotransferase_subunit_alpha_Candidatus_Methanoperedenaceae_HGW-1</t>
  </si>
  <si>
    <t>PKL53585.1</t>
  </si>
  <si>
    <t>Candidatus Methanoperedenaceae archaeon HGW-Methanoperedenaceae-1</t>
  </si>
  <si>
    <t>SNQ61551.1_Methyl-coenzyme_M_reductase_subunit_alpha_Candidatus_Methanoperedens_nitroreducens</t>
  </si>
  <si>
    <t>SNQ61551.1</t>
  </si>
  <si>
    <t>Candidatus Methanoperedens nitroreducens</t>
  </si>
  <si>
    <t>KCZ72673.1_methyl-coenzyme_M_reductase_alpha_subunit_Candidatus_Methanoperedens_nitroreducens</t>
  </si>
  <si>
    <t>KCZ72673.1</t>
  </si>
  <si>
    <t>KPQ44219.1_methyl_coenzyme_M_reductase_subunit_mcrA_Candidatus_Methanoperedens_sp._BLZ1</t>
  </si>
  <si>
    <t>KPQ44219.1</t>
  </si>
  <si>
    <t>Candidatus Methanoperedens sp. BLZ1</t>
  </si>
  <si>
    <t>KYC53403.1_Methyl_coenzyme_M_reductase_alpha_subunit_Arc_I_group_archaeon_U1lsi0528_Bin055</t>
  </si>
  <si>
    <t>KYC53403.1</t>
  </si>
  <si>
    <t>Candidatus Methanofastidiosum methylthiophilus</t>
  </si>
  <si>
    <t>KYC55281.1_Methyl-coenzyme_M_reductase_I_subunit_alpha_Arc_I_group_archaeon_ADurb1013_Bin02101</t>
  </si>
  <si>
    <t>KYC55281.1</t>
  </si>
  <si>
    <t>KYC49031.1_Methyl-coenzyme_M_reductase_I_subunit_alpha_Arc_I_group_archaeon_BMIXfssc0709_Meth_Bin006</t>
  </si>
  <si>
    <t>KYC49031.1</t>
  </si>
  <si>
    <t>KYC51830.1_Methyl-coenzyme_M_reductase_I_subunit_alpha_Arc_I_group_archaeon_U1lsi0528_Bin089</t>
  </si>
  <si>
    <t>KYC51830.1</t>
  </si>
  <si>
    <t>WP_019176774_MhaLumi3_organism=Methanomassiliicoccus_luminyensis</t>
  </si>
  <si>
    <t>WP19176774</t>
  </si>
  <si>
    <t>Methanomassiliicoccus luminyensis</t>
  </si>
  <si>
    <t>YP_008072226_CanMeth3_organism=Candidatus_Methanomassiliicoccus</t>
  </si>
  <si>
    <t>YP8072226</t>
  </si>
  <si>
    <t>Candidatus Methanomassiliicoccus intestinalis Issoire-Mx1</t>
  </si>
  <si>
    <t>WP_048134048.1_coenzyme-B_sulfoethylthiotransferase_subunit_alpha_Candidatus_Methanomassiliicoccus_intestinalis</t>
  </si>
  <si>
    <t>WP48134048.1</t>
  </si>
  <si>
    <t>Candidatus Methanomassiliicoccus intestinalis</t>
  </si>
  <si>
    <t>AHY86393.1_methyl_coenzyme-M_reductase_methanogenic_archaeon_ISO4-H5</t>
  </si>
  <si>
    <t>AHY86393.1</t>
  </si>
  <si>
    <t>methanogenic archaeon ISO4-H5</t>
  </si>
  <si>
    <t>WP_015491991.1_coenzyme-B_sulfoethylthiotransferase_subunit_alpha_Thermoplasmatales_archaeon_BRNA1</t>
  </si>
  <si>
    <t>WP15491991.1</t>
  </si>
  <si>
    <t>Thermoplasmatales archaeon BRNA1</t>
  </si>
  <si>
    <t>YP_007713068_CanMeth2_organism=Candidatus_Methanomethylophilus</t>
  </si>
  <si>
    <t>YP7713068</t>
  </si>
  <si>
    <t>Candidatus Methanomethylophilus alvus Mx1201</t>
  </si>
  <si>
    <t>KUE73676.1_methyl-coenzyme_M_reductase_subunit_alpha_Candidatus_Methanomethylophilus_sp._1R26</t>
  </si>
  <si>
    <t>KUE73676.1</t>
  </si>
  <si>
    <t>Candidatus Methanomethylophilus sp. 1R26</t>
  </si>
  <si>
    <t>WP_082662427.1_coenzyme-B_sulfoethylthiotransferase_subunit_alpha_Candidatus_Methanomethylophilus_sp._1R26</t>
  </si>
  <si>
    <t>WP82662427.1</t>
  </si>
  <si>
    <t>KQM10793.1_methyl-coenzyme_M_reductase_Methanomassiliicoccales_archaeon_RumEn_M2</t>
  </si>
  <si>
    <t>KQM10793.1</t>
  </si>
  <si>
    <t>Methanomassiliicoccales archaeon RumEn M2</t>
  </si>
  <si>
    <t>WP_048111444.1_coenzyme-B_sulfoethylthiotransferase_subunit_alpha_Candidatus_Methanoplasma_termitum</t>
  </si>
  <si>
    <t>WP48111444.1</t>
  </si>
  <si>
    <t>Candidatus Methanoplasma termitum</t>
  </si>
  <si>
    <t>AMK13668.1_methyl-coenzyme_M_reductase_alpha_subunit_McrA_methanogenic_archaeon_mixed_culture_ISO4-G1</t>
  </si>
  <si>
    <t>AMK13668.1</t>
  </si>
  <si>
    <t>methanogenic archaeon mixed culture ISO4-G1</t>
  </si>
  <si>
    <t>RZN47592.1_coenzyme-B_sulfoethylthiotransferase_subunit_alpha_archaeon</t>
  </si>
  <si>
    <t>RZN47592.1</t>
  </si>
  <si>
    <t>archaeon</t>
  </si>
  <si>
    <t>OKY78426.1_Methyl_coenzyme_M_reductase_alpha_subunit_McrA_Candidatus_Methanohalarchaeum_thermophilum</t>
  </si>
  <si>
    <t>OKY78426.1</t>
  </si>
  <si>
    <t>Candidatus Methanohalarchaeum thermophilum</t>
  </si>
  <si>
    <t>WP_086637809.1_coenzyme-B_sulfoethylthiotransferase_subunit_alpha_Methanonatronarchaeum_thermophilum</t>
  </si>
  <si>
    <t>WP86637809.1</t>
  </si>
  <si>
    <t>Methanonatronarchaeum thermophilum</t>
  </si>
  <si>
    <t>RZN61136.1_coenzyme-B_sulfoethylthiotransferase_subunit_alpha_Methanonatronarchaeia_archaeon</t>
  </si>
  <si>
    <t>RZN61136.1</t>
  </si>
  <si>
    <t>Methanonatronarchaeia archaeon</t>
  </si>
  <si>
    <t>WP_086637808.1_coenzyme-B_sulfoethylthiotransferase_subunit_alpha_Methanonatronarchaeum_thermophilum</t>
  </si>
  <si>
    <t>WP86637808.1</t>
  </si>
  <si>
    <t>ALG76131.1_methyl-coenzyme_M_reductase_subunit_alpha_uncultured_archaeon</t>
  </si>
  <si>
    <t>ALG76131.1</t>
  </si>
  <si>
    <t>OYT67293.1_methyl-coenzyme_M_reductase_subunit_alpha_ANME-1_cluster_archaeon_ex4572_4</t>
  </si>
  <si>
    <t>OYT67293.1</t>
  </si>
  <si>
    <t>ANME-1 cluster archaeon ex4572_4</t>
  </si>
  <si>
    <t>AAU82711_IMCRive2_organism=Eel_River_sediment_fosmid_clone_GZfos19C7_clone_GB_GZfos19C7</t>
  </si>
  <si>
    <t>AAU82711</t>
  </si>
  <si>
    <t>uncultured archaeon GZfos19C7</t>
  </si>
  <si>
    <t>AAU84252_Unc03d9d_organism=uncultured_archaeon_clone_GB_GZfos9C4</t>
  </si>
  <si>
    <t>AAU84252</t>
  </si>
  <si>
    <t>uncultured archaeon GZfos9C4</t>
  </si>
  <si>
    <t>AUD55420.1_methyl-coenzyme_M_reductase_alpha_subunit_partial_uncultured_euryarchaeote</t>
  </si>
  <si>
    <t>AUD55420.1</t>
  </si>
  <si>
    <t>CBH39484_BakSea13_organism=Black_Sea_microbial_mat_clone</t>
  </si>
  <si>
    <t>CBH39484</t>
  </si>
  <si>
    <t>3SQGA_Chain_A_Crystal_structure_methyl-coenzyme_M_reductase_from_Black_Sea_mats</t>
  </si>
  <si>
    <t>3SQG_A</t>
  </si>
  <si>
    <t>CAE46369_BakSea00_organism=Black_Sea_microbial_mat_clone_0418F12_clone_GB_0418F12</t>
  </si>
  <si>
    <t>CAE46369</t>
  </si>
  <si>
    <t>AAU82960_Unc03d9h_organism=uncultured_archaeon_clone_GB_GZfos24D9</t>
  </si>
  <si>
    <t>AAU82960</t>
  </si>
  <si>
    <t>uncultured archaeon GZfos24D9</t>
  </si>
  <si>
    <t>AAU83544_Unc03d0t_organism=GZfos30H9_clone_GB_GZfos30H9</t>
  </si>
  <si>
    <t>AAU83544</t>
  </si>
  <si>
    <t>uncultured archaeon GZfos30H9</t>
  </si>
  <si>
    <t>AAU83782_Unc03d9f_organism=uncultured_archaeon_clone_GB_GZfos33H6</t>
  </si>
  <si>
    <t>AAU83782</t>
  </si>
  <si>
    <t>uncultured archaeon GZfos33H6</t>
  </si>
  <si>
    <t>AAQ63476_Unc03d71_organism=uncultured_archaeon</t>
  </si>
  <si>
    <t>AAQ63476</t>
  </si>
  <si>
    <t>AAU82276_Unc03d9j_organism=uncultured_archaeon_clone_GB_GZfos13E1</t>
  </si>
  <si>
    <t>AAU82276</t>
  </si>
  <si>
    <t>uncultured archaeon GZfos13E1</t>
  </si>
  <si>
    <t>GoM-ArcI-fra-mcrA_Lokis_castle</t>
  </si>
  <si>
    <t>RZN16117.1</t>
  </si>
  <si>
    <t>AG-392-D22_GoM-Arc-I_concatenated</t>
  </si>
  <si>
    <t>RZB32666.1</t>
  </si>
  <si>
    <t>Candidatus Argoarchaeum ethanivorans</t>
  </si>
  <si>
    <t>AG-392-J18_Gom-Arc-I</t>
  </si>
  <si>
    <t>RLG26955.1</t>
  </si>
  <si>
    <t>RZN16117.1_coenzyme-B_sulfoethylthiotransferase_subunit_alpha_Methanosarcinales_archaeon</t>
  </si>
  <si>
    <t>RZB32666.1_methyl-coenzyme_M_reductase_alpha_subunit_Methanosarcinales_archaeon</t>
  </si>
  <si>
    <t>RLG26955.1_methyl-coenzyme_M_reductase_subunit_alpha_Methanosarcinales_archaeon</t>
  </si>
  <si>
    <t>GoM-ArcI-bin-j13_ethane_50</t>
  </si>
  <si>
    <t>CAD7773534.1</t>
  </si>
  <si>
    <t>Candidatus Methanoperedenaceae archaeon GB50</t>
  </si>
  <si>
    <t>OYT62528.1_hypothetical_protein_B6U67_04395_Methanosarcinales_archaeon_ex4484_138</t>
  </si>
  <si>
    <t>OYT62528.1</t>
  </si>
  <si>
    <t>Methanosarcinales archaeon ex4484_138</t>
  </si>
  <si>
    <t>RLG26650.1_methyl-coenzyme_M_reductase_subunit_alpha_Methanosarcinales_archaeon</t>
  </si>
  <si>
    <t>RLG26650.1</t>
  </si>
  <si>
    <t>PHP46140.1_methyl-coenzyme_M_reductase_subunit_alpha_Methanosarcinales_archaeon_ex4572_44</t>
  </si>
  <si>
    <t>PHP46140.1</t>
  </si>
  <si>
    <t>Methanosarcinales archaeon ex4572_44</t>
  </si>
  <si>
    <t>SUPR01000026.1_31Hel_GB_B_McrA</t>
  </si>
  <si>
    <t>SUPR01000026.1</t>
  </si>
  <si>
    <t>Candidatus Helarchaeota ASGARD archaeon Hel_GB_B</t>
  </si>
  <si>
    <t>Candidatus_Thermodesulfobacterium_torris</t>
  </si>
  <si>
    <t>GCA_024699695.1_ASM2469969v1</t>
  </si>
  <si>
    <t>Accession numbers of MAGs included in phylogenomic archaeal and bacterial trees and mcrA sequences included in phylogenetic mcrA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</si>
</sst>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  <scheme val="minor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9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2" fontId="6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" fontId="6" fillId="4" borderId="0" xfId="0" applyNumberFormat="1" applyFont="1" applyFill="1" applyBorder="1" applyAlignment="1">
      <alignment horizontal="center"/>
    </xf>
    <xf numFmtId="1" fontId="8" fillId="5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Fill="1"/>
    <xf numFmtId="2" fontId="9" fillId="0" borderId="0" xfId="0" applyNumberFormat="1" applyFont="1" applyFill="1" applyBorder="1" applyAlignment="1">
      <alignment horizontal="center"/>
    </xf>
    <xf numFmtId="2" fontId="3" fillId="5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2" fontId="9" fillId="4" borderId="0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2" fontId="7" fillId="4" borderId="0" xfId="0" applyNumberFormat="1" applyFont="1" applyFill="1" applyBorder="1" applyAlignment="1">
      <alignment horizontal="center"/>
    </xf>
    <xf numFmtId="2" fontId="9" fillId="5" borderId="0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10" fillId="4" borderId="0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2" fontId="6" fillId="5" borderId="0" xfId="0" applyNumberFormat="1" applyFont="1" applyFill="1" applyBorder="1" applyAlignment="1">
      <alignment horizontal="center"/>
    </xf>
    <xf numFmtId="1" fontId="2" fillId="5" borderId="0" xfId="0" applyNumberFormat="1" applyFont="1" applyFill="1" applyAlignment="1">
      <alignment horizontal="center"/>
    </xf>
    <xf numFmtId="2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3" fillId="0" borderId="0" xfId="0" applyNumberFormat="1" applyFont="1" applyFill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1" fontId="2" fillId="4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1" fontId="9" fillId="5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2" fontId="13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2" fontId="6" fillId="4" borderId="0" xfId="0" applyNumberFormat="1" applyFont="1" applyFill="1" applyBorder="1" applyAlignment="1">
      <alignment horizontal="center"/>
    </xf>
    <xf numFmtId="1" fontId="0" fillId="0" borderId="0" xfId="0" applyNumberFormat="1"/>
    <xf numFmtId="0" fontId="1" fillId="0" borderId="0" xfId="0" applyFont="1" applyFill="1"/>
    <xf numFmtId="0" fontId="0" fillId="0" borderId="0" xfId="0" applyFont="1"/>
    <xf numFmtId="0" fontId="1" fillId="3" borderId="0" xfId="0" applyFont="1" applyFill="1"/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2" fontId="0" fillId="0" borderId="0" xfId="0" applyNumberFormat="1"/>
    <xf numFmtId="2" fontId="15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14" fillId="0" borderId="0" xfId="0" applyNumberFormat="1" applyFont="1" applyAlignment="1">
      <alignment horizontal="center"/>
    </xf>
    <xf numFmtId="0" fontId="1" fillId="6" borderId="0" xfId="0" applyFont="1" applyFill="1" applyAlignment="1">
      <alignment horizontal="left"/>
    </xf>
    <xf numFmtId="0" fontId="14" fillId="6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 applyFont="1" applyAlignment="1">
      <alignment horizontal="center"/>
    </xf>
    <xf numFmtId="0" fontId="16" fillId="0" borderId="0" xfId="0" applyFont="1"/>
    <xf numFmtId="0" fontId="0" fillId="3" borderId="0" xfId="0" applyFont="1" applyFill="1"/>
    <xf numFmtId="0" fontId="0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17" fillId="6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ont="1" applyFill="1"/>
    <xf numFmtId="0" fontId="0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7" borderId="0" xfId="0" applyFill="1" applyBorder="1"/>
    <xf numFmtId="3" fontId="0" fillId="0" borderId="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7" borderId="0" xfId="0" applyFill="1"/>
    <xf numFmtId="0" fontId="21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2" fontId="22" fillId="0" borderId="8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right" vertical="center"/>
    </xf>
    <xf numFmtId="0" fontId="23" fillId="0" borderId="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7" xfId="0" applyFont="1" applyBorder="1" applyAlignment="1">
      <alignment vertical="center"/>
    </xf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right"/>
    </xf>
    <xf numFmtId="0" fontId="18" fillId="0" borderId="14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0" fillId="4" borderId="0" xfId="0" applyNumberFormat="1" applyFont="1" applyFill="1" applyAlignment="1">
      <alignment horizontal="center"/>
    </xf>
    <xf numFmtId="2" fontId="0" fillId="9" borderId="0" xfId="0" applyNumberFormat="1" applyFont="1" applyFill="1" applyAlignment="1">
      <alignment horizontal="center"/>
    </xf>
    <xf numFmtId="2" fontId="26" fillId="9" borderId="0" xfId="0" applyNumberFormat="1" applyFont="1" applyFill="1" applyAlignment="1">
      <alignment horizontal="center"/>
    </xf>
    <xf numFmtId="2" fontId="0" fillId="10" borderId="0" xfId="0" applyNumberFormat="1" applyFont="1" applyFill="1" applyAlignment="1">
      <alignment horizontal="center"/>
    </xf>
    <xf numFmtId="2" fontId="26" fillId="1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Alignment="1"/>
    <xf numFmtId="0" fontId="0" fillId="0" borderId="17" xfId="0" applyNumberFormat="1" applyFont="1" applyBorder="1"/>
    <xf numFmtId="0" fontId="0" fillId="0" borderId="0" xfId="0" applyFill="1" applyAlignment="1">
      <alignment horizontal="center"/>
    </xf>
    <xf numFmtId="0" fontId="16" fillId="0" borderId="0" xfId="0" applyFont="1" applyAlignment="1">
      <alignment horizontal="left"/>
    </xf>
    <xf numFmtId="2" fontId="0" fillId="0" borderId="0" xfId="0" applyNumberFormat="1" applyFont="1" applyAlignment="1">
      <alignment horizontal="center" vertical="center"/>
    </xf>
    <xf numFmtId="0" fontId="0" fillId="0" borderId="0" xfId="0" applyNumberFormat="1"/>
    <xf numFmtId="2" fontId="28" fillId="0" borderId="0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NumberFormat="1" applyFont="1" applyFill="1" applyAlignment="1"/>
    <xf numFmtId="0" fontId="5" fillId="0" borderId="0" xfId="0" applyFont="1" applyFill="1" applyAlignment="1">
      <alignment horizontal="center"/>
    </xf>
    <xf numFmtId="0" fontId="0" fillId="0" borderId="0" xfId="0" applyNumberFormat="1" applyFill="1"/>
    <xf numFmtId="0" fontId="16" fillId="0" borderId="0" xfId="0" applyFont="1" applyAlignment="1"/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Fill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Alignment="1"/>
    <xf numFmtId="0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0" fillId="0" borderId="17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/>
    <xf numFmtId="0" fontId="5" fillId="0" borderId="0" xfId="0" applyFont="1"/>
    <xf numFmtId="0" fontId="26" fillId="11" borderId="0" xfId="0" applyNumberFormat="1" applyFont="1" applyFill="1"/>
    <xf numFmtId="0" fontId="26" fillId="11" borderId="0" xfId="0" applyNumberFormat="1" applyFont="1" applyFill="1" applyAlignment="1">
      <alignment horizontal="center"/>
    </xf>
    <xf numFmtId="2" fontId="17" fillId="11" borderId="0" xfId="0" applyNumberFormat="1" applyFont="1" applyFill="1" applyAlignment="1">
      <alignment horizontal="center"/>
    </xf>
    <xf numFmtId="0" fontId="0" fillId="12" borderId="0" xfId="0" applyFill="1"/>
    <xf numFmtId="0" fontId="0" fillId="12" borderId="0" xfId="0" applyNumberFormat="1" applyFill="1"/>
    <xf numFmtId="0" fontId="0" fillId="12" borderId="0" xfId="0" applyNumberFormat="1" applyFill="1" applyAlignment="1">
      <alignment horizontal="center"/>
    </xf>
    <xf numFmtId="2" fontId="1" fillId="12" borderId="0" xfId="0" applyNumberFormat="1" applyFont="1" applyFill="1" applyAlignment="1">
      <alignment horizontal="center"/>
    </xf>
    <xf numFmtId="2" fontId="0" fillId="12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NumberFormat="1" applyFill="1"/>
    <xf numFmtId="0" fontId="0" fillId="4" borderId="0" xfId="0" applyNumberForma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9" borderId="0" xfId="0" applyFill="1"/>
    <xf numFmtId="0" fontId="0" fillId="9" borderId="0" xfId="0" applyNumberFormat="1" applyFill="1"/>
    <xf numFmtId="0" fontId="0" fillId="9" borderId="0" xfId="0" applyNumberFormat="1" applyFill="1" applyAlignment="1">
      <alignment horizontal="center"/>
    </xf>
    <xf numFmtId="2" fontId="1" fillId="9" borderId="0" xfId="0" applyNumberFormat="1" applyFont="1" applyFill="1" applyAlignment="1">
      <alignment horizontal="center"/>
    </xf>
    <xf numFmtId="2" fontId="0" fillId="9" borderId="0" xfId="0" applyNumberFormat="1" applyFill="1" applyAlignment="1">
      <alignment horizontal="center"/>
    </xf>
    <xf numFmtId="2" fontId="26" fillId="11" borderId="0" xfId="0" applyNumberFormat="1" applyFont="1" applyFill="1" applyAlignment="1">
      <alignment horizontal="center"/>
    </xf>
    <xf numFmtId="0" fontId="0" fillId="12" borderId="0" xfId="0" applyFont="1" applyFill="1"/>
    <xf numFmtId="0" fontId="0" fillId="4" borderId="0" xfId="0" applyFont="1" applyFill="1"/>
    <xf numFmtId="0" fontId="0" fillId="9" borderId="0" xfId="0" applyFont="1" applyFill="1"/>
    <xf numFmtId="2" fontId="0" fillId="13" borderId="0" xfId="0" applyNumberFormat="1" applyFill="1"/>
    <xf numFmtId="0" fontId="0" fillId="13" borderId="0" xfId="0" applyFill="1"/>
    <xf numFmtId="2" fontId="0" fillId="14" borderId="0" xfId="0" applyNumberFormat="1" applyFill="1"/>
    <xf numFmtId="0" fontId="0" fillId="14" borderId="0" xfId="0" applyFill="1"/>
    <xf numFmtId="2" fontId="1" fillId="13" borderId="13" xfId="0" applyNumberFormat="1" applyFont="1" applyFill="1" applyBorder="1" applyAlignment="1">
      <alignment horizontal="center"/>
    </xf>
    <xf numFmtId="2" fontId="0" fillId="13" borderId="13" xfId="0" applyNumberFormat="1" applyFill="1" applyBorder="1" applyAlignment="1">
      <alignment horizontal="center"/>
    </xf>
    <xf numFmtId="166" fontId="0" fillId="13" borderId="13" xfId="0" applyNumberFormat="1" applyFill="1" applyBorder="1" applyAlignment="1">
      <alignment horizontal="center"/>
    </xf>
    <xf numFmtId="164" fontId="0" fillId="13" borderId="13" xfId="0" applyNumberFormat="1" applyFill="1" applyBorder="1" applyAlignment="1">
      <alignment horizontal="center"/>
    </xf>
    <xf numFmtId="2" fontId="1" fillId="14" borderId="13" xfId="0" applyNumberFormat="1" applyFont="1" applyFill="1" applyBorder="1" applyAlignment="1">
      <alignment horizontal="center"/>
    </xf>
    <xf numFmtId="2" fontId="0" fillId="14" borderId="13" xfId="0" applyNumberFormat="1" applyFill="1" applyBorder="1" applyAlignment="1">
      <alignment horizontal="center"/>
    </xf>
    <xf numFmtId="166" fontId="0" fillId="14" borderId="13" xfId="0" applyNumberFormat="1" applyFill="1" applyBorder="1" applyAlignment="1">
      <alignment horizontal="center"/>
    </xf>
    <xf numFmtId="164" fontId="0" fillId="14" borderId="13" xfId="0" applyNumberFormat="1" applyFill="1" applyBorder="1" applyAlignment="1">
      <alignment horizontal="center"/>
    </xf>
    <xf numFmtId="0" fontId="0" fillId="14" borderId="13" xfId="0" applyFill="1" applyBorder="1"/>
    <xf numFmtId="0" fontId="1" fillId="13" borderId="13" xfId="0" applyFont="1" applyFill="1" applyBorder="1" applyAlignment="1">
      <alignment wrapText="1"/>
    </xf>
    <xf numFmtId="0" fontId="1" fillId="13" borderId="13" xfId="0" applyFont="1" applyFill="1" applyBorder="1" applyAlignment="1">
      <alignment horizontal="center"/>
    </xf>
    <xf numFmtId="0" fontId="1" fillId="14" borderId="13" xfId="0" applyFont="1" applyFill="1" applyBorder="1" applyAlignment="1">
      <alignment wrapText="1"/>
    </xf>
    <xf numFmtId="0" fontId="1" fillId="14" borderId="13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2" fontId="1" fillId="6" borderId="4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center" vertical="center"/>
    </xf>
    <xf numFmtId="2" fontId="1" fillId="6" borderId="6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2" fontId="1" fillId="9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18">
    <dxf>
      <numFmt numFmtId="2" formatCode="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/>
      </font>
      <numFmt numFmtId="2" formatCode="0.00"/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numFmt numFmtId="2" formatCode="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/>
      </font>
      <numFmt numFmtId="2" formatCode="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onnections" Target="connections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 1</a:t>
            </a:r>
          </a:p>
        </c:rich>
      </c:tx>
      <c:layout>
        <c:manualLayout>
          <c:xMode val="edge"/>
          <c:yMode val="edge"/>
          <c:x val="3.0413867778644958E-2"/>
          <c:y val="2.396005801729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627562605220176"/>
          <c:y val="0.17854061864172935"/>
          <c:w val="0.760562858069187"/>
          <c:h val="0.6317831661041822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2.3914886183841452E-2"/>
                  <c:y val="0.3254255079909623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0.0012e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0.024x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0.9705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1-Pentane (C5)'!$A$21:$A$25</c:f>
              <c:numCache>
                <c:formatCode>General</c:formatCode>
                <c:ptCount val="5"/>
                <c:pt idx="0">
                  <c:v>298</c:v>
                </c:pt>
                <c:pt idx="1">
                  <c:v>319</c:v>
                </c:pt>
                <c:pt idx="2">
                  <c:v>340</c:v>
                </c:pt>
                <c:pt idx="3">
                  <c:v>368</c:v>
                </c:pt>
                <c:pt idx="4">
                  <c:v>390</c:v>
                </c:pt>
              </c:numCache>
            </c:numRef>
          </c:xVal>
          <c:yVal>
            <c:numRef>
              <c:f>'Table 1-Pentane (C5)'!$B$21:$B$25</c:f>
              <c:numCache>
                <c:formatCode>0.00</c:formatCode>
                <c:ptCount val="5"/>
                <c:pt idx="0">
                  <c:v>1.2</c:v>
                </c:pt>
                <c:pt idx="1">
                  <c:v>2.9090909090909092</c:v>
                </c:pt>
                <c:pt idx="2">
                  <c:v>4.5454545454545459</c:v>
                </c:pt>
                <c:pt idx="3">
                  <c:v>7.4545454545454541</c:v>
                </c:pt>
                <c:pt idx="4">
                  <c:v>12.509090909090908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DD-453C-BE78-DE094B5D9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569743"/>
        <c:axId val="882565999"/>
      </c:scatterChart>
      <c:valAx>
        <c:axId val="882569743"/>
        <c:scaling>
          <c:orientation val="minMax"/>
          <c:max val="395"/>
          <c:min val="2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2565999"/>
        <c:crosses val="autoZero"/>
        <c:crossBetween val="midCat"/>
      </c:valAx>
      <c:valAx>
        <c:axId val="882565999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</a:t>
                </a:r>
                <a:r>
                  <a:rPr lang="en-US" sz="1100" b="1" baseline="0"/>
                  <a:t> [mM]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25697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</a:t>
            </a:r>
            <a:r>
              <a:rPr lang="en-US" baseline="0"/>
              <a:t> 1 - Dilution 2</a:t>
            </a:r>
            <a:endParaRPr lang="en-US"/>
          </a:p>
        </c:rich>
      </c:tx>
      <c:layout>
        <c:manualLayout>
          <c:xMode val="edge"/>
          <c:yMode val="edge"/>
          <c:x val="1.6430446194225703E-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917277777777782"/>
          <c:y val="0.17850651811429438"/>
          <c:w val="0.75789166666666663"/>
          <c:h val="0.6403963922995300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5.9561944444444445E-2"/>
                  <c:y val="0.273896089131423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0.043e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0.0237x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0.8869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1-Heptane (C7)'!$A$16:$A$19</c:f>
              <c:numCache>
                <c:formatCode>0</c:formatCode>
                <c:ptCount val="4"/>
                <c:pt idx="0">
                  <c:v>175</c:v>
                </c:pt>
                <c:pt idx="1">
                  <c:v>185</c:v>
                </c:pt>
                <c:pt idx="2">
                  <c:v>208</c:v>
                </c:pt>
                <c:pt idx="3">
                  <c:v>230</c:v>
                </c:pt>
              </c:numCache>
            </c:numRef>
          </c:xVal>
          <c:yVal>
            <c:numRef>
              <c:f>'Table 1-Heptane (C7)'!$B$16:$B$19</c:f>
              <c:numCache>
                <c:formatCode>0.00</c:formatCode>
                <c:ptCount val="4"/>
                <c:pt idx="0">
                  <c:v>2.2181818181818183</c:v>
                </c:pt>
                <c:pt idx="1">
                  <c:v>4.1090909090909093</c:v>
                </c:pt>
                <c:pt idx="2">
                  <c:v>7.2727272727272734</c:v>
                </c:pt>
                <c:pt idx="3">
                  <c:v>8.7636363636363637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98-4F9C-8856-C43FFEAA8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0984223"/>
        <c:axId val="970984639"/>
      </c:scatterChart>
      <c:valAx>
        <c:axId val="970984223"/>
        <c:scaling>
          <c:orientation val="minMax"/>
          <c:max val="235"/>
          <c:min val="1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/>
                  <a:t>Days</a:t>
                </a:r>
                <a:endParaRPr lang="en-US" b="1" i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984639"/>
        <c:crosses val="autoZero"/>
        <c:crossBetween val="midCat"/>
        <c:majorUnit val="10"/>
      </c:valAx>
      <c:valAx>
        <c:axId val="970984639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98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2</a:t>
            </a:r>
          </a:p>
        </c:rich>
      </c:tx>
      <c:layout>
        <c:manualLayout>
          <c:xMode val="edge"/>
          <c:yMode val="edge"/>
          <c:x val="2.1986001749781259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095055555555556"/>
          <c:y val="0.17850651811429438"/>
          <c:w val="0.78611388888888889"/>
          <c:h val="0.6452091859936335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1.0024444444444445E-2"/>
                  <c:y val="0.269083295437320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1-Heptane (C7)'!$A$16:$A$19</c:f>
              <c:numCache>
                <c:formatCode>0</c:formatCode>
                <c:ptCount val="4"/>
                <c:pt idx="0">
                  <c:v>175</c:v>
                </c:pt>
                <c:pt idx="1">
                  <c:v>185</c:v>
                </c:pt>
                <c:pt idx="2">
                  <c:v>208</c:v>
                </c:pt>
                <c:pt idx="3">
                  <c:v>230</c:v>
                </c:pt>
              </c:numCache>
            </c:numRef>
          </c:xVal>
          <c:yVal>
            <c:numRef>
              <c:f>'Table 1-Heptane (C7)'!$C$16:$C$19</c:f>
              <c:numCache>
                <c:formatCode>0.00</c:formatCode>
                <c:ptCount val="4"/>
                <c:pt idx="0">
                  <c:v>2.1090909090909093</c:v>
                </c:pt>
                <c:pt idx="1">
                  <c:v>3.5636363636363639</c:v>
                </c:pt>
                <c:pt idx="2">
                  <c:v>6.5090909090909088</c:v>
                </c:pt>
                <c:pt idx="3">
                  <c:v>9.6363636363636367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81-4EB3-9DAE-2BCFA9A50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340159"/>
        <c:axId val="1032329343"/>
      </c:scatterChart>
      <c:valAx>
        <c:axId val="1032340159"/>
        <c:scaling>
          <c:orientation val="minMax"/>
          <c:max val="235"/>
          <c:min val="1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29343"/>
        <c:crosses val="autoZero"/>
        <c:crossBetween val="midCat"/>
        <c:majorUnit val="10"/>
      </c:valAx>
      <c:valAx>
        <c:axId val="1032329343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401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</a:t>
            </a:r>
            <a:r>
              <a:rPr lang="en-US" baseline="0"/>
              <a:t> 1</a:t>
            </a:r>
            <a:endParaRPr lang="en-US"/>
          </a:p>
        </c:rich>
      </c:tx>
      <c:layout>
        <c:manualLayout>
          <c:xMode val="edge"/>
          <c:yMode val="edge"/>
          <c:x val="2.6977777777777771E-2"/>
          <c:y val="3.3689555858723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70055555555556"/>
          <c:y val="0.17850651811429438"/>
          <c:w val="0.75436388888888883"/>
          <c:h val="0.6500219796877368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1.7802222222222223E-2"/>
                  <c:y val="0.278708882825526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1-Octane (C8)'!$A$11:$A$17</c:f>
              <c:numCache>
                <c:formatCode>0</c:formatCode>
                <c:ptCount val="7"/>
                <c:pt idx="0">
                  <c:v>133</c:v>
                </c:pt>
                <c:pt idx="1">
                  <c:v>143</c:v>
                </c:pt>
                <c:pt idx="2">
                  <c:v>150</c:v>
                </c:pt>
                <c:pt idx="3">
                  <c:v>157</c:v>
                </c:pt>
                <c:pt idx="4">
                  <c:v>171</c:v>
                </c:pt>
                <c:pt idx="5">
                  <c:v>185</c:v>
                </c:pt>
                <c:pt idx="6">
                  <c:v>208</c:v>
                </c:pt>
              </c:numCache>
            </c:numRef>
          </c:xVal>
          <c:yVal>
            <c:numRef>
              <c:f>'Table 1-Octane (C8)'!$B$11:$B$17</c:f>
              <c:numCache>
                <c:formatCode>0.00</c:formatCode>
                <c:ptCount val="7"/>
                <c:pt idx="0">
                  <c:v>1.9636363636363636</c:v>
                </c:pt>
                <c:pt idx="1">
                  <c:v>2.6545454545454543</c:v>
                </c:pt>
                <c:pt idx="2">
                  <c:v>4.2181818181818187</c:v>
                </c:pt>
                <c:pt idx="3">
                  <c:v>4.9818181818181824</c:v>
                </c:pt>
                <c:pt idx="4">
                  <c:v>9.3090909090909086</c:v>
                </c:pt>
                <c:pt idx="5">
                  <c:v>11.890909090909091</c:v>
                </c:pt>
                <c:pt idx="6">
                  <c:v>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E1-49F3-AE01-CC0E2F70F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0976735"/>
        <c:axId val="970985471"/>
      </c:scatterChart>
      <c:valAx>
        <c:axId val="970976735"/>
        <c:scaling>
          <c:orientation val="minMax"/>
          <c:max val="210"/>
          <c:min val="1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985471"/>
        <c:crosses val="autoZero"/>
        <c:crossBetween val="midCat"/>
      </c:valAx>
      <c:valAx>
        <c:axId val="97098547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9767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 2</a:t>
            </a:r>
          </a:p>
        </c:rich>
      </c:tx>
      <c:layout>
        <c:manualLayout>
          <c:xMode val="edge"/>
          <c:yMode val="edge"/>
          <c:x val="3.7561111111111101E-2"/>
          <c:y val="2.88767621646202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97561111111111"/>
          <c:y val="0.17850651811429438"/>
          <c:w val="0.74730833333333335"/>
          <c:h val="0.6500219796877368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4.3112777777777778E-2"/>
                  <c:y val="0.31721123237835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0.0026e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0.0308x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0.9764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1-Octane (C8)'!$A$18:$A$22</c:f>
              <c:numCache>
                <c:formatCode>0</c:formatCode>
                <c:ptCount val="5"/>
                <c:pt idx="0">
                  <c:v>210</c:v>
                </c:pt>
                <c:pt idx="1">
                  <c:v>230</c:v>
                </c:pt>
                <c:pt idx="2">
                  <c:v>249</c:v>
                </c:pt>
                <c:pt idx="3">
                  <c:v>265</c:v>
                </c:pt>
                <c:pt idx="4">
                  <c:v>277</c:v>
                </c:pt>
              </c:numCache>
            </c:numRef>
          </c:xVal>
          <c:yVal>
            <c:numRef>
              <c:f>'Table 1-Octane (C8)'!$B$18:$B$22</c:f>
              <c:numCache>
                <c:formatCode>0.00</c:formatCode>
                <c:ptCount val="5"/>
                <c:pt idx="0">
                  <c:v>1.4545454545454546</c:v>
                </c:pt>
                <c:pt idx="1">
                  <c:v>3.7818181818181817</c:v>
                </c:pt>
                <c:pt idx="2">
                  <c:v>5.7454545454545451</c:v>
                </c:pt>
                <c:pt idx="3">
                  <c:v>8.4363636363636374</c:v>
                </c:pt>
                <c:pt idx="4">
                  <c:v>13.018181818181818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EE-4FEC-858E-758438AB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3085887"/>
        <c:axId val="983090463"/>
      </c:scatterChart>
      <c:valAx>
        <c:axId val="983085887"/>
        <c:scaling>
          <c:orientation val="minMax"/>
          <c:max val="280"/>
          <c:min val="2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090463"/>
        <c:crosses val="autoZero"/>
        <c:crossBetween val="midCat"/>
        <c:majorUnit val="10"/>
      </c:valAx>
      <c:valAx>
        <c:axId val="983090463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085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1</a:t>
            </a:r>
          </a:p>
        </c:rich>
      </c:tx>
      <c:layout>
        <c:manualLayout>
          <c:xMode val="edge"/>
          <c:yMode val="edge"/>
          <c:x val="2.2125000000000006E-2"/>
          <c:y val="3.25905714718811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70055555555556"/>
          <c:y val="0.17850651811429438"/>
          <c:w val="0.75436388888888883"/>
          <c:h val="0.6403963922995300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2.1329999999999998E-2"/>
                  <c:y val="0.259457708049113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1-Octane (C8)'!$A$11:$A$17</c:f>
              <c:numCache>
                <c:formatCode>0</c:formatCode>
                <c:ptCount val="7"/>
                <c:pt idx="0">
                  <c:v>133</c:v>
                </c:pt>
                <c:pt idx="1">
                  <c:v>143</c:v>
                </c:pt>
                <c:pt idx="2">
                  <c:v>150</c:v>
                </c:pt>
                <c:pt idx="3">
                  <c:v>157</c:v>
                </c:pt>
                <c:pt idx="4">
                  <c:v>171</c:v>
                </c:pt>
                <c:pt idx="5">
                  <c:v>185</c:v>
                </c:pt>
                <c:pt idx="6">
                  <c:v>208</c:v>
                </c:pt>
              </c:numCache>
            </c:numRef>
          </c:xVal>
          <c:yVal>
            <c:numRef>
              <c:f>'Table 1-Octane (C8)'!$C$11:$C$17</c:f>
              <c:numCache>
                <c:formatCode>0.00</c:formatCode>
                <c:ptCount val="7"/>
                <c:pt idx="0">
                  <c:v>1.9272727272727272</c:v>
                </c:pt>
                <c:pt idx="1">
                  <c:v>2.7272727272727271</c:v>
                </c:pt>
                <c:pt idx="2">
                  <c:v>3.49</c:v>
                </c:pt>
                <c:pt idx="3">
                  <c:v>3.418181818181818</c:v>
                </c:pt>
                <c:pt idx="4">
                  <c:v>6.3636363636363633</c:v>
                </c:pt>
                <c:pt idx="5">
                  <c:v>6.872727272727273</c:v>
                </c:pt>
                <c:pt idx="6">
                  <c:v>10.545454545454545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49-439A-8AE6-BB54096AA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289135"/>
        <c:axId val="1097293295"/>
      </c:scatterChart>
      <c:valAx>
        <c:axId val="1097289135"/>
        <c:scaling>
          <c:orientation val="minMax"/>
          <c:max val="210"/>
          <c:min val="1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93295"/>
        <c:crosses val="autoZero"/>
        <c:crossBetween val="midCat"/>
        <c:majorUnit val="20"/>
      </c:valAx>
      <c:valAx>
        <c:axId val="109729329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8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</a:t>
            </a:r>
            <a:r>
              <a:rPr lang="en-US" baseline="0"/>
              <a:t> 2 - Dilution 2</a:t>
            </a:r>
            <a:endParaRPr lang="en-US"/>
          </a:p>
        </c:rich>
      </c:tx>
      <c:layout>
        <c:manualLayout>
          <c:xMode val="edge"/>
          <c:yMode val="edge"/>
          <c:x val="3.7561111111111101E-2"/>
          <c:y val="2.88767621646202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53388888888889"/>
          <c:y val="0.17850651811429438"/>
          <c:w val="0.7755305555555555"/>
          <c:h val="0.6500219796877368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13362555555555555"/>
                  <c:y val="0.384590344095801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1-Octane (C8)'!$A$18:$A$22</c:f>
              <c:numCache>
                <c:formatCode>0</c:formatCode>
                <c:ptCount val="5"/>
                <c:pt idx="0">
                  <c:v>210</c:v>
                </c:pt>
                <c:pt idx="1">
                  <c:v>230</c:v>
                </c:pt>
                <c:pt idx="2">
                  <c:v>249</c:v>
                </c:pt>
                <c:pt idx="3">
                  <c:v>265</c:v>
                </c:pt>
                <c:pt idx="4">
                  <c:v>277</c:v>
                </c:pt>
              </c:numCache>
            </c:numRef>
          </c:xVal>
          <c:yVal>
            <c:numRef>
              <c:f>'Table 1-Octane (C8)'!$C$18:$C$22</c:f>
              <c:numCache>
                <c:formatCode>0.00</c:formatCode>
                <c:ptCount val="5"/>
                <c:pt idx="0">
                  <c:v>1.2</c:v>
                </c:pt>
                <c:pt idx="1">
                  <c:v>3.5636363636363639</c:v>
                </c:pt>
                <c:pt idx="2">
                  <c:v>6.0727272727272732</c:v>
                </c:pt>
                <c:pt idx="3">
                  <c:v>8.0727272727272723</c:v>
                </c:pt>
                <c:pt idx="4">
                  <c:v>12.363636363636365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05-4762-B7EC-8E89BC81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290383"/>
        <c:axId val="1097290799"/>
      </c:scatterChart>
      <c:valAx>
        <c:axId val="1097290383"/>
        <c:scaling>
          <c:orientation val="minMax"/>
          <c:max val="280"/>
          <c:min val="2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90799"/>
        <c:crosses val="autoZero"/>
        <c:crossBetween val="midCat"/>
        <c:majorUnit val="10"/>
      </c:valAx>
      <c:valAx>
        <c:axId val="1097290799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903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</a:t>
            </a:r>
            <a:r>
              <a:rPr lang="en-US" baseline="0"/>
              <a:t> 1 - Dilution 1</a:t>
            </a:r>
            <a:endParaRPr lang="en-US"/>
          </a:p>
        </c:rich>
      </c:tx>
      <c:layout>
        <c:manualLayout>
          <c:xMode val="edge"/>
          <c:yMode val="edge"/>
          <c:x val="2.7541557305336833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70055555555556"/>
          <c:y val="0.17850651811429438"/>
          <c:w val="0.75436388888888883"/>
          <c:h val="0.6462918750947401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2.2550000000000001E-2"/>
                  <c:y val="0.264270501743216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1-Nonane (C9)'!$A$10:$A$14</c:f>
              <c:numCache>
                <c:formatCode>0</c:formatCode>
                <c:ptCount val="5"/>
                <c:pt idx="0">
                  <c:v>103</c:v>
                </c:pt>
                <c:pt idx="1">
                  <c:v>130</c:v>
                </c:pt>
                <c:pt idx="2">
                  <c:v>143</c:v>
                </c:pt>
                <c:pt idx="3">
                  <c:v>150</c:v>
                </c:pt>
                <c:pt idx="4">
                  <c:v>157</c:v>
                </c:pt>
              </c:numCache>
            </c:numRef>
          </c:xVal>
          <c:yVal>
            <c:numRef>
              <c:f>'Table 1-Nonane (C9)'!$B$10:$B$14</c:f>
              <c:numCache>
                <c:formatCode>0.00</c:formatCode>
                <c:ptCount val="5"/>
                <c:pt idx="0">
                  <c:v>2.7272727272727271</c:v>
                </c:pt>
                <c:pt idx="1">
                  <c:v>10.654545454545454</c:v>
                </c:pt>
                <c:pt idx="2">
                  <c:v>13.054545454545455</c:v>
                </c:pt>
                <c:pt idx="3">
                  <c:v>14</c:v>
                </c:pt>
                <c:pt idx="4">
                  <c:v>14.945454545454545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CB-4DA8-97ED-DCA45EF79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301615"/>
        <c:axId val="1097299535"/>
      </c:scatterChart>
      <c:valAx>
        <c:axId val="1097301615"/>
        <c:scaling>
          <c:orientation val="minMax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99535"/>
        <c:crosses val="autoZero"/>
        <c:crossBetween val="midCat"/>
      </c:valAx>
      <c:valAx>
        <c:axId val="109729953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3016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</a:t>
            </a:r>
            <a:r>
              <a:rPr lang="en-US" baseline="0"/>
              <a:t> 1 - Dilution 2</a:t>
            </a:r>
          </a:p>
        </c:rich>
      </c:tx>
      <c:layout>
        <c:manualLayout>
          <c:xMode val="edge"/>
          <c:yMode val="edge"/>
          <c:x val="2.4763779527559038E-2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858944444444443"/>
          <c:y val="0.17850651811429438"/>
          <c:w val="0.76847500000000002"/>
          <c:h val="0.6163324238290132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5781888888888888"/>
                  <c:y val="0.326836819766560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1-Nonane (C9)'!$A$15:$A$23</c:f>
              <c:numCache>
                <c:formatCode>0</c:formatCode>
                <c:ptCount val="9"/>
                <c:pt idx="0">
                  <c:v>159</c:v>
                </c:pt>
                <c:pt idx="1">
                  <c:v>171</c:v>
                </c:pt>
                <c:pt idx="2">
                  <c:v>185</c:v>
                </c:pt>
                <c:pt idx="3">
                  <c:v>208</c:v>
                </c:pt>
                <c:pt idx="4">
                  <c:v>230</c:v>
                </c:pt>
                <c:pt idx="5">
                  <c:v>249</c:v>
                </c:pt>
                <c:pt idx="6">
                  <c:v>265</c:v>
                </c:pt>
                <c:pt idx="7">
                  <c:v>277</c:v>
                </c:pt>
              </c:numCache>
            </c:numRef>
          </c:xVal>
          <c:yVal>
            <c:numRef>
              <c:f>'Table 1-Nonane (C9)'!$B$15:$B$23</c:f>
              <c:numCache>
                <c:formatCode>0.00</c:formatCode>
                <c:ptCount val="9"/>
                <c:pt idx="0">
                  <c:v>2.3636363636363638</c:v>
                </c:pt>
                <c:pt idx="1">
                  <c:v>5.3818181818181818</c:v>
                </c:pt>
                <c:pt idx="2">
                  <c:v>3.1999999999999997</c:v>
                </c:pt>
                <c:pt idx="3">
                  <c:v>4.5090909090909088</c:v>
                </c:pt>
                <c:pt idx="4">
                  <c:v>5.709090909090909</c:v>
                </c:pt>
                <c:pt idx="5">
                  <c:v>7.8909090909090907</c:v>
                </c:pt>
                <c:pt idx="6">
                  <c:v>8.1090909090909093</c:v>
                </c:pt>
                <c:pt idx="7">
                  <c:v>10.072727272727274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8D-430D-8169-47405F5FE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975535"/>
        <c:axId val="967978031"/>
      </c:scatterChart>
      <c:valAx>
        <c:axId val="967975535"/>
        <c:scaling>
          <c:orientation val="minMax"/>
          <c:max val="28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978031"/>
        <c:crosses val="autoZero"/>
        <c:crossBetween val="midCat"/>
        <c:majorUnit val="20"/>
      </c:valAx>
      <c:valAx>
        <c:axId val="96797803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9755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1</a:t>
            </a:r>
          </a:p>
        </c:rich>
      </c:tx>
      <c:layout>
        <c:manualLayout>
          <c:xMode val="edge"/>
          <c:yMode val="edge"/>
          <c:x val="3.0319335083114598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485138888888888"/>
          <c:y val="0.17850651811429438"/>
          <c:w val="0.76221305555555552"/>
          <c:h val="0.630770804911323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2.7014722222222221E-2"/>
                  <c:y val="0.3027728512960436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1-Nonane (C9)'!$C$9:$C$12</c:f>
              <c:numCache>
                <c:formatCode>0</c:formatCode>
                <c:ptCount val="4"/>
                <c:pt idx="0">
                  <c:v>103</c:v>
                </c:pt>
                <c:pt idx="1">
                  <c:v>130</c:v>
                </c:pt>
                <c:pt idx="2">
                  <c:v>143</c:v>
                </c:pt>
                <c:pt idx="3">
                  <c:v>150</c:v>
                </c:pt>
              </c:numCache>
            </c:numRef>
          </c:xVal>
          <c:yVal>
            <c:numRef>
              <c:f>'Table 1-Nonane (C9)'!$D$9:$D$12</c:f>
              <c:numCache>
                <c:formatCode>0.00</c:formatCode>
                <c:ptCount val="4"/>
                <c:pt idx="0">
                  <c:v>1.781818181818182</c:v>
                </c:pt>
                <c:pt idx="1">
                  <c:v>7.2</c:v>
                </c:pt>
                <c:pt idx="2">
                  <c:v>8.1818181818181817</c:v>
                </c:pt>
                <c:pt idx="3">
                  <c:v>10.618181818181817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9C-46AE-9C2F-733B56C9D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972623"/>
        <c:axId val="967976783"/>
      </c:scatterChart>
      <c:valAx>
        <c:axId val="967972623"/>
        <c:scaling>
          <c:orientation val="minMax"/>
          <c:max val="155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976783"/>
        <c:crosses val="autoZero"/>
        <c:crossBetween val="midCat"/>
      </c:valAx>
      <c:valAx>
        <c:axId val="967976783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9726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</a:t>
            </a:r>
            <a:r>
              <a:rPr lang="en-US" baseline="0"/>
              <a:t> 2 - Dilution 2</a:t>
            </a:r>
            <a:endParaRPr lang="en-US"/>
          </a:p>
        </c:rich>
      </c:tx>
      <c:layout>
        <c:manualLayout>
          <c:xMode val="edge"/>
          <c:yMode val="edge"/>
          <c:x val="1.6430446194225703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70055555555556"/>
          <c:y val="0.17850651811429438"/>
          <c:w val="0.75436388888888883"/>
          <c:h val="0.625958011217220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16356527777777777"/>
                  <c:y val="0.297960057601940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1-Nonane (C9)'!$C$13:$C$20</c:f>
              <c:numCache>
                <c:formatCode>0</c:formatCode>
                <c:ptCount val="8"/>
                <c:pt idx="0">
                  <c:v>159</c:v>
                </c:pt>
                <c:pt idx="1">
                  <c:v>171</c:v>
                </c:pt>
                <c:pt idx="2">
                  <c:v>185</c:v>
                </c:pt>
                <c:pt idx="3">
                  <c:v>208</c:v>
                </c:pt>
                <c:pt idx="4">
                  <c:v>230</c:v>
                </c:pt>
                <c:pt idx="5">
                  <c:v>249</c:v>
                </c:pt>
                <c:pt idx="6">
                  <c:v>265</c:v>
                </c:pt>
                <c:pt idx="7">
                  <c:v>277</c:v>
                </c:pt>
              </c:numCache>
            </c:numRef>
          </c:xVal>
          <c:yVal>
            <c:numRef>
              <c:f>'Table 1-Nonane (C9)'!$D$13:$D$20</c:f>
              <c:numCache>
                <c:formatCode>0.00</c:formatCode>
                <c:ptCount val="8"/>
                <c:pt idx="0">
                  <c:v>1.5636363636363635</c:v>
                </c:pt>
                <c:pt idx="1">
                  <c:v>4.872727272727273</c:v>
                </c:pt>
                <c:pt idx="2">
                  <c:v>4.1818181818181817</c:v>
                </c:pt>
                <c:pt idx="3">
                  <c:v>6.5090909090909088</c:v>
                </c:pt>
                <c:pt idx="4">
                  <c:v>7.8909090909090907</c:v>
                </c:pt>
                <c:pt idx="5">
                  <c:v>9.5636363636363644</c:v>
                </c:pt>
                <c:pt idx="6">
                  <c:v>10.218181818181819</c:v>
                </c:pt>
                <c:pt idx="7">
                  <c:v>12.218181818181819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C8-47A9-9188-74F3B70D2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313679"/>
        <c:axId val="1097314095"/>
      </c:scatterChart>
      <c:valAx>
        <c:axId val="1097313679"/>
        <c:scaling>
          <c:orientation val="minMax"/>
          <c:max val="28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314095"/>
        <c:crosses val="autoZero"/>
        <c:crossBetween val="midCat"/>
        <c:majorUnit val="20"/>
      </c:valAx>
      <c:valAx>
        <c:axId val="109731409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[mM}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313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</a:t>
            </a:r>
            <a:r>
              <a:rPr lang="en-US" baseline="0"/>
              <a:t> 2</a:t>
            </a:r>
          </a:p>
        </c:rich>
      </c:tx>
      <c:layout>
        <c:manualLayout>
          <c:xMode val="edge"/>
          <c:yMode val="edge"/>
          <c:x val="1.3652668416447926E-2"/>
          <c:y val="3.27978684705863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926651048638999"/>
          <c:y val="0.17850651811429438"/>
          <c:w val="0.76754518072289168"/>
          <c:h val="0.6500219796877368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1126192038495188"/>
                  <c:y val="2.815119632899988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0.0623e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0.0073x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0.8082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1-Pentane (C5)'!$A$26:$A$34</c:f>
              <c:numCache>
                <c:formatCode>General</c:formatCode>
                <c:ptCount val="9"/>
                <c:pt idx="0">
                  <c:v>427</c:v>
                </c:pt>
                <c:pt idx="1">
                  <c:v>453</c:v>
                </c:pt>
                <c:pt idx="2">
                  <c:v>467</c:v>
                </c:pt>
                <c:pt idx="3">
                  <c:v>495</c:v>
                </c:pt>
                <c:pt idx="4">
                  <c:v>536</c:v>
                </c:pt>
                <c:pt idx="5">
                  <c:v>579</c:v>
                </c:pt>
                <c:pt idx="6">
                  <c:v>608</c:v>
                </c:pt>
                <c:pt idx="7">
                  <c:v>634</c:v>
                </c:pt>
                <c:pt idx="8">
                  <c:v>663</c:v>
                </c:pt>
              </c:numCache>
            </c:numRef>
          </c:xVal>
          <c:yVal>
            <c:numRef>
              <c:f>'Table 1-Pentane (C5)'!$B$26:$B$34</c:f>
              <c:numCache>
                <c:formatCode>0.00</c:formatCode>
                <c:ptCount val="9"/>
                <c:pt idx="0">
                  <c:v>1.7454545454545456</c:v>
                </c:pt>
                <c:pt idx="1">
                  <c:v>1.5636363636363635</c:v>
                </c:pt>
                <c:pt idx="2">
                  <c:v>2.2181818181818183</c:v>
                </c:pt>
                <c:pt idx="3">
                  <c:v>2</c:v>
                </c:pt>
                <c:pt idx="4">
                  <c:v>3.6363636363636367</c:v>
                </c:pt>
                <c:pt idx="5">
                  <c:v>2.6909090909090909</c:v>
                </c:pt>
                <c:pt idx="6">
                  <c:v>3.7454545454545451</c:v>
                </c:pt>
                <c:pt idx="7">
                  <c:v>6.3636363636363633</c:v>
                </c:pt>
                <c:pt idx="8">
                  <c:v>13.345454545454546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01-474F-B47F-5499579F0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982047"/>
        <c:axId val="1096980383"/>
      </c:scatterChart>
      <c:valAx>
        <c:axId val="1096982047"/>
        <c:scaling>
          <c:orientation val="minMax"/>
          <c:max val="670"/>
          <c:min val="4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6980383"/>
        <c:crosses val="autoZero"/>
        <c:crossBetween val="midCat"/>
      </c:valAx>
      <c:valAx>
        <c:axId val="1096980383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69820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</a:t>
            </a:r>
            <a:r>
              <a:rPr lang="en-US" baseline="0"/>
              <a:t> 1</a:t>
            </a:r>
            <a:endParaRPr lang="en-US"/>
          </a:p>
        </c:rich>
      </c:tx>
      <c:layout>
        <c:manualLayout>
          <c:xMode val="edge"/>
          <c:yMode val="edge"/>
          <c:x val="2.1986001749781259E-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11722222222223"/>
          <c:y val="0.17850651811429438"/>
          <c:w val="0.76494722222222222"/>
          <c:h val="0.6548347733818402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6.2359999999999999E-2"/>
                  <c:y val="0.283521676519630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1-Decane (C10)'!$A$10:$A$11</c:f>
              <c:numCache>
                <c:formatCode>0</c:formatCode>
                <c:ptCount val="2"/>
                <c:pt idx="0">
                  <c:v>103</c:v>
                </c:pt>
                <c:pt idx="1">
                  <c:v>130</c:v>
                </c:pt>
              </c:numCache>
            </c:numRef>
          </c:xVal>
          <c:yVal>
            <c:numRef>
              <c:f>'Table 1-Decane (C10)'!$B$10:$B$11</c:f>
              <c:numCache>
                <c:formatCode>0.00</c:formatCode>
                <c:ptCount val="2"/>
                <c:pt idx="0">
                  <c:v>2.2181818181818183</c:v>
                </c:pt>
                <c:pt idx="1">
                  <c:v>10.872727272727273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CE-461E-A0C7-A9B3E5F64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333503"/>
        <c:axId val="1032330175"/>
      </c:scatterChart>
      <c:valAx>
        <c:axId val="1032333503"/>
        <c:scaling>
          <c:orientation val="minMax"/>
          <c:max val="135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30175"/>
        <c:crosses val="autoZero"/>
        <c:crossBetween val="midCat"/>
        <c:majorUnit val="5"/>
      </c:valAx>
      <c:valAx>
        <c:axId val="103233017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335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</a:t>
            </a:r>
            <a:r>
              <a:rPr lang="en-US" baseline="0"/>
              <a:t> - Dilution 2</a:t>
            </a:r>
            <a:endParaRPr lang="en-US"/>
          </a:p>
        </c:rich>
      </c:tx>
      <c:layout>
        <c:manualLayout>
          <c:xMode val="edge"/>
          <c:yMode val="edge"/>
          <c:x val="2.0604111986001782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5645"/>
          <c:y val="0.17850651811429438"/>
          <c:w val="0.76141944444444443"/>
          <c:h val="0.7231681067151735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3.8674999999999998E-3"/>
                  <c:y val="0.278708882825526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1-Decane (C10)'!$A$12:$A$18</c:f>
              <c:numCache>
                <c:formatCode>0</c:formatCode>
                <c:ptCount val="7"/>
                <c:pt idx="0">
                  <c:v>133</c:v>
                </c:pt>
                <c:pt idx="1">
                  <c:v>143</c:v>
                </c:pt>
                <c:pt idx="2">
                  <c:v>150</c:v>
                </c:pt>
                <c:pt idx="3">
                  <c:v>157</c:v>
                </c:pt>
                <c:pt idx="4">
                  <c:v>171</c:v>
                </c:pt>
                <c:pt idx="5">
                  <c:v>185</c:v>
                </c:pt>
                <c:pt idx="6">
                  <c:v>208</c:v>
                </c:pt>
              </c:numCache>
            </c:numRef>
          </c:xVal>
          <c:yVal>
            <c:numRef>
              <c:f>'Table 1-Decane (C10)'!$B$12:$B$18</c:f>
              <c:numCache>
                <c:formatCode>0.00</c:formatCode>
                <c:ptCount val="7"/>
                <c:pt idx="0">
                  <c:v>0.94545454545454544</c:v>
                </c:pt>
                <c:pt idx="1">
                  <c:v>1.8909090909090909</c:v>
                </c:pt>
                <c:pt idx="2">
                  <c:v>2.6909090909090909</c:v>
                </c:pt>
                <c:pt idx="3">
                  <c:v>2.7272727272727271</c:v>
                </c:pt>
                <c:pt idx="4">
                  <c:v>5.0181818181818185</c:v>
                </c:pt>
                <c:pt idx="5">
                  <c:v>5.3090909090909086</c:v>
                </c:pt>
                <c:pt idx="6">
                  <c:v>12.69090909090909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8F-468E-82F9-AE450A5E0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288303"/>
        <c:axId val="1097303695"/>
      </c:scatterChart>
      <c:valAx>
        <c:axId val="1097288303"/>
        <c:scaling>
          <c:orientation val="minMax"/>
          <c:max val="210"/>
          <c:min val="1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303695"/>
        <c:crosses val="autoZero"/>
        <c:crossBetween val="midCat"/>
      </c:valAx>
      <c:valAx>
        <c:axId val="109730369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88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1</a:t>
            </a:r>
          </a:p>
        </c:rich>
      </c:tx>
      <c:layout>
        <c:manualLayout>
          <c:xMode val="edge"/>
          <c:yMode val="edge"/>
          <c:x val="2.1986001749781259E-2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18361111111111"/>
          <c:y val="0.16245370370370371"/>
          <c:w val="0.77351972222222221"/>
          <c:h val="0.687197968773685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6.7112777777777771E-2"/>
                  <c:y val="0.333263983628922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1-Decane (C10)'!$A$10:$A$11</c:f>
              <c:numCache>
                <c:formatCode>0</c:formatCode>
                <c:ptCount val="2"/>
                <c:pt idx="0">
                  <c:v>103</c:v>
                </c:pt>
                <c:pt idx="1">
                  <c:v>130</c:v>
                </c:pt>
              </c:numCache>
            </c:numRef>
          </c:xVal>
          <c:yVal>
            <c:numRef>
              <c:f>'Table 1-Decane (C10)'!$C$10:$C$11</c:f>
              <c:numCache>
                <c:formatCode>0.00</c:formatCode>
                <c:ptCount val="2"/>
                <c:pt idx="0">
                  <c:v>1.6727272727272726</c:v>
                </c:pt>
                <c:pt idx="1">
                  <c:v>10.509090909090908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59-4F3B-A8D0-5CA1D4559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3084639"/>
        <c:axId val="983093375"/>
      </c:scatterChart>
      <c:valAx>
        <c:axId val="983084639"/>
        <c:scaling>
          <c:orientation val="minMax"/>
          <c:max val="135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layout>
            <c:manualLayout>
              <c:xMode val="edge"/>
              <c:yMode val="edge"/>
              <c:x val="0.47381824146981616"/>
              <c:y val="0.920347039953339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093375"/>
        <c:crosses val="autoZero"/>
        <c:crossBetween val="midCat"/>
        <c:majorUnit val="5"/>
      </c:valAx>
      <c:valAx>
        <c:axId val="98309337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084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70055555555556"/>
          <c:y val="0.17850651811429438"/>
          <c:w val="0.75436388888888883"/>
          <c:h val="0.66446036077004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4.2496666666666669E-2"/>
                  <c:y val="0.326836819766560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1-Decane (C10)'!$A$12:$A$18</c:f>
              <c:numCache>
                <c:formatCode>0</c:formatCode>
                <c:ptCount val="7"/>
                <c:pt idx="0">
                  <c:v>133</c:v>
                </c:pt>
                <c:pt idx="1">
                  <c:v>143</c:v>
                </c:pt>
                <c:pt idx="2">
                  <c:v>150</c:v>
                </c:pt>
                <c:pt idx="3">
                  <c:v>157</c:v>
                </c:pt>
                <c:pt idx="4">
                  <c:v>171</c:v>
                </c:pt>
                <c:pt idx="5">
                  <c:v>185</c:v>
                </c:pt>
                <c:pt idx="6">
                  <c:v>208</c:v>
                </c:pt>
              </c:numCache>
            </c:numRef>
          </c:xVal>
          <c:yVal>
            <c:numRef>
              <c:f>'Table 1-Decane (C10)'!$C$12:$C$18</c:f>
              <c:numCache>
                <c:formatCode>0.00</c:formatCode>
                <c:ptCount val="7"/>
                <c:pt idx="0">
                  <c:v>1.1272727272727272</c:v>
                </c:pt>
                <c:pt idx="1">
                  <c:v>1.1636363636363636</c:v>
                </c:pt>
                <c:pt idx="2">
                  <c:v>2.3636363636363638</c:v>
                </c:pt>
                <c:pt idx="3">
                  <c:v>1.8909090909090909</c:v>
                </c:pt>
                <c:pt idx="4">
                  <c:v>5.7454545454545451</c:v>
                </c:pt>
                <c:pt idx="5">
                  <c:v>6.5090909090909088</c:v>
                </c:pt>
                <c:pt idx="6">
                  <c:v>11.709090909090909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CF-4842-9B48-6E8202586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294959"/>
        <c:axId val="1097287055"/>
      </c:scatterChart>
      <c:valAx>
        <c:axId val="1097294959"/>
        <c:scaling>
          <c:orientation val="minMax"/>
          <c:max val="210"/>
          <c:min val="1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87055"/>
        <c:crosses val="autoZero"/>
        <c:crossBetween val="midCat"/>
      </c:valAx>
      <c:valAx>
        <c:axId val="109728705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[mM}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94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 1</a:t>
            </a:r>
          </a:p>
        </c:rich>
      </c:tx>
      <c:layout>
        <c:manualLayout>
          <c:xMode val="edge"/>
          <c:yMode val="edge"/>
          <c:x val="2.1986001749781259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70055555555556"/>
          <c:y val="0.17850651811429438"/>
          <c:w val="0.75436388888888883"/>
          <c:h val="0.6692731544641504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3.5750555555555556E-2"/>
                  <c:y val="0.259457708049113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1-Dodecane (C12)'!$A$11:$A$14</c:f>
              <c:numCache>
                <c:formatCode>0</c:formatCode>
                <c:ptCount val="4"/>
                <c:pt idx="0">
                  <c:v>133</c:v>
                </c:pt>
                <c:pt idx="1">
                  <c:v>143</c:v>
                </c:pt>
                <c:pt idx="2">
                  <c:v>150</c:v>
                </c:pt>
                <c:pt idx="3">
                  <c:v>157</c:v>
                </c:pt>
              </c:numCache>
            </c:numRef>
          </c:xVal>
          <c:yVal>
            <c:numRef>
              <c:f>'Table 1-Dodecane (C12)'!$B$11:$B$14</c:f>
              <c:numCache>
                <c:formatCode>0.00</c:formatCode>
                <c:ptCount val="4"/>
                <c:pt idx="0">
                  <c:v>1.709090909090909</c:v>
                </c:pt>
                <c:pt idx="1">
                  <c:v>4.872727272727273</c:v>
                </c:pt>
                <c:pt idx="2">
                  <c:v>8.4727272727272727</c:v>
                </c:pt>
                <c:pt idx="3">
                  <c:v>10.399999999999999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E3-4633-896B-EBE0E5BCA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312431"/>
        <c:axId val="1097289551"/>
      </c:scatterChart>
      <c:valAx>
        <c:axId val="109731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89551"/>
        <c:crosses val="autoZero"/>
        <c:crossBetween val="midCat"/>
        <c:majorUnit val="5"/>
      </c:valAx>
      <c:valAx>
        <c:axId val="109728955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3124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</a:t>
            </a:r>
            <a:r>
              <a:rPr lang="en-US" baseline="0"/>
              <a:t> 1 - Dilution 2</a:t>
            </a:r>
            <a:endParaRPr lang="en-US"/>
          </a:p>
        </c:rich>
      </c:tx>
      <c:layout>
        <c:manualLayout>
          <c:xMode val="edge"/>
          <c:yMode val="edge"/>
          <c:x val="3.3097112860892369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70055555555556"/>
          <c:y val="0.17369372442019101"/>
          <c:w val="0.77200277777777782"/>
          <c:h val="0.66446036077004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1.0601388888888889E-2"/>
                  <c:y val="0.3027728512960436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1-Dodecane (C12)'!$A$15:$A$18</c:f>
              <c:numCache>
                <c:formatCode>0</c:formatCode>
                <c:ptCount val="4"/>
                <c:pt idx="0">
                  <c:v>159</c:v>
                </c:pt>
                <c:pt idx="1">
                  <c:v>171</c:v>
                </c:pt>
                <c:pt idx="2">
                  <c:v>185</c:v>
                </c:pt>
                <c:pt idx="3">
                  <c:v>208</c:v>
                </c:pt>
              </c:numCache>
            </c:numRef>
          </c:xVal>
          <c:yVal>
            <c:numRef>
              <c:f>'Table 1-Dodecane (C12)'!$B$15:$B$18</c:f>
              <c:numCache>
                <c:formatCode>0.00</c:formatCode>
                <c:ptCount val="4"/>
                <c:pt idx="0">
                  <c:v>1.8181818181818183</c:v>
                </c:pt>
                <c:pt idx="1">
                  <c:v>7.2</c:v>
                </c:pt>
                <c:pt idx="2">
                  <c:v>9.454545454545455</c:v>
                </c:pt>
                <c:pt idx="3">
                  <c:v>16.581818181818182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64-4E83-A387-7A0870E09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974559"/>
        <c:axId val="1096979967"/>
      </c:scatterChart>
      <c:valAx>
        <c:axId val="1096974559"/>
        <c:scaling>
          <c:orientation val="minMax"/>
          <c:max val="21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6979967"/>
        <c:crosses val="autoZero"/>
        <c:crossBetween val="midCat"/>
      </c:valAx>
      <c:valAx>
        <c:axId val="1096979967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6974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1</a:t>
            </a:r>
          </a:p>
        </c:rich>
      </c:tx>
      <c:layout>
        <c:manualLayout>
          <c:xMode val="edge"/>
          <c:yMode val="edge"/>
          <c:x val="3.0319335083114598E-2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4.4040555555555555E-2"/>
                  <c:y val="0.249832120660906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1-Dodecane (C12)'!$A$11:$A$14</c:f>
              <c:numCache>
                <c:formatCode>0</c:formatCode>
                <c:ptCount val="4"/>
                <c:pt idx="0">
                  <c:v>133</c:v>
                </c:pt>
                <c:pt idx="1">
                  <c:v>143</c:v>
                </c:pt>
                <c:pt idx="2">
                  <c:v>150</c:v>
                </c:pt>
                <c:pt idx="3">
                  <c:v>157</c:v>
                </c:pt>
              </c:numCache>
            </c:numRef>
          </c:xVal>
          <c:yVal>
            <c:numRef>
              <c:f>'Table 1-Dodecane (C12)'!$C$11:$C$14</c:f>
              <c:numCache>
                <c:formatCode>0.00</c:formatCode>
                <c:ptCount val="4"/>
                <c:pt idx="0">
                  <c:v>2.2181818181818183</c:v>
                </c:pt>
                <c:pt idx="1">
                  <c:v>5.3454545454545448</c:v>
                </c:pt>
                <c:pt idx="2">
                  <c:v>8.7272727272727266</c:v>
                </c:pt>
                <c:pt idx="3">
                  <c:v>11.527272727272727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88-4FBA-8A35-3A41DEED2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331839"/>
        <c:axId val="1032327263"/>
      </c:scatterChart>
      <c:valAx>
        <c:axId val="10323318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27263"/>
        <c:crosses val="autoZero"/>
        <c:crossBetween val="midCat"/>
      </c:valAx>
      <c:valAx>
        <c:axId val="1032327263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31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2</a:t>
            </a:r>
          </a:p>
        </c:rich>
      </c:tx>
      <c:layout>
        <c:manualLayout>
          <c:xMode val="edge"/>
          <c:yMode val="edge"/>
          <c:x val="3.7561111111111101E-2"/>
          <c:y val="4.8127936941033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4.8210848643919509E-2"/>
                  <c:y val="0.281990740740740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1-Dodecane (C12)'!$A$15:$A$18</c:f>
              <c:numCache>
                <c:formatCode>0</c:formatCode>
                <c:ptCount val="4"/>
                <c:pt idx="0">
                  <c:v>159</c:v>
                </c:pt>
                <c:pt idx="1">
                  <c:v>171</c:v>
                </c:pt>
                <c:pt idx="2">
                  <c:v>185</c:v>
                </c:pt>
                <c:pt idx="3">
                  <c:v>208</c:v>
                </c:pt>
              </c:numCache>
            </c:numRef>
          </c:xVal>
          <c:yVal>
            <c:numRef>
              <c:f>'Table 1-Dodecane (C12)'!$C$15:$C$18</c:f>
              <c:numCache>
                <c:formatCode>0.00</c:formatCode>
                <c:ptCount val="4"/>
                <c:pt idx="0">
                  <c:v>1.5999999999999999</c:v>
                </c:pt>
                <c:pt idx="1">
                  <c:v>7.6363636363636358</c:v>
                </c:pt>
                <c:pt idx="2">
                  <c:v>13.418181818181818</c:v>
                </c:pt>
                <c:pt idx="3">
                  <c:v>19.563636363636366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A8-4213-935E-6D62ACC8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3092543"/>
        <c:axId val="983098367"/>
      </c:scatterChart>
      <c:valAx>
        <c:axId val="983092543"/>
        <c:scaling>
          <c:orientation val="minMax"/>
          <c:max val="21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098367"/>
        <c:crosses val="autoZero"/>
        <c:crossBetween val="midCat"/>
      </c:valAx>
      <c:valAx>
        <c:axId val="983098367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092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</a:t>
            </a:r>
            <a:r>
              <a:rPr lang="en-US" baseline="0"/>
              <a:t> 1</a:t>
            </a:r>
            <a:endParaRPr lang="en-US"/>
          </a:p>
        </c:rich>
      </c:tx>
      <c:layout>
        <c:manualLayout>
          <c:xMode val="edge"/>
          <c:yMode val="edge"/>
          <c:x val="2.5490336065690795E-2"/>
          <c:y val="3.60904428934710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173166666666663"/>
          <c:y val="0.18122614650661742"/>
          <c:w val="0.74533277777777773"/>
          <c:h val="0.63789819944598325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3.1970277777777778E-2"/>
                  <c:y val="0.2552066020313942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8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0.0029e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0.0366x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0.9941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1-Tetradecane (C14)'!$A$15:$A$18</c:f>
              <c:numCache>
                <c:formatCode>0</c:formatCode>
                <c:ptCount val="4"/>
                <c:pt idx="0">
                  <c:v>175</c:v>
                </c:pt>
                <c:pt idx="1">
                  <c:v>185</c:v>
                </c:pt>
                <c:pt idx="2">
                  <c:v>208</c:v>
                </c:pt>
                <c:pt idx="3">
                  <c:v>230</c:v>
                </c:pt>
              </c:numCache>
            </c:numRef>
          </c:xVal>
          <c:yVal>
            <c:numRef>
              <c:f>'Table 1-Tetradecane (C14)'!$B$15:$B$18</c:f>
              <c:numCache>
                <c:formatCode>0.00</c:formatCode>
                <c:ptCount val="4"/>
                <c:pt idx="0">
                  <c:v>1.6727272727272726</c:v>
                </c:pt>
                <c:pt idx="1">
                  <c:v>2.5454545454545459</c:v>
                </c:pt>
                <c:pt idx="2">
                  <c:v>6.4363636363636356</c:v>
                </c:pt>
                <c:pt idx="3">
                  <c:v>12.363636363636365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78-4605-94C3-84459A672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ax val="235"/>
          <c:min val="1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 val="autoZero"/>
        <c:crossBetween val="midCat"/>
      </c:valAx>
      <c:valAx>
        <c:axId val="1019039631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</a:t>
                </a:r>
                <a:r>
                  <a:rPr lang="en-US" sz="1100" b="1" baseline="0"/>
                  <a:t> [mM]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 Dilution 2</a:t>
            </a:r>
          </a:p>
        </c:rich>
      </c:tx>
      <c:layout>
        <c:manualLayout>
          <c:xMode val="edge"/>
          <c:yMode val="edge"/>
          <c:x val="2.7621244268167793E-2"/>
          <c:y val="4.62997094014739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84277777777779"/>
          <c:y val="0.18122614650661742"/>
          <c:w val="0.73122166666666666"/>
          <c:h val="0.71406432748538018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3.4542777777777776E-2"/>
                  <c:y val="0.2838165589412126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20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0.0026e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0.0282x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0.8227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1-Tetradecane (C14)'!$A$19:$A$24</c:f>
              <c:numCache>
                <c:formatCode>0</c:formatCode>
                <c:ptCount val="6"/>
                <c:pt idx="0">
                  <c:v>232</c:v>
                </c:pt>
                <c:pt idx="1">
                  <c:v>249</c:v>
                </c:pt>
                <c:pt idx="2">
                  <c:v>265</c:v>
                </c:pt>
                <c:pt idx="3">
                  <c:v>277</c:v>
                </c:pt>
                <c:pt idx="4">
                  <c:v>298</c:v>
                </c:pt>
                <c:pt idx="5">
                  <c:v>319</c:v>
                </c:pt>
              </c:numCache>
            </c:numRef>
          </c:xVal>
          <c:yVal>
            <c:numRef>
              <c:f>'Table 1-Tetradecane (C14)'!$B$19:$B$24</c:f>
              <c:numCache>
                <c:formatCode>0.00</c:formatCode>
                <c:ptCount val="6"/>
                <c:pt idx="0">
                  <c:v>0.98181818181818181</c:v>
                </c:pt>
                <c:pt idx="1">
                  <c:v>3.8181818181818179</c:v>
                </c:pt>
                <c:pt idx="2">
                  <c:v>6.9090909090909092</c:v>
                </c:pt>
                <c:pt idx="3">
                  <c:v>8.7272727272727266</c:v>
                </c:pt>
                <c:pt idx="4">
                  <c:v>12.509090909090908</c:v>
                </c:pt>
                <c:pt idx="5">
                  <c:v>14.109090909090909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3E-46DA-8E0B-D29C5B10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ax val="320"/>
          <c:min val="2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0.52918194444444444"/>
              <c:y val="0.875745998768851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At val="1"/>
        <c:crossBetween val="midCat"/>
        <c:majorUnit val="10"/>
      </c:valAx>
      <c:valAx>
        <c:axId val="1019039631"/>
        <c:scaling>
          <c:logBase val="10"/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</a:t>
                </a:r>
                <a:r>
                  <a:rPr lang="en-US" sz="1100" b="1" baseline="0"/>
                  <a:t> [mM]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1</a:t>
            </a:r>
          </a:p>
        </c:rich>
      </c:tx>
      <c:layout>
        <c:manualLayout>
          <c:xMode val="edge"/>
          <c:yMode val="edge"/>
          <c:x val="1.3652668416447926E-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7.8901160196340914E-2"/>
                  <c:y val="0.3509007882370774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0.342e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0.0054x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0.7977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1-Pentane (C5)'!$C$21:$C$36</c:f>
              <c:numCache>
                <c:formatCode>0</c:formatCode>
                <c:ptCount val="16"/>
                <c:pt idx="0">
                  <c:v>279</c:v>
                </c:pt>
                <c:pt idx="1">
                  <c:v>298</c:v>
                </c:pt>
                <c:pt idx="2">
                  <c:v>319</c:v>
                </c:pt>
                <c:pt idx="3">
                  <c:v>340</c:v>
                </c:pt>
                <c:pt idx="4">
                  <c:v>368</c:v>
                </c:pt>
                <c:pt idx="5">
                  <c:v>390</c:v>
                </c:pt>
                <c:pt idx="6">
                  <c:v>427</c:v>
                </c:pt>
                <c:pt idx="7">
                  <c:v>453</c:v>
                </c:pt>
                <c:pt idx="8">
                  <c:v>467</c:v>
                </c:pt>
                <c:pt idx="9">
                  <c:v>495</c:v>
                </c:pt>
                <c:pt idx="10">
                  <c:v>536</c:v>
                </c:pt>
                <c:pt idx="11">
                  <c:v>579</c:v>
                </c:pt>
                <c:pt idx="12">
                  <c:v>608</c:v>
                </c:pt>
                <c:pt idx="13">
                  <c:v>634</c:v>
                </c:pt>
                <c:pt idx="14">
                  <c:v>663</c:v>
                </c:pt>
                <c:pt idx="15">
                  <c:v>729</c:v>
                </c:pt>
              </c:numCache>
            </c:numRef>
          </c:xVal>
          <c:yVal>
            <c:numRef>
              <c:f>'Table 1-Pentane (C5)'!$D$21:$D$36</c:f>
              <c:numCache>
                <c:formatCode>0.00</c:formatCode>
                <c:ptCount val="16"/>
                <c:pt idx="0">
                  <c:v>0.58181818181818179</c:v>
                </c:pt>
                <c:pt idx="1">
                  <c:v>1.3454545454545455</c:v>
                </c:pt>
                <c:pt idx="2">
                  <c:v>1.6363636363636362</c:v>
                </c:pt>
                <c:pt idx="3">
                  <c:v>2.1090909090909093</c:v>
                </c:pt>
                <c:pt idx="4">
                  <c:v>3.127272727272727</c:v>
                </c:pt>
                <c:pt idx="5">
                  <c:v>4.2545454545454549</c:v>
                </c:pt>
                <c:pt idx="6">
                  <c:v>5.3454545454545448</c:v>
                </c:pt>
                <c:pt idx="7">
                  <c:v>5.6727272727272728</c:v>
                </c:pt>
                <c:pt idx="8">
                  <c:v>6.6181818181818182</c:v>
                </c:pt>
                <c:pt idx="9">
                  <c:v>5.6727272727272728</c:v>
                </c:pt>
                <c:pt idx="10">
                  <c:v>7.8545454545454545</c:v>
                </c:pt>
                <c:pt idx="11">
                  <c:v>7.4909090909090903</c:v>
                </c:pt>
                <c:pt idx="12">
                  <c:v>7.3818181818181827</c:v>
                </c:pt>
                <c:pt idx="13">
                  <c:v>7.5636363636363635</c:v>
                </c:pt>
                <c:pt idx="14">
                  <c:v>11.236363636363636</c:v>
                </c:pt>
                <c:pt idx="15">
                  <c:v>12.290909090909091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17-4F0C-9789-9591D517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7302031"/>
        <c:axId val="1097286223"/>
      </c:scatterChart>
      <c:valAx>
        <c:axId val="1097302031"/>
        <c:scaling>
          <c:orientation val="minMax"/>
          <c:min val="2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86223"/>
        <c:crosses val="autoZero"/>
        <c:crossBetween val="midCat"/>
      </c:valAx>
      <c:valAx>
        <c:axId val="1097286223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3020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</a:t>
            </a:r>
            <a:r>
              <a:rPr lang="en-US" baseline="0"/>
              <a:t> 1</a:t>
            </a:r>
            <a:endParaRPr lang="en-US"/>
          </a:p>
        </c:rich>
      </c:tx>
      <c:layout>
        <c:manualLayout>
          <c:xMode val="edge"/>
          <c:yMode val="edge"/>
          <c:x val="5.0846214166317058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444444444444445"/>
          <c:y val="0.14333848580775624"/>
          <c:w val="0.78363333333333329"/>
          <c:h val="0.6699157433056325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7.6465277777777771E-2"/>
                  <c:y val="0.405216605109264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24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0.005e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0.0327x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0.9068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1-Tetradecane (C14)'!$A$15:$A$18</c:f>
              <c:numCache>
                <c:formatCode>0</c:formatCode>
                <c:ptCount val="4"/>
                <c:pt idx="0">
                  <c:v>175</c:v>
                </c:pt>
                <c:pt idx="1">
                  <c:v>185</c:v>
                </c:pt>
                <c:pt idx="2">
                  <c:v>208</c:v>
                </c:pt>
                <c:pt idx="3">
                  <c:v>230</c:v>
                </c:pt>
              </c:numCache>
            </c:numRef>
          </c:xVal>
          <c:yVal>
            <c:numRef>
              <c:f>'Table 1-Tetradecane (C14)'!$C$15:$C$18</c:f>
              <c:numCache>
                <c:formatCode>0.00</c:formatCode>
                <c:ptCount val="4"/>
                <c:pt idx="0">
                  <c:v>1.1636363636363636</c:v>
                </c:pt>
                <c:pt idx="1">
                  <c:v>2.8</c:v>
                </c:pt>
                <c:pt idx="2">
                  <c:v>5.3454545454545448</c:v>
                </c:pt>
                <c:pt idx="3">
                  <c:v>8.0727272727272723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836-407B-9A97-F252E25AC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ax val="235"/>
          <c:min val="1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 val="autoZero"/>
        <c:crossBetween val="midCat"/>
        <c:majorUnit val="10"/>
      </c:valAx>
      <c:valAx>
        <c:axId val="101903963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2 - Dilution 2</a:t>
            </a:r>
          </a:p>
        </c:rich>
      </c:tx>
      <c:layout>
        <c:manualLayout>
          <c:xMode val="edge"/>
          <c:yMode val="edge"/>
          <c:x val="4.8056617823104456E-2"/>
          <c:y val="2.8699160099437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324999999999999"/>
          <c:y val="0.15306142940337772"/>
          <c:w val="0.74482777777777776"/>
          <c:h val="0.6699649892274547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1.7372500000000065E-2"/>
                  <c:y val="0.2964616035703293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28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0.0016e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0.0274x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0.9204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1-Tetradecane (C14)'!$A$19:$A$24</c:f>
              <c:numCache>
                <c:formatCode>0</c:formatCode>
                <c:ptCount val="6"/>
                <c:pt idx="0">
                  <c:v>232</c:v>
                </c:pt>
                <c:pt idx="1">
                  <c:v>249</c:v>
                </c:pt>
                <c:pt idx="2">
                  <c:v>265</c:v>
                </c:pt>
                <c:pt idx="3">
                  <c:v>277</c:v>
                </c:pt>
                <c:pt idx="4">
                  <c:v>298</c:v>
                </c:pt>
                <c:pt idx="5">
                  <c:v>319</c:v>
                </c:pt>
              </c:numCache>
            </c:numRef>
          </c:xVal>
          <c:yVal>
            <c:numRef>
              <c:f>'Table 1-Tetradecane (C14)'!$C$19:$C$24</c:f>
              <c:numCache>
                <c:formatCode>0.00</c:formatCode>
                <c:ptCount val="6"/>
                <c:pt idx="0">
                  <c:v>0.61818181818181828</c:v>
                </c:pt>
                <c:pt idx="1">
                  <c:v>2.0727272727272728</c:v>
                </c:pt>
                <c:pt idx="2">
                  <c:v>2.6545454545454543</c:v>
                </c:pt>
                <c:pt idx="3">
                  <c:v>3.4545454545454546</c:v>
                </c:pt>
                <c:pt idx="4">
                  <c:v>5.5272727272727273</c:v>
                </c:pt>
                <c:pt idx="5">
                  <c:v>8.6545454545454543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57-4E1D-93A4-7A8A8B28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ax val="320"/>
          <c:min val="2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layout>
            <c:manualLayout>
              <c:xMode val="edge"/>
              <c:yMode val="edge"/>
              <c:x val="0.52633666666666667"/>
              <c:y val="0.876773622653124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 val="autoZero"/>
        <c:crossBetween val="midCat"/>
        <c:majorUnit val="10"/>
      </c:valAx>
      <c:valAx>
        <c:axId val="101903963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</a:t>
            </a:r>
            <a:r>
              <a:rPr lang="en-US" baseline="0"/>
              <a:t> - Dilution 1</a:t>
            </a:r>
            <a:endParaRPr lang="en-US"/>
          </a:p>
        </c:rich>
      </c:tx>
      <c:layout>
        <c:manualLayout>
          <c:xMode val="edge"/>
          <c:yMode val="edge"/>
          <c:x val="6.827823302188768E-2"/>
          <c:y val="9.450494662702915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107"/>
          <c:y val="0.15951230158730159"/>
          <c:w val="0.78363333333333329"/>
          <c:h val="0.67089047619047615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6.0721666666666667E-2"/>
                  <c:y val="0.368188673437980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1-Table 1-Hexane (C6)'!$A$15:$A$18</c:f>
              <c:numCache>
                <c:formatCode>0</c:formatCode>
                <c:ptCount val="4"/>
                <c:pt idx="0">
                  <c:v>175</c:v>
                </c:pt>
                <c:pt idx="1">
                  <c:v>185</c:v>
                </c:pt>
                <c:pt idx="2">
                  <c:v>208</c:v>
                </c:pt>
                <c:pt idx="3">
                  <c:v>230</c:v>
                </c:pt>
              </c:numCache>
            </c:numRef>
          </c:xVal>
          <c:yVal>
            <c:numRef>
              <c:f>'Table 1-Table 1-Hexane (C6)'!$B$15:$B$18</c:f>
              <c:numCache>
                <c:formatCode>0.00</c:formatCode>
                <c:ptCount val="4"/>
                <c:pt idx="0">
                  <c:v>1.3090909090909091</c:v>
                </c:pt>
                <c:pt idx="1">
                  <c:v>3.2727272727272725</c:v>
                </c:pt>
                <c:pt idx="2">
                  <c:v>5.9636363636363638</c:v>
                </c:pt>
                <c:pt idx="3">
                  <c:v>10.727272727272727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C70-40FC-9359-CED3F3067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ax val="235"/>
          <c:min val="1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 val="autoZero"/>
        <c:crossBetween val="midCat"/>
        <c:majorUnit val="10"/>
      </c:valAx>
      <c:valAx>
        <c:axId val="101903963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</a:t>
            </a:r>
            <a:r>
              <a:rPr lang="en-US" baseline="0"/>
              <a:t> - Dilution 2</a:t>
            </a:r>
            <a:endParaRPr lang="en-US"/>
          </a:p>
        </c:rich>
      </c:tx>
      <c:layout>
        <c:manualLayout>
          <c:xMode val="edge"/>
          <c:yMode val="edge"/>
          <c:x val="6.827823302188768E-2"/>
          <c:y val="1.8900989325405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54222222222226"/>
          <c:y val="0.19982990590619029"/>
          <c:w val="0.78716111111111109"/>
          <c:h val="0.6255333333333333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3.4676944444444448E-2"/>
                  <c:y val="0.366636905242547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1-Table 1-Hexane (C6)'!$A$19:$A$23</c:f>
              <c:numCache>
                <c:formatCode>0</c:formatCode>
                <c:ptCount val="5"/>
                <c:pt idx="0">
                  <c:v>232</c:v>
                </c:pt>
                <c:pt idx="1">
                  <c:v>249</c:v>
                </c:pt>
                <c:pt idx="2">
                  <c:v>265</c:v>
                </c:pt>
                <c:pt idx="3">
                  <c:v>277</c:v>
                </c:pt>
                <c:pt idx="4">
                  <c:v>298</c:v>
                </c:pt>
              </c:numCache>
            </c:numRef>
          </c:xVal>
          <c:yVal>
            <c:numRef>
              <c:f>'Table 1-Table 1-Hexane (C6)'!$B$19:$B$23</c:f>
              <c:numCache>
                <c:formatCode>0.00</c:formatCode>
                <c:ptCount val="5"/>
                <c:pt idx="0">
                  <c:v>1.2</c:v>
                </c:pt>
                <c:pt idx="1">
                  <c:v>2.8</c:v>
                </c:pt>
                <c:pt idx="2">
                  <c:v>4.2181818181818187</c:v>
                </c:pt>
                <c:pt idx="3">
                  <c:v>5.6</c:v>
                </c:pt>
                <c:pt idx="4">
                  <c:v>9.3090909090909086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18-495B-9F3F-4ACEBF240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in val="2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 val="autoZero"/>
        <c:crossBetween val="midCat"/>
        <c:majorUnit val="10"/>
      </c:valAx>
      <c:valAx>
        <c:axId val="101903963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</a:t>
                </a:r>
                <a:r>
                  <a:rPr lang="en-US" sz="1100" b="1" baseline="0"/>
                  <a:t> [mM]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</a:t>
            </a:r>
            <a:r>
              <a:rPr lang="en-US" baseline="0"/>
              <a:t> 2 - Dilution 1</a:t>
            </a:r>
          </a:p>
        </c:rich>
      </c:tx>
      <c:layout>
        <c:manualLayout>
          <c:xMode val="edge"/>
          <c:yMode val="edge"/>
          <c:x val="7.3066223054706891E-2"/>
          <c:y val="1.42031951597300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107"/>
          <c:y val="0.17463134920634921"/>
          <c:w val="0.78363333333333329"/>
          <c:h val="0.6557714285714285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3.2499444444444442E-2"/>
                  <c:y val="0.343001819137511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1-Table 1-Hexane (C6)'!$A$15:$A$18</c:f>
              <c:numCache>
                <c:formatCode>0</c:formatCode>
                <c:ptCount val="4"/>
                <c:pt idx="0">
                  <c:v>175</c:v>
                </c:pt>
                <c:pt idx="1">
                  <c:v>185</c:v>
                </c:pt>
                <c:pt idx="2">
                  <c:v>208</c:v>
                </c:pt>
                <c:pt idx="3">
                  <c:v>230</c:v>
                </c:pt>
              </c:numCache>
            </c:numRef>
          </c:xVal>
          <c:yVal>
            <c:numRef>
              <c:f>'Table 1-Table 1-Hexane (C6)'!$C$15:$C$18</c:f>
              <c:numCache>
                <c:formatCode>0.00</c:formatCode>
                <c:ptCount val="4"/>
                <c:pt idx="0">
                  <c:v>1.4181818181818182</c:v>
                </c:pt>
                <c:pt idx="1">
                  <c:v>2.9090909090909092</c:v>
                </c:pt>
                <c:pt idx="2">
                  <c:v>5.5272727272727273</c:v>
                </c:pt>
                <c:pt idx="3">
                  <c:v>11.09090909090909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5A4-4A8E-A509-3D0B1F646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ax val="235"/>
          <c:min val="1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 val="autoZero"/>
        <c:crossBetween val="midCat"/>
        <c:majorUnit val="10"/>
      </c:valAx>
      <c:valAx>
        <c:axId val="101903963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</a:t>
            </a:r>
            <a:r>
              <a:rPr lang="en-US" baseline="0"/>
              <a:t> - Dilution 2</a:t>
            </a:r>
            <a:endParaRPr lang="en-US"/>
          </a:p>
        </c:rich>
      </c:tx>
      <c:layout>
        <c:manualLayout>
          <c:xMode val="edge"/>
          <c:yMode val="edge"/>
          <c:x val="5.9648280160973899E-2"/>
          <c:y val="1.8976097587943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107"/>
          <c:y val="0.15951230158730159"/>
          <c:w val="0.78363333333333329"/>
          <c:h val="0.66585079365079358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3.1821666666666665E-2"/>
                  <c:y val="0.314170931251521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339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1-Table 1-Hexane (C6)'!$A$19:$A$23</c:f>
              <c:numCache>
                <c:formatCode>0</c:formatCode>
                <c:ptCount val="5"/>
                <c:pt idx="0">
                  <c:v>232</c:v>
                </c:pt>
                <c:pt idx="1">
                  <c:v>249</c:v>
                </c:pt>
                <c:pt idx="2">
                  <c:v>265</c:v>
                </c:pt>
                <c:pt idx="3">
                  <c:v>277</c:v>
                </c:pt>
                <c:pt idx="4">
                  <c:v>298</c:v>
                </c:pt>
              </c:numCache>
            </c:numRef>
          </c:xVal>
          <c:yVal>
            <c:numRef>
              <c:f>'Table 1-Table 1-Hexane (C6)'!$C$19:$C$23</c:f>
              <c:numCache>
                <c:formatCode>0.00</c:formatCode>
                <c:ptCount val="5"/>
                <c:pt idx="0">
                  <c:v>1.5636363636363635</c:v>
                </c:pt>
                <c:pt idx="1">
                  <c:v>2.6181818181818182</c:v>
                </c:pt>
                <c:pt idx="2">
                  <c:v>4.9454545454545498</c:v>
                </c:pt>
                <c:pt idx="3">
                  <c:v>6.6909090909090905</c:v>
                </c:pt>
                <c:pt idx="4">
                  <c:v>12.181818181818182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39-4F06-BB02-B27267725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033807"/>
        <c:axId val="1019039631"/>
      </c:scatterChart>
      <c:valAx>
        <c:axId val="1019033807"/>
        <c:scaling>
          <c:orientation val="minMax"/>
          <c:min val="2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9631"/>
        <c:crosses val="autoZero"/>
        <c:crossBetween val="midCat"/>
        <c:majorUnit val="10"/>
      </c:valAx>
      <c:valAx>
        <c:axId val="101903963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</a:t>
                </a:r>
                <a:r>
                  <a:rPr lang="en-US" sz="1100" b="1" baseline="0"/>
                  <a:t> [mM]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03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1 -</a:t>
            </a:r>
            <a:r>
              <a:rPr lang="en-US" baseline="0"/>
              <a:t> Dilution 1</a:t>
            </a:r>
            <a:endParaRPr lang="en-US"/>
          </a:p>
        </c:rich>
      </c:tx>
      <c:layout>
        <c:manualLayout>
          <c:xMode val="edge"/>
          <c:yMode val="edge"/>
          <c:x val="2.7541557305336833E-2"/>
          <c:y val="3.240740740740740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585416666666665"/>
          <c:y val="0.17850651811429438"/>
          <c:w val="0.78121027777777763"/>
          <c:h val="0.664460360770047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5.4642222222222224E-2"/>
                  <c:y val="0.2787088828255267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0.1406e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0.0277x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0.8995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xVal>
            <c:numRef>
              <c:f>'Table 1-Heptane (C7)'!$A$10:$A$15</c:f>
              <c:numCache>
                <c:formatCode>0</c:formatCode>
                <c:ptCount val="6"/>
                <c:pt idx="0">
                  <c:v>103</c:v>
                </c:pt>
                <c:pt idx="1">
                  <c:v>130</c:v>
                </c:pt>
                <c:pt idx="2">
                  <c:v>143</c:v>
                </c:pt>
                <c:pt idx="3">
                  <c:v>150</c:v>
                </c:pt>
                <c:pt idx="4">
                  <c:v>157</c:v>
                </c:pt>
                <c:pt idx="5">
                  <c:v>171</c:v>
                </c:pt>
              </c:numCache>
            </c:numRef>
          </c:xVal>
          <c:yVal>
            <c:numRef>
              <c:f>'Table 1-Heptane (C7)'!$B$10:$B$15</c:f>
              <c:numCache>
                <c:formatCode>0.00</c:formatCode>
                <c:ptCount val="6"/>
                <c:pt idx="0">
                  <c:v>1.9272727272727272</c:v>
                </c:pt>
                <c:pt idx="1">
                  <c:v>7.163636363636364</c:v>
                </c:pt>
                <c:pt idx="2">
                  <c:v>8</c:v>
                </c:pt>
                <c:pt idx="3">
                  <c:v>10.109090909090909</c:v>
                </c:pt>
                <c:pt idx="4">
                  <c:v>8.872727272727273</c:v>
                </c:pt>
                <c:pt idx="5">
                  <c:v>14.327272727272728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3E-48F9-AB06-E8FD1A0E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975119"/>
        <c:axId val="967978447"/>
      </c:scatterChart>
      <c:valAx>
        <c:axId val="967975119"/>
        <c:scaling>
          <c:orientation val="minMax"/>
          <c:max val="175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978447"/>
        <c:crosses val="autoZero"/>
        <c:crossBetween val="midCat"/>
        <c:majorUnit val="10"/>
      </c:valAx>
      <c:valAx>
        <c:axId val="967978447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Sulfide</a:t>
                </a:r>
                <a:r>
                  <a:rPr lang="en-US" sz="1050" b="1" baseline="0"/>
                  <a:t> [mM]</a:t>
                </a:r>
                <a:endParaRPr lang="en-US" sz="1050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975119"/>
        <c:crosses val="autoZero"/>
        <c:crossBetween val="midCat"/>
      </c:valAx>
    </c:plotArea>
    <c:plotVisOnly val="1"/>
    <c:dispBlanksAs val="gap"/>
    <c:showDLblsOverMax val="0"/>
  </c:chart>
  <c:spPr>
    <a:ln>
      <a:solidFill>
        <a:schemeClr val="tx1">
          <a:lumMod val="15000"/>
          <a:lumOff val="85000"/>
        </a:schemeClr>
      </a:solidFill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Replicate 2- Dilution</a:t>
            </a:r>
            <a:r>
              <a:rPr lang="en-US" baseline="0"/>
              <a:t> 1</a:t>
            </a:r>
            <a:endParaRPr lang="en-US"/>
          </a:p>
        </c:rich>
      </c:tx>
      <c:layout>
        <c:manualLayout>
          <c:xMode val="edge"/>
          <c:yMode val="edge"/>
          <c:x val="2.9159667541557292E-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3399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4.4908611111111114E-2"/>
                  <c:y val="0.2787088828255267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y = 0.165e</a:t>
                    </a:r>
                    <a:r>
                      <a:rPr lang="en-US" sz="1600" baseline="30000">
                        <a:solidFill>
                          <a:srgbClr val="FF3399"/>
                        </a:solidFill>
                      </a:rPr>
                      <a:t>0.027x</a:t>
                    </a: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/>
                    </a:r>
                    <a:br>
                      <a:rPr lang="en-US" sz="1600" baseline="0">
                        <a:solidFill>
                          <a:srgbClr val="FF3399"/>
                        </a:solidFill>
                      </a:rPr>
                    </a:br>
                    <a:r>
                      <a:rPr lang="en-US" sz="1600" baseline="0">
                        <a:solidFill>
                          <a:srgbClr val="FF3399"/>
                        </a:solidFill>
                      </a:rPr>
                      <a:t>R² = 0.8856</a:t>
                    </a:r>
                    <a:endParaRPr lang="en-US" sz="1600">
                      <a:solidFill>
                        <a:srgbClr val="FF3399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'Table 1-Heptane (C7)'!$A$10:$A$15</c:f>
              <c:numCache>
                <c:formatCode>0</c:formatCode>
                <c:ptCount val="6"/>
                <c:pt idx="0">
                  <c:v>103</c:v>
                </c:pt>
                <c:pt idx="1">
                  <c:v>130</c:v>
                </c:pt>
                <c:pt idx="2">
                  <c:v>143</c:v>
                </c:pt>
                <c:pt idx="3">
                  <c:v>150</c:v>
                </c:pt>
                <c:pt idx="4">
                  <c:v>157</c:v>
                </c:pt>
                <c:pt idx="5">
                  <c:v>171</c:v>
                </c:pt>
              </c:numCache>
            </c:numRef>
          </c:xVal>
          <c:yVal>
            <c:numRef>
              <c:f>'Table 1-Heptane (C7)'!$C$10:$C$15</c:f>
              <c:numCache>
                <c:formatCode>0.00</c:formatCode>
                <c:ptCount val="6"/>
                <c:pt idx="0">
                  <c:v>2.0727272727272728</c:v>
                </c:pt>
                <c:pt idx="1">
                  <c:v>7.418181818181818</c:v>
                </c:pt>
                <c:pt idx="2">
                  <c:v>8.65</c:v>
                </c:pt>
                <c:pt idx="3">
                  <c:v>11.672727272727274</c:v>
                </c:pt>
                <c:pt idx="4">
                  <c:v>9.9636363636363647</c:v>
                </c:pt>
                <c:pt idx="5">
                  <c:v>13.636363636363637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4D-4212-99F8-249D149E9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326847"/>
        <c:axId val="1032332255"/>
      </c:scatterChart>
      <c:valAx>
        <c:axId val="1032326847"/>
        <c:scaling>
          <c:orientation val="minMax"/>
          <c:max val="175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32255"/>
        <c:crosses val="autoZero"/>
        <c:crossBetween val="midCat"/>
        <c:majorUnit val="10"/>
      </c:valAx>
      <c:valAx>
        <c:axId val="1032332255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Sulfide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326847"/>
        <c:crosses val="autoZero"/>
        <c:crossBetween val="midCat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196645</xdr:colOff>
      <xdr:row>0</xdr:row>
      <xdr:rowOff>172884</xdr:rowOff>
    </xdr:from>
    <xdr:to>
      <xdr:col>10</xdr:col>
      <xdr:colOff>126166</xdr:colOff>
      <xdr:row>15</xdr:row>
      <xdr:rowOff>35323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302623</xdr:colOff>
      <xdr:row>0</xdr:row>
      <xdr:rowOff>168730</xdr:rowOff>
    </xdr:from>
    <xdr:to>
      <xdr:col>16</xdr:col>
      <xdr:colOff>230623</xdr:colOff>
      <xdr:row>15</xdr:row>
      <xdr:rowOff>31673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206828</xdr:colOff>
      <xdr:row>16</xdr:row>
      <xdr:rowOff>5442</xdr:rowOff>
    </xdr:from>
    <xdr:to>
      <xdr:col>10</xdr:col>
      <xdr:colOff>134828</xdr:colOff>
      <xdr:row>30</xdr:row>
      <xdr:rowOff>53442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178012</xdr:colOff>
      <xdr:row>1</xdr:row>
      <xdr:rowOff>8965</xdr:rowOff>
    </xdr:from>
    <xdr:to>
      <xdr:col>4</xdr:col>
      <xdr:colOff>664697</xdr:colOff>
      <xdr:row>15</xdr:row>
      <xdr:rowOff>17365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930406</xdr:colOff>
      <xdr:row>1</xdr:row>
      <xdr:rowOff>1922</xdr:rowOff>
    </xdr:from>
    <xdr:to>
      <xdr:col>7</xdr:col>
      <xdr:colOff>306749</xdr:colOff>
      <xdr:row>15</xdr:row>
      <xdr:rowOff>11804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176907</xdr:colOff>
      <xdr:row>15</xdr:row>
      <xdr:rowOff>82702</xdr:rowOff>
    </xdr:from>
    <xdr:to>
      <xdr:col>4</xdr:col>
      <xdr:colOff>663592</xdr:colOff>
      <xdr:row>29</xdr:row>
      <xdr:rowOff>92585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922911</xdr:colOff>
      <xdr:row>15</xdr:row>
      <xdr:rowOff>93835</xdr:rowOff>
    </xdr:from>
    <xdr:to>
      <xdr:col>7</xdr:col>
      <xdr:colOff>299254</xdr:colOff>
      <xdr:row>29</xdr:row>
      <xdr:rowOff>103718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261257</xdr:colOff>
      <xdr:row>0</xdr:row>
      <xdr:rowOff>174715</xdr:rowOff>
    </xdr:from>
    <xdr:to>
      <xdr:col>4</xdr:col>
      <xdr:colOff>824142</xdr:colOff>
      <xdr:row>15</xdr:row>
      <xdr:rowOff>37658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261257</xdr:colOff>
      <xdr:row>15</xdr:row>
      <xdr:rowOff>168729</xdr:rowOff>
    </xdr:from>
    <xdr:to>
      <xdr:col>4</xdr:col>
      <xdr:colOff>824142</xdr:colOff>
      <xdr:row>30</xdr:row>
      <xdr:rowOff>31672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1164775</xdr:colOff>
      <xdr:row>0</xdr:row>
      <xdr:rowOff>168729</xdr:rowOff>
    </xdr:from>
    <xdr:to>
      <xdr:col>7</xdr:col>
      <xdr:colOff>519347</xdr:colOff>
      <xdr:row>15</xdr:row>
      <xdr:rowOff>31672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1153890</xdr:colOff>
      <xdr:row>15</xdr:row>
      <xdr:rowOff>179615</xdr:rowOff>
    </xdr:from>
    <xdr:to>
      <xdr:col>7</xdr:col>
      <xdr:colOff>508462</xdr:colOff>
      <xdr:row>30</xdr:row>
      <xdr:rowOff>42558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217715</xdr:colOff>
      <xdr:row>1</xdr:row>
      <xdr:rowOff>5443</xdr:rowOff>
    </xdr:from>
    <xdr:to>
      <xdr:col>4</xdr:col>
      <xdr:colOff>802372</xdr:colOff>
      <xdr:row>15</xdr:row>
      <xdr:rowOff>53443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990608</xdr:colOff>
      <xdr:row>1</xdr:row>
      <xdr:rowOff>5443</xdr:rowOff>
    </xdr:from>
    <xdr:to>
      <xdr:col>7</xdr:col>
      <xdr:colOff>345179</xdr:colOff>
      <xdr:row>15</xdr:row>
      <xdr:rowOff>53443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206828</xdr:colOff>
      <xdr:row>15</xdr:row>
      <xdr:rowOff>168729</xdr:rowOff>
    </xdr:from>
    <xdr:to>
      <xdr:col>4</xdr:col>
      <xdr:colOff>791485</xdr:colOff>
      <xdr:row>30</xdr:row>
      <xdr:rowOff>31672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1012380</xdr:colOff>
      <xdr:row>15</xdr:row>
      <xdr:rowOff>168730</xdr:rowOff>
    </xdr:from>
    <xdr:to>
      <xdr:col>7</xdr:col>
      <xdr:colOff>366951</xdr:colOff>
      <xdr:row>30</xdr:row>
      <xdr:rowOff>31673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283028</xdr:colOff>
      <xdr:row>0</xdr:row>
      <xdr:rowOff>179616</xdr:rowOff>
    </xdr:from>
    <xdr:to>
      <xdr:col>5</xdr:col>
      <xdr:colOff>824142</xdr:colOff>
      <xdr:row>15</xdr:row>
      <xdr:rowOff>42559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1099461</xdr:colOff>
      <xdr:row>0</xdr:row>
      <xdr:rowOff>179614</xdr:rowOff>
    </xdr:from>
    <xdr:to>
      <xdr:col>8</xdr:col>
      <xdr:colOff>464918</xdr:colOff>
      <xdr:row>15</xdr:row>
      <xdr:rowOff>42557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272143</xdr:colOff>
      <xdr:row>15</xdr:row>
      <xdr:rowOff>168729</xdr:rowOff>
    </xdr:from>
    <xdr:to>
      <xdr:col>5</xdr:col>
      <xdr:colOff>813257</xdr:colOff>
      <xdr:row>30</xdr:row>
      <xdr:rowOff>31672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1088575</xdr:colOff>
      <xdr:row>15</xdr:row>
      <xdr:rowOff>179615</xdr:rowOff>
    </xdr:from>
    <xdr:to>
      <xdr:col>8</xdr:col>
      <xdr:colOff>454032</xdr:colOff>
      <xdr:row>30</xdr:row>
      <xdr:rowOff>42558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206828</xdr:colOff>
      <xdr:row>0</xdr:row>
      <xdr:rowOff>168729</xdr:rowOff>
    </xdr:from>
    <xdr:to>
      <xdr:col>4</xdr:col>
      <xdr:colOff>715285</xdr:colOff>
      <xdr:row>15</xdr:row>
      <xdr:rowOff>31672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957943</xdr:colOff>
      <xdr:row>0</xdr:row>
      <xdr:rowOff>168729</xdr:rowOff>
    </xdr:from>
    <xdr:to>
      <xdr:col>7</xdr:col>
      <xdr:colOff>356057</xdr:colOff>
      <xdr:row>15</xdr:row>
      <xdr:rowOff>31672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206828</xdr:colOff>
      <xdr:row>15</xdr:row>
      <xdr:rowOff>168730</xdr:rowOff>
    </xdr:from>
    <xdr:to>
      <xdr:col>4</xdr:col>
      <xdr:colOff>715285</xdr:colOff>
      <xdr:row>30</xdr:row>
      <xdr:rowOff>31673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968829</xdr:colOff>
      <xdr:row>16</xdr:row>
      <xdr:rowOff>5444</xdr:rowOff>
    </xdr:from>
    <xdr:to>
      <xdr:col>7</xdr:col>
      <xdr:colOff>366943</xdr:colOff>
      <xdr:row>30</xdr:row>
      <xdr:rowOff>53444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272143</xdr:colOff>
      <xdr:row>0</xdr:row>
      <xdr:rowOff>179615</xdr:rowOff>
    </xdr:from>
    <xdr:to>
      <xdr:col>4</xdr:col>
      <xdr:colOff>824143</xdr:colOff>
      <xdr:row>15</xdr:row>
      <xdr:rowOff>42558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1099457</xdr:colOff>
      <xdr:row>1</xdr:row>
      <xdr:rowOff>10885</xdr:rowOff>
    </xdr:from>
    <xdr:to>
      <xdr:col>7</xdr:col>
      <xdr:colOff>454029</xdr:colOff>
      <xdr:row>15</xdr:row>
      <xdr:rowOff>58885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272142</xdr:colOff>
      <xdr:row>15</xdr:row>
      <xdr:rowOff>179615</xdr:rowOff>
    </xdr:from>
    <xdr:to>
      <xdr:col>4</xdr:col>
      <xdr:colOff>824142</xdr:colOff>
      <xdr:row>30</xdr:row>
      <xdr:rowOff>42558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1088571</xdr:colOff>
      <xdr:row>16</xdr:row>
      <xdr:rowOff>1</xdr:rowOff>
    </xdr:from>
    <xdr:to>
      <xdr:col>7</xdr:col>
      <xdr:colOff>443143</xdr:colOff>
      <xdr:row>30</xdr:row>
      <xdr:rowOff>48001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378711</xdr:colOff>
      <xdr:row>1</xdr:row>
      <xdr:rowOff>0</xdr:rowOff>
    </xdr:from>
    <xdr:to>
      <xdr:col>4</xdr:col>
      <xdr:colOff>930711</xdr:colOff>
      <xdr:row>15</xdr:row>
      <xdr:rowOff>8400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1235370</xdr:colOff>
      <xdr:row>1</xdr:row>
      <xdr:rowOff>0</xdr:rowOff>
    </xdr:from>
    <xdr:to>
      <xdr:col>8</xdr:col>
      <xdr:colOff>34770</xdr:colOff>
      <xdr:row>15</xdr:row>
      <xdr:rowOff>8400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373791</xdr:colOff>
      <xdr:row>15</xdr:row>
      <xdr:rowOff>130740</xdr:rowOff>
    </xdr:from>
    <xdr:to>
      <xdr:col>4</xdr:col>
      <xdr:colOff>925791</xdr:colOff>
      <xdr:row>29</xdr:row>
      <xdr:rowOff>139140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1210424</xdr:colOff>
      <xdr:row>15</xdr:row>
      <xdr:rowOff>138899</xdr:rowOff>
    </xdr:from>
    <xdr:to>
      <xdr:col>8</xdr:col>
      <xdr:colOff>9824</xdr:colOff>
      <xdr:row>29</xdr:row>
      <xdr:rowOff>147299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ExternalData_1" connectionId="2" autoFormatId="0" applyNumberFormats="0" applyBorderFormats="0" applyFontFormats="1" applyPatternFormats="1" applyAlignmentFormats="0" applyWidthHeightFormats="0">
  <queryTableRefresh preserveSortFilterLayout="0" nextId="15">
    <queryTableFields count="8">
      <queryTableField id="9" name="organism_name_genomeA" tableColumnId="29"/>
      <queryTableField id="2" name="Genes in A" tableColumnId="22"/>
      <queryTableField id="10" name="organism_name_genomeB" tableColumnId="30"/>
      <queryTableField id="4" name="Genes in B" tableColumnId="24"/>
      <queryTableField id="6" name="Mean AAI" tableColumnId="26"/>
      <queryTableField id="5" name="# orthologous genes" tableColumnId="25"/>
      <queryTableField id="7" name="Std AAI" tableColumnId="27"/>
      <queryTableField id="8" name="Orthologous fraction (OF)" tableColumnId="28"/>
    </queryTableFields>
    <queryTableDeletedFields count="2">
      <deletedField name="#Genome A"/>
      <deletedField name="Genome B"/>
    </queryTableDeletedFields>
  </queryTableRefresh>
</queryTable>
</file>

<file path=xl/queryTables/queryTable2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15">
    <queryTableFields count="8">
      <queryTableField id="9" name="organism_name_genomeA" tableColumnId="29"/>
      <queryTableField id="2" name="Genes in A" tableColumnId="22"/>
      <queryTableField id="10" name="organism_name_genomeB" tableColumnId="30"/>
      <queryTableField id="4" name="Genes in B" tableColumnId="24"/>
      <queryTableField id="6" name="Mean AAI" tableColumnId="26"/>
      <queryTableField id="5" name="# orthologous genes" tableColumnId="25"/>
      <queryTableField id="7" name="Std AAI" tableColumnId="27"/>
      <queryTableField id="8" name="Orthologous fraction (OF)" tableColumnId="28"/>
    </queryTableFields>
    <queryTableDeletedFields count="2">
      <deletedField name="#Genome A"/>
      <deletedField name="Genome B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Merge4" displayName="Merge4" ref="A1:H46" tableType="queryTable" totalsRowShown="0" headerRowDxfId="17">
  <autoFilter ref="A1:H46"/>
  <sortState ref="A2:L46">
    <sortCondition descending="1" ref="E1:E46"/>
  </sortState>
  <tableColumns count="8">
    <tableColumn id="29" uniqueName="29" name="Organism A" queryTableFieldId="9" dataDxfId="16"/>
    <tableColumn id="22" uniqueName="22" name="Genes in A" queryTableFieldId="2" dataDxfId="15"/>
    <tableColumn id="30" uniqueName="30" name="Organism B" queryTableFieldId="10" dataDxfId="14"/>
    <tableColumn id="24" uniqueName="24" name="Genes in B" queryTableFieldId="4" dataDxfId="13"/>
    <tableColumn id="26" uniqueName="26" name="Mean AAI" queryTableFieldId="6" dataDxfId="12"/>
    <tableColumn id="25" uniqueName="25" name="# orthologous genes" queryTableFieldId="5" dataDxfId="11"/>
    <tableColumn id="27" uniqueName="27" name="Std AAI" queryTableFieldId="7" dataDxfId="10"/>
    <tableColumn id="28" uniqueName="28" name="Orthologous fraction (OF)" queryTableFieldId="8" dataDxfId="9"/>
  </tableColumns>
  <tableStyleInfo name="TableStyleMedium7" showFirstColumn="0" showLastColumn="0" showRowStripes="0" showColumnStripes="0"/>
</table>
</file>

<file path=xl/tables/table2.xml><?xml version="1.0" encoding="utf-8"?>
<table xmlns="http://schemas.openxmlformats.org/spreadsheetml/2006/main" id="2" name="Merge2" displayName="Merge2" ref="A1:H46" tableType="queryTable" totalsRowShown="0" headerRowDxfId="8">
  <autoFilter ref="A1:H46"/>
  <sortState ref="A2:L46">
    <sortCondition descending="1" ref="E1:E46"/>
  </sortState>
  <tableColumns count="8">
    <tableColumn id="29" uniqueName="29" name="Organism A" queryTableFieldId="9" dataDxfId="7"/>
    <tableColumn id="22" uniqueName="22" name="Genes in A" queryTableFieldId="2" dataDxfId="6"/>
    <tableColumn id="30" uniqueName="30" name="Organism B" queryTableFieldId="10" dataDxfId="5"/>
    <tableColumn id="24" uniqueName="24" name="Genes in B" queryTableFieldId="4" dataDxfId="4"/>
    <tableColumn id="26" uniqueName="26" name="Mean AAI" queryTableFieldId="6" dataDxfId="3"/>
    <tableColumn id="25" uniqueName="25" name="# orthologous genes" queryTableFieldId="5" dataDxfId="2"/>
    <tableColumn id="27" uniqueName="27" name="Std AAI" queryTableFieldId="7" dataDxfId="1"/>
    <tableColumn id="28" uniqueName="28" name="Orthologous fraction (OF)" queryTableFieldId="8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37" sqref="B37"/>
    </sheetView>
  </sheetViews>
  <sheetFormatPr defaultRowHeight="14.4" x14ac:dyDescent="0.3"/>
  <cols>
    <col min="1" max="1" width="20.6640625" bestFit="1" customWidth="1"/>
    <col min="2" max="2" width="125" bestFit="1" customWidth="1"/>
  </cols>
  <sheetData>
    <row r="1" spans="1:2" x14ac:dyDescent="0.3">
      <c r="A1" s="1" t="s">
        <v>0</v>
      </c>
    </row>
    <row r="2" spans="1:2" x14ac:dyDescent="0.3">
      <c r="A2" s="2" t="s">
        <v>1</v>
      </c>
      <c r="B2" s="2" t="s">
        <v>2</v>
      </c>
    </row>
    <row r="3" spans="1:2" x14ac:dyDescent="0.3">
      <c r="A3" s="2" t="s">
        <v>3</v>
      </c>
      <c r="B3" s="2" t="s">
        <v>94</v>
      </c>
    </row>
    <row r="4" spans="1:2" x14ac:dyDescent="0.3">
      <c r="A4" s="2" t="s">
        <v>4</v>
      </c>
      <c r="B4" s="2" t="s">
        <v>12</v>
      </c>
    </row>
    <row r="5" spans="1:2" x14ac:dyDescent="0.3">
      <c r="A5" s="2" t="s">
        <v>5</v>
      </c>
      <c r="B5" s="2" t="s">
        <v>13</v>
      </c>
    </row>
    <row r="6" spans="1:2" x14ac:dyDescent="0.3">
      <c r="A6" s="2" t="s">
        <v>6</v>
      </c>
      <c r="B6" s="2" t="s">
        <v>16</v>
      </c>
    </row>
    <row r="7" spans="1:2" x14ac:dyDescent="0.3">
      <c r="A7" s="2" t="s">
        <v>7</v>
      </c>
      <c r="B7" s="2" t="s">
        <v>14</v>
      </c>
    </row>
    <row r="8" spans="1:2" x14ac:dyDescent="0.3">
      <c r="A8" s="2" t="s">
        <v>8</v>
      </c>
      <c r="B8" s="2" t="s">
        <v>15</v>
      </c>
    </row>
    <row r="9" spans="1:2" x14ac:dyDescent="0.3">
      <c r="A9" s="2" t="s">
        <v>9</v>
      </c>
      <c r="B9" s="2" t="s">
        <v>17</v>
      </c>
    </row>
    <row r="10" spans="1:2" x14ac:dyDescent="0.3">
      <c r="A10" s="2" t="s">
        <v>10</v>
      </c>
      <c r="B10" s="2" t="s">
        <v>18</v>
      </c>
    </row>
    <row r="11" spans="1:2" s="2" customFormat="1" x14ac:dyDescent="0.3">
      <c r="A11" s="2" t="s">
        <v>11</v>
      </c>
      <c r="B11" s="2" t="s">
        <v>2448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="85" zoomScaleNormal="85" workbookViewId="0">
      <selection activeCell="C30" sqref="C30"/>
    </sheetView>
  </sheetViews>
  <sheetFormatPr defaultRowHeight="14.4" x14ac:dyDescent="0.3"/>
  <cols>
    <col min="1" max="1" width="41" bestFit="1" customWidth="1"/>
    <col min="2" max="2" width="24.5546875" customWidth="1"/>
    <col min="5" max="5" width="10.77734375" customWidth="1"/>
    <col min="11" max="11" width="25.33203125" customWidth="1"/>
    <col min="12" max="12" width="19.33203125" customWidth="1"/>
    <col min="13" max="13" width="28.88671875" customWidth="1"/>
  </cols>
  <sheetData>
    <row r="1" spans="1:11" x14ac:dyDescent="0.3">
      <c r="A1" s="58" t="s">
        <v>50</v>
      </c>
    </row>
    <row r="2" spans="1:11" x14ac:dyDescent="0.3">
      <c r="B2" s="59" t="s">
        <v>34</v>
      </c>
      <c r="C2" s="60">
        <v>0</v>
      </c>
      <c r="D2" s="60">
        <v>7</v>
      </c>
      <c r="E2" s="60">
        <v>14</v>
      </c>
      <c r="F2" s="60">
        <v>21</v>
      </c>
      <c r="G2" s="60">
        <v>28</v>
      </c>
      <c r="H2" s="60">
        <v>35</v>
      </c>
      <c r="I2" s="60">
        <v>42</v>
      </c>
      <c r="J2" s="60">
        <v>50</v>
      </c>
      <c r="K2" s="59" t="s">
        <v>51</v>
      </c>
    </row>
    <row r="3" spans="1:11" x14ac:dyDescent="0.3">
      <c r="B3" t="s">
        <v>52</v>
      </c>
      <c r="C3" s="41">
        <v>9.745234895449487</v>
      </c>
      <c r="D3" s="41">
        <v>9.6554085717175848</v>
      </c>
      <c r="E3" s="41">
        <v>9.1434372335659866</v>
      </c>
      <c r="F3" s="41">
        <v>8.9179553557235955</v>
      </c>
      <c r="G3" s="41">
        <v>8.4218745806728634</v>
      </c>
      <c r="H3" s="41">
        <v>8.1825458756789224</v>
      </c>
      <c r="I3" s="41">
        <v>8.7746925622462104</v>
      </c>
      <c r="J3" s="41">
        <v>7.789684087967351</v>
      </c>
      <c r="K3" s="61">
        <f t="shared" ref="K3:K9" si="0">J3-C3</f>
        <v>-1.9555508074821359</v>
      </c>
    </row>
    <row r="4" spans="1:11" x14ac:dyDescent="0.3">
      <c r="B4" t="s">
        <v>53</v>
      </c>
      <c r="C4" s="41">
        <v>12.719422923285583</v>
      </c>
      <c r="D4" s="41">
        <v>14.017529680619811</v>
      </c>
      <c r="E4" s="41">
        <v>15.98723594002564</v>
      </c>
      <c r="F4" s="41">
        <v>17.375215985731007</v>
      </c>
      <c r="G4" s="41">
        <v>20.612981439161697</v>
      </c>
      <c r="H4" s="41">
        <v>25.342344350928045</v>
      </c>
      <c r="I4" s="41">
        <v>29.489168199468626</v>
      </c>
      <c r="J4" s="41">
        <v>33.534385857347232</v>
      </c>
      <c r="K4" s="61">
        <f t="shared" si="0"/>
        <v>20.814962934061647</v>
      </c>
    </row>
    <row r="5" spans="1:11" x14ac:dyDescent="0.3">
      <c r="B5" t="s">
        <v>54</v>
      </c>
      <c r="C5" s="41">
        <v>13.8868208227497</v>
      </c>
      <c r="D5" s="41">
        <v>15.07533953885885</v>
      </c>
      <c r="E5" s="41">
        <v>16.844212909510272</v>
      </c>
      <c r="F5" s="41">
        <v>19.047891103378536</v>
      </c>
      <c r="G5" s="41">
        <v>20.653358495173332</v>
      </c>
      <c r="H5" s="41">
        <v>24.077684526795505</v>
      </c>
      <c r="I5" s="41">
        <v>28.055763468087193</v>
      </c>
      <c r="J5" s="41">
        <v>29.544850714378608</v>
      </c>
      <c r="K5" s="61">
        <f t="shared" si="0"/>
        <v>15.658029891628908</v>
      </c>
    </row>
    <row r="6" spans="1:11" x14ac:dyDescent="0.3">
      <c r="B6" t="s">
        <v>55</v>
      </c>
      <c r="C6" s="41">
        <v>13.785436921549735</v>
      </c>
      <c r="D6" s="41">
        <v>15.426510440305657</v>
      </c>
      <c r="E6" s="41">
        <v>18.207318432640324</v>
      </c>
      <c r="F6" s="41">
        <v>20.992751372886257</v>
      </c>
      <c r="G6" s="41">
        <v>22.296522198422871</v>
      </c>
      <c r="H6" s="41">
        <v>26.036691695796545</v>
      </c>
      <c r="I6" s="41">
        <v>29.783928007410534</v>
      </c>
      <c r="J6" s="41">
        <v>35.405449343217583</v>
      </c>
      <c r="K6" s="61">
        <f t="shared" si="0"/>
        <v>21.620012421667848</v>
      </c>
    </row>
    <row r="7" spans="1:11" x14ac:dyDescent="0.3">
      <c r="B7" t="s">
        <v>56</v>
      </c>
      <c r="C7" s="41">
        <v>12.780535936575177</v>
      </c>
      <c r="D7" s="41">
        <v>12.195934557982383</v>
      </c>
      <c r="E7" s="41">
        <v>14.56989975077038</v>
      </c>
      <c r="F7" s="41">
        <v>15.850492752699987</v>
      </c>
      <c r="G7" s="41">
        <v>17.188403258299029</v>
      </c>
      <c r="H7" s="41">
        <v>21.343318443257136</v>
      </c>
      <c r="I7" s="41">
        <v>25.033748185189019</v>
      </c>
      <c r="J7" s="41">
        <v>28.851473480535404</v>
      </c>
      <c r="K7" s="61">
        <f t="shared" si="0"/>
        <v>16.070937543960227</v>
      </c>
    </row>
    <row r="8" spans="1:11" x14ac:dyDescent="0.3">
      <c r="B8" t="s">
        <v>57</v>
      </c>
      <c r="C8" s="41">
        <v>13.811733433131348</v>
      </c>
      <c r="D8" s="41">
        <v>13.611487123136421</v>
      </c>
      <c r="E8" s="41">
        <v>14.090862642364788</v>
      </c>
      <c r="F8" s="41">
        <v>15.225116187715821</v>
      </c>
      <c r="G8" s="41">
        <v>18.285418342132015</v>
      </c>
      <c r="H8" s="41">
        <v>22.787708918916763</v>
      </c>
      <c r="I8" s="41">
        <v>25.678925101058759</v>
      </c>
      <c r="J8" s="41">
        <v>28.199043956248126</v>
      </c>
      <c r="K8" s="61">
        <f t="shared" si="0"/>
        <v>14.387310523116778</v>
      </c>
    </row>
    <row r="9" spans="1:11" x14ac:dyDescent="0.3">
      <c r="B9" t="s">
        <v>58</v>
      </c>
      <c r="C9" s="41">
        <v>13.914324996483181</v>
      </c>
      <c r="D9" s="41">
        <v>12.752215595563236</v>
      </c>
      <c r="E9" s="41">
        <v>14.163103399768021</v>
      </c>
      <c r="F9" s="41">
        <v>15.412682045116135</v>
      </c>
      <c r="G9" s="41">
        <v>18.052027678024</v>
      </c>
      <c r="H9" s="41">
        <v>21.315800998510991</v>
      </c>
      <c r="I9" s="41">
        <v>24.610801011782009</v>
      </c>
      <c r="J9" s="41">
        <v>29.247108909892482</v>
      </c>
      <c r="K9" s="61">
        <f t="shared" si="0"/>
        <v>15.332783913409301</v>
      </c>
    </row>
    <row r="11" spans="1:11" x14ac:dyDescent="0.3">
      <c r="A11" s="58" t="s">
        <v>59</v>
      </c>
    </row>
    <row r="12" spans="1:11" x14ac:dyDescent="0.3">
      <c r="B12" s="59" t="s">
        <v>34</v>
      </c>
      <c r="C12" s="60">
        <v>0</v>
      </c>
      <c r="D12" s="60">
        <v>7</v>
      </c>
      <c r="E12" s="60">
        <v>14</v>
      </c>
      <c r="F12" s="60">
        <v>21</v>
      </c>
      <c r="G12" s="60">
        <v>28</v>
      </c>
      <c r="H12" s="60">
        <v>35</v>
      </c>
      <c r="I12" s="60">
        <v>42</v>
      </c>
      <c r="J12" s="60">
        <v>50</v>
      </c>
    </row>
    <row r="13" spans="1:11" x14ac:dyDescent="0.3">
      <c r="B13" t="s">
        <v>52</v>
      </c>
      <c r="C13" s="41">
        <f t="shared" ref="C13:J13" si="1">C3-$C$3</f>
        <v>0</v>
      </c>
      <c r="D13" s="41">
        <f t="shared" si="1"/>
        <v>-8.9826323731902136E-2</v>
      </c>
      <c r="E13" s="41">
        <f t="shared" si="1"/>
        <v>-0.60179766188350037</v>
      </c>
      <c r="F13" s="41">
        <f t="shared" si="1"/>
        <v>-0.82727953972589141</v>
      </c>
      <c r="G13" s="41">
        <f t="shared" si="1"/>
        <v>-1.3233603147766235</v>
      </c>
      <c r="H13" s="41">
        <f t="shared" si="1"/>
        <v>-1.5626890197705645</v>
      </c>
      <c r="I13" s="41">
        <f t="shared" si="1"/>
        <v>-0.97054233320327654</v>
      </c>
      <c r="J13" s="41">
        <f t="shared" si="1"/>
        <v>-1.9555508074821359</v>
      </c>
    </row>
    <row r="14" spans="1:11" x14ac:dyDescent="0.3">
      <c r="B14" t="s">
        <v>53</v>
      </c>
      <c r="C14" s="41">
        <f>C4-$C$4</f>
        <v>0</v>
      </c>
      <c r="D14" s="41">
        <f t="shared" ref="D14:J14" si="2">D4-$C$4</f>
        <v>1.298106757334228</v>
      </c>
      <c r="E14" s="41">
        <f t="shared" si="2"/>
        <v>3.2678130167400568</v>
      </c>
      <c r="F14" s="41">
        <f t="shared" si="2"/>
        <v>4.655793062445424</v>
      </c>
      <c r="G14" s="41">
        <f t="shared" si="2"/>
        <v>7.8935585158761139</v>
      </c>
      <c r="H14" s="41">
        <f t="shared" si="2"/>
        <v>12.622921427642462</v>
      </c>
      <c r="I14" s="41">
        <f t="shared" si="2"/>
        <v>16.769745276183045</v>
      </c>
      <c r="J14" s="41">
        <f t="shared" si="2"/>
        <v>20.814962934061647</v>
      </c>
    </row>
    <row r="15" spans="1:11" x14ac:dyDescent="0.3">
      <c r="B15" t="s">
        <v>54</v>
      </c>
      <c r="C15" s="41">
        <f>C5-$C$5</f>
        <v>0</v>
      </c>
      <c r="D15" s="41">
        <f t="shared" ref="D15:J15" si="3">D5-$C$5</f>
        <v>1.1885187161091508</v>
      </c>
      <c r="E15" s="41">
        <f t="shared" si="3"/>
        <v>2.9573920867605725</v>
      </c>
      <c r="F15" s="41">
        <f t="shared" si="3"/>
        <v>5.1610702806288362</v>
      </c>
      <c r="G15" s="41">
        <f t="shared" si="3"/>
        <v>6.7665376724236328</v>
      </c>
      <c r="H15" s="41">
        <f t="shared" si="3"/>
        <v>10.190863704045805</v>
      </c>
      <c r="I15" s="41">
        <f t="shared" si="3"/>
        <v>14.168942645337493</v>
      </c>
      <c r="J15" s="41">
        <f t="shared" si="3"/>
        <v>15.658029891628908</v>
      </c>
    </row>
    <row r="16" spans="1:11" x14ac:dyDescent="0.3">
      <c r="B16" t="s">
        <v>55</v>
      </c>
      <c r="C16" s="41">
        <f>C6-$C$6</f>
        <v>0</v>
      </c>
      <c r="D16" s="41">
        <f t="shared" ref="D16:J16" si="4">D6-$C$6</f>
        <v>1.6410735187559222</v>
      </c>
      <c r="E16" s="41">
        <f t="shared" si="4"/>
        <v>4.4218815110905894</v>
      </c>
      <c r="F16" s="41">
        <f t="shared" si="4"/>
        <v>7.2073144513365222</v>
      </c>
      <c r="G16" s="41">
        <f t="shared" si="4"/>
        <v>8.5110852768731355</v>
      </c>
      <c r="H16" s="41">
        <f t="shared" si="4"/>
        <v>12.25125477424681</v>
      </c>
      <c r="I16" s="41">
        <f t="shared" si="4"/>
        <v>15.998491085860799</v>
      </c>
      <c r="J16" s="41">
        <f t="shared" si="4"/>
        <v>21.620012421667848</v>
      </c>
    </row>
    <row r="17" spans="1:11" x14ac:dyDescent="0.3">
      <c r="B17" t="s">
        <v>56</v>
      </c>
      <c r="C17" s="41">
        <f>C7-$C$7</f>
        <v>0</v>
      </c>
      <c r="D17" s="41">
        <f t="shared" ref="D17:J17" si="5">D7-$C$7</f>
        <v>-0.58460137859279371</v>
      </c>
      <c r="E17" s="41">
        <f t="shared" si="5"/>
        <v>1.7893638141952035</v>
      </c>
      <c r="F17" s="41">
        <f t="shared" si="5"/>
        <v>3.0699568161248099</v>
      </c>
      <c r="G17" s="41">
        <f t="shared" si="5"/>
        <v>4.4078673217238524</v>
      </c>
      <c r="H17" s="41">
        <f t="shared" si="5"/>
        <v>8.5627825066819589</v>
      </c>
      <c r="I17" s="41">
        <f t="shared" si="5"/>
        <v>12.253212248613842</v>
      </c>
      <c r="J17" s="41">
        <f t="shared" si="5"/>
        <v>16.070937543960227</v>
      </c>
    </row>
    <row r="18" spans="1:11" x14ac:dyDescent="0.3">
      <c r="B18" t="s">
        <v>57</v>
      </c>
      <c r="C18" s="41">
        <f>C8-$C$8</f>
        <v>0</v>
      </c>
      <c r="D18" s="41">
        <f t="shared" ref="D18:J18" si="6">D8-$C$8</f>
        <v>-0.20024630999492743</v>
      </c>
      <c r="E18" s="41">
        <f t="shared" si="6"/>
        <v>0.27912920923344053</v>
      </c>
      <c r="F18" s="41">
        <f t="shared" si="6"/>
        <v>1.4133827545844735</v>
      </c>
      <c r="G18" s="41">
        <f t="shared" si="6"/>
        <v>4.4736849090006672</v>
      </c>
      <c r="H18" s="41">
        <f t="shared" si="6"/>
        <v>8.9759754857854155</v>
      </c>
      <c r="I18" s="41">
        <f t="shared" si="6"/>
        <v>11.867191667927411</v>
      </c>
      <c r="J18" s="41">
        <f t="shared" si="6"/>
        <v>14.387310523116778</v>
      </c>
    </row>
    <row r="19" spans="1:11" x14ac:dyDescent="0.3">
      <c r="B19" t="s">
        <v>58</v>
      </c>
      <c r="C19" s="41">
        <f>C9-$C$9</f>
        <v>0</v>
      </c>
      <c r="D19" s="41">
        <f t="shared" ref="D19:J19" si="7">D9-$C$9</f>
        <v>-1.1621094009199453</v>
      </c>
      <c r="E19" s="41">
        <f t="shared" si="7"/>
        <v>0.24877840328483991</v>
      </c>
      <c r="F19" s="41">
        <f t="shared" si="7"/>
        <v>1.498357048632954</v>
      </c>
      <c r="G19" s="41">
        <f t="shared" si="7"/>
        <v>4.1377026815408193</v>
      </c>
      <c r="H19" s="41">
        <f t="shared" si="7"/>
        <v>7.4014760020278096</v>
      </c>
      <c r="I19" s="41">
        <f t="shared" si="7"/>
        <v>10.696476015298828</v>
      </c>
      <c r="J19" s="41">
        <f t="shared" si="7"/>
        <v>15.332783913409301</v>
      </c>
    </row>
    <row r="21" spans="1:11" x14ac:dyDescent="0.3">
      <c r="A21" s="58" t="s">
        <v>60</v>
      </c>
    </row>
    <row r="22" spans="1:11" x14ac:dyDescent="0.3">
      <c r="B22" s="59" t="s">
        <v>34</v>
      </c>
      <c r="C22" s="60">
        <v>0</v>
      </c>
      <c r="D22" s="60">
        <v>7</v>
      </c>
      <c r="E22" s="60">
        <v>14</v>
      </c>
      <c r="F22" s="60">
        <v>21</v>
      </c>
      <c r="G22" s="60">
        <v>28</v>
      </c>
      <c r="H22" s="60">
        <v>35</v>
      </c>
      <c r="I22" s="60">
        <v>42</v>
      </c>
      <c r="J22" s="60">
        <v>50</v>
      </c>
      <c r="K22" s="59" t="s">
        <v>61</v>
      </c>
    </row>
    <row r="23" spans="1:11" x14ac:dyDescent="0.3">
      <c r="B23" t="s">
        <v>52</v>
      </c>
      <c r="C23" s="62">
        <v>27.165375000000001</v>
      </c>
      <c r="D23" s="62">
        <v>25.458149999999996</v>
      </c>
      <c r="E23" s="62">
        <v>26.728275000000004</v>
      </c>
      <c r="F23" s="62">
        <v>26.009100000000004</v>
      </c>
      <c r="G23" s="62">
        <v>25.676850000000002</v>
      </c>
      <c r="H23" s="62">
        <v>27.894074999999997</v>
      </c>
      <c r="I23" s="62">
        <v>27.853950000000005</v>
      </c>
      <c r="J23" s="62">
        <v>26.198699999999995</v>
      </c>
      <c r="K23" s="61">
        <f>C23-J23</f>
        <v>0.96667500000000572</v>
      </c>
    </row>
    <row r="24" spans="1:11" x14ac:dyDescent="0.3">
      <c r="B24" t="s">
        <v>53</v>
      </c>
      <c r="C24" s="62">
        <v>24.369750000000003</v>
      </c>
      <c r="D24" s="62">
        <v>23.917575000000003</v>
      </c>
      <c r="E24" s="62">
        <v>23.237624999999998</v>
      </c>
      <c r="F24" s="62">
        <v>22.332149999999999</v>
      </c>
      <c r="G24" s="62">
        <v>19.186724999999999</v>
      </c>
      <c r="H24" s="62">
        <v>17.712599999999998</v>
      </c>
      <c r="I24" s="62">
        <v>14.102024999999999</v>
      </c>
      <c r="J24" s="62">
        <v>10.499925000000001</v>
      </c>
      <c r="K24" s="61">
        <f>C24-J24</f>
        <v>13.869825000000002</v>
      </c>
    </row>
    <row r="25" spans="1:11" x14ac:dyDescent="0.3">
      <c r="B25" t="s">
        <v>54</v>
      </c>
      <c r="C25" s="63">
        <v>23.759174999999999</v>
      </c>
      <c r="D25" s="63">
        <v>22.405200000000001</v>
      </c>
      <c r="E25" s="63">
        <v>20.717025</v>
      </c>
      <c r="F25" s="63">
        <v>18.914999999999999</v>
      </c>
      <c r="G25" s="63">
        <v>16.770300000000002</v>
      </c>
      <c r="H25" s="63">
        <v>15.361574999999998</v>
      </c>
      <c r="I25" s="63">
        <v>12.322424999999999</v>
      </c>
      <c r="J25" s="63">
        <v>7.7275500000000008</v>
      </c>
      <c r="K25" s="61">
        <f>C25-J25</f>
        <v>16.031624999999998</v>
      </c>
    </row>
    <row r="26" spans="1:11" x14ac:dyDescent="0.3">
      <c r="B26" t="s">
        <v>55</v>
      </c>
      <c r="C26" s="62">
        <v>23.852850000000004</v>
      </c>
      <c r="D26" s="62">
        <v>22.037400000000002</v>
      </c>
      <c r="E26" s="62">
        <v>19.425375000000003</v>
      </c>
      <c r="F26" s="62">
        <v>17.891925000000001</v>
      </c>
      <c r="G26" s="62">
        <v>15.455324999999998</v>
      </c>
      <c r="H26" s="62">
        <v>12.604649999999999</v>
      </c>
      <c r="I26" s="62">
        <v>9.6899999999999977</v>
      </c>
      <c r="J26" s="62">
        <v>5.6078250000000001</v>
      </c>
      <c r="K26" s="61">
        <f t="shared" ref="K26:K29" si="8">C26-J26</f>
        <v>18.245025000000005</v>
      </c>
    </row>
    <row r="27" spans="1:11" x14ac:dyDescent="0.3">
      <c r="B27" t="s">
        <v>56</v>
      </c>
      <c r="C27" s="62">
        <v>24.3291</v>
      </c>
      <c r="D27" s="62">
        <v>23.728574999999999</v>
      </c>
      <c r="E27" s="62">
        <v>21.648600000000002</v>
      </c>
      <c r="F27" s="62">
        <v>21.081</v>
      </c>
      <c r="G27" s="62">
        <v>18.317474999999998</v>
      </c>
      <c r="H27" s="62">
        <v>18.126674999999999</v>
      </c>
      <c r="I27" s="62">
        <v>14.915325000000003</v>
      </c>
      <c r="J27" s="62">
        <v>10.131525</v>
      </c>
      <c r="K27" s="61">
        <f t="shared" si="8"/>
        <v>14.197575000000001</v>
      </c>
    </row>
    <row r="28" spans="1:11" x14ac:dyDescent="0.3">
      <c r="B28" t="s">
        <v>57</v>
      </c>
      <c r="C28" s="62">
        <v>24.369750000000003</v>
      </c>
      <c r="D28" s="62">
        <v>23.917575000000003</v>
      </c>
      <c r="E28" s="62">
        <v>23.237624999999998</v>
      </c>
      <c r="F28" s="62">
        <v>22.332149999999999</v>
      </c>
      <c r="G28" s="62">
        <v>19.186724999999999</v>
      </c>
      <c r="H28" s="62">
        <v>17.712599999999998</v>
      </c>
      <c r="I28" s="62">
        <v>14.102024999999998</v>
      </c>
      <c r="J28" s="62">
        <v>10.499925000000001</v>
      </c>
      <c r="K28" s="61">
        <f t="shared" si="8"/>
        <v>13.869825000000002</v>
      </c>
    </row>
    <row r="29" spans="1:11" x14ac:dyDescent="0.3">
      <c r="B29" t="s">
        <v>58</v>
      </c>
      <c r="C29" s="62">
        <v>24.350100000000001</v>
      </c>
      <c r="D29" s="62">
        <v>23.78565</v>
      </c>
      <c r="E29" s="62">
        <v>22.9206</v>
      </c>
      <c r="F29" s="62">
        <v>20.723925000000001</v>
      </c>
      <c r="G29" s="62">
        <v>20.151824999999999</v>
      </c>
      <c r="H29" s="62">
        <v>18.249299999999998</v>
      </c>
      <c r="I29" s="62">
        <v>14.847450000000002</v>
      </c>
      <c r="J29" s="62">
        <v>10.573275000000001</v>
      </c>
      <c r="K29" s="61">
        <f t="shared" si="8"/>
        <v>13.776825000000001</v>
      </c>
    </row>
    <row r="31" spans="1:11" x14ac:dyDescent="0.3">
      <c r="A31" s="58" t="s">
        <v>62</v>
      </c>
    </row>
    <row r="32" spans="1:11" x14ac:dyDescent="0.3">
      <c r="B32" s="59" t="s">
        <v>34</v>
      </c>
      <c r="C32" s="60">
        <v>0</v>
      </c>
      <c r="D32" s="60">
        <v>7</v>
      </c>
      <c r="E32" s="60">
        <v>14</v>
      </c>
      <c r="F32" s="60">
        <v>21</v>
      </c>
      <c r="G32" s="60">
        <v>28</v>
      </c>
      <c r="H32" s="60">
        <v>35</v>
      </c>
      <c r="I32" s="60">
        <v>42</v>
      </c>
      <c r="J32" s="60">
        <v>50</v>
      </c>
    </row>
    <row r="33" spans="1:13" x14ac:dyDescent="0.3">
      <c r="B33" t="s">
        <v>52</v>
      </c>
      <c r="C33" s="41">
        <f t="shared" ref="C33:J33" si="9">$C$23-C23</f>
        <v>0</v>
      </c>
      <c r="D33" s="41">
        <f t="shared" si="9"/>
        <v>1.7072250000000047</v>
      </c>
      <c r="E33" s="41">
        <f t="shared" si="9"/>
        <v>0.43709999999999738</v>
      </c>
      <c r="F33" s="41">
        <f t="shared" si="9"/>
        <v>1.1562749999999973</v>
      </c>
      <c r="G33" s="41">
        <f t="shared" si="9"/>
        <v>1.4885249999999992</v>
      </c>
      <c r="H33" s="41">
        <f t="shared" si="9"/>
        <v>-0.72869999999999635</v>
      </c>
      <c r="I33" s="41">
        <f t="shared" si="9"/>
        <v>-0.68857500000000371</v>
      </c>
      <c r="J33" s="41">
        <f t="shared" si="9"/>
        <v>0.96667500000000572</v>
      </c>
    </row>
    <row r="34" spans="1:13" x14ac:dyDescent="0.3">
      <c r="B34" t="s">
        <v>53</v>
      </c>
      <c r="C34" s="41">
        <f>$C$24-C24</f>
        <v>0</v>
      </c>
      <c r="D34" s="41">
        <f t="shared" ref="D34:J34" si="10">$C$24-D24</f>
        <v>0.45217500000000044</v>
      </c>
      <c r="E34" s="41">
        <f t="shared" si="10"/>
        <v>1.1321250000000056</v>
      </c>
      <c r="F34" s="41">
        <f t="shared" si="10"/>
        <v>2.0376000000000047</v>
      </c>
      <c r="G34" s="41">
        <f t="shared" si="10"/>
        <v>5.1830250000000042</v>
      </c>
      <c r="H34" s="41">
        <f t="shared" si="10"/>
        <v>6.657150000000005</v>
      </c>
      <c r="I34" s="41">
        <f t="shared" si="10"/>
        <v>10.267725000000004</v>
      </c>
      <c r="J34" s="41">
        <f t="shared" si="10"/>
        <v>13.869825000000002</v>
      </c>
    </row>
    <row r="35" spans="1:13" x14ac:dyDescent="0.3">
      <c r="B35" t="s">
        <v>54</v>
      </c>
      <c r="C35" s="41">
        <f>$C$25-C25</f>
        <v>0</v>
      </c>
      <c r="D35" s="41">
        <f t="shared" ref="D35:J35" si="11">$C$25-D25</f>
        <v>1.3539749999999984</v>
      </c>
      <c r="E35" s="41">
        <f t="shared" si="11"/>
        <v>3.0421499999999995</v>
      </c>
      <c r="F35" s="41">
        <f t="shared" si="11"/>
        <v>4.8441749999999999</v>
      </c>
      <c r="G35" s="41">
        <f t="shared" si="11"/>
        <v>6.9888749999999966</v>
      </c>
      <c r="H35" s="41">
        <f t="shared" si="11"/>
        <v>8.3976000000000006</v>
      </c>
      <c r="I35" s="41">
        <f t="shared" si="11"/>
        <v>11.43675</v>
      </c>
      <c r="J35" s="41">
        <f t="shared" si="11"/>
        <v>16.031624999999998</v>
      </c>
    </row>
    <row r="36" spans="1:13" x14ac:dyDescent="0.3">
      <c r="B36" t="s">
        <v>55</v>
      </c>
      <c r="C36" s="41">
        <f>$C$26-C26</f>
        <v>0</v>
      </c>
      <c r="D36" s="41">
        <f t="shared" ref="D36:J36" si="12">$C$26-D26</f>
        <v>1.815450000000002</v>
      </c>
      <c r="E36" s="41">
        <f t="shared" si="12"/>
        <v>4.4274750000000012</v>
      </c>
      <c r="F36" s="41">
        <f t="shared" si="12"/>
        <v>5.9609250000000031</v>
      </c>
      <c r="G36" s="41">
        <f t="shared" si="12"/>
        <v>8.3975250000000052</v>
      </c>
      <c r="H36" s="41">
        <f t="shared" si="12"/>
        <v>11.248200000000004</v>
      </c>
      <c r="I36" s="41">
        <f t="shared" si="12"/>
        <v>14.162850000000006</v>
      </c>
      <c r="J36" s="41">
        <f t="shared" si="12"/>
        <v>18.245025000000005</v>
      </c>
    </row>
    <row r="37" spans="1:13" x14ac:dyDescent="0.3">
      <c r="B37" t="s">
        <v>56</v>
      </c>
      <c r="C37" s="41">
        <f>$C$27-C27</f>
        <v>0</v>
      </c>
      <c r="D37" s="41">
        <f t="shared" ref="D37:J37" si="13">$C$27-D27</f>
        <v>0.60052500000000109</v>
      </c>
      <c r="E37" s="41">
        <f t="shared" si="13"/>
        <v>2.6804999999999986</v>
      </c>
      <c r="F37" s="41">
        <f t="shared" si="13"/>
        <v>3.2481000000000009</v>
      </c>
      <c r="G37" s="41">
        <f t="shared" si="13"/>
        <v>6.0116250000000022</v>
      </c>
      <c r="H37" s="41">
        <f t="shared" si="13"/>
        <v>6.2024250000000016</v>
      </c>
      <c r="I37" s="41">
        <f t="shared" si="13"/>
        <v>9.4137749999999976</v>
      </c>
      <c r="J37" s="41">
        <f t="shared" si="13"/>
        <v>14.197575000000001</v>
      </c>
    </row>
    <row r="38" spans="1:13" x14ac:dyDescent="0.3">
      <c r="B38" t="s">
        <v>57</v>
      </c>
      <c r="C38" s="41">
        <f>$C$28-C28</f>
        <v>0</v>
      </c>
      <c r="D38" s="41">
        <f t="shared" ref="D38:J38" si="14">$C$28-D28</f>
        <v>0.45217500000000044</v>
      </c>
      <c r="E38" s="41">
        <f t="shared" si="14"/>
        <v>1.1321250000000056</v>
      </c>
      <c r="F38" s="41">
        <f t="shared" si="14"/>
        <v>2.0376000000000047</v>
      </c>
      <c r="G38" s="41">
        <f t="shared" si="14"/>
        <v>5.1830250000000042</v>
      </c>
      <c r="H38" s="41">
        <f t="shared" si="14"/>
        <v>6.657150000000005</v>
      </c>
      <c r="I38" s="41">
        <f t="shared" si="14"/>
        <v>10.267725000000006</v>
      </c>
      <c r="J38" s="41">
        <f t="shared" si="14"/>
        <v>13.869825000000002</v>
      </c>
    </row>
    <row r="39" spans="1:13" x14ac:dyDescent="0.3">
      <c r="B39" t="s">
        <v>58</v>
      </c>
      <c r="C39" s="41">
        <f>$C$29-C29</f>
        <v>0</v>
      </c>
      <c r="D39" s="41">
        <f t="shared" ref="D39:J39" si="15">$C$29-D29</f>
        <v>0.56445000000000078</v>
      </c>
      <c r="E39" s="41">
        <f t="shared" si="15"/>
        <v>1.4295000000000009</v>
      </c>
      <c r="F39" s="41">
        <f t="shared" si="15"/>
        <v>3.6261749999999999</v>
      </c>
      <c r="G39" s="41">
        <f t="shared" si="15"/>
        <v>4.1982750000000024</v>
      </c>
      <c r="H39" s="41">
        <f t="shared" si="15"/>
        <v>6.1008000000000031</v>
      </c>
      <c r="I39" s="41">
        <f t="shared" si="15"/>
        <v>9.5026499999999992</v>
      </c>
      <c r="J39" s="41">
        <f t="shared" si="15"/>
        <v>13.776825000000001</v>
      </c>
    </row>
    <row r="41" spans="1:13" x14ac:dyDescent="0.3">
      <c r="A41" s="58" t="s">
        <v>63</v>
      </c>
    </row>
    <row r="42" spans="1:13" x14ac:dyDescent="0.3">
      <c r="B42" s="59"/>
      <c r="C42" s="64"/>
      <c r="D42" s="65" t="s">
        <v>64</v>
      </c>
      <c r="E42" s="66"/>
      <c r="F42" s="67" t="s">
        <v>65</v>
      </c>
      <c r="G42" s="60"/>
      <c r="H42" s="60"/>
      <c r="I42" s="60"/>
      <c r="J42" s="60"/>
      <c r="K42" s="59"/>
      <c r="L42" s="59"/>
      <c r="M42" s="59"/>
    </row>
    <row r="43" spans="1:13" x14ac:dyDescent="0.3">
      <c r="B43" t="s">
        <v>53</v>
      </c>
      <c r="C43" s="68">
        <f>K4/K24</f>
        <v>1.5007372431924444</v>
      </c>
      <c r="D43" s="200">
        <f>AVERAGE(C43:C45)</f>
        <v>1.2208049513420909</v>
      </c>
      <c r="E43" s="201"/>
      <c r="F43" s="206">
        <f>_xlfn.STDEV.P(C43:C45)</f>
        <v>0.21543322791304026</v>
      </c>
      <c r="G43" s="207"/>
      <c r="H43" s="41"/>
      <c r="I43" s="41"/>
      <c r="J43" s="41"/>
      <c r="K43" s="61"/>
      <c r="L43" s="212"/>
      <c r="M43" s="212"/>
    </row>
    <row r="44" spans="1:13" x14ac:dyDescent="0.3">
      <c r="B44" t="s">
        <v>54</v>
      </c>
      <c r="C44" s="68">
        <f>K5/K25</f>
        <v>0.97669636681427552</v>
      </c>
      <c r="D44" s="202"/>
      <c r="E44" s="203"/>
      <c r="F44" s="208"/>
      <c r="G44" s="209"/>
      <c r="H44" s="41"/>
      <c r="I44" s="41"/>
      <c r="J44" s="41"/>
      <c r="K44" s="61"/>
      <c r="L44" s="212"/>
      <c r="M44" s="212"/>
    </row>
    <row r="45" spans="1:13" x14ac:dyDescent="0.3">
      <c r="B45" t="s">
        <v>55</v>
      </c>
      <c r="C45" s="68">
        <f>K6/K26</f>
        <v>1.1849812440195528</v>
      </c>
      <c r="D45" s="204"/>
      <c r="E45" s="205"/>
      <c r="F45" s="210"/>
      <c r="G45" s="211"/>
      <c r="H45" s="41"/>
      <c r="I45" s="41"/>
      <c r="J45" s="41"/>
      <c r="K45" s="61"/>
      <c r="L45" s="212"/>
      <c r="M45" s="212"/>
    </row>
    <row r="46" spans="1:13" x14ac:dyDescent="0.3">
      <c r="B46" t="s">
        <v>56</v>
      </c>
      <c r="C46" s="68">
        <f>K7/K27</f>
        <v>1.1319494733403574</v>
      </c>
      <c r="D46" s="200">
        <f>AVERAGE(C46:C48)</f>
        <v>1.0940666516367221</v>
      </c>
      <c r="E46" s="201"/>
      <c r="F46" s="206">
        <f>_xlfn.STDEV.P(C46:C48)</f>
        <v>4.087632357611632E-2</v>
      </c>
      <c r="G46" s="207"/>
      <c r="H46" s="41"/>
      <c r="I46" s="41"/>
      <c r="J46" s="41"/>
      <c r="K46" s="61"/>
      <c r="L46" s="212"/>
      <c r="M46" s="212"/>
    </row>
    <row r="47" spans="1:13" x14ac:dyDescent="0.3">
      <c r="B47" t="s">
        <v>57</v>
      </c>
      <c r="C47" s="68">
        <f>K8/K28</f>
        <v>1.0373101696032052</v>
      </c>
      <c r="D47" s="202"/>
      <c r="E47" s="203"/>
      <c r="F47" s="208"/>
      <c r="G47" s="209"/>
      <c r="H47" s="41"/>
      <c r="I47" s="41"/>
      <c r="J47" s="41"/>
      <c r="K47" s="61"/>
      <c r="L47" s="212"/>
      <c r="M47" s="212"/>
    </row>
    <row r="48" spans="1:13" x14ac:dyDescent="0.3">
      <c r="B48" t="s">
        <v>58</v>
      </c>
      <c r="C48" s="68">
        <f t="shared" ref="C48" si="16">K9/K29</f>
        <v>1.1129403119666035</v>
      </c>
      <c r="D48" s="204"/>
      <c r="E48" s="205"/>
      <c r="F48" s="210"/>
      <c r="G48" s="211"/>
      <c r="H48" s="41"/>
      <c r="I48" s="41"/>
      <c r="J48" s="41"/>
      <c r="K48" s="61"/>
      <c r="L48" s="212"/>
      <c r="M48" s="212"/>
    </row>
  </sheetData>
  <mergeCells count="8">
    <mergeCell ref="D43:E45"/>
    <mergeCell ref="F43:G45"/>
    <mergeCell ref="L43:L45"/>
    <mergeCell ref="M43:M45"/>
    <mergeCell ref="D46:E48"/>
    <mergeCell ref="F46:G48"/>
    <mergeCell ref="L46:L48"/>
    <mergeCell ref="M46:M4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zoomScale="85" zoomScaleNormal="85" workbookViewId="0">
      <selection activeCell="Q45" sqref="Q45"/>
    </sheetView>
  </sheetViews>
  <sheetFormatPr defaultRowHeight="14.4" x14ac:dyDescent="0.3"/>
  <cols>
    <col min="1" max="1" width="32.109375" customWidth="1"/>
    <col min="2" max="2" width="10.88671875" customWidth="1"/>
    <col min="3" max="3" width="11.44140625" customWidth="1"/>
    <col min="8" max="8" width="11.109375" customWidth="1"/>
    <col min="9" max="9" width="19.5546875" customWidth="1"/>
    <col min="10" max="10" width="10.88671875" customWidth="1"/>
    <col min="11" max="11" width="11" customWidth="1"/>
  </cols>
  <sheetData>
    <row r="1" spans="1:17" ht="15.6" x14ac:dyDescent="0.3">
      <c r="A1" s="69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x14ac:dyDescent="0.3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x14ac:dyDescent="0.3">
      <c r="A3" s="58" t="s">
        <v>67</v>
      </c>
      <c r="B3" s="70"/>
      <c r="C3" s="70"/>
      <c r="D3" s="70"/>
      <c r="E3" s="70"/>
      <c r="F3" s="70"/>
      <c r="G3" s="57"/>
      <c r="I3" s="57"/>
      <c r="J3" s="58" t="s">
        <v>68</v>
      </c>
      <c r="K3" s="70"/>
      <c r="L3" s="70"/>
      <c r="M3" s="70"/>
      <c r="N3" s="70"/>
      <c r="O3" s="70"/>
      <c r="P3" s="70"/>
      <c r="Q3" s="70"/>
    </row>
    <row r="4" spans="1:17" x14ac:dyDescent="0.3">
      <c r="A4" s="57" t="s">
        <v>69</v>
      </c>
      <c r="B4" s="57"/>
      <c r="C4" s="57"/>
      <c r="D4" s="57"/>
      <c r="E4" s="57"/>
      <c r="F4" s="57"/>
      <c r="G4" s="57"/>
      <c r="I4" s="57"/>
      <c r="J4" s="57" t="s">
        <v>70</v>
      </c>
      <c r="K4" s="57"/>
      <c r="L4" s="57"/>
      <c r="M4" s="57"/>
      <c r="N4" s="57"/>
      <c r="O4" s="57"/>
      <c r="P4" s="57"/>
      <c r="Q4" s="57"/>
    </row>
    <row r="5" spans="1:17" x14ac:dyDescent="0.3">
      <c r="A5" s="57" t="s">
        <v>71</v>
      </c>
      <c r="B5" s="71"/>
      <c r="C5" s="71"/>
      <c r="D5" s="57"/>
      <c r="E5" s="57"/>
      <c r="F5" s="57"/>
      <c r="G5" s="57"/>
      <c r="I5" s="57"/>
      <c r="J5" s="57" t="s">
        <v>72</v>
      </c>
      <c r="K5" s="57"/>
      <c r="L5" s="57"/>
      <c r="M5" s="57"/>
      <c r="N5" s="57"/>
      <c r="O5" s="57"/>
      <c r="P5" s="57"/>
      <c r="Q5" s="57"/>
    </row>
    <row r="6" spans="1:17" x14ac:dyDescent="0.3">
      <c r="A6" s="1"/>
      <c r="B6" s="72" t="s">
        <v>73</v>
      </c>
      <c r="C6" s="72" t="s">
        <v>74</v>
      </c>
      <c r="D6" s="73"/>
      <c r="E6" s="73"/>
      <c r="F6" s="73"/>
      <c r="G6" s="73"/>
      <c r="I6" s="73"/>
      <c r="J6" s="72" t="s">
        <v>73</v>
      </c>
      <c r="K6" s="72" t="s">
        <v>74</v>
      </c>
      <c r="L6" s="72"/>
      <c r="M6" s="72"/>
      <c r="N6" s="72"/>
      <c r="O6" s="72"/>
      <c r="P6" s="72"/>
      <c r="Q6" s="72"/>
    </row>
    <row r="7" spans="1:17" x14ac:dyDescent="0.3">
      <c r="A7" s="59" t="s">
        <v>75</v>
      </c>
      <c r="B7" s="72">
        <v>6</v>
      </c>
      <c r="C7" s="72">
        <v>14</v>
      </c>
      <c r="D7" s="1"/>
      <c r="E7" s="1"/>
      <c r="F7" s="1"/>
      <c r="G7" s="1"/>
      <c r="I7" s="59" t="s">
        <v>75</v>
      </c>
      <c r="J7" s="72">
        <v>6</v>
      </c>
      <c r="K7" s="72">
        <v>14</v>
      </c>
      <c r="L7" s="1"/>
      <c r="M7" s="1"/>
      <c r="N7" s="1"/>
      <c r="O7" s="1"/>
      <c r="P7" s="1"/>
      <c r="Q7" s="1"/>
    </row>
    <row r="8" spans="1:17" x14ac:dyDescent="0.3">
      <c r="A8" s="74"/>
      <c r="B8" s="75"/>
      <c r="C8" s="75"/>
      <c r="D8" s="57"/>
      <c r="E8" s="57"/>
      <c r="F8" s="57"/>
      <c r="G8" s="57"/>
      <c r="I8" s="74"/>
      <c r="J8" s="75"/>
      <c r="K8" s="75"/>
      <c r="L8" s="57"/>
      <c r="M8" s="57"/>
      <c r="N8" s="57"/>
      <c r="O8" s="57"/>
      <c r="P8" s="57"/>
      <c r="Q8" s="57"/>
    </row>
    <row r="9" spans="1:17" x14ac:dyDescent="0.3">
      <c r="A9" s="74" t="s">
        <v>76</v>
      </c>
      <c r="B9" s="75">
        <f>B7</f>
        <v>6</v>
      </c>
      <c r="C9" s="75">
        <f t="shared" ref="C9" si="0">C7</f>
        <v>14</v>
      </c>
      <c r="D9" s="57"/>
      <c r="E9" s="57"/>
      <c r="F9" s="57"/>
      <c r="G9" s="57"/>
      <c r="I9" s="74" t="s">
        <v>76</v>
      </c>
      <c r="J9" s="75">
        <f>J7</f>
        <v>6</v>
      </c>
      <c r="K9" s="75">
        <f t="shared" ref="K9" si="1">K7</f>
        <v>14</v>
      </c>
      <c r="L9" s="57"/>
      <c r="M9" s="57"/>
      <c r="N9" s="57"/>
      <c r="O9" s="57"/>
      <c r="P9" s="57"/>
      <c r="Q9" s="57"/>
    </row>
    <row r="10" spans="1:17" x14ac:dyDescent="0.3">
      <c r="A10" s="74" t="s">
        <v>77</v>
      </c>
      <c r="B10" s="75">
        <f>2*B7+2</f>
        <v>14</v>
      </c>
      <c r="C10" s="75">
        <f t="shared" ref="C10" si="2">2*C7+2</f>
        <v>30</v>
      </c>
      <c r="D10" s="57"/>
      <c r="E10" s="57"/>
      <c r="F10" s="57"/>
      <c r="G10" s="57"/>
      <c r="I10" s="74" t="s">
        <v>77</v>
      </c>
      <c r="J10" s="75">
        <f>2*J7+2</f>
        <v>14</v>
      </c>
      <c r="K10" s="75">
        <f t="shared" ref="K10" si="3">2*K7+2</f>
        <v>30</v>
      </c>
      <c r="L10" s="57"/>
      <c r="M10" s="57"/>
      <c r="N10" s="57"/>
      <c r="O10" s="57"/>
      <c r="P10" s="57"/>
      <c r="Q10" s="57"/>
    </row>
    <row r="11" spans="1:17" x14ac:dyDescent="0.3">
      <c r="A11" s="74" t="s">
        <v>78</v>
      </c>
      <c r="B11" s="75">
        <f>(6*B7+2)/8</f>
        <v>4.75</v>
      </c>
      <c r="C11" s="75">
        <f t="shared" ref="C11" si="4">(6*C7+2)/8</f>
        <v>10.75</v>
      </c>
      <c r="D11" s="57"/>
      <c r="E11" s="57"/>
      <c r="F11" s="57"/>
      <c r="G11" s="57"/>
      <c r="I11" s="74" t="s">
        <v>78</v>
      </c>
      <c r="J11" s="75">
        <f>(2*J7+2)/8</f>
        <v>1.75</v>
      </c>
      <c r="K11" s="75">
        <f t="shared" ref="K11" si="5">(2*K7+2)/8</f>
        <v>3.75</v>
      </c>
      <c r="L11" s="57"/>
      <c r="M11" s="57"/>
      <c r="N11" s="57"/>
      <c r="O11" s="57"/>
      <c r="P11" s="57"/>
      <c r="Q11" s="57"/>
    </row>
    <row r="12" spans="1:17" x14ac:dyDescent="0.3">
      <c r="A12" s="74" t="s">
        <v>79</v>
      </c>
      <c r="B12" s="75">
        <f>(6*B7+2)/8</f>
        <v>4.75</v>
      </c>
      <c r="C12" s="75">
        <f t="shared" ref="C12" si="6">(6*C7+2)/8</f>
        <v>10.75</v>
      </c>
      <c r="D12" s="57"/>
      <c r="E12" s="57"/>
      <c r="F12" s="57"/>
      <c r="G12" s="57"/>
      <c r="I12" s="74" t="s">
        <v>79</v>
      </c>
      <c r="J12" s="75">
        <f>(2*J7+2)*9/8</f>
        <v>15.75</v>
      </c>
      <c r="K12" s="75">
        <f t="shared" ref="K12" si="7">(2*K7+2)*9/8</f>
        <v>33.75</v>
      </c>
      <c r="L12" s="57"/>
      <c r="M12" s="57"/>
      <c r="N12" s="57"/>
      <c r="O12" s="57"/>
      <c r="P12" s="57"/>
      <c r="Q12" s="57"/>
    </row>
    <row r="13" spans="1:17" x14ac:dyDescent="0.3">
      <c r="A13" s="74"/>
      <c r="B13" s="75"/>
      <c r="C13" s="75"/>
      <c r="D13" s="57"/>
      <c r="E13" s="57"/>
      <c r="F13" s="57"/>
      <c r="G13" s="57"/>
      <c r="I13" s="74"/>
      <c r="J13" s="75"/>
      <c r="K13" s="75"/>
      <c r="L13" s="57"/>
      <c r="M13" s="57"/>
      <c r="N13" s="57"/>
      <c r="O13" s="57"/>
      <c r="P13" s="57"/>
      <c r="Q13" s="57"/>
    </row>
    <row r="14" spans="1:17" x14ac:dyDescent="0.3">
      <c r="A14" s="74" t="s">
        <v>80</v>
      </c>
      <c r="B14" s="75">
        <f>B7</f>
        <v>6</v>
      </c>
      <c r="C14" s="75">
        <f t="shared" ref="C14" si="8">C7</f>
        <v>14</v>
      </c>
      <c r="D14" s="57"/>
      <c r="E14" s="57"/>
      <c r="F14" s="57"/>
      <c r="G14" s="57"/>
      <c r="I14" s="74" t="s">
        <v>81</v>
      </c>
      <c r="J14" s="75">
        <f>J9</f>
        <v>6</v>
      </c>
      <c r="K14" s="75">
        <f t="shared" ref="K14" si="9">K9</f>
        <v>14</v>
      </c>
      <c r="L14" s="57"/>
      <c r="M14" s="57"/>
      <c r="N14" s="57"/>
      <c r="O14" s="57"/>
      <c r="P14" s="57"/>
      <c r="Q14" s="57"/>
    </row>
    <row r="15" spans="1:17" x14ac:dyDescent="0.3">
      <c r="A15" s="74" t="s">
        <v>82</v>
      </c>
      <c r="B15" s="75">
        <f>B7+1</f>
        <v>7</v>
      </c>
      <c r="C15" s="75">
        <f t="shared" ref="C15" si="10">C7+1</f>
        <v>15</v>
      </c>
      <c r="D15" s="57"/>
      <c r="E15" s="57"/>
      <c r="F15" s="57"/>
      <c r="G15" s="57"/>
      <c r="I15" s="74" t="s">
        <v>82</v>
      </c>
      <c r="J15" s="75">
        <v>1</v>
      </c>
      <c r="K15" s="75">
        <v>1</v>
      </c>
      <c r="L15" s="57"/>
      <c r="M15" s="57"/>
      <c r="N15" s="57"/>
      <c r="O15" s="57"/>
      <c r="P15" s="57"/>
      <c r="Q15" s="57"/>
    </row>
    <row r="16" spans="1:17" x14ac:dyDescent="0.3">
      <c r="A16" s="74" t="s">
        <v>83</v>
      </c>
      <c r="B16" s="75">
        <f>(6*B7+2)/8</f>
        <v>4.75</v>
      </c>
      <c r="C16" s="75">
        <f t="shared" ref="C16" si="11">(6*C7+2)/8</f>
        <v>10.75</v>
      </c>
      <c r="D16" s="57"/>
      <c r="E16" s="57"/>
      <c r="F16" s="57"/>
      <c r="G16" s="57"/>
      <c r="I16" s="74" t="s">
        <v>83</v>
      </c>
      <c r="J16" s="75">
        <f>J11</f>
        <v>1.75</v>
      </c>
      <c r="K16" s="75">
        <f t="shared" ref="K16" si="12">K11</f>
        <v>3.75</v>
      </c>
      <c r="L16" s="57"/>
      <c r="M16" s="57"/>
      <c r="N16" s="57"/>
      <c r="O16" s="57"/>
      <c r="P16" s="57"/>
      <c r="Q16" s="57"/>
    </row>
    <row r="17" spans="1:18" x14ac:dyDescent="0.3">
      <c r="A17" s="74"/>
      <c r="B17" s="75"/>
      <c r="C17" s="75"/>
      <c r="D17" s="57"/>
      <c r="E17" s="57"/>
      <c r="F17" s="57"/>
      <c r="G17" s="57"/>
      <c r="I17" s="74"/>
      <c r="J17" s="75"/>
      <c r="K17" s="75"/>
      <c r="L17" s="57"/>
      <c r="M17" s="57"/>
      <c r="N17" s="57"/>
      <c r="O17" s="57"/>
      <c r="P17" s="57"/>
      <c r="Q17" s="57"/>
    </row>
    <row r="18" spans="1:18" x14ac:dyDescent="0.3">
      <c r="A18" s="59" t="s">
        <v>84</v>
      </c>
      <c r="B18" s="72">
        <f>6*B7+2</f>
        <v>38</v>
      </c>
      <c r="C18" s="72">
        <f t="shared" ref="C18" si="13">6*C7+2</f>
        <v>86</v>
      </c>
      <c r="D18" s="1"/>
      <c r="E18" s="1"/>
      <c r="F18" s="1"/>
      <c r="G18" s="1"/>
      <c r="I18" s="59" t="s">
        <v>85</v>
      </c>
      <c r="J18" s="72">
        <f>2*J7+2</f>
        <v>14</v>
      </c>
      <c r="K18" s="72">
        <f t="shared" ref="K18" si="14">2*K7+2</f>
        <v>30</v>
      </c>
      <c r="L18" s="1"/>
      <c r="M18" s="1"/>
      <c r="N18" s="1"/>
      <c r="O18" s="1"/>
      <c r="P18" s="1"/>
      <c r="Q18" s="1"/>
    </row>
    <row r="19" spans="1:18" x14ac:dyDescent="0.3">
      <c r="A19" s="57"/>
      <c r="B19" s="57"/>
      <c r="C19" s="57"/>
      <c r="D19" s="57"/>
      <c r="E19" s="57"/>
      <c r="F19" s="57"/>
      <c r="G19" s="57"/>
      <c r="H19" s="74"/>
      <c r="I19" s="57"/>
      <c r="J19" s="57"/>
      <c r="K19" s="57"/>
      <c r="L19" s="57"/>
      <c r="M19" s="57"/>
      <c r="N19" s="57"/>
      <c r="O19" s="57"/>
      <c r="P19" s="57"/>
      <c r="Q19" s="57"/>
    </row>
    <row r="20" spans="1:18" x14ac:dyDescent="0.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</row>
    <row r="21" spans="1:18" x14ac:dyDescent="0.3">
      <c r="A21" s="58" t="s">
        <v>86</v>
      </c>
      <c r="B21" s="70"/>
      <c r="C21" s="57"/>
      <c r="D21" s="57"/>
      <c r="E21" s="57"/>
      <c r="F21" s="57"/>
      <c r="G21" s="57"/>
      <c r="H21" s="57"/>
      <c r="I21" s="71"/>
      <c r="J21" s="71"/>
      <c r="K21" s="71"/>
      <c r="L21" s="71"/>
      <c r="M21" s="71"/>
      <c r="N21" s="71"/>
      <c r="O21" s="71"/>
      <c r="P21" s="71"/>
      <c r="Q21" s="71"/>
    </row>
    <row r="22" spans="1:18" x14ac:dyDescent="0.3">
      <c r="A22" s="57"/>
      <c r="B22" s="213" t="s">
        <v>73</v>
      </c>
      <c r="C22" s="213"/>
      <c r="D22" s="213"/>
      <c r="E22" s="213"/>
      <c r="F22" s="213"/>
      <c r="G22" s="213"/>
      <c r="H22" s="213"/>
      <c r="I22" s="71"/>
      <c r="J22" s="213" t="s">
        <v>74</v>
      </c>
      <c r="K22" s="213"/>
      <c r="L22" s="213"/>
      <c r="M22" s="213"/>
      <c r="N22" s="213"/>
      <c r="O22" s="213"/>
      <c r="P22" s="213"/>
      <c r="Q22" s="213"/>
    </row>
    <row r="23" spans="1:18" x14ac:dyDescent="0.3">
      <c r="A23" s="1" t="s">
        <v>75</v>
      </c>
      <c r="B23" s="72">
        <v>6</v>
      </c>
      <c r="C23" s="72">
        <v>6</v>
      </c>
      <c r="D23" s="72">
        <v>6</v>
      </c>
      <c r="E23" s="72">
        <v>6</v>
      </c>
      <c r="F23" s="72">
        <v>6</v>
      </c>
      <c r="G23" s="72">
        <v>6</v>
      </c>
      <c r="H23" s="72">
        <v>6</v>
      </c>
      <c r="I23" s="71"/>
      <c r="J23" s="72">
        <v>14</v>
      </c>
      <c r="K23" s="72">
        <v>14</v>
      </c>
      <c r="L23" s="72">
        <v>14</v>
      </c>
      <c r="M23" s="72">
        <v>14</v>
      </c>
      <c r="N23" s="72">
        <v>14</v>
      </c>
      <c r="O23" s="72">
        <v>14</v>
      </c>
      <c r="P23" s="72">
        <v>14</v>
      </c>
      <c r="Q23" s="72">
        <v>14</v>
      </c>
      <c r="R23" s="72">
        <v>14</v>
      </c>
    </row>
    <row r="24" spans="1:18" x14ac:dyDescent="0.3">
      <c r="A24" s="57" t="s">
        <v>87</v>
      </c>
      <c r="B24" s="76">
        <v>0</v>
      </c>
      <c r="C24" s="72">
        <v>0.1</v>
      </c>
      <c r="D24" s="75">
        <v>0.2</v>
      </c>
      <c r="E24" s="76">
        <v>0.3</v>
      </c>
      <c r="F24" s="75">
        <v>0.4</v>
      </c>
      <c r="G24" s="75">
        <v>0.5</v>
      </c>
      <c r="H24" s="75">
        <v>0.7</v>
      </c>
      <c r="I24" s="71"/>
      <c r="J24" s="75">
        <v>0</v>
      </c>
      <c r="K24" s="75">
        <v>0.1</v>
      </c>
      <c r="L24" s="75">
        <v>0.2</v>
      </c>
      <c r="M24" s="72">
        <v>0.3</v>
      </c>
      <c r="N24" s="72">
        <v>0.4</v>
      </c>
      <c r="O24" s="76">
        <v>0.5</v>
      </c>
      <c r="P24" s="75">
        <v>0.6</v>
      </c>
      <c r="Q24" s="75">
        <v>0.7</v>
      </c>
      <c r="R24" s="75">
        <v>0.8</v>
      </c>
    </row>
    <row r="25" spans="1:18" x14ac:dyDescent="0.3">
      <c r="A25" s="57" t="s">
        <v>76</v>
      </c>
      <c r="B25" s="77">
        <f t="shared" ref="B25:H25" si="15">B24</f>
        <v>0</v>
      </c>
      <c r="C25" s="78">
        <f t="shared" si="15"/>
        <v>0.1</v>
      </c>
      <c r="D25" s="77">
        <f t="shared" si="15"/>
        <v>0.2</v>
      </c>
      <c r="E25" s="79">
        <f t="shared" si="15"/>
        <v>0.3</v>
      </c>
      <c r="F25" s="77">
        <f t="shared" si="15"/>
        <v>0.4</v>
      </c>
      <c r="G25" s="77">
        <f t="shared" si="15"/>
        <v>0.5</v>
      </c>
      <c r="H25" s="77">
        <f t="shared" si="15"/>
        <v>0.7</v>
      </c>
      <c r="I25" s="71"/>
      <c r="J25" s="77">
        <f t="shared" ref="J25:Q25" si="16">J24</f>
        <v>0</v>
      </c>
      <c r="K25" s="77">
        <f t="shared" si="16"/>
        <v>0.1</v>
      </c>
      <c r="L25" s="77">
        <f t="shared" si="16"/>
        <v>0.2</v>
      </c>
      <c r="M25" s="78">
        <f t="shared" si="16"/>
        <v>0.3</v>
      </c>
      <c r="N25" s="78">
        <f t="shared" si="16"/>
        <v>0.4</v>
      </c>
      <c r="O25" s="79">
        <f t="shared" si="16"/>
        <v>0.5</v>
      </c>
      <c r="P25" s="77">
        <f t="shared" si="16"/>
        <v>0.6</v>
      </c>
      <c r="Q25" s="77">
        <f t="shared" si="16"/>
        <v>0.7</v>
      </c>
      <c r="R25" s="77">
        <v>0.8</v>
      </c>
    </row>
    <row r="26" spans="1:18" x14ac:dyDescent="0.3">
      <c r="A26" s="57" t="s">
        <v>77</v>
      </c>
      <c r="B26" s="77">
        <f t="shared" ref="B26:H26" si="17">2*B24+2</f>
        <v>2</v>
      </c>
      <c r="C26" s="78">
        <f t="shared" si="17"/>
        <v>2.2000000000000002</v>
      </c>
      <c r="D26" s="77">
        <f t="shared" si="17"/>
        <v>2.4</v>
      </c>
      <c r="E26" s="79">
        <f t="shared" si="17"/>
        <v>2.6</v>
      </c>
      <c r="F26" s="77">
        <f t="shared" si="17"/>
        <v>2.8</v>
      </c>
      <c r="G26" s="77">
        <f t="shared" si="17"/>
        <v>3</v>
      </c>
      <c r="H26" s="77">
        <f t="shared" si="17"/>
        <v>3.4</v>
      </c>
      <c r="I26" s="71"/>
      <c r="J26" s="77">
        <f t="shared" ref="J26:R26" si="18">2*J24+2</f>
        <v>2</v>
      </c>
      <c r="K26" s="77">
        <f t="shared" si="18"/>
        <v>2.2000000000000002</v>
      </c>
      <c r="L26" s="77">
        <f t="shared" si="18"/>
        <v>2.4</v>
      </c>
      <c r="M26" s="78">
        <f t="shared" si="18"/>
        <v>2.6</v>
      </c>
      <c r="N26" s="78">
        <f t="shared" si="18"/>
        <v>2.8</v>
      </c>
      <c r="O26" s="79">
        <f t="shared" si="18"/>
        <v>3</v>
      </c>
      <c r="P26" s="77">
        <f t="shared" si="18"/>
        <v>3.2</v>
      </c>
      <c r="Q26" s="77">
        <f t="shared" si="18"/>
        <v>3.4</v>
      </c>
      <c r="R26" s="77">
        <f t="shared" si="18"/>
        <v>3.6</v>
      </c>
    </row>
    <row r="27" spans="1:18" x14ac:dyDescent="0.3">
      <c r="A27" s="57" t="s">
        <v>88</v>
      </c>
      <c r="B27" s="41">
        <f t="shared" ref="B27:H27" si="19">(1-B24)*$B$11+B24*$J$11</f>
        <v>4.75</v>
      </c>
      <c r="C27" s="80">
        <f t="shared" si="19"/>
        <v>4.45</v>
      </c>
      <c r="D27" s="41">
        <f t="shared" si="19"/>
        <v>4.1500000000000004</v>
      </c>
      <c r="E27" s="81">
        <f t="shared" si="19"/>
        <v>3.8499999999999996</v>
      </c>
      <c r="F27" s="41">
        <f t="shared" si="19"/>
        <v>3.5500000000000003</v>
      </c>
      <c r="G27" s="41">
        <f t="shared" si="19"/>
        <v>3.25</v>
      </c>
      <c r="H27" s="41">
        <f t="shared" si="19"/>
        <v>2.6500000000000004</v>
      </c>
      <c r="I27" s="56"/>
      <c r="J27" s="41">
        <f>(1-J24)*$C$11+J24*$K$11</f>
        <v>10.75</v>
      </c>
      <c r="K27" s="41">
        <f t="shared" ref="K27:R27" si="20">(1-K24)*$C$11+K24*$K$11</f>
        <v>10.050000000000001</v>
      </c>
      <c r="L27" s="41">
        <f t="shared" si="20"/>
        <v>9.35</v>
      </c>
      <c r="M27" s="80">
        <f t="shared" si="20"/>
        <v>8.6499999999999986</v>
      </c>
      <c r="N27" s="80">
        <f t="shared" si="20"/>
        <v>7.95</v>
      </c>
      <c r="O27" s="81">
        <f t="shared" si="20"/>
        <v>7.25</v>
      </c>
      <c r="P27" s="41">
        <f t="shared" si="20"/>
        <v>6.55</v>
      </c>
      <c r="Q27" s="41">
        <f t="shared" si="20"/>
        <v>5.8500000000000005</v>
      </c>
      <c r="R27" s="68">
        <f t="shared" si="20"/>
        <v>5.1499999999999995</v>
      </c>
    </row>
    <row r="28" spans="1:18" x14ac:dyDescent="0.3">
      <c r="A28" s="57" t="s">
        <v>89</v>
      </c>
      <c r="B28" s="68">
        <f>B27/B23</f>
        <v>0.79166666666666663</v>
      </c>
      <c r="C28" s="80">
        <f t="shared" ref="C28:H28" si="21">C27/C23</f>
        <v>0.7416666666666667</v>
      </c>
      <c r="D28" s="68">
        <f t="shared" si="21"/>
        <v>0.69166666666666676</v>
      </c>
      <c r="E28" s="81">
        <f t="shared" si="21"/>
        <v>0.64166666666666661</v>
      </c>
      <c r="F28" s="68">
        <f t="shared" si="21"/>
        <v>0.59166666666666667</v>
      </c>
      <c r="G28" s="68">
        <f t="shared" si="21"/>
        <v>0.54166666666666663</v>
      </c>
      <c r="H28" s="68">
        <f t="shared" si="21"/>
        <v>0.44166666666666671</v>
      </c>
      <c r="I28" s="71"/>
      <c r="J28" s="68">
        <f>J27/J23</f>
        <v>0.7678571428571429</v>
      </c>
      <c r="K28" s="68">
        <f t="shared" ref="K28:P28" si="22">K27/K23</f>
        <v>0.71785714285714286</v>
      </c>
      <c r="L28" s="68">
        <f t="shared" si="22"/>
        <v>0.66785714285714282</v>
      </c>
      <c r="M28" s="80">
        <f t="shared" si="22"/>
        <v>0.61785714285714277</v>
      </c>
      <c r="N28" s="80">
        <f t="shared" si="22"/>
        <v>0.56785714285714284</v>
      </c>
      <c r="O28" s="81">
        <f t="shared" si="22"/>
        <v>0.5178571428571429</v>
      </c>
      <c r="P28" s="68">
        <f t="shared" si="22"/>
        <v>0.46785714285714286</v>
      </c>
      <c r="Q28" s="68">
        <f>Q27/Q23</f>
        <v>0.41785714285714287</v>
      </c>
      <c r="R28" s="68">
        <f>R27/R23</f>
        <v>0.36785714285714283</v>
      </c>
    </row>
    <row r="29" spans="1:18" x14ac:dyDescent="0.3">
      <c r="A29" s="57" t="s">
        <v>90</v>
      </c>
      <c r="B29" s="41">
        <f>B23-B23*B24</f>
        <v>6</v>
      </c>
      <c r="C29" s="80">
        <f t="shared" ref="C29:H29" si="23">C23-C23*C24</f>
        <v>5.4</v>
      </c>
      <c r="D29" s="41">
        <f t="shared" si="23"/>
        <v>4.8</v>
      </c>
      <c r="E29" s="81">
        <f t="shared" si="23"/>
        <v>4.2</v>
      </c>
      <c r="F29" s="41">
        <f t="shared" si="23"/>
        <v>3.5999999999999996</v>
      </c>
      <c r="G29" s="41">
        <f t="shared" si="23"/>
        <v>3</v>
      </c>
      <c r="H29" s="41">
        <f t="shared" si="23"/>
        <v>1.8000000000000007</v>
      </c>
      <c r="I29" s="71"/>
      <c r="J29" s="41">
        <f>J23-J23*J24</f>
        <v>14</v>
      </c>
      <c r="K29" s="41">
        <f t="shared" ref="K29:R29" si="24">K23-K23*K24</f>
        <v>12.6</v>
      </c>
      <c r="L29" s="41">
        <f t="shared" si="24"/>
        <v>11.2</v>
      </c>
      <c r="M29" s="80">
        <f t="shared" si="24"/>
        <v>9.8000000000000007</v>
      </c>
      <c r="N29" s="80">
        <f t="shared" si="24"/>
        <v>8.3999999999999986</v>
      </c>
      <c r="O29" s="81">
        <f t="shared" si="24"/>
        <v>7</v>
      </c>
      <c r="P29" s="41">
        <f t="shared" si="24"/>
        <v>5.6</v>
      </c>
      <c r="Q29" s="41">
        <f t="shared" si="24"/>
        <v>4.2000000000000011</v>
      </c>
      <c r="R29" s="68">
        <f t="shared" si="24"/>
        <v>2.7999999999999989</v>
      </c>
    </row>
    <row r="30" spans="1:18" x14ac:dyDescent="0.3">
      <c r="A30" s="57" t="s">
        <v>91</v>
      </c>
      <c r="B30" s="68">
        <f>B27/B29</f>
        <v>0.79166666666666663</v>
      </c>
      <c r="C30" s="80">
        <f t="shared" ref="C30:H30" si="25">C27/C29</f>
        <v>0.82407407407407407</v>
      </c>
      <c r="D30" s="68">
        <f t="shared" si="25"/>
        <v>0.86458333333333348</v>
      </c>
      <c r="E30" s="81">
        <f t="shared" si="25"/>
        <v>0.91666666666666652</v>
      </c>
      <c r="F30" s="68">
        <f t="shared" si="25"/>
        <v>0.98611111111111127</v>
      </c>
      <c r="G30" s="68">
        <f t="shared" si="25"/>
        <v>1.0833333333333333</v>
      </c>
      <c r="H30" s="68">
        <f t="shared" si="25"/>
        <v>1.4722222222222219</v>
      </c>
      <c r="I30" s="71"/>
      <c r="J30" s="68">
        <f>J27/J29</f>
        <v>0.7678571428571429</v>
      </c>
      <c r="K30" s="68">
        <f t="shared" ref="K30:R30" si="26">K27/K29</f>
        <v>0.79761904761904767</v>
      </c>
      <c r="L30" s="68">
        <f t="shared" si="26"/>
        <v>0.8348214285714286</v>
      </c>
      <c r="M30" s="80">
        <f t="shared" si="26"/>
        <v>0.88265306122448961</v>
      </c>
      <c r="N30" s="80">
        <f t="shared" si="26"/>
        <v>0.94642857142857162</v>
      </c>
      <c r="O30" s="81">
        <f t="shared" si="26"/>
        <v>1.0357142857142858</v>
      </c>
      <c r="P30" s="68">
        <f t="shared" si="26"/>
        <v>1.1696428571428572</v>
      </c>
      <c r="Q30" s="68">
        <f t="shared" si="26"/>
        <v>1.3928571428571426</v>
      </c>
      <c r="R30" s="68">
        <f t="shared" si="26"/>
        <v>1.8392857142857149</v>
      </c>
    </row>
    <row r="31" spans="1:18" x14ac:dyDescent="0.3">
      <c r="A31" s="57" t="s">
        <v>92</v>
      </c>
      <c r="B31" s="68">
        <f>B29/B27</f>
        <v>1.263157894736842</v>
      </c>
      <c r="C31" s="82">
        <f t="shared" ref="C31:H31" si="27">C29/C27</f>
        <v>1.2134831460674158</v>
      </c>
      <c r="D31" s="68">
        <f t="shared" si="27"/>
        <v>1.1566265060240963</v>
      </c>
      <c r="E31" s="81">
        <f t="shared" si="27"/>
        <v>1.0909090909090911</v>
      </c>
      <c r="F31" s="68">
        <f t="shared" si="27"/>
        <v>1.0140845070422533</v>
      </c>
      <c r="G31" s="68">
        <f t="shared" si="27"/>
        <v>0.92307692307692313</v>
      </c>
      <c r="H31" s="68">
        <f t="shared" si="27"/>
        <v>0.67924528301886811</v>
      </c>
      <c r="I31" s="71"/>
      <c r="J31" s="68">
        <f>J29/J27</f>
        <v>1.3023255813953489</v>
      </c>
      <c r="K31" s="68">
        <f t="shared" ref="K31:R31" si="28">K29/K27</f>
        <v>1.2537313432835819</v>
      </c>
      <c r="L31" s="68">
        <f t="shared" si="28"/>
        <v>1.1978609625668448</v>
      </c>
      <c r="M31" s="83">
        <f t="shared" si="28"/>
        <v>1.132947976878613</v>
      </c>
      <c r="N31" s="83">
        <f t="shared" si="28"/>
        <v>1.0566037735849054</v>
      </c>
      <c r="O31" s="81">
        <f t="shared" si="28"/>
        <v>0.96551724137931039</v>
      </c>
      <c r="P31" s="68">
        <f t="shared" si="28"/>
        <v>0.85496183206106868</v>
      </c>
      <c r="Q31" s="68">
        <f t="shared" si="28"/>
        <v>0.71794871794871806</v>
      </c>
      <c r="R31" s="68">
        <f t="shared" si="28"/>
        <v>0.54368932038834938</v>
      </c>
    </row>
    <row r="32" spans="1:18" x14ac:dyDescent="0.3"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 x14ac:dyDescent="0.3">
      <c r="A33" s="71" t="s">
        <v>93</v>
      </c>
      <c r="B33" s="71"/>
      <c r="C33" s="84">
        <v>1.22</v>
      </c>
      <c r="D33" s="71"/>
      <c r="E33" s="71"/>
      <c r="F33" s="71"/>
      <c r="G33" s="71"/>
      <c r="H33" s="71"/>
      <c r="I33" s="71"/>
      <c r="J33" s="71"/>
      <c r="K33" s="71"/>
      <c r="L33" s="71"/>
      <c r="M33" s="214">
        <v>1.0900000000000001</v>
      </c>
      <c r="N33" s="214"/>
      <c r="O33" s="71"/>
      <c r="P33" s="71"/>
      <c r="Q33" s="71"/>
    </row>
    <row r="34" spans="1:17" x14ac:dyDescent="0.3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 x14ac:dyDescent="0.3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 x14ac:dyDescent="0.3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 x14ac:dyDescent="0.3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 x14ac:dyDescent="0.3">
      <c r="A38" s="56"/>
      <c r="B38" s="56"/>
      <c r="C38" s="56"/>
      <c r="D38" s="56"/>
      <c r="E38" s="56"/>
      <c r="F38" s="56"/>
      <c r="G38" s="56"/>
      <c r="H38" s="56"/>
      <c r="I38" s="71"/>
      <c r="J38" s="56"/>
      <c r="K38" s="56"/>
      <c r="L38" s="56"/>
      <c r="M38" s="56"/>
      <c r="N38" s="56"/>
      <c r="O38" s="56"/>
      <c r="P38" s="56"/>
      <c r="Q38" s="56"/>
    </row>
    <row r="39" spans="1:17" x14ac:dyDescent="0.3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</row>
    <row r="40" spans="1:17" x14ac:dyDescent="0.3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</row>
    <row r="41" spans="1:17" x14ac:dyDescent="0.3">
      <c r="A41" s="71"/>
      <c r="B41" s="71"/>
      <c r="C41" s="71"/>
      <c r="D41" s="71"/>
      <c r="E41" s="71"/>
      <c r="F41" s="71"/>
      <c r="G41" s="71"/>
      <c r="H41" s="71"/>
      <c r="I41" s="71"/>
      <c r="J41" s="57"/>
      <c r="K41" s="57"/>
      <c r="L41" s="57"/>
      <c r="M41" s="57"/>
      <c r="N41" s="57"/>
      <c r="O41" s="57"/>
      <c r="P41" s="57"/>
      <c r="Q41" s="57"/>
    </row>
    <row r="42" spans="1:17" x14ac:dyDescent="0.3">
      <c r="A42" s="71"/>
      <c r="B42" s="71"/>
      <c r="C42" s="71"/>
      <c r="D42" s="71"/>
      <c r="E42" s="71"/>
      <c r="F42" s="71"/>
      <c r="G42" s="71"/>
      <c r="H42" s="71"/>
      <c r="I42" s="71"/>
      <c r="J42" s="57"/>
      <c r="K42" s="57"/>
      <c r="L42" s="57"/>
      <c r="M42" s="57"/>
      <c r="N42" s="57"/>
      <c r="O42" s="57"/>
      <c r="P42" s="57"/>
      <c r="Q42" s="57"/>
    </row>
    <row r="43" spans="1:17" x14ac:dyDescent="0.3">
      <c r="A43" s="56"/>
      <c r="B43" s="71"/>
      <c r="C43" s="71"/>
      <c r="D43" s="71"/>
      <c r="E43" s="71"/>
      <c r="F43" s="71"/>
      <c r="G43" s="71"/>
      <c r="H43" s="71"/>
      <c r="I43" s="71"/>
      <c r="J43" s="57"/>
      <c r="K43" s="57"/>
      <c r="L43" s="57"/>
      <c r="M43" s="57"/>
      <c r="N43" s="57"/>
      <c r="O43" s="57"/>
      <c r="P43" s="57"/>
      <c r="Q43" s="57"/>
    </row>
    <row r="44" spans="1:17" x14ac:dyDescent="0.3">
      <c r="A44" s="71"/>
      <c r="B44" s="85"/>
      <c r="C44" s="85"/>
      <c r="D44" s="85"/>
      <c r="E44" s="85"/>
      <c r="F44" s="85"/>
      <c r="G44" s="85"/>
      <c r="H44" s="85"/>
      <c r="I44" s="71"/>
      <c r="J44" s="73"/>
      <c r="K44" s="73"/>
      <c r="L44" s="73"/>
      <c r="M44" s="73"/>
      <c r="N44" s="73"/>
      <c r="O44" s="73"/>
      <c r="P44" s="73"/>
      <c r="Q44" s="73"/>
    </row>
    <row r="45" spans="1:17" x14ac:dyDescent="0.3">
      <c r="A45" s="56"/>
      <c r="B45" s="86"/>
      <c r="C45" s="86"/>
      <c r="D45" s="86"/>
      <c r="E45" s="86"/>
      <c r="F45" s="86"/>
      <c r="G45" s="86"/>
      <c r="H45" s="86"/>
      <c r="I45" s="56"/>
      <c r="J45" s="72"/>
      <c r="K45" s="72"/>
      <c r="L45" s="72"/>
      <c r="M45" s="72"/>
      <c r="N45" s="72"/>
      <c r="O45" s="72"/>
      <c r="P45" s="72"/>
      <c r="Q45" s="72"/>
    </row>
    <row r="46" spans="1:17" x14ac:dyDescent="0.3">
      <c r="A46" s="71"/>
      <c r="B46" s="76"/>
      <c r="C46" s="76"/>
      <c r="D46" s="76"/>
      <c r="E46" s="76"/>
      <c r="F46" s="76"/>
      <c r="G46" s="76"/>
      <c r="H46" s="76"/>
      <c r="I46" s="71"/>
      <c r="J46" s="75"/>
      <c r="K46" s="75"/>
      <c r="L46" s="75"/>
      <c r="M46" s="75"/>
      <c r="N46" s="75"/>
      <c r="O46" s="75"/>
      <c r="P46" s="75"/>
      <c r="Q46" s="75"/>
    </row>
    <row r="47" spans="1:17" x14ac:dyDescent="0.3">
      <c r="A47" s="71"/>
      <c r="B47" s="76"/>
      <c r="C47" s="76"/>
      <c r="D47" s="76"/>
      <c r="E47" s="76"/>
      <c r="F47" s="76"/>
      <c r="G47" s="76"/>
      <c r="H47" s="76"/>
      <c r="I47" s="71"/>
      <c r="J47" s="75"/>
      <c r="K47" s="75"/>
      <c r="L47" s="75"/>
      <c r="M47" s="75"/>
      <c r="N47" s="75"/>
      <c r="O47" s="75"/>
      <c r="P47" s="75"/>
      <c r="Q47" s="75"/>
    </row>
    <row r="48" spans="1:17" x14ac:dyDescent="0.3">
      <c r="A48" s="71"/>
      <c r="B48" s="76"/>
      <c r="C48" s="76"/>
      <c r="D48" s="76"/>
      <c r="E48" s="76"/>
      <c r="F48" s="76"/>
      <c r="G48" s="76"/>
      <c r="H48" s="76"/>
      <c r="I48" s="71"/>
      <c r="J48" s="75"/>
      <c r="K48" s="75"/>
      <c r="L48" s="75"/>
      <c r="M48" s="75"/>
      <c r="N48" s="75"/>
      <c r="O48" s="75"/>
      <c r="P48" s="75"/>
      <c r="Q48" s="75"/>
    </row>
    <row r="49" spans="1:17" x14ac:dyDescent="0.3">
      <c r="A49" s="71"/>
      <c r="B49" s="87"/>
      <c r="C49" s="87"/>
      <c r="D49" s="87"/>
      <c r="E49" s="87"/>
      <c r="F49" s="87"/>
      <c r="G49" s="87"/>
      <c r="H49" s="87"/>
      <c r="I49" s="88"/>
      <c r="J49" s="41"/>
      <c r="K49" s="41"/>
      <c r="L49" s="41"/>
      <c r="M49" s="41"/>
      <c r="N49" s="41"/>
      <c r="O49" s="41"/>
      <c r="P49" s="41"/>
      <c r="Q49" s="41"/>
    </row>
    <row r="50" spans="1:17" x14ac:dyDescent="0.3">
      <c r="A50" s="71"/>
      <c r="B50" s="81"/>
      <c r="C50" s="81"/>
      <c r="D50" s="81"/>
      <c r="E50" s="81"/>
      <c r="F50" s="81"/>
      <c r="G50" s="81"/>
      <c r="H50" s="81"/>
      <c r="I50" s="88"/>
      <c r="J50" s="68"/>
      <c r="K50" s="68"/>
      <c r="L50" s="68"/>
      <c r="M50" s="68"/>
      <c r="N50" s="68"/>
      <c r="O50" s="68"/>
      <c r="P50" s="68"/>
      <c r="Q50" s="68"/>
    </row>
    <row r="51" spans="1:17" x14ac:dyDescent="0.3">
      <c r="A51" s="71"/>
      <c r="B51" s="87"/>
      <c r="C51" s="87"/>
      <c r="D51" s="87"/>
      <c r="E51" s="87"/>
      <c r="F51" s="87"/>
      <c r="G51" s="87"/>
      <c r="H51" s="87"/>
      <c r="I51" s="88"/>
      <c r="J51" s="41"/>
      <c r="K51" s="41"/>
      <c r="L51" s="41"/>
      <c r="M51" s="41"/>
      <c r="N51" s="41"/>
      <c r="O51" s="41"/>
      <c r="P51" s="41"/>
      <c r="Q51" s="41"/>
    </row>
    <row r="52" spans="1:17" x14ac:dyDescent="0.3">
      <c r="A52" s="71"/>
      <c r="B52" s="81"/>
      <c r="C52" s="81"/>
      <c r="D52" s="81"/>
      <c r="E52" s="81"/>
      <c r="F52" s="81"/>
      <c r="G52" s="81"/>
      <c r="H52" s="81"/>
      <c r="I52" s="88"/>
      <c r="J52" s="68"/>
      <c r="K52" s="68"/>
      <c r="L52" s="68"/>
      <c r="M52" s="68"/>
      <c r="N52" s="68"/>
      <c r="O52" s="68"/>
      <c r="P52" s="68"/>
      <c r="Q52" s="68"/>
    </row>
    <row r="53" spans="1:17" x14ac:dyDescent="0.3">
      <c r="A53" s="71"/>
      <c r="B53" s="81"/>
      <c r="C53" s="81"/>
      <c r="D53" s="81"/>
      <c r="E53" s="81"/>
      <c r="F53" s="81"/>
      <c r="G53" s="81"/>
      <c r="H53" s="81"/>
      <c r="I53" s="88"/>
      <c r="J53" s="68"/>
      <c r="K53" s="68"/>
      <c r="L53" s="68"/>
      <c r="M53" s="68"/>
      <c r="N53" s="68"/>
      <c r="O53" s="68"/>
      <c r="P53" s="68"/>
      <c r="Q53" s="68"/>
    </row>
    <row r="54" spans="1:17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17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17" x14ac:dyDescent="0.3">
      <c r="A56" s="2"/>
      <c r="B56" s="2"/>
      <c r="C56" s="2"/>
      <c r="D56" s="2"/>
      <c r="E56" s="2"/>
      <c r="F56" s="2"/>
      <c r="G56" s="2"/>
      <c r="H56" s="2"/>
      <c r="I56" s="2"/>
    </row>
  </sheetData>
  <mergeCells count="3">
    <mergeCell ref="B22:H22"/>
    <mergeCell ref="J22:Q22"/>
    <mergeCell ref="M33:N33"/>
  </mergeCells>
  <conditionalFormatting sqref="B46:H46">
    <cfRule type="colorScale" priority="4">
      <colorScale>
        <cfvo type="min"/>
        <cfvo type="max"/>
        <color rgb="FFFCFCFF"/>
        <color rgb="FFF8696B"/>
      </colorScale>
    </cfRule>
  </conditionalFormatting>
  <conditionalFormatting sqref="J46:Q46">
    <cfRule type="colorScale" priority="3">
      <colorScale>
        <cfvo type="min"/>
        <cfvo type="max"/>
        <color rgb="FFFCFCFF"/>
        <color rgb="FFF8696B"/>
      </colorScale>
    </cfRule>
  </conditionalFormatting>
  <conditionalFormatting sqref="B24:H24">
    <cfRule type="colorScale" priority="2">
      <colorScale>
        <cfvo type="min"/>
        <cfvo type="max"/>
        <color rgb="FFFCFCFF"/>
        <color rgb="FFF8696B"/>
      </colorScale>
    </cfRule>
  </conditionalFormatting>
  <conditionalFormatting sqref="J24:R24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E39" sqref="E39"/>
    </sheetView>
  </sheetViews>
  <sheetFormatPr defaultRowHeight="14.4" x14ac:dyDescent="0.3"/>
  <cols>
    <col min="1" max="1" width="21.6640625" bestFit="1" customWidth="1"/>
    <col min="2" max="2" width="27" bestFit="1" customWidth="1"/>
    <col min="3" max="3" width="27.109375" bestFit="1" customWidth="1"/>
    <col min="4" max="4" width="38.6640625" bestFit="1" customWidth="1"/>
    <col min="7" max="7" width="8.88671875" customWidth="1"/>
  </cols>
  <sheetData>
    <row r="1" spans="1:14" x14ac:dyDescent="0.3">
      <c r="A1" s="92" t="s">
        <v>105</v>
      </c>
      <c r="B1" s="92"/>
      <c r="C1" s="92"/>
      <c r="D1" s="92"/>
      <c r="E1" s="92"/>
      <c r="F1" s="92"/>
      <c r="G1" s="92"/>
      <c r="H1" s="98"/>
      <c r="I1" s="98"/>
      <c r="J1" s="98"/>
      <c r="K1" s="98"/>
      <c r="L1" s="98"/>
      <c r="M1" s="98"/>
      <c r="N1" s="98"/>
    </row>
    <row r="2" spans="1:14" x14ac:dyDescent="0.3">
      <c r="A2" s="92" t="s">
        <v>386</v>
      </c>
      <c r="B2" s="92"/>
      <c r="C2" s="92"/>
      <c r="D2" s="92"/>
      <c r="E2" s="92"/>
      <c r="F2" s="92"/>
      <c r="G2" s="92"/>
      <c r="H2" s="98"/>
      <c r="I2" s="98"/>
      <c r="J2" s="98"/>
      <c r="K2" s="98"/>
      <c r="L2" s="98"/>
      <c r="M2" s="98"/>
      <c r="N2" s="98"/>
    </row>
    <row r="3" spans="1:14" s="2" customFormat="1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x14ac:dyDescent="0.3">
      <c r="B4" s="72" t="s">
        <v>109</v>
      </c>
      <c r="C4" s="72" t="s">
        <v>110</v>
      </c>
      <c r="D4" s="72" t="s">
        <v>111</v>
      </c>
    </row>
    <row r="5" spans="1:14" ht="15" thickBot="1" x14ac:dyDescent="0.35">
      <c r="B5" s="72" t="s">
        <v>106</v>
      </c>
      <c r="C5" s="72" t="s">
        <v>107</v>
      </c>
      <c r="D5" s="72" t="s">
        <v>108</v>
      </c>
    </row>
    <row r="6" spans="1:14" ht="15" thickBot="1" x14ac:dyDescent="0.35">
      <c r="A6" s="90" t="s">
        <v>95</v>
      </c>
      <c r="B6" s="93">
        <v>1850367</v>
      </c>
      <c r="C6" s="93">
        <v>1914207</v>
      </c>
      <c r="D6" s="93">
        <v>1624405</v>
      </c>
    </row>
    <row r="7" spans="1:14" ht="15" thickBot="1" x14ac:dyDescent="0.35">
      <c r="A7" s="89" t="s">
        <v>96</v>
      </c>
      <c r="B7" s="94">
        <v>89</v>
      </c>
      <c r="C7" s="94">
        <v>89</v>
      </c>
      <c r="D7" s="94">
        <v>12</v>
      </c>
    </row>
    <row r="8" spans="1:14" ht="15" thickBot="1" x14ac:dyDescent="0.35">
      <c r="A8" s="91" t="s">
        <v>97</v>
      </c>
      <c r="B8" s="95">
        <v>41546</v>
      </c>
      <c r="C8" s="95">
        <v>37182</v>
      </c>
      <c r="D8" s="95">
        <v>232863</v>
      </c>
    </row>
    <row r="9" spans="1:14" ht="15" thickBot="1" x14ac:dyDescent="0.35">
      <c r="A9" s="90" t="s">
        <v>98</v>
      </c>
      <c r="B9" s="96">
        <v>53.6</v>
      </c>
      <c r="C9" s="96">
        <v>51.6</v>
      </c>
      <c r="D9" s="96">
        <v>32.299999999999997</v>
      </c>
    </row>
    <row r="10" spans="1:14" ht="15" thickBot="1" x14ac:dyDescent="0.35">
      <c r="A10" s="91" t="s">
        <v>99</v>
      </c>
      <c r="B10" s="95">
        <v>1954</v>
      </c>
      <c r="C10" s="95">
        <v>2045</v>
      </c>
      <c r="D10" s="95">
        <v>1626</v>
      </c>
    </row>
    <row r="11" spans="1:14" ht="15" thickBot="1" x14ac:dyDescent="0.35">
      <c r="A11" s="90" t="s">
        <v>100</v>
      </c>
      <c r="B11" s="96">
        <v>2</v>
      </c>
      <c r="C11" s="96">
        <v>1</v>
      </c>
      <c r="D11" s="96">
        <v>1</v>
      </c>
    </row>
    <row r="12" spans="1:14" ht="15" thickBot="1" x14ac:dyDescent="0.35">
      <c r="A12" s="91" t="s">
        <v>101</v>
      </c>
      <c r="B12" s="97">
        <v>2</v>
      </c>
      <c r="C12" s="97">
        <v>1</v>
      </c>
      <c r="D12" s="97">
        <v>2</v>
      </c>
    </row>
    <row r="13" spans="1:14" ht="15" thickBot="1" x14ac:dyDescent="0.35">
      <c r="A13" s="90" t="s">
        <v>102</v>
      </c>
      <c r="B13" s="96">
        <v>89.71</v>
      </c>
      <c r="C13" s="96">
        <v>91.83</v>
      </c>
      <c r="D13" s="96">
        <v>98.75</v>
      </c>
    </row>
    <row r="14" spans="1:14" ht="15" thickBot="1" x14ac:dyDescent="0.35">
      <c r="A14" s="91" t="s">
        <v>103</v>
      </c>
      <c r="B14" s="97">
        <v>1.31</v>
      </c>
      <c r="C14" s="97">
        <v>0.65</v>
      </c>
      <c r="D14" s="97">
        <v>1.67</v>
      </c>
    </row>
    <row r="15" spans="1:14" ht="15" thickBot="1" x14ac:dyDescent="0.35">
      <c r="A15" s="90" t="s">
        <v>104</v>
      </c>
      <c r="B15" s="96">
        <v>0</v>
      </c>
      <c r="C15" s="96">
        <v>0</v>
      </c>
      <c r="D15" s="96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workbookViewId="0">
      <selection activeCell="H29" sqref="H29"/>
    </sheetView>
  </sheetViews>
  <sheetFormatPr defaultRowHeight="14.4" x14ac:dyDescent="0.3"/>
  <cols>
    <col min="1" max="1" width="8" bestFit="1" customWidth="1"/>
    <col min="2" max="2" width="7.109375" style="41" bestFit="1" customWidth="1"/>
    <col min="3" max="3" width="7.88671875" style="41" bestFit="1" customWidth="1"/>
    <col min="4" max="4" width="6.88671875" style="41" bestFit="1" customWidth="1"/>
    <col min="5" max="5" width="7.44140625" style="41" bestFit="1" customWidth="1"/>
    <col min="6" max="6" width="7.109375" style="41" bestFit="1" customWidth="1"/>
    <col min="7" max="7" width="9.21875" style="41" bestFit="1" customWidth="1"/>
    <col min="8" max="8" width="11.21875" style="41" bestFit="1" customWidth="1"/>
    <col min="9" max="9" width="7.77734375" bestFit="1" customWidth="1"/>
    <col min="10" max="10" width="17.21875" bestFit="1" customWidth="1"/>
    <col min="11" max="11" width="20.21875" bestFit="1" customWidth="1"/>
    <col min="12" max="12" width="22.5546875" bestFit="1" customWidth="1"/>
    <col min="13" max="13" width="24.21875" bestFit="1" customWidth="1"/>
    <col min="14" max="14" width="21.88671875" bestFit="1" customWidth="1"/>
    <col min="15" max="15" width="26.6640625" bestFit="1" customWidth="1"/>
  </cols>
  <sheetData>
    <row r="1" spans="1:15" x14ac:dyDescent="0.3">
      <c r="A1" t="s">
        <v>112</v>
      </c>
      <c r="B1" s="41" t="s">
        <v>73</v>
      </c>
      <c r="C1" s="41" t="s">
        <v>113</v>
      </c>
      <c r="D1" s="41" t="s">
        <v>114</v>
      </c>
      <c r="E1" s="41" t="s">
        <v>115</v>
      </c>
      <c r="F1" s="41" t="s">
        <v>116</v>
      </c>
      <c r="G1" s="41" t="s">
        <v>117</v>
      </c>
      <c r="H1" s="41" t="s">
        <v>74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  <c r="N1" t="s">
        <v>123</v>
      </c>
      <c r="O1" t="s">
        <v>124</v>
      </c>
    </row>
    <row r="2" spans="1:15" x14ac:dyDescent="0.3">
      <c r="A2" t="s">
        <v>125</v>
      </c>
      <c r="B2" s="41">
        <v>59.389560479754579</v>
      </c>
      <c r="C2" s="41">
        <v>42.146337083304495</v>
      </c>
      <c r="D2" s="41">
        <v>0</v>
      </c>
      <c r="E2" s="41">
        <v>0</v>
      </c>
      <c r="F2" s="41">
        <v>0</v>
      </c>
      <c r="G2" s="41">
        <v>0</v>
      </c>
      <c r="H2" s="41">
        <v>0</v>
      </c>
      <c r="I2" t="s">
        <v>126</v>
      </c>
      <c r="J2" t="s">
        <v>127</v>
      </c>
      <c r="K2" t="s">
        <v>128</v>
      </c>
      <c r="L2" t="s">
        <v>129</v>
      </c>
      <c r="M2" t="s">
        <v>130</v>
      </c>
      <c r="N2" t="s">
        <v>130</v>
      </c>
    </row>
    <row r="3" spans="1:15" x14ac:dyDescent="0.3">
      <c r="A3" t="s">
        <v>131</v>
      </c>
      <c r="B3" s="41">
        <v>10.172841751946008</v>
      </c>
      <c r="C3" s="41">
        <v>0.70980769630144114</v>
      </c>
      <c r="D3" s="41">
        <v>32.637010519296922</v>
      </c>
      <c r="E3" s="41">
        <v>44.048309534576646</v>
      </c>
      <c r="F3" s="41">
        <v>19.438810268863733</v>
      </c>
      <c r="G3" s="41">
        <v>38.68732888831736</v>
      </c>
      <c r="H3" s="41">
        <v>50.185787617901376</v>
      </c>
      <c r="I3" t="s">
        <v>126</v>
      </c>
      <c r="J3" t="s">
        <v>127</v>
      </c>
      <c r="K3" t="s">
        <v>128</v>
      </c>
      <c r="L3" t="s">
        <v>129</v>
      </c>
      <c r="M3" t="s">
        <v>130</v>
      </c>
      <c r="N3" t="s">
        <v>130</v>
      </c>
      <c r="O3" t="s">
        <v>132</v>
      </c>
    </row>
    <row r="4" spans="1:15" x14ac:dyDescent="0.3">
      <c r="A4" t="s">
        <v>133</v>
      </c>
      <c r="B4" s="41">
        <v>16.095072295646744</v>
      </c>
      <c r="C4" s="41">
        <v>9.251325854928595</v>
      </c>
      <c r="D4" s="41">
        <v>14.923075231781599</v>
      </c>
      <c r="E4" s="41">
        <v>13.644375643015813</v>
      </c>
      <c r="F4" s="41">
        <v>20.671966462101235</v>
      </c>
      <c r="G4" s="41">
        <v>20.537122319878833</v>
      </c>
      <c r="H4" s="41">
        <v>17.723673271218267</v>
      </c>
      <c r="I4" t="s">
        <v>134</v>
      </c>
      <c r="J4" t="s">
        <v>135</v>
      </c>
      <c r="K4" t="s">
        <v>136</v>
      </c>
      <c r="L4" t="s">
        <v>137</v>
      </c>
      <c r="M4" t="s">
        <v>138</v>
      </c>
      <c r="N4" t="s">
        <v>139</v>
      </c>
    </row>
    <row r="5" spans="1:15" x14ac:dyDescent="0.3">
      <c r="A5" t="s">
        <v>140</v>
      </c>
      <c r="B5" s="41">
        <v>0.84832548570353983</v>
      </c>
      <c r="C5" s="41">
        <v>8.3654969319437953</v>
      </c>
      <c r="D5" s="41">
        <v>6.5489305624603711</v>
      </c>
      <c r="E5" s="41">
        <v>2.107687911555046</v>
      </c>
      <c r="F5" s="41">
        <v>2.5219287336684397</v>
      </c>
      <c r="G5" s="41">
        <v>3.0260969596999097</v>
      </c>
      <c r="H5" s="41">
        <v>0.99904305668010607</v>
      </c>
      <c r="I5" t="s">
        <v>126</v>
      </c>
      <c r="J5" t="s">
        <v>127</v>
      </c>
      <c r="K5" t="s">
        <v>141</v>
      </c>
      <c r="L5" t="s">
        <v>142</v>
      </c>
      <c r="M5" t="s">
        <v>143</v>
      </c>
      <c r="N5" t="s">
        <v>144</v>
      </c>
    </row>
    <row r="6" spans="1:15" x14ac:dyDescent="0.3">
      <c r="A6" t="s">
        <v>145</v>
      </c>
      <c r="B6" s="41">
        <v>0.1994339543184683</v>
      </c>
      <c r="C6" s="41">
        <v>4.8066384338756301</v>
      </c>
      <c r="D6" s="41">
        <v>3.2310811116773959</v>
      </c>
      <c r="E6" s="41">
        <v>1.4317350566057585</v>
      </c>
      <c r="F6" s="41">
        <v>5.1478070569519669</v>
      </c>
      <c r="G6" s="41">
        <v>2.1091126539653806</v>
      </c>
      <c r="H6" s="41">
        <v>0.36801317792301802</v>
      </c>
      <c r="I6" t="s">
        <v>126</v>
      </c>
      <c r="J6" t="s">
        <v>146</v>
      </c>
      <c r="K6" t="s">
        <v>147</v>
      </c>
      <c r="L6" t="s">
        <v>148</v>
      </c>
      <c r="M6" t="s">
        <v>149</v>
      </c>
    </row>
    <row r="7" spans="1:15" x14ac:dyDescent="0.3">
      <c r="A7" t="s">
        <v>150</v>
      </c>
      <c r="B7" s="41">
        <v>8.6906259453928339E-2</v>
      </c>
      <c r="C7" s="41">
        <v>1.662479347720653</v>
      </c>
      <c r="D7" s="41">
        <v>0.89506013194144074</v>
      </c>
      <c r="E7" s="41">
        <v>1.2178288641526929</v>
      </c>
      <c r="F7" s="41">
        <v>1.2472569359256063</v>
      </c>
      <c r="G7" s="41">
        <v>1.4750973350234822</v>
      </c>
      <c r="H7" s="41">
        <v>1.103124202911149</v>
      </c>
      <c r="I7" t="s">
        <v>126</v>
      </c>
      <c r="J7" t="s">
        <v>127</v>
      </c>
      <c r="K7" t="s">
        <v>141</v>
      </c>
      <c r="L7" t="s">
        <v>142</v>
      </c>
      <c r="M7" t="s">
        <v>143</v>
      </c>
      <c r="N7" t="s">
        <v>151</v>
      </c>
    </row>
    <row r="8" spans="1:15" x14ac:dyDescent="0.3">
      <c r="A8" t="s">
        <v>152</v>
      </c>
      <c r="B8" s="41">
        <v>1.0799991541787559</v>
      </c>
      <c r="C8" s="41">
        <v>1.4435340885157097</v>
      </c>
      <c r="D8" s="41">
        <v>3.738693984556734</v>
      </c>
      <c r="E8" s="41">
        <v>3.2280558913792485</v>
      </c>
      <c r="F8" s="41">
        <v>3.5724812557359447</v>
      </c>
      <c r="G8" s="41">
        <v>1.105846074348835</v>
      </c>
      <c r="H8" s="41">
        <v>2.7592160069722196</v>
      </c>
      <c r="I8" t="s">
        <v>126</v>
      </c>
      <c r="J8" t="s">
        <v>146</v>
      </c>
      <c r="K8" t="s">
        <v>147</v>
      </c>
      <c r="L8" t="s">
        <v>148</v>
      </c>
      <c r="M8" t="s">
        <v>149</v>
      </c>
    </row>
    <row r="9" spans="1:15" x14ac:dyDescent="0.3">
      <c r="A9" t="s">
        <v>153</v>
      </c>
      <c r="B9" s="41">
        <v>0.71139720040457199</v>
      </c>
      <c r="C9" s="41">
        <v>1.3780949205049127</v>
      </c>
      <c r="D9" s="41">
        <v>0.69390750459131756</v>
      </c>
      <c r="E9" s="41">
        <v>2.0408297296578617</v>
      </c>
      <c r="F9" s="41">
        <v>2.9904803763953991</v>
      </c>
      <c r="G9" s="41">
        <v>3.5281210591424599</v>
      </c>
      <c r="H9" s="41">
        <v>2.501756588958794</v>
      </c>
      <c r="I9" t="s">
        <v>126</v>
      </c>
      <c r="J9" t="s">
        <v>154</v>
      </c>
      <c r="K9" t="s">
        <v>155</v>
      </c>
      <c r="L9" t="s">
        <v>156</v>
      </c>
      <c r="M9" t="s">
        <v>157</v>
      </c>
      <c r="N9" t="s">
        <v>158</v>
      </c>
      <c r="O9" t="s">
        <v>159</v>
      </c>
    </row>
    <row r="10" spans="1:15" x14ac:dyDescent="0.3">
      <c r="A10" t="s">
        <v>160</v>
      </c>
      <c r="B10" s="41">
        <v>0</v>
      </c>
      <c r="C10" s="41">
        <v>1.1249789955628486</v>
      </c>
      <c r="D10" s="41">
        <v>0</v>
      </c>
      <c r="E10" s="41">
        <v>0</v>
      </c>
      <c r="F10" s="41">
        <v>0.12212222064749177</v>
      </c>
      <c r="G10" s="41">
        <v>0</v>
      </c>
      <c r="H10" s="41">
        <v>9.2312840354769637E-2</v>
      </c>
      <c r="I10" t="s">
        <v>126</v>
      </c>
      <c r="J10" t="s">
        <v>127</v>
      </c>
      <c r="K10" t="s">
        <v>141</v>
      </c>
      <c r="L10" t="s">
        <v>142</v>
      </c>
      <c r="M10" t="s">
        <v>143</v>
      </c>
      <c r="N10" t="s">
        <v>144</v>
      </c>
    </row>
    <row r="11" spans="1:15" x14ac:dyDescent="0.3">
      <c r="A11" t="s">
        <v>161</v>
      </c>
      <c r="B11" s="41">
        <v>0</v>
      </c>
      <c r="C11" s="41">
        <v>0.5974979004477835</v>
      </c>
      <c r="D11" s="41">
        <v>1.2923590366968241</v>
      </c>
      <c r="E11" s="41">
        <v>0</v>
      </c>
      <c r="F11" s="41">
        <v>0.48543612684341031</v>
      </c>
      <c r="G11" s="41">
        <v>3.7275630947499534E-2</v>
      </c>
      <c r="H11" s="41">
        <v>0</v>
      </c>
      <c r="I11" t="s">
        <v>126</v>
      </c>
      <c r="J11" t="s">
        <v>162</v>
      </c>
      <c r="K11" t="s">
        <v>163</v>
      </c>
      <c r="L11" t="s">
        <v>164</v>
      </c>
      <c r="M11" t="s">
        <v>165</v>
      </c>
      <c r="N11" t="s">
        <v>165</v>
      </c>
    </row>
    <row r="12" spans="1:15" x14ac:dyDescent="0.3">
      <c r="A12" t="s">
        <v>166</v>
      </c>
      <c r="B12" s="41">
        <v>5.499382474016784E-2</v>
      </c>
      <c r="C12" s="41">
        <v>0.54353185319329533</v>
      </c>
      <c r="D12" s="41">
        <v>0.23148173009756232</v>
      </c>
      <c r="E12" s="41">
        <v>4.9449481387100883E-2</v>
      </c>
      <c r="F12" s="41">
        <v>0.44160146240381687</v>
      </c>
      <c r="G12" s="41">
        <v>0.32419627558410213</v>
      </c>
      <c r="H12" s="41">
        <v>1.1211580677616586</v>
      </c>
      <c r="I12" t="s">
        <v>126</v>
      </c>
      <c r="J12" t="s">
        <v>167</v>
      </c>
      <c r="K12" t="s">
        <v>168</v>
      </c>
      <c r="L12" t="s">
        <v>169</v>
      </c>
      <c r="M12" t="s">
        <v>169</v>
      </c>
    </row>
    <row r="13" spans="1:15" x14ac:dyDescent="0.3">
      <c r="A13" t="s">
        <v>170</v>
      </c>
      <c r="B13" s="41">
        <v>0.31833664568820919</v>
      </c>
      <c r="C13" s="41">
        <v>0.48656657659962482</v>
      </c>
      <c r="D13" s="41">
        <v>0.22634203512186743</v>
      </c>
      <c r="E13" s="41">
        <v>0</v>
      </c>
      <c r="F13" s="41">
        <v>0.13150391478264312</v>
      </c>
      <c r="G13" s="41">
        <v>0.34105215048537085</v>
      </c>
      <c r="H13" s="41">
        <v>3.5854638234089928</v>
      </c>
      <c r="I13" t="s">
        <v>126</v>
      </c>
      <c r="J13" t="s">
        <v>146</v>
      </c>
      <c r="K13" t="s">
        <v>147</v>
      </c>
      <c r="L13" t="s">
        <v>148</v>
      </c>
      <c r="M13" t="s">
        <v>149</v>
      </c>
      <c r="N13" t="s">
        <v>171</v>
      </c>
      <c r="O13" t="s">
        <v>172</v>
      </c>
    </row>
    <row r="14" spans="1:15" x14ac:dyDescent="0.3">
      <c r="A14" t="s">
        <v>173</v>
      </c>
      <c r="B14" s="41">
        <v>3.6863930530334321E-2</v>
      </c>
      <c r="C14" s="41">
        <v>0.38880912546494956</v>
      </c>
      <c r="D14" s="41">
        <v>0.40557720981526846</v>
      </c>
      <c r="E14" s="41">
        <v>2.8543418356061041</v>
      </c>
      <c r="F14" s="41">
        <v>0.38818463192452252</v>
      </c>
      <c r="G14" s="41">
        <v>4.169109546757058</v>
      </c>
      <c r="H14" s="41">
        <v>0.24619401329272655</v>
      </c>
      <c r="I14" t="s">
        <v>126</v>
      </c>
      <c r="J14" t="s">
        <v>146</v>
      </c>
      <c r="K14" t="s">
        <v>147</v>
      </c>
      <c r="L14" t="s">
        <v>174</v>
      </c>
      <c r="M14" t="s">
        <v>175</v>
      </c>
      <c r="N14" t="s">
        <v>175</v>
      </c>
    </row>
    <row r="15" spans="1:15" x14ac:dyDescent="0.3">
      <c r="A15" t="s">
        <v>176</v>
      </c>
      <c r="B15" s="41">
        <v>3.0609459512824386E-2</v>
      </c>
      <c r="C15" s="41">
        <v>0.37696536885430471</v>
      </c>
      <c r="D15" s="41">
        <v>4.607512740911264E-2</v>
      </c>
      <c r="E15" s="41">
        <v>0</v>
      </c>
      <c r="F15" s="41">
        <v>0.42689460305328669</v>
      </c>
      <c r="G15" s="41">
        <v>0.29987860519206366</v>
      </c>
      <c r="H15" s="41">
        <v>2.4675733297466109E-2</v>
      </c>
      <c r="I15" t="s">
        <v>126</v>
      </c>
      <c r="J15" t="s">
        <v>177</v>
      </c>
      <c r="K15" t="s">
        <v>178</v>
      </c>
      <c r="L15" t="s">
        <v>179</v>
      </c>
      <c r="M15" t="s">
        <v>180</v>
      </c>
    </row>
    <row r="16" spans="1:15" x14ac:dyDescent="0.3">
      <c r="A16" t="s">
        <v>181</v>
      </c>
      <c r="B16" s="41">
        <v>0.29355396001516149</v>
      </c>
      <c r="C16" s="41">
        <v>0.37066780919120434</v>
      </c>
      <c r="D16" s="41">
        <v>0.38531304228719471</v>
      </c>
      <c r="E16" s="41">
        <v>0.69543776751388819</v>
      </c>
      <c r="F16" s="41">
        <v>0.40289237480659512</v>
      </c>
      <c r="G16" s="41">
        <v>0.29374612198705019</v>
      </c>
      <c r="H16" s="41">
        <v>0.15542158576919221</v>
      </c>
      <c r="I16" t="s">
        <v>126</v>
      </c>
      <c r="J16" t="s">
        <v>167</v>
      </c>
      <c r="K16" t="s">
        <v>168</v>
      </c>
      <c r="L16" t="s">
        <v>182</v>
      </c>
      <c r="M16" t="s">
        <v>182</v>
      </c>
      <c r="N16" t="s">
        <v>183</v>
      </c>
    </row>
    <row r="17" spans="1:15" x14ac:dyDescent="0.3">
      <c r="A17" t="s">
        <v>184</v>
      </c>
      <c r="B17" s="41">
        <v>1.2620395067553152</v>
      </c>
      <c r="C17" s="41">
        <v>0.3583849546820278</v>
      </c>
      <c r="D17" s="41">
        <v>1.6088191648504386</v>
      </c>
      <c r="E17" s="41">
        <v>0</v>
      </c>
      <c r="F17" s="41">
        <v>1.1518019270944013</v>
      </c>
      <c r="G17" s="41">
        <v>0.66674533887459908</v>
      </c>
      <c r="H17" s="41">
        <v>0.20625664749391792</v>
      </c>
      <c r="I17" t="s">
        <v>126</v>
      </c>
      <c r="J17" t="s">
        <v>154</v>
      </c>
      <c r="K17" t="s">
        <v>155</v>
      </c>
      <c r="L17" t="s">
        <v>156</v>
      </c>
      <c r="M17" t="s">
        <v>157</v>
      </c>
      <c r="N17" t="s">
        <v>185</v>
      </c>
      <c r="O17" t="s">
        <v>186</v>
      </c>
    </row>
    <row r="18" spans="1:15" x14ac:dyDescent="0.3">
      <c r="A18" t="s">
        <v>187</v>
      </c>
      <c r="B18" s="41">
        <v>0.14120499344664306</v>
      </c>
      <c r="C18" s="41">
        <v>0.35315286877582436</v>
      </c>
      <c r="D18" s="41">
        <v>0.37993500585773343</v>
      </c>
      <c r="E18" s="41">
        <v>0</v>
      </c>
      <c r="F18" s="41">
        <v>0</v>
      </c>
      <c r="G18" s="41">
        <v>0.16574906590081834</v>
      </c>
      <c r="H18" s="41">
        <v>0.15209299833846948</v>
      </c>
      <c r="I18" t="s">
        <v>126</v>
      </c>
      <c r="J18" t="s">
        <v>127</v>
      </c>
      <c r="K18" t="s">
        <v>141</v>
      </c>
      <c r="L18" t="s">
        <v>142</v>
      </c>
      <c r="M18" t="s">
        <v>143</v>
      </c>
    </row>
    <row r="19" spans="1:15" x14ac:dyDescent="0.3">
      <c r="A19" t="s">
        <v>188</v>
      </c>
      <c r="B19" s="41">
        <v>0</v>
      </c>
      <c r="C19" s="41">
        <v>0.31779720522533522</v>
      </c>
      <c r="D19" s="41">
        <v>0</v>
      </c>
      <c r="E19" s="41">
        <v>6.3213128223292142E-2</v>
      </c>
      <c r="F19" s="41">
        <v>0.61821680921671207</v>
      </c>
      <c r="G19" s="41">
        <v>0.58686218538750201</v>
      </c>
      <c r="H19" s="41">
        <v>0</v>
      </c>
      <c r="I19" t="s">
        <v>126</v>
      </c>
      <c r="J19" t="s">
        <v>177</v>
      </c>
      <c r="K19" t="s">
        <v>178</v>
      </c>
      <c r="L19" t="s">
        <v>179</v>
      </c>
      <c r="M19" t="s">
        <v>189</v>
      </c>
    </row>
    <row r="20" spans="1:15" x14ac:dyDescent="0.3">
      <c r="A20" t="s">
        <v>190</v>
      </c>
      <c r="B20" s="41">
        <v>0.10991076308912848</v>
      </c>
      <c r="C20" s="41">
        <v>0.31397870752277113</v>
      </c>
      <c r="D20" s="41">
        <v>0.39413569745802507</v>
      </c>
      <c r="E20" s="41">
        <v>0.24073190424083479</v>
      </c>
      <c r="F20" s="41">
        <v>0.10433531424276044</v>
      </c>
      <c r="G20" s="41">
        <v>0.27534812718970059</v>
      </c>
      <c r="H20" s="41">
        <v>0.26432972215337147</v>
      </c>
      <c r="I20" t="s">
        <v>126</v>
      </c>
      <c r="J20" t="s">
        <v>167</v>
      </c>
      <c r="K20" t="s">
        <v>168</v>
      </c>
    </row>
    <row r="21" spans="1:15" x14ac:dyDescent="0.3">
      <c r="A21" t="s">
        <v>191</v>
      </c>
      <c r="B21" s="41">
        <v>0.15164907776130415</v>
      </c>
      <c r="C21" s="41">
        <v>0.30512379840086795</v>
      </c>
      <c r="D21" s="41">
        <v>0.73817757169335929</v>
      </c>
      <c r="E21" s="41">
        <v>0.28500113052189041</v>
      </c>
      <c r="F21" s="41">
        <v>0.10088129493283197</v>
      </c>
      <c r="G21" s="41">
        <v>3.8506632516004551E-2</v>
      </c>
      <c r="H21" s="41">
        <v>2.9743287931889715E-2</v>
      </c>
      <c r="I21" t="s">
        <v>126</v>
      </c>
      <c r="J21" t="s">
        <v>192</v>
      </c>
      <c r="K21" t="s">
        <v>193</v>
      </c>
      <c r="L21" t="s">
        <v>194</v>
      </c>
      <c r="M21" t="s">
        <v>195</v>
      </c>
    </row>
    <row r="22" spans="1:15" x14ac:dyDescent="0.3">
      <c r="A22" t="s">
        <v>196</v>
      </c>
      <c r="B22" s="41">
        <v>0.21482507311691329</v>
      </c>
      <c r="C22" s="41">
        <v>0.29288756737838317</v>
      </c>
      <c r="D22" s="41">
        <v>4.3716980788522308</v>
      </c>
      <c r="E22" s="41">
        <v>2.2450764155163125</v>
      </c>
      <c r="F22" s="41">
        <v>1.2640385657510687</v>
      </c>
      <c r="G22" s="41">
        <v>1.4868263585297616</v>
      </c>
      <c r="H22" s="41">
        <v>0.62248369310979579</v>
      </c>
      <c r="I22" t="s">
        <v>126</v>
      </c>
      <c r="J22" t="s">
        <v>146</v>
      </c>
      <c r="K22" t="s">
        <v>197</v>
      </c>
      <c r="L22" t="s">
        <v>198</v>
      </c>
      <c r="M22" t="s">
        <v>199</v>
      </c>
    </row>
    <row r="23" spans="1:15" x14ac:dyDescent="0.3">
      <c r="A23" t="s">
        <v>200</v>
      </c>
      <c r="B23" s="41">
        <v>0.40014300140667342</v>
      </c>
      <c r="C23" s="41">
        <v>0.27653651965044584</v>
      </c>
      <c r="D23" s="41">
        <v>0.75967945791501323</v>
      </c>
      <c r="E23" s="41">
        <v>0.18985780278447281</v>
      </c>
      <c r="F23" s="41">
        <v>0.42514854838507427</v>
      </c>
      <c r="G23" s="41">
        <v>6.6189620047853476E-2</v>
      </c>
      <c r="H23" s="41">
        <v>0.21196351870357372</v>
      </c>
      <c r="I23" t="s">
        <v>126</v>
      </c>
      <c r="J23" t="s">
        <v>146</v>
      </c>
      <c r="K23" t="s">
        <v>147</v>
      </c>
      <c r="L23" t="s">
        <v>148</v>
      </c>
      <c r="M23" t="s">
        <v>149</v>
      </c>
      <c r="N23" t="s">
        <v>149</v>
      </c>
    </row>
    <row r="24" spans="1:15" x14ac:dyDescent="0.3">
      <c r="A24" t="s">
        <v>201</v>
      </c>
      <c r="B24" s="41">
        <v>0</v>
      </c>
      <c r="C24" s="41">
        <v>0.26783142025103746</v>
      </c>
      <c r="D24" s="41">
        <v>0.20788628142039536</v>
      </c>
      <c r="E24" s="41">
        <v>2.1153637604835091E-2</v>
      </c>
      <c r="F24" s="41">
        <v>0.56625305154129379</v>
      </c>
      <c r="G24" s="41">
        <v>0.4984726957990176</v>
      </c>
      <c r="H24" s="41">
        <v>0.95186868722463658</v>
      </c>
      <c r="I24" t="s">
        <v>126</v>
      </c>
      <c r="J24" t="s">
        <v>167</v>
      </c>
      <c r="K24" t="s">
        <v>168</v>
      </c>
      <c r="L24" t="s">
        <v>169</v>
      </c>
      <c r="M24" t="s">
        <v>169</v>
      </c>
      <c r="N24" t="s">
        <v>202</v>
      </c>
      <c r="O24" t="s">
        <v>203</v>
      </c>
    </row>
    <row r="25" spans="1:15" x14ac:dyDescent="0.3">
      <c r="A25" t="s">
        <v>204</v>
      </c>
      <c r="B25" s="41">
        <v>2.3321608171735876E-2</v>
      </c>
      <c r="C25" s="41">
        <v>0.26440363925360044</v>
      </c>
      <c r="D25" s="41">
        <v>6.0553290067966399E-2</v>
      </c>
      <c r="E25" s="41">
        <v>1.3863999200051826</v>
      </c>
      <c r="F25" s="41">
        <v>0.27882404270592315</v>
      </c>
      <c r="G25" s="41">
        <v>0.57908184561222908</v>
      </c>
      <c r="H25" s="41">
        <v>0.30020657613926527</v>
      </c>
      <c r="I25" t="s">
        <v>126</v>
      </c>
      <c r="J25" t="s">
        <v>167</v>
      </c>
      <c r="K25" t="s">
        <v>168</v>
      </c>
      <c r="L25" t="s">
        <v>205</v>
      </c>
      <c r="M25" t="s">
        <v>205</v>
      </c>
      <c r="N25" t="s">
        <v>206</v>
      </c>
    </row>
    <row r="26" spans="1:15" x14ac:dyDescent="0.3">
      <c r="A26" t="s">
        <v>207</v>
      </c>
      <c r="B26" s="41">
        <v>0.12361969699444722</v>
      </c>
      <c r="C26" s="41">
        <v>0.24694628586246631</v>
      </c>
      <c r="D26" s="41">
        <v>0.33402920276526543</v>
      </c>
      <c r="E26" s="41">
        <v>0.56856401573491588</v>
      </c>
      <c r="F26" s="41">
        <v>0.76880617774848203</v>
      </c>
      <c r="G26" s="41">
        <v>0.88829609527938735</v>
      </c>
      <c r="H26" s="41">
        <v>0.73590484981937898</v>
      </c>
      <c r="I26" t="s">
        <v>126</v>
      </c>
      <c r="J26" t="s">
        <v>192</v>
      </c>
      <c r="K26" t="s">
        <v>208</v>
      </c>
      <c r="L26" t="s">
        <v>208</v>
      </c>
      <c r="M26" t="s">
        <v>208</v>
      </c>
      <c r="N26" t="s">
        <v>208</v>
      </c>
      <c r="O26" t="s">
        <v>209</v>
      </c>
    </row>
    <row r="27" spans="1:15" x14ac:dyDescent="0.3">
      <c r="A27" t="s">
        <v>210</v>
      </c>
      <c r="B27" s="41">
        <v>4.286555674025222E-2</v>
      </c>
      <c r="C27" s="41">
        <v>0.24656378864916167</v>
      </c>
      <c r="D27" s="41">
        <v>0.12222387905870281</v>
      </c>
      <c r="E27" s="41">
        <v>0.3400485369971345</v>
      </c>
      <c r="F27" s="41">
        <v>0.3854650376910182</v>
      </c>
      <c r="G27" s="41">
        <v>0.19250846438672581</v>
      </c>
      <c r="H27" s="41">
        <v>0.32195970338132429</v>
      </c>
      <c r="I27" t="s">
        <v>126</v>
      </c>
      <c r="J27" t="s">
        <v>146</v>
      </c>
      <c r="K27" t="s">
        <v>147</v>
      </c>
      <c r="L27" t="s">
        <v>148</v>
      </c>
      <c r="M27" t="s">
        <v>149</v>
      </c>
      <c r="N27" t="s">
        <v>149</v>
      </c>
    </row>
    <row r="28" spans="1:15" x14ac:dyDescent="0.3">
      <c r="A28" t="s">
        <v>211</v>
      </c>
      <c r="B28" s="41">
        <v>0.16104377224229457</v>
      </c>
      <c r="C28" s="41">
        <v>0.23780095048104299</v>
      </c>
      <c r="D28" s="41">
        <v>0</v>
      </c>
      <c r="E28" s="41">
        <v>0.51368525612318139</v>
      </c>
      <c r="F28" s="41">
        <v>9.7103342105961055E-2</v>
      </c>
      <c r="G28" s="41">
        <v>0.1605336223805845</v>
      </c>
      <c r="H28" s="41">
        <v>0.24572763665970837</v>
      </c>
      <c r="I28" t="s">
        <v>126</v>
      </c>
      <c r="J28" t="s">
        <v>127</v>
      </c>
      <c r="K28" t="s">
        <v>141</v>
      </c>
      <c r="L28" t="s">
        <v>142</v>
      </c>
      <c r="M28" t="s">
        <v>143</v>
      </c>
      <c r="N28" t="s">
        <v>212</v>
      </c>
    </row>
    <row r="29" spans="1:15" x14ac:dyDescent="0.3">
      <c r="A29" t="s">
        <v>213</v>
      </c>
      <c r="B29" s="41">
        <v>0.30597339738492701</v>
      </c>
      <c r="C29" s="41">
        <v>0.19901029807105711</v>
      </c>
      <c r="D29" s="41">
        <v>0.31065078079908492</v>
      </c>
      <c r="E29" s="41">
        <v>1.7443229675144085</v>
      </c>
      <c r="F29" s="41">
        <v>1.0984963093949733</v>
      </c>
      <c r="G29" s="41">
        <v>0.56656536364792454</v>
      </c>
      <c r="H29" s="41">
        <v>0.71161545333220055</v>
      </c>
      <c r="I29" t="s">
        <v>126</v>
      </c>
      <c r="J29" t="s">
        <v>154</v>
      </c>
      <c r="K29" t="s">
        <v>155</v>
      </c>
      <c r="L29" t="s">
        <v>156</v>
      </c>
      <c r="M29" t="s">
        <v>157</v>
      </c>
      <c r="N29" t="s">
        <v>158</v>
      </c>
      <c r="O29" t="s">
        <v>214</v>
      </c>
    </row>
    <row r="30" spans="1:15" x14ac:dyDescent="0.3">
      <c r="A30" t="s">
        <v>215</v>
      </c>
      <c r="B30" s="41">
        <v>7.4336895898110336E-2</v>
      </c>
      <c r="C30" s="41">
        <v>0.18232346513411124</v>
      </c>
      <c r="D30" s="41">
        <v>0.13793531699775852</v>
      </c>
      <c r="E30" s="41">
        <v>0.17343035543584659</v>
      </c>
      <c r="F30" s="41">
        <v>0.17892795556446744</v>
      </c>
      <c r="G30" s="41">
        <v>6.2243492934938957E-2</v>
      </c>
      <c r="H30" s="41">
        <v>6.6989304693136048E-2</v>
      </c>
      <c r="I30" t="s">
        <v>126</v>
      </c>
      <c r="J30" t="s">
        <v>167</v>
      </c>
      <c r="K30" t="s">
        <v>216</v>
      </c>
      <c r="L30" t="s">
        <v>217</v>
      </c>
    </row>
    <row r="31" spans="1:15" x14ac:dyDescent="0.3">
      <c r="A31" t="s">
        <v>218</v>
      </c>
      <c r="B31" s="41">
        <v>0.25079293003735781</v>
      </c>
      <c r="C31" s="41">
        <v>0.18214100506102307</v>
      </c>
      <c r="D31" s="41">
        <v>0.72835616451517016</v>
      </c>
      <c r="E31" s="41">
        <v>0.35050796541304702</v>
      </c>
      <c r="F31" s="41">
        <v>0.74093179538332277</v>
      </c>
      <c r="G31" s="41">
        <v>0.19045611123684714</v>
      </c>
      <c r="H31" s="41">
        <v>0.10283816357414477</v>
      </c>
      <c r="I31" t="s">
        <v>126</v>
      </c>
      <c r="J31" t="s">
        <v>154</v>
      </c>
      <c r="K31" t="s">
        <v>155</v>
      </c>
      <c r="L31" t="s">
        <v>156</v>
      </c>
      <c r="M31" t="s">
        <v>157</v>
      </c>
      <c r="N31" t="s">
        <v>158</v>
      </c>
    </row>
    <row r="32" spans="1:15" x14ac:dyDescent="0.3">
      <c r="A32" t="s">
        <v>219</v>
      </c>
      <c r="B32" s="41">
        <v>1.6478151352214677E-2</v>
      </c>
      <c r="C32" s="41">
        <v>0.15145797086717963</v>
      </c>
      <c r="D32" s="41">
        <v>0.18040433096437203</v>
      </c>
      <c r="E32" s="41">
        <v>0.96254995961477396</v>
      </c>
      <c r="F32" s="41">
        <v>0.22252042016694956</v>
      </c>
      <c r="G32" s="41">
        <v>0.72227187012835581</v>
      </c>
      <c r="H32" s="41">
        <v>0.40745125647979297</v>
      </c>
      <c r="I32" t="s">
        <v>126</v>
      </c>
      <c r="J32" t="s">
        <v>167</v>
      </c>
      <c r="K32" t="s">
        <v>168</v>
      </c>
      <c r="L32" t="s">
        <v>205</v>
      </c>
      <c r="M32" t="s">
        <v>220</v>
      </c>
    </row>
    <row r="33" spans="1:15" x14ac:dyDescent="0.3">
      <c r="A33" t="s">
        <v>221</v>
      </c>
      <c r="B33" s="41">
        <v>5.326413138617999E-2</v>
      </c>
      <c r="C33" s="41">
        <v>0.14832526330348553</v>
      </c>
      <c r="D33" s="41">
        <v>9.9999215593309015E-2</v>
      </c>
      <c r="E33" s="41">
        <v>7.3713056915920019E-2</v>
      </c>
      <c r="F33" s="41">
        <v>0.30347033739843621</v>
      </c>
      <c r="G33" s="41">
        <v>7.8463521708990097E-2</v>
      </c>
      <c r="H33" s="41">
        <v>9.6037069150640114E-2</v>
      </c>
      <c r="I33" t="s">
        <v>126</v>
      </c>
      <c r="J33" t="s">
        <v>154</v>
      </c>
      <c r="K33" t="s">
        <v>222</v>
      </c>
    </row>
    <row r="34" spans="1:15" x14ac:dyDescent="0.3">
      <c r="A34" t="s">
        <v>223</v>
      </c>
      <c r="B34" s="41">
        <v>2.3771380738310172E-2</v>
      </c>
      <c r="C34" s="41">
        <v>0.11990532708388423</v>
      </c>
      <c r="D34" s="41">
        <v>0.25964045205650915</v>
      </c>
      <c r="E34" s="41">
        <v>3.9112943368633614E-2</v>
      </c>
      <c r="F34" s="41">
        <v>3.1676144263452596E-2</v>
      </c>
      <c r="G34" s="41">
        <v>4.6288897645643173E-2</v>
      </c>
      <c r="H34" s="41">
        <v>0.13069991868534714</v>
      </c>
      <c r="I34" t="s">
        <v>126</v>
      </c>
      <c r="J34" t="s">
        <v>177</v>
      </c>
      <c r="K34" t="s">
        <v>178</v>
      </c>
      <c r="L34" t="s">
        <v>224</v>
      </c>
    </row>
    <row r="35" spans="1:15" x14ac:dyDescent="0.3">
      <c r="A35" t="s">
        <v>225</v>
      </c>
      <c r="B35" s="41">
        <v>3.895409190451829E-2</v>
      </c>
      <c r="C35" s="41">
        <v>0.11879568304247021</v>
      </c>
      <c r="D35" s="41">
        <v>7.5315487305175621E-2</v>
      </c>
      <c r="E35" s="41">
        <v>2.72563237336255E-2</v>
      </c>
      <c r="F35" s="41">
        <v>0.20112906970111111</v>
      </c>
      <c r="G35" s="41">
        <v>0.17077736841996852</v>
      </c>
      <c r="H35" s="41">
        <v>0.11281734956167457</v>
      </c>
      <c r="I35" t="s">
        <v>126</v>
      </c>
      <c r="J35" t="s">
        <v>167</v>
      </c>
      <c r="K35" t="s">
        <v>226</v>
      </c>
      <c r="L35" t="s">
        <v>226</v>
      </c>
      <c r="M35" t="s">
        <v>226</v>
      </c>
      <c r="N35" t="s">
        <v>226</v>
      </c>
      <c r="O35" t="s">
        <v>227</v>
      </c>
    </row>
    <row r="36" spans="1:15" x14ac:dyDescent="0.3">
      <c r="A36" t="s">
        <v>228</v>
      </c>
      <c r="B36" s="41">
        <v>0</v>
      </c>
      <c r="C36" s="41">
        <v>0.11798555728306931</v>
      </c>
      <c r="D36" s="41">
        <v>0.18525728581036122</v>
      </c>
      <c r="E36" s="41">
        <v>0.17773384248430574</v>
      </c>
      <c r="F36" s="41">
        <v>6.3831619815422375E-2</v>
      </c>
      <c r="G36" s="41">
        <v>6.9620031955382161E-2</v>
      </c>
      <c r="H36" s="41">
        <v>6.4503656414813579E-2</v>
      </c>
      <c r="I36" t="s">
        <v>126</v>
      </c>
      <c r="J36" t="s">
        <v>167</v>
      </c>
      <c r="K36" t="s">
        <v>229</v>
      </c>
      <c r="L36" t="s">
        <v>230</v>
      </c>
      <c r="M36" t="s">
        <v>231</v>
      </c>
    </row>
    <row r="37" spans="1:15" x14ac:dyDescent="0.3">
      <c r="A37" t="s">
        <v>232</v>
      </c>
      <c r="B37" s="41">
        <v>0.12397974320719181</v>
      </c>
      <c r="C37" s="41">
        <v>0.11224297770782643</v>
      </c>
      <c r="D37" s="41">
        <v>0.25136490370335701</v>
      </c>
      <c r="E37" s="41">
        <v>0.13472771273950404</v>
      </c>
      <c r="F37" s="41">
        <v>0.23293164732828744</v>
      </c>
      <c r="G37" s="41">
        <v>0.37348880494811154</v>
      </c>
      <c r="H37" s="41">
        <v>0.13203415665842352</v>
      </c>
      <c r="I37" t="s">
        <v>126</v>
      </c>
      <c r="J37" t="s">
        <v>167</v>
      </c>
      <c r="K37" t="s">
        <v>233</v>
      </c>
      <c r="L37" t="s">
        <v>234</v>
      </c>
      <c r="M37" t="s">
        <v>235</v>
      </c>
      <c r="N37" t="s">
        <v>236</v>
      </c>
    </row>
    <row r="38" spans="1:15" x14ac:dyDescent="0.3">
      <c r="A38" t="s">
        <v>237</v>
      </c>
      <c r="B38" s="41">
        <v>1.929691439823241</v>
      </c>
      <c r="C38" s="41">
        <v>0.10171014911249461</v>
      </c>
      <c r="D38" s="41">
        <v>12.592109171184388</v>
      </c>
      <c r="E38" s="41">
        <v>0.1402523791491688</v>
      </c>
      <c r="F38" s="41">
        <v>0.49085983247196097</v>
      </c>
      <c r="G38" s="41">
        <v>0.40613808051143935</v>
      </c>
      <c r="H38" s="41">
        <v>0.50982390145270562</v>
      </c>
      <c r="I38" t="s">
        <v>126</v>
      </c>
      <c r="J38" t="s">
        <v>127</v>
      </c>
      <c r="K38" t="s">
        <v>141</v>
      </c>
      <c r="L38" t="s">
        <v>142</v>
      </c>
      <c r="M38" t="s">
        <v>143</v>
      </c>
      <c r="N38" t="s">
        <v>151</v>
      </c>
    </row>
    <row r="39" spans="1:15" x14ac:dyDescent="0.3">
      <c r="A39" t="s">
        <v>238</v>
      </c>
      <c r="B39" s="41">
        <v>2.6907788761660938E-2</v>
      </c>
      <c r="C39" s="41">
        <v>0.1006234994155884</v>
      </c>
      <c r="D39" s="41">
        <v>0.59385850344280577</v>
      </c>
      <c r="E39" s="41">
        <v>1.2183882153372345</v>
      </c>
      <c r="F39" s="41">
        <v>6.9259083959106002E-2</v>
      </c>
      <c r="G39" s="41">
        <v>0.35629247804165154</v>
      </c>
      <c r="H39" s="41">
        <v>0.33483599733730274</v>
      </c>
      <c r="I39" t="s">
        <v>126</v>
      </c>
      <c r="J39" t="s">
        <v>167</v>
      </c>
      <c r="K39" t="s">
        <v>168</v>
      </c>
    </row>
    <row r="40" spans="1:15" x14ac:dyDescent="0.3">
      <c r="A40" t="s">
        <v>239</v>
      </c>
      <c r="B40" s="41">
        <v>2.736776858923556E-2</v>
      </c>
      <c r="C40" s="41">
        <v>9.072384230155317E-2</v>
      </c>
      <c r="D40" s="41">
        <v>0.461149334017458</v>
      </c>
      <c r="E40" s="41">
        <v>0.53291811901681485</v>
      </c>
      <c r="F40" s="41">
        <v>0.93906318280402279</v>
      </c>
      <c r="G40" s="41">
        <v>0.26069506140874632</v>
      </c>
      <c r="H40" s="41">
        <v>2.4573031255544803E-2</v>
      </c>
      <c r="I40" t="s">
        <v>126</v>
      </c>
      <c r="J40" t="s">
        <v>146</v>
      </c>
      <c r="K40" t="s">
        <v>147</v>
      </c>
      <c r="L40" t="s">
        <v>174</v>
      </c>
      <c r="M40" t="s">
        <v>175</v>
      </c>
      <c r="N40" t="s">
        <v>175</v>
      </c>
    </row>
    <row r="41" spans="1:15" x14ac:dyDescent="0.3">
      <c r="A41" t="s">
        <v>240</v>
      </c>
      <c r="B41" s="41">
        <v>4.8012561508925855E-2</v>
      </c>
      <c r="C41" s="41">
        <v>9.0015764694472047E-2</v>
      </c>
      <c r="D41" s="41">
        <v>0.11177493743341207</v>
      </c>
      <c r="E41" s="41">
        <v>0.13031936082965084</v>
      </c>
      <c r="F41" s="41">
        <v>9.411340124477896E-2</v>
      </c>
      <c r="G41" s="41">
        <v>0.19786981590918448</v>
      </c>
      <c r="H41" s="41">
        <v>0.12588459194733678</v>
      </c>
      <c r="I41" t="s">
        <v>126</v>
      </c>
      <c r="J41" t="s">
        <v>167</v>
      </c>
      <c r="K41" t="s">
        <v>216</v>
      </c>
      <c r="L41" t="s">
        <v>241</v>
      </c>
      <c r="M41" t="s">
        <v>242</v>
      </c>
      <c r="N41" t="s">
        <v>243</v>
      </c>
    </row>
    <row r="42" spans="1:15" x14ac:dyDescent="0.3">
      <c r="A42" t="s">
        <v>244</v>
      </c>
      <c r="B42" s="41">
        <v>0</v>
      </c>
      <c r="C42" s="41">
        <v>8.8587578673355968E-2</v>
      </c>
      <c r="D42" s="41">
        <v>0.2447517205592776</v>
      </c>
      <c r="E42" s="41">
        <v>3.1721702564810751E-2</v>
      </c>
      <c r="F42" s="41">
        <v>0.31048294127512582</v>
      </c>
      <c r="G42" s="41">
        <v>0.33590225796436662</v>
      </c>
      <c r="H42" s="41">
        <v>0.20518076289163276</v>
      </c>
      <c r="I42" t="s">
        <v>126</v>
      </c>
      <c r="J42" t="s">
        <v>127</v>
      </c>
      <c r="K42" t="s">
        <v>141</v>
      </c>
      <c r="L42" t="s">
        <v>142</v>
      </c>
      <c r="M42" t="s">
        <v>143</v>
      </c>
      <c r="N42" t="s">
        <v>151</v>
      </c>
    </row>
    <row r="43" spans="1:15" x14ac:dyDescent="0.3">
      <c r="A43" t="s">
        <v>245</v>
      </c>
      <c r="B43" s="41">
        <v>1.5610692344981175E-2</v>
      </c>
      <c r="C43" s="41">
        <v>8.8331654046895164E-2</v>
      </c>
      <c r="D43" s="41">
        <v>0.23988266597757524</v>
      </c>
      <c r="E43" s="41">
        <v>0.65654615229571656</v>
      </c>
      <c r="F43" s="41">
        <v>0.50182715158125113</v>
      </c>
      <c r="G43" s="41">
        <v>0.5756590045653468</v>
      </c>
      <c r="H43" s="41">
        <v>0.30058492452819541</v>
      </c>
      <c r="I43" t="s">
        <v>126</v>
      </c>
      <c r="J43" t="s">
        <v>167</v>
      </c>
      <c r="K43" t="s">
        <v>168</v>
      </c>
      <c r="L43" t="s">
        <v>205</v>
      </c>
      <c r="M43" t="s">
        <v>205</v>
      </c>
      <c r="N43" t="s">
        <v>206</v>
      </c>
    </row>
    <row r="44" spans="1:15" x14ac:dyDescent="0.3">
      <c r="A44" t="s">
        <v>246</v>
      </c>
      <c r="B44" s="41">
        <v>2.5932166101026104E-2</v>
      </c>
      <c r="C44" s="41">
        <v>8.0765743336122547E-2</v>
      </c>
      <c r="D44" s="41">
        <v>0.22429488196630079</v>
      </c>
      <c r="E44" s="41">
        <v>0.36612081849063272</v>
      </c>
      <c r="F44" s="41">
        <v>0.2853276903412344</v>
      </c>
      <c r="G44" s="41">
        <v>9.7922203121451237E-2</v>
      </c>
      <c r="H44" s="41">
        <v>0.10425731906251183</v>
      </c>
      <c r="I44" t="s">
        <v>126</v>
      </c>
      <c r="J44" t="s">
        <v>167</v>
      </c>
      <c r="K44" t="s">
        <v>168</v>
      </c>
      <c r="L44" t="s">
        <v>205</v>
      </c>
      <c r="M44" t="s">
        <v>205</v>
      </c>
      <c r="N44" t="s">
        <v>206</v>
      </c>
      <c r="O44" t="s">
        <v>247</v>
      </c>
    </row>
    <row r="45" spans="1:15" x14ac:dyDescent="0.3">
      <c r="A45" t="s">
        <v>248</v>
      </c>
      <c r="B45" s="41">
        <v>0.14040607575364961</v>
      </c>
      <c r="C45" s="41">
        <v>7.65919941388397E-2</v>
      </c>
      <c r="D45" s="41">
        <v>0.28502751854296704</v>
      </c>
      <c r="E45" s="41">
        <v>0</v>
      </c>
      <c r="F45" s="41">
        <v>9.6794386552309528E-2</v>
      </c>
      <c r="G45" s="41">
        <v>8.4116092404738871E-2</v>
      </c>
      <c r="H45" s="41">
        <v>0.91130610711200222</v>
      </c>
      <c r="I45" t="s">
        <v>126</v>
      </c>
      <c r="J45" t="s">
        <v>249</v>
      </c>
      <c r="K45" t="s">
        <v>250</v>
      </c>
      <c r="L45" t="s">
        <v>250</v>
      </c>
    </row>
    <row r="46" spans="1:15" x14ac:dyDescent="0.3">
      <c r="A46" t="s">
        <v>251</v>
      </c>
      <c r="B46" s="41">
        <v>0</v>
      </c>
      <c r="C46" s="41">
        <v>7.1900048976411057E-2</v>
      </c>
      <c r="D46" s="41">
        <v>8.1417078255996922E-2</v>
      </c>
      <c r="E46" s="41">
        <v>0.4035683194200424</v>
      </c>
      <c r="F46" s="41">
        <v>9.9164929729307669E-2</v>
      </c>
      <c r="G46" s="41">
        <v>0.25192309240065369</v>
      </c>
      <c r="H46" s="41">
        <v>0.25155842801935163</v>
      </c>
      <c r="I46" t="s">
        <v>126</v>
      </c>
      <c r="J46" t="s">
        <v>167</v>
      </c>
      <c r="K46" t="s">
        <v>168</v>
      </c>
      <c r="L46" t="s">
        <v>205</v>
      </c>
      <c r="M46" t="s">
        <v>220</v>
      </c>
    </row>
    <row r="47" spans="1:15" x14ac:dyDescent="0.3">
      <c r="A47" t="s">
        <v>252</v>
      </c>
      <c r="B47" s="41">
        <v>2.2582523626078339E-2</v>
      </c>
      <c r="C47" s="41">
        <v>7.0719248162020756E-2</v>
      </c>
      <c r="D47" s="41">
        <v>0.26277710118436354</v>
      </c>
      <c r="E47" s="41">
        <v>0.42781061558130873</v>
      </c>
      <c r="F47" s="41">
        <v>0.17227339232712061</v>
      </c>
      <c r="G47" s="41">
        <v>0.26146986589843674</v>
      </c>
      <c r="H47" s="41">
        <v>0.19349530071145205</v>
      </c>
      <c r="I47" t="s">
        <v>126</v>
      </c>
      <c r="J47" t="s">
        <v>167</v>
      </c>
      <c r="K47" t="s">
        <v>168</v>
      </c>
      <c r="L47" t="s">
        <v>205</v>
      </c>
      <c r="M47" t="s">
        <v>205</v>
      </c>
      <c r="N47" t="s">
        <v>206</v>
      </c>
    </row>
    <row r="48" spans="1:15" x14ac:dyDescent="0.3">
      <c r="A48" t="s">
        <v>253</v>
      </c>
      <c r="B48" s="41">
        <v>0</v>
      </c>
      <c r="C48" s="41">
        <v>6.6702215589437952E-2</v>
      </c>
      <c r="D48" s="41">
        <v>2.2786014215180488E-2</v>
      </c>
      <c r="E48" s="41">
        <v>0.11819302704496661</v>
      </c>
      <c r="F48" s="41">
        <v>3.7353612772872427E-2</v>
      </c>
      <c r="G48" s="41">
        <v>0.34641169429806745</v>
      </c>
      <c r="H48" s="41">
        <v>0.19856673394040703</v>
      </c>
      <c r="I48" t="s">
        <v>126</v>
      </c>
      <c r="J48" t="s">
        <v>167</v>
      </c>
      <c r="K48" t="s">
        <v>233</v>
      </c>
      <c r="L48" t="s">
        <v>234</v>
      </c>
      <c r="M48" t="s">
        <v>235</v>
      </c>
      <c r="N48" t="s">
        <v>236</v>
      </c>
    </row>
    <row r="49" spans="1:15" x14ac:dyDescent="0.3">
      <c r="A49" t="s">
        <v>254</v>
      </c>
      <c r="B49" s="41">
        <v>2.5705491330178142E-2</v>
      </c>
      <c r="C49" s="41">
        <v>5.2619789334247546E-2</v>
      </c>
      <c r="D49" s="41">
        <v>0.19821996031067377</v>
      </c>
      <c r="E49" s="41">
        <v>0.21109364206975187</v>
      </c>
      <c r="F49" s="41">
        <v>1.1161105625168632</v>
      </c>
      <c r="G49" s="41">
        <v>0.27332578776063354</v>
      </c>
      <c r="H49" s="41">
        <v>0.10158437553390672</v>
      </c>
      <c r="I49" t="s">
        <v>126</v>
      </c>
      <c r="J49" t="s">
        <v>146</v>
      </c>
      <c r="K49" t="s">
        <v>147</v>
      </c>
      <c r="L49" t="s">
        <v>174</v>
      </c>
      <c r="M49" t="s">
        <v>175</v>
      </c>
      <c r="N49" t="s">
        <v>175</v>
      </c>
    </row>
    <row r="50" spans="1:15" x14ac:dyDescent="0.3">
      <c r="A50" t="s">
        <v>255</v>
      </c>
      <c r="B50" s="41">
        <v>2.0233329337257751E-2</v>
      </c>
      <c r="C50" s="41">
        <v>3.7930744349958932E-2</v>
      </c>
      <c r="D50" s="41">
        <v>0</v>
      </c>
      <c r="E50" s="41">
        <v>0.179740645220688</v>
      </c>
      <c r="F50" s="41">
        <v>0.64611895971606259</v>
      </c>
      <c r="G50" s="41">
        <v>9.1814367895574678E-2</v>
      </c>
      <c r="H50" s="41">
        <v>0.16182850329875015</v>
      </c>
      <c r="I50" t="s">
        <v>126</v>
      </c>
      <c r="J50" t="s">
        <v>256</v>
      </c>
      <c r="K50" t="s">
        <v>257</v>
      </c>
      <c r="L50" t="s">
        <v>258</v>
      </c>
      <c r="M50" t="s">
        <v>259</v>
      </c>
      <c r="N50" t="s">
        <v>259</v>
      </c>
      <c r="O50" t="s">
        <v>260</v>
      </c>
    </row>
    <row r="51" spans="1:15" x14ac:dyDescent="0.3">
      <c r="A51" t="s">
        <v>261</v>
      </c>
      <c r="B51" s="41">
        <v>0.11971997925657504</v>
      </c>
      <c r="C51" s="41">
        <v>3.5818348861477146E-2</v>
      </c>
      <c r="D51" s="41">
        <v>4.7283985940968637E-2</v>
      </c>
      <c r="E51" s="41">
        <v>6.5165024351177672E-2</v>
      </c>
      <c r="F51" s="41">
        <v>4.5895153959451561E-2</v>
      </c>
      <c r="G51" s="41">
        <v>0.18514329528680995</v>
      </c>
      <c r="H51" s="41">
        <v>0.35402503474429686</v>
      </c>
      <c r="I51" t="s">
        <v>126</v>
      </c>
      <c r="J51" t="s">
        <v>127</v>
      </c>
      <c r="K51" t="s">
        <v>141</v>
      </c>
      <c r="L51" t="s">
        <v>142</v>
      </c>
      <c r="M51" t="s">
        <v>143</v>
      </c>
      <c r="N51" t="s">
        <v>262</v>
      </c>
    </row>
    <row r="52" spans="1:15" x14ac:dyDescent="0.3">
      <c r="A52" t="s">
        <v>263</v>
      </c>
      <c r="B52" s="41">
        <v>4.407566959275451E-2</v>
      </c>
      <c r="C52" s="41">
        <v>2.1142122490820082E-2</v>
      </c>
      <c r="D52" s="41">
        <v>0.35617412635693624</v>
      </c>
      <c r="E52" s="41">
        <v>0.15807616901636631</v>
      </c>
      <c r="F52" s="41">
        <v>0.12483734112604314</v>
      </c>
      <c r="G52" s="41">
        <v>6.1147702317876203E-2</v>
      </c>
      <c r="H52" s="41">
        <v>0.11176175232111134</v>
      </c>
      <c r="I52" t="s">
        <v>126</v>
      </c>
      <c r="J52" t="s">
        <v>167</v>
      </c>
      <c r="K52" t="s">
        <v>233</v>
      </c>
    </row>
    <row r="53" spans="1:15" x14ac:dyDescent="0.3">
      <c r="A53" t="s">
        <v>264</v>
      </c>
      <c r="B53" s="41">
        <v>6.8407105174830937E-2</v>
      </c>
      <c r="C53" s="41">
        <v>1.7707467469145009E-2</v>
      </c>
      <c r="D53" s="41">
        <v>0.11378018580467317</v>
      </c>
      <c r="E53" s="41">
        <v>0.1365569788340035</v>
      </c>
      <c r="F53" s="41">
        <v>0.13311151585086153</v>
      </c>
      <c r="G53" s="41">
        <v>0.29691444897695424</v>
      </c>
      <c r="H53" s="41">
        <v>0.35993480865699512</v>
      </c>
      <c r="I53" t="s">
        <v>126</v>
      </c>
      <c r="J53" t="s">
        <v>249</v>
      </c>
      <c r="K53" t="s">
        <v>265</v>
      </c>
    </row>
    <row r="54" spans="1:15" x14ac:dyDescent="0.3">
      <c r="A54" t="s">
        <v>266</v>
      </c>
      <c r="B54" s="41">
        <v>0.13917976645366192</v>
      </c>
      <c r="C54" s="41">
        <v>0</v>
      </c>
      <c r="D54" s="41">
        <v>0.25728392251440441</v>
      </c>
      <c r="E54" s="41">
        <v>3.2405637232419897E-2</v>
      </c>
      <c r="F54" s="41">
        <v>0.19765178406056494</v>
      </c>
      <c r="G54" s="41">
        <v>2.8772788316961947E-2</v>
      </c>
      <c r="H54" s="41">
        <v>1.6778167325974824E-2</v>
      </c>
      <c r="I54" t="s">
        <v>126</v>
      </c>
      <c r="J54" t="s">
        <v>167</v>
      </c>
      <c r="K54" t="s">
        <v>168</v>
      </c>
      <c r="L54" t="s">
        <v>205</v>
      </c>
      <c r="M54" t="s">
        <v>205</v>
      </c>
      <c r="N54" t="s">
        <v>206</v>
      </c>
    </row>
    <row r="55" spans="1:15" x14ac:dyDescent="0.3">
      <c r="A55" t="s">
        <v>267</v>
      </c>
      <c r="B55" s="41">
        <v>4.7287952628082115E-2</v>
      </c>
      <c r="C55" s="41">
        <v>0</v>
      </c>
      <c r="D55" s="41">
        <v>0.1103225508603798</v>
      </c>
      <c r="E55" s="41">
        <v>0.47095879477827313</v>
      </c>
      <c r="F55" s="41">
        <v>0.39054082823218861</v>
      </c>
      <c r="G55" s="41">
        <v>0.89009074935984989</v>
      </c>
      <c r="H55" s="41">
        <v>5.8165192370291545E-2</v>
      </c>
      <c r="I55" t="s">
        <v>126</v>
      </c>
      <c r="J55" t="s">
        <v>146</v>
      </c>
      <c r="K55" t="s">
        <v>147</v>
      </c>
      <c r="L55" t="s">
        <v>174</v>
      </c>
      <c r="M55" t="s">
        <v>175</v>
      </c>
      <c r="N55" t="s">
        <v>175</v>
      </c>
    </row>
    <row r="56" spans="1:15" x14ac:dyDescent="0.3">
      <c r="A56" t="s">
        <v>268</v>
      </c>
      <c r="B56" s="41">
        <v>2.5523211793603499E-2</v>
      </c>
      <c r="C56" s="41">
        <v>0</v>
      </c>
      <c r="D56" s="41">
        <v>0</v>
      </c>
      <c r="E56" s="41">
        <v>0</v>
      </c>
      <c r="F56" s="41">
        <v>0.7082429514732137</v>
      </c>
      <c r="G56" s="41">
        <v>0</v>
      </c>
      <c r="H56" s="41">
        <v>0</v>
      </c>
      <c r="I56" t="s">
        <v>126</v>
      </c>
      <c r="J56" t="s">
        <v>154</v>
      </c>
      <c r="K56" t="s">
        <v>155</v>
      </c>
      <c r="L56" t="s">
        <v>156</v>
      </c>
      <c r="M56" t="s">
        <v>157</v>
      </c>
      <c r="N56" t="s">
        <v>269</v>
      </c>
    </row>
    <row r="57" spans="1:15" x14ac:dyDescent="0.3">
      <c r="A57" t="s">
        <v>270</v>
      </c>
      <c r="B57" s="41">
        <v>0</v>
      </c>
      <c r="C57" s="41">
        <v>0</v>
      </c>
      <c r="D57" s="41">
        <v>6.9291855736563754E-2</v>
      </c>
      <c r="E57" s="41">
        <v>0</v>
      </c>
      <c r="F57" s="41">
        <v>0</v>
      </c>
      <c r="G57" s="41">
        <v>0.49066361917728873</v>
      </c>
      <c r="H57" s="41">
        <v>1.1764519629230599</v>
      </c>
      <c r="I57" t="s">
        <v>126</v>
      </c>
      <c r="J57" t="s">
        <v>146</v>
      </c>
      <c r="K57" t="s">
        <v>147</v>
      </c>
      <c r="L57" t="s">
        <v>148</v>
      </c>
      <c r="M57" t="s">
        <v>149</v>
      </c>
    </row>
    <row r="58" spans="1:15" x14ac:dyDescent="0.3">
      <c r="A58" t="s">
        <v>271</v>
      </c>
      <c r="B58" s="41">
        <v>0</v>
      </c>
      <c r="C58" s="41">
        <v>0</v>
      </c>
      <c r="D58" s="41">
        <v>9.6146320058902501E-2</v>
      </c>
      <c r="E58" s="41">
        <v>0.24551784157547993</v>
      </c>
      <c r="F58" s="41">
        <v>2.010511927065842E-2</v>
      </c>
      <c r="G58" s="41">
        <v>0.49674564432489571</v>
      </c>
      <c r="H58" s="41">
        <v>0.40753707420131341</v>
      </c>
      <c r="I58" t="s">
        <v>126</v>
      </c>
      <c r="J58" t="s">
        <v>249</v>
      </c>
      <c r="K58" t="s">
        <v>265</v>
      </c>
    </row>
    <row r="59" spans="1:15" x14ac:dyDescent="0.3">
      <c r="A59" t="s">
        <v>272</v>
      </c>
      <c r="B59" s="41">
        <v>0</v>
      </c>
      <c r="C59" s="41">
        <v>0</v>
      </c>
      <c r="D59" s="41">
        <v>0</v>
      </c>
      <c r="E59" s="41">
        <v>0</v>
      </c>
      <c r="F59" s="41">
        <v>0.38780022558200833</v>
      </c>
      <c r="G59" s="41">
        <v>0.31430731410588009</v>
      </c>
      <c r="H59" s="41">
        <v>0.35538578589956338</v>
      </c>
      <c r="I59" t="s">
        <v>126</v>
      </c>
      <c r="J59" t="s">
        <v>167</v>
      </c>
      <c r="K59" t="s">
        <v>168</v>
      </c>
      <c r="L59" t="s">
        <v>205</v>
      </c>
      <c r="M59" t="s">
        <v>205</v>
      </c>
      <c r="N59" t="s">
        <v>206</v>
      </c>
    </row>
    <row r="60" spans="1:15" x14ac:dyDescent="0.3">
      <c r="A60" t="s">
        <v>273</v>
      </c>
      <c r="B60" s="41">
        <v>0</v>
      </c>
      <c r="C60" s="41">
        <v>0</v>
      </c>
      <c r="D60" s="41">
        <v>0.26560475759104984</v>
      </c>
      <c r="E60" s="41">
        <v>0.57431455156208544</v>
      </c>
      <c r="F60" s="41">
        <v>0.41072502217346479</v>
      </c>
      <c r="G60" s="41">
        <v>0.22183192700730575</v>
      </c>
      <c r="H60" s="41">
        <v>0.10611243613851697</v>
      </c>
      <c r="I60" t="s">
        <v>126</v>
      </c>
      <c r="J60" t="s">
        <v>167</v>
      </c>
      <c r="K60" t="s">
        <v>274</v>
      </c>
      <c r="L60" t="s">
        <v>275</v>
      </c>
    </row>
    <row r="61" spans="1:15" x14ac:dyDescent="0.3">
      <c r="A61" t="s">
        <v>276</v>
      </c>
      <c r="B61" s="41">
        <v>0</v>
      </c>
      <c r="C61" s="41">
        <v>0</v>
      </c>
      <c r="D61" s="41">
        <v>0</v>
      </c>
      <c r="E61" s="41">
        <v>0</v>
      </c>
      <c r="F61" s="41">
        <v>0.87262586017821009</v>
      </c>
      <c r="G61" s="41">
        <v>0</v>
      </c>
      <c r="H61" s="41">
        <v>2.3097887011698723E-2</v>
      </c>
      <c r="I61" t="s">
        <v>126</v>
      </c>
      <c r="J61" t="s">
        <v>256</v>
      </c>
      <c r="K61" t="s">
        <v>257</v>
      </c>
    </row>
    <row r="62" spans="1:15" x14ac:dyDescent="0.3">
      <c r="A62" t="s">
        <v>277</v>
      </c>
      <c r="B62" s="41">
        <v>0</v>
      </c>
      <c r="C62" s="41">
        <v>0</v>
      </c>
      <c r="D62" s="41">
        <v>0</v>
      </c>
      <c r="E62" s="41">
        <v>0.57180924515332843</v>
      </c>
      <c r="F62" s="41">
        <v>0</v>
      </c>
      <c r="G62" s="41">
        <v>0</v>
      </c>
      <c r="H62" s="41">
        <v>0</v>
      </c>
      <c r="I62" t="s">
        <v>126</v>
      </c>
      <c r="J62" t="s">
        <v>167</v>
      </c>
      <c r="K62" t="s">
        <v>229</v>
      </c>
      <c r="L62" t="s">
        <v>230</v>
      </c>
      <c r="M62" t="s">
        <v>278</v>
      </c>
      <c r="N62" t="s">
        <v>279</v>
      </c>
      <c r="O62" t="s">
        <v>280</v>
      </c>
    </row>
    <row r="63" spans="1:15" x14ac:dyDescent="0.3">
      <c r="A63" t="s">
        <v>281</v>
      </c>
      <c r="B63" s="41">
        <v>1.0170408689873331</v>
      </c>
      <c r="C63" s="41">
        <v>4.3445411326872216</v>
      </c>
      <c r="D63" s="41">
        <v>0</v>
      </c>
      <c r="E63" s="41">
        <v>0.40107145686226464</v>
      </c>
      <c r="F63" s="41">
        <v>0</v>
      </c>
      <c r="G63" s="41">
        <v>1.754630668984964</v>
      </c>
      <c r="H63" s="41">
        <v>1.6888613468338365</v>
      </c>
      <c r="I63" t="s">
        <v>134</v>
      </c>
      <c r="J63" t="s">
        <v>282</v>
      </c>
      <c r="K63" t="s">
        <v>283</v>
      </c>
      <c r="L63" t="s">
        <v>284</v>
      </c>
    </row>
    <row r="64" spans="1:15" x14ac:dyDescent="0.3">
      <c r="A64" t="s">
        <v>285</v>
      </c>
      <c r="B64" s="41">
        <v>0.63009657025079058</v>
      </c>
      <c r="C64" s="41">
        <v>3.9903266849290868</v>
      </c>
      <c r="D64" s="41">
        <v>0.56984410639138272</v>
      </c>
      <c r="E64" s="41">
        <v>3.454592042262028</v>
      </c>
      <c r="F64" s="41">
        <v>2.916220531954679</v>
      </c>
      <c r="G64" s="41">
        <v>2.352155070874868</v>
      </c>
      <c r="H64" s="41">
        <v>1.0311881268275382</v>
      </c>
      <c r="I64" t="s">
        <v>134</v>
      </c>
      <c r="J64" t="s">
        <v>286</v>
      </c>
      <c r="K64" t="s">
        <v>287</v>
      </c>
      <c r="L64" t="s">
        <v>288</v>
      </c>
      <c r="M64" t="s">
        <v>288</v>
      </c>
      <c r="N64" t="s">
        <v>288</v>
      </c>
    </row>
    <row r="65" spans="1:15" x14ac:dyDescent="0.3">
      <c r="A65" t="s">
        <v>289</v>
      </c>
      <c r="B65" s="41">
        <v>0.17449379785790556</v>
      </c>
      <c r="C65" s="41">
        <v>3.3611597400484285</v>
      </c>
      <c r="D65" s="41">
        <v>0.22160722079019382</v>
      </c>
      <c r="E65" s="41">
        <v>0.75134321021921402</v>
      </c>
      <c r="F65" s="41">
        <v>1.5123057401831108</v>
      </c>
      <c r="G65" s="41">
        <v>0.91726077055290356</v>
      </c>
      <c r="H65" s="41">
        <v>0.53441301280563824</v>
      </c>
      <c r="I65" t="s">
        <v>134</v>
      </c>
      <c r="J65" t="s">
        <v>282</v>
      </c>
      <c r="K65" t="s">
        <v>283</v>
      </c>
      <c r="L65" t="s">
        <v>284</v>
      </c>
      <c r="M65" t="s">
        <v>290</v>
      </c>
    </row>
    <row r="66" spans="1:15" x14ac:dyDescent="0.3">
      <c r="A66" t="s">
        <v>291</v>
      </c>
      <c r="B66" s="41">
        <v>0</v>
      </c>
      <c r="C66" s="41">
        <v>2.7018184084186498</v>
      </c>
      <c r="D66" s="41">
        <v>0</v>
      </c>
      <c r="E66" s="41">
        <v>0</v>
      </c>
      <c r="F66" s="41">
        <v>12.190014569551392</v>
      </c>
      <c r="G66" s="41">
        <v>0</v>
      </c>
      <c r="H66" s="41">
        <v>0.3568932895760743</v>
      </c>
      <c r="I66" t="s">
        <v>134</v>
      </c>
      <c r="J66" t="s">
        <v>292</v>
      </c>
      <c r="K66" t="s">
        <v>293</v>
      </c>
      <c r="L66" t="s">
        <v>294</v>
      </c>
      <c r="M66" t="s">
        <v>294</v>
      </c>
    </row>
    <row r="67" spans="1:15" x14ac:dyDescent="0.3">
      <c r="A67" t="s">
        <v>295</v>
      </c>
      <c r="B67" s="41">
        <v>0.25945741830055535</v>
      </c>
      <c r="C67" s="41">
        <v>2.2855715823295779</v>
      </c>
      <c r="D67" s="41">
        <v>4.7033594552617188</v>
      </c>
      <c r="E67" s="41">
        <v>6.6669799150296107</v>
      </c>
      <c r="F67" s="41">
        <v>4.3347235514368165</v>
      </c>
      <c r="G67" s="41">
        <v>3.0573993193276543</v>
      </c>
      <c r="H67" s="41">
        <v>1.2124898796552408</v>
      </c>
      <c r="I67" t="s">
        <v>134</v>
      </c>
      <c r="J67" t="s">
        <v>296</v>
      </c>
      <c r="K67" t="s">
        <v>297</v>
      </c>
      <c r="L67" t="s">
        <v>298</v>
      </c>
      <c r="M67" t="s">
        <v>299</v>
      </c>
      <c r="N67" t="s">
        <v>300</v>
      </c>
    </row>
    <row r="68" spans="1:15" x14ac:dyDescent="0.3">
      <c r="A68" t="s">
        <v>301</v>
      </c>
      <c r="B68" s="41">
        <v>6.396935285946885E-2</v>
      </c>
      <c r="C68" s="41">
        <v>1.7189538321349138</v>
      </c>
      <c r="D68" s="41">
        <v>0.43123429146326397</v>
      </c>
      <c r="E68" s="41">
        <v>0.16293185802630636</v>
      </c>
      <c r="F68" s="41">
        <v>1.3401245156226083</v>
      </c>
      <c r="G68" s="41">
        <v>0.47232644090122056</v>
      </c>
      <c r="H68" s="41">
        <v>0.26130318227142818</v>
      </c>
      <c r="I68" t="s">
        <v>134</v>
      </c>
      <c r="J68" t="s">
        <v>282</v>
      </c>
      <c r="K68" t="s">
        <v>283</v>
      </c>
      <c r="L68" t="s">
        <v>284</v>
      </c>
      <c r="M68" t="s">
        <v>290</v>
      </c>
    </row>
    <row r="69" spans="1:15" x14ac:dyDescent="0.3">
      <c r="A69" t="s">
        <v>302</v>
      </c>
      <c r="B69" s="41">
        <v>1.5077637971379199</v>
      </c>
      <c r="C69" s="41">
        <v>0.45492598425382841</v>
      </c>
      <c r="D69" s="41">
        <v>0</v>
      </c>
      <c r="E69" s="41">
        <v>0.24181307678503788</v>
      </c>
      <c r="F69" s="41">
        <v>0.20406089382083462</v>
      </c>
      <c r="G69" s="41">
        <v>0.17247852373440356</v>
      </c>
      <c r="H69" s="41">
        <v>0.36749595927094625</v>
      </c>
      <c r="I69" t="s">
        <v>134</v>
      </c>
      <c r="J69" t="s">
        <v>292</v>
      </c>
      <c r="K69" t="s">
        <v>293</v>
      </c>
      <c r="L69" t="s">
        <v>303</v>
      </c>
      <c r="M69" t="s">
        <v>303</v>
      </c>
      <c r="N69" t="s">
        <v>303</v>
      </c>
    </row>
    <row r="70" spans="1:15" x14ac:dyDescent="0.3">
      <c r="A70" t="s">
        <v>304</v>
      </c>
      <c r="B70" s="41">
        <v>0.21133224378860455</v>
      </c>
      <c r="C70" s="41">
        <v>0.26076547720162269</v>
      </c>
      <c r="D70" s="41">
        <v>0.13402827633275929</v>
      </c>
      <c r="E70" s="41">
        <v>6.4349459109198315E-2</v>
      </c>
      <c r="F70" s="41">
        <v>5.6028866668169787E-2</v>
      </c>
      <c r="G70" s="41">
        <v>0</v>
      </c>
      <c r="H70" s="41">
        <v>0.27734437737058459</v>
      </c>
      <c r="I70" t="s">
        <v>134</v>
      </c>
      <c r="J70" t="s">
        <v>305</v>
      </c>
      <c r="K70" t="s">
        <v>306</v>
      </c>
      <c r="L70" t="s">
        <v>307</v>
      </c>
      <c r="M70" t="s">
        <v>307</v>
      </c>
      <c r="N70" t="s">
        <v>307</v>
      </c>
      <c r="O70" t="s">
        <v>308</v>
      </c>
    </row>
    <row r="71" spans="1:15" x14ac:dyDescent="0.3">
      <c r="A71" t="s">
        <v>309</v>
      </c>
      <c r="B71" s="41">
        <v>0</v>
      </c>
      <c r="C71" s="41">
        <v>0.23536597028741965</v>
      </c>
      <c r="D71" s="41">
        <v>6.2784280038045218E-2</v>
      </c>
      <c r="E71" s="41">
        <v>0.22906320704056635</v>
      </c>
      <c r="F71" s="41">
        <v>5.442329491763695E-2</v>
      </c>
      <c r="G71" s="41">
        <v>4.9128085163271808E-2</v>
      </c>
      <c r="H71" s="41">
        <v>8.9798776681416018E-2</v>
      </c>
      <c r="I71" t="s">
        <v>134</v>
      </c>
      <c r="J71" t="s">
        <v>135</v>
      </c>
      <c r="K71" t="s">
        <v>310</v>
      </c>
      <c r="L71" t="s">
        <v>311</v>
      </c>
    </row>
    <row r="72" spans="1:15" x14ac:dyDescent="0.3">
      <c r="A72" t="s">
        <v>312</v>
      </c>
      <c r="B72" s="41">
        <v>0.14739468945906109</v>
      </c>
      <c r="C72" s="41">
        <v>0.2221814754614273</v>
      </c>
      <c r="D72" s="41">
        <v>0.14758690819923626</v>
      </c>
      <c r="E72" s="41">
        <v>0.14283018472135875</v>
      </c>
      <c r="F72" s="41">
        <v>0.33707512303185594</v>
      </c>
      <c r="G72" s="41">
        <v>0.36629932802078613</v>
      </c>
      <c r="H72" s="41">
        <v>0.31643040112265391</v>
      </c>
      <c r="I72" t="s">
        <v>134</v>
      </c>
      <c r="J72" t="s">
        <v>135</v>
      </c>
      <c r="K72" t="s">
        <v>310</v>
      </c>
      <c r="L72" t="s">
        <v>311</v>
      </c>
      <c r="M72" t="s">
        <v>311</v>
      </c>
      <c r="N72" t="s">
        <v>311</v>
      </c>
      <c r="O72" t="s">
        <v>313</v>
      </c>
    </row>
    <row r="73" spans="1:15" x14ac:dyDescent="0.3">
      <c r="A73" t="s">
        <v>314</v>
      </c>
      <c r="B73" s="41">
        <v>0.13256012162657477</v>
      </c>
      <c r="C73" s="41">
        <v>0.20229089958338264</v>
      </c>
      <c r="D73" s="41">
        <v>5.9995966383582289E-2</v>
      </c>
      <c r="E73" s="41">
        <v>4.8916287440413667E-2</v>
      </c>
      <c r="F73" s="41">
        <v>0.53151181995532759</v>
      </c>
      <c r="G73" s="41">
        <v>0</v>
      </c>
      <c r="H73" s="41">
        <v>0</v>
      </c>
      <c r="I73" t="s">
        <v>134</v>
      </c>
      <c r="J73" t="s">
        <v>315</v>
      </c>
      <c r="K73" t="s">
        <v>316</v>
      </c>
      <c r="L73" t="s">
        <v>317</v>
      </c>
      <c r="M73" t="s">
        <v>317</v>
      </c>
    </row>
    <row r="74" spans="1:15" x14ac:dyDescent="0.3">
      <c r="A74" t="s">
        <v>318</v>
      </c>
      <c r="B74" s="41">
        <v>0</v>
      </c>
      <c r="C74" s="41">
        <v>0.20192739571887414</v>
      </c>
      <c r="D74" s="41">
        <v>0</v>
      </c>
      <c r="E74" s="41">
        <v>5.0420833521933169E-2</v>
      </c>
      <c r="F74" s="41">
        <v>0.26652090805031853</v>
      </c>
      <c r="G74" s="41">
        <v>0.14025714454928176</v>
      </c>
      <c r="H74" s="41">
        <v>0.41534747577766745</v>
      </c>
      <c r="I74" t="s">
        <v>134</v>
      </c>
      <c r="J74" t="s">
        <v>296</v>
      </c>
      <c r="K74" t="s">
        <v>297</v>
      </c>
      <c r="L74" t="s">
        <v>298</v>
      </c>
      <c r="M74" t="s">
        <v>299</v>
      </c>
      <c r="N74" t="s">
        <v>319</v>
      </c>
    </row>
    <row r="75" spans="1:15" x14ac:dyDescent="0.3">
      <c r="A75" t="s">
        <v>320</v>
      </c>
      <c r="B75" s="41">
        <v>0.13426486483014138</v>
      </c>
      <c r="C75" s="41">
        <v>0.19821929211417255</v>
      </c>
      <c r="D75" s="41">
        <v>6.1857816270333488E-2</v>
      </c>
      <c r="E75" s="41">
        <v>0</v>
      </c>
      <c r="F75" s="41">
        <v>0.31005360104273877</v>
      </c>
      <c r="G75" s="41">
        <v>5.5307418179619122E-2</v>
      </c>
      <c r="H75" s="41">
        <v>0.11479516227450805</v>
      </c>
      <c r="I75" t="s">
        <v>134</v>
      </c>
      <c r="J75" t="s">
        <v>321</v>
      </c>
      <c r="K75" t="s">
        <v>322</v>
      </c>
      <c r="L75" t="s">
        <v>322</v>
      </c>
      <c r="M75" t="s">
        <v>322</v>
      </c>
    </row>
    <row r="76" spans="1:15" x14ac:dyDescent="0.3">
      <c r="A76" t="s">
        <v>323</v>
      </c>
      <c r="B76" s="41">
        <v>0</v>
      </c>
      <c r="C76" s="41">
        <v>0.14246617559300126</v>
      </c>
      <c r="D76" s="41">
        <v>0.15175517098388489</v>
      </c>
      <c r="E76" s="41">
        <v>0</v>
      </c>
      <c r="F76" s="41">
        <v>0.2618746821304983</v>
      </c>
      <c r="G76" s="41">
        <v>0.12417232959605347</v>
      </c>
      <c r="H76" s="41">
        <v>0.11916494655469939</v>
      </c>
      <c r="I76" t="s">
        <v>134</v>
      </c>
      <c r="J76" t="s">
        <v>286</v>
      </c>
      <c r="K76" t="s">
        <v>324</v>
      </c>
      <c r="L76" t="s">
        <v>325</v>
      </c>
    </row>
    <row r="77" spans="1:15" x14ac:dyDescent="0.3">
      <c r="A77" t="s">
        <v>326</v>
      </c>
      <c r="B77" s="41">
        <v>0.15891457929904479</v>
      </c>
      <c r="C77" s="41">
        <v>0.12126849818922127</v>
      </c>
      <c r="D77" s="41">
        <v>0.36104112051350323</v>
      </c>
      <c r="E77" s="41">
        <v>0.25907263903586758</v>
      </c>
      <c r="F77" s="41">
        <v>0.71062113789926939</v>
      </c>
      <c r="G77" s="41">
        <v>0.19414847320111345</v>
      </c>
      <c r="H77" s="41">
        <v>8.8380348338630385E-2</v>
      </c>
      <c r="I77" t="s">
        <v>134</v>
      </c>
      <c r="J77" t="s">
        <v>315</v>
      </c>
      <c r="K77" t="s">
        <v>316</v>
      </c>
      <c r="L77" t="s">
        <v>327</v>
      </c>
      <c r="M77" t="s">
        <v>328</v>
      </c>
      <c r="N77" t="s">
        <v>329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I21" sqref="I21"/>
    </sheetView>
  </sheetViews>
  <sheetFormatPr defaultRowHeight="14.4" x14ac:dyDescent="0.3"/>
  <cols>
    <col min="1" max="1" width="10" bestFit="1" customWidth="1"/>
    <col min="2" max="2" width="7.6640625" style="41" bestFit="1" customWidth="1"/>
    <col min="3" max="3" width="7.77734375" bestFit="1" customWidth="1"/>
    <col min="4" max="4" width="17" bestFit="1" customWidth="1"/>
    <col min="5" max="5" width="20.21875" bestFit="1" customWidth="1"/>
    <col min="6" max="6" width="22.5546875" bestFit="1" customWidth="1"/>
    <col min="7" max="7" width="24.21875" bestFit="1" customWidth="1"/>
    <col min="8" max="8" width="21.88671875" bestFit="1" customWidth="1"/>
    <col min="9" max="9" width="26.6640625" bestFit="1" customWidth="1"/>
  </cols>
  <sheetData>
    <row r="1" spans="1:13" x14ac:dyDescent="0.3">
      <c r="A1" t="s">
        <v>112</v>
      </c>
      <c r="B1" s="41" t="s">
        <v>330</v>
      </c>
      <c r="C1" s="99" t="s">
        <v>118</v>
      </c>
      <c r="D1" s="99" t="s">
        <v>119</v>
      </c>
      <c r="E1" s="99" t="s">
        <v>120</v>
      </c>
      <c r="F1" s="99" t="s">
        <v>121</v>
      </c>
      <c r="G1" s="99" t="s">
        <v>122</v>
      </c>
      <c r="H1" s="99" t="s">
        <v>123</v>
      </c>
      <c r="I1" s="99" t="s">
        <v>124</v>
      </c>
      <c r="J1" s="99"/>
      <c r="K1" s="99"/>
      <c r="L1" s="99"/>
      <c r="M1" s="99"/>
    </row>
    <row r="2" spans="1:13" x14ac:dyDescent="0.3">
      <c r="A2" t="s">
        <v>331</v>
      </c>
      <c r="B2" s="41">
        <v>64.506705137607085</v>
      </c>
      <c r="C2" s="99" t="s">
        <v>126</v>
      </c>
      <c r="D2" s="99" t="s">
        <v>127</v>
      </c>
      <c r="E2" s="99" t="s">
        <v>128</v>
      </c>
      <c r="F2" s="99" t="s">
        <v>129</v>
      </c>
      <c r="G2" s="99" t="s">
        <v>130</v>
      </c>
      <c r="H2" s="99" t="s">
        <v>130</v>
      </c>
      <c r="I2" s="99"/>
      <c r="J2" s="99"/>
      <c r="K2" s="99"/>
      <c r="L2" s="99"/>
      <c r="M2" s="99"/>
    </row>
    <row r="3" spans="1:13" x14ac:dyDescent="0.3">
      <c r="A3" t="s">
        <v>332</v>
      </c>
      <c r="B3" s="41">
        <v>15.569528246363104</v>
      </c>
      <c r="C3" s="99" t="s">
        <v>134</v>
      </c>
      <c r="D3" s="99" t="s">
        <v>135</v>
      </c>
      <c r="E3" s="99" t="s">
        <v>136</v>
      </c>
      <c r="F3" s="99" t="s">
        <v>137</v>
      </c>
      <c r="G3" s="99" t="s">
        <v>138</v>
      </c>
      <c r="H3" s="99" t="s">
        <v>139</v>
      </c>
      <c r="I3" s="99"/>
      <c r="J3" s="99"/>
      <c r="K3" s="99"/>
      <c r="L3" s="99"/>
      <c r="M3" s="99"/>
    </row>
    <row r="4" spans="1:13" x14ac:dyDescent="0.3">
      <c r="A4" t="s">
        <v>291</v>
      </c>
      <c r="B4" s="41">
        <v>2.8610039434668533</v>
      </c>
      <c r="C4" s="99" t="s">
        <v>126</v>
      </c>
      <c r="D4" s="99" t="s">
        <v>127</v>
      </c>
      <c r="E4" s="99" t="s">
        <v>141</v>
      </c>
      <c r="F4" s="99" t="s">
        <v>142</v>
      </c>
      <c r="G4" s="99" t="s">
        <v>143</v>
      </c>
      <c r="H4" s="99" t="s">
        <v>151</v>
      </c>
      <c r="I4" s="99"/>
      <c r="J4" s="99"/>
      <c r="K4" s="99"/>
      <c r="L4" s="99"/>
      <c r="M4" s="99"/>
    </row>
    <row r="5" spans="1:13" x14ac:dyDescent="0.3">
      <c r="A5" t="s">
        <v>333</v>
      </c>
      <c r="B5" s="41">
        <v>5.4587877554288351</v>
      </c>
      <c r="C5" s="99" t="s">
        <v>126</v>
      </c>
      <c r="D5" s="99" t="s">
        <v>146</v>
      </c>
      <c r="E5" s="99" t="s">
        <v>147</v>
      </c>
      <c r="F5" s="99" t="s">
        <v>146</v>
      </c>
      <c r="G5" s="99" t="s">
        <v>149</v>
      </c>
      <c r="H5" s="99"/>
      <c r="I5" s="99"/>
      <c r="J5" s="99"/>
      <c r="K5" s="99"/>
      <c r="L5" s="99"/>
      <c r="M5" s="99"/>
    </row>
    <row r="6" spans="1:13" x14ac:dyDescent="0.3">
      <c r="A6" t="s">
        <v>160</v>
      </c>
      <c r="B6" s="41">
        <v>1.0742931688670223</v>
      </c>
      <c r="C6" s="99" t="s">
        <v>126</v>
      </c>
      <c r="D6" s="99" t="s">
        <v>146</v>
      </c>
      <c r="E6" s="99" t="s">
        <v>147</v>
      </c>
      <c r="F6" s="99" t="s">
        <v>174</v>
      </c>
      <c r="G6" s="99" t="s">
        <v>175</v>
      </c>
      <c r="H6" s="99" t="s">
        <v>175</v>
      </c>
      <c r="I6" s="99"/>
      <c r="J6" s="99"/>
      <c r="K6" s="99"/>
      <c r="L6" s="99"/>
      <c r="M6" s="99"/>
    </row>
    <row r="7" spans="1:13" x14ac:dyDescent="0.3">
      <c r="A7" t="s">
        <v>225</v>
      </c>
      <c r="B7" s="41">
        <v>1.893139396897765</v>
      </c>
      <c r="C7" s="99" t="s">
        <v>126</v>
      </c>
      <c r="D7" s="99" t="s">
        <v>127</v>
      </c>
      <c r="E7" s="99" t="s">
        <v>141</v>
      </c>
      <c r="F7" s="99" t="s">
        <v>142</v>
      </c>
      <c r="G7" s="99" t="s">
        <v>143</v>
      </c>
      <c r="H7" s="99" t="s">
        <v>144</v>
      </c>
      <c r="I7" s="99"/>
      <c r="J7" s="99"/>
      <c r="K7" s="99"/>
      <c r="L7" s="99"/>
      <c r="M7" s="99"/>
    </row>
    <row r="8" spans="1:13" x14ac:dyDescent="0.3">
      <c r="A8" t="s">
        <v>210</v>
      </c>
      <c r="B8" s="41">
        <v>2.1204686452225405</v>
      </c>
      <c r="C8" s="99" t="s">
        <v>126</v>
      </c>
      <c r="D8" s="99" t="s">
        <v>154</v>
      </c>
      <c r="E8" s="99" t="s">
        <v>155</v>
      </c>
      <c r="F8" s="99" t="s">
        <v>156</v>
      </c>
      <c r="G8" s="99" t="s">
        <v>157</v>
      </c>
      <c r="H8" s="99" t="s">
        <v>185</v>
      </c>
      <c r="I8" s="99" t="s">
        <v>186</v>
      </c>
      <c r="J8" s="99"/>
      <c r="K8" s="99"/>
      <c r="L8" s="99"/>
      <c r="M8" s="99"/>
    </row>
    <row r="9" spans="1:13" x14ac:dyDescent="0.3">
      <c r="A9" t="s">
        <v>312</v>
      </c>
      <c r="B9" s="41">
        <v>2.1477654885752036</v>
      </c>
      <c r="C9" s="99" t="s">
        <v>126</v>
      </c>
      <c r="D9" s="99" t="s">
        <v>127</v>
      </c>
      <c r="E9" s="99" t="s">
        <v>141</v>
      </c>
      <c r="F9" s="99" t="s">
        <v>142</v>
      </c>
      <c r="G9" s="99" t="s">
        <v>143</v>
      </c>
      <c r="H9" s="99" t="s">
        <v>151</v>
      </c>
      <c r="I9" s="99"/>
      <c r="J9" s="99"/>
      <c r="K9" s="99"/>
      <c r="L9" s="99"/>
      <c r="M9" s="99"/>
    </row>
    <row r="10" spans="1:13" x14ac:dyDescent="0.3">
      <c r="A10" t="s">
        <v>334</v>
      </c>
      <c r="B10" s="41">
        <v>1.7554269195867132</v>
      </c>
      <c r="C10" s="99" t="s">
        <v>134</v>
      </c>
      <c r="D10" s="99" t="s">
        <v>286</v>
      </c>
      <c r="E10" s="99" t="s">
        <v>287</v>
      </c>
      <c r="F10" s="99" t="s">
        <v>288</v>
      </c>
      <c r="G10" s="99" t="s">
        <v>288</v>
      </c>
      <c r="H10" s="99" t="s">
        <v>288</v>
      </c>
      <c r="I10" s="99"/>
      <c r="J10" s="99"/>
      <c r="K10" s="99"/>
      <c r="L10" s="99"/>
      <c r="M10" s="99"/>
    </row>
    <row r="11" spans="1:13" x14ac:dyDescent="0.3">
      <c r="A11" t="s">
        <v>140</v>
      </c>
      <c r="B11" s="41">
        <v>2.6128812979848792</v>
      </c>
      <c r="C11" s="99" t="s">
        <v>134</v>
      </c>
      <c r="D11" s="99" t="s">
        <v>296</v>
      </c>
      <c r="E11" s="99" t="s">
        <v>297</v>
      </c>
      <c r="F11" s="99" t="s">
        <v>298</v>
      </c>
      <c r="G11" s="99" t="s">
        <v>299</v>
      </c>
      <c r="H11" s="99" t="s">
        <v>300</v>
      </c>
      <c r="I11" s="99"/>
      <c r="J11" s="99"/>
      <c r="K11" s="99"/>
      <c r="L11" s="99"/>
      <c r="M11" s="99"/>
    </row>
    <row r="14" spans="1:13" x14ac:dyDescent="0.3">
      <c r="B14"/>
    </row>
    <row r="15" spans="1:13" x14ac:dyDescent="0.3">
      <c r="B15"/>
    </row>
    <row r="16" spans="1:13" x14ac:dyDescent="0.3">
      <c r="B16"/>
    </row>
    <row r="18" spans="2:2" x14ac:dyDescent="0.3">
      <c r="B18"/>
    </row>
    <row r="19" spans="2:2" x14ac:dyDescent="0.3">
      <c r="B19"/>
    </row>
    <row r="20" spans="2:2" x14ac:dyDescent="0.3">
      <c r="B20"/>
    </row>
    <row r="21" spans="2:2" x14ac:dyDescent="0.3">
      <c r="B21"/>
    </row>
    <row r="22" spans="2:2" x14ac:dyDescent="0.3">
      <c r="B22"/>
    </row>
    <row r="23" spans="2:2" x14ac:dyDescent="0.3">
      <c r="B23"/>
    </row>
    <row r="24" spans="2:2" x14ac:dyDescent="0.3">
      <c r="B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J39" sqref="J39"/>
    </sheetView>
  </sheetViews>
  <sheetFormatPr defaultRowHeight="14.4" x14ac:dyDescent="0.3"/>
  <cols>
    <col min="1" max="1" width="38.44140625" customWidth="1"/>
    <col min="2" max="8" width="11.109375" bestFit="1" customWidth="1"/>
  </cols>
  <sheetData>
    <row r="1" spans="1:13" x14ac:dyDescent="0.3">
      <c r="A1" s="92" t="s">
        <v>356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2"/>
      <c r="M1" s="2"/>
    </row>
    <row r="2" spans="1:13" x14ac:dyDescent="0.3">
      <c r="A2" s="100" t="s">
        <v>355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2"/>
      <c r="M2" s="2"/>
    </row>
    <row r="3" spans="1:13" ht="15" thickBot="1" x14ac:dyDescent="0.35"/>
    <row r="4" spans="1:13" ht="15" thickBot="1" x14ac:dyDescent="0.35">
      <c r="A4" s="108" t="s">
        <v>335</v>
      </c>
      <c r="B4" s="101" t="s">
        <v>336</v>
      </c>
      <c r="C4" s="101" t="s">
        <v>337</v>
      </c>
      <c r="D4" s="101" t="s">
        <v>338</v>
      </c>
      <c r="E4" s="101" t="s">
        <v>339</v>
      </c>
      <c r="F4" s="101" t="s">
        <v>340</v>
      </c>
      <c r="G4" s="101" t="s">
        <v>341</v>
      </c>
      <c r="H4" s="101" t="s">
        <v>342</v>
      </c>
    </row>
    <row r="5" spans="1:13" ht="15" thickBot="1" x14ac:dyDescent="0.35">
      <c r="A5" s="109" t="s">
        <v>360</v>
      </c>
      <c r="B5" s="105">
        <v>1</v>
      </c>
      <c r="C5" s="105">
        <v>0.14000000000000001</v>
      </c>
      <c r="D5" s="105">
        <v>0.25</v>
      </c>
      <c r="E5" s="105">
        <v>0.04</v>
      </c>
      <c r="F5" s="105">
        <v>0.25</v>
      </c>
      <c r="G5" s="105">
        <v>0.8</v>
      </c>
      <c r="H5" s="105">
        <v>38.57</v>
      </c>
    </row>
    <row r="6" spans="1:13" ht="15" thickBot="1" x14ac:dyDescent="0.35">
      <c r="A6" s="110" t="s">
        <v>361</v>
      </c>
      <c r="B6" s="106">
        <v>0.12</v>
      </c>
      <c r="C6" s="106">
        <v>0.14000000000000001</v>
      </c>
      <c r="D6" s="106">
        <v>0.24</v>
      </c>
      <c r="E6" s="106">
        <v>0.06</v>
      </c>
      <c r="F6" s="106">
        <v>0.17</v>
      </c>
      <c r="G6" s="106">
        <v>0.18</v>
      </c>
      <c r="H6" s="106">
        <v>4.8899999999999997</v>
      </c>
    </row>
    <row r="7" spans="1:13" ht="15" thickBot="1" x14ac:dyDescent="0.35">
      <c r="A7" s="111" t="s">
        <v>362</v>
      </c>
      <c r="B7" s="107">
        <v>0.09</v>
      </c>
      <c r="C7" s="107">
        <v>0.15</v>
      </c>
      <c r="D7" s="107">
        <v>0.24</v>
      </c>
      <c r="E7" s="107">
        <v>0.4</v>
      </c>
      <c r="F7" s="107">
        <v>0.56999999999999995</v>
      </c>
      <c r="G7" s="107">
        <v>0.19</v>
      </c>
      <c r="H7" s="107">
        <v>0</v>
      </c>
    </row>
    <row r="8" spans="1:13" ht="15" thickBot="1" x14ac:dyDescent="0.35">
      <c r="A8" s="112" t="s">
        <v>343</v>
      </c>
      <c r="B8" s="102">
        <v>99.73</v>
      </c>
      <c r="C8" s="102">
        <v>99.57</v>
      </c>
      <c r="D8" s="102">
        <v>99.27</v>
      </c>
      <c r="E8" s="102">
        <v>99.5</v>
      </c>
      <c r="F8" s="102">
        <v>99.01</v>
      </c>
      <c r="G8" s="102">
        <v>98.84</v>
      </c>
      <c r="H8" s="102">
        <v>56.54</v>
      </c>
    </row>
    <row r="9" spans="1:13" ht="15" thickBot="1" x14ac:dyDescent="0.35">
      <c r="A9" s="113" t="s">
        <v>344</v>
      </c>
      <c r="B9" s="103" t="s">
        <v>345</v>
      </c>
      <c r="C9" s="103" t="s">
        <v>346</v>
      </c>
      <c r="D9" s="103" t="s">
        <v>346</v>
      </c>
      <c r="E9" s="103" t="s">
        <v>347</v>
      </c>
      <c r="F9" s="103" t="s">
        <v>348</v>
      </c>
      <c r="G9" s="103" t="s">
        <v>347</v>
      </c>
      <c r="H9" s="103" t="s">
        <v>347</v>
      </c>
    </row>
    <row r="10" spans="1:13" ht="15" thickBot="1" x14ac:dyDescent="0.35">
      <c r="A10" s="112" t="s">
        <v>349</v>
      </c>
      <c r="B10" s="104" t="s">
        <v>357</v>
      </c>
      <c r="C10" s="104" t="s">
        <v>350</v>
      </c>
      <c r="D10" s="104" t="s">
        <v>358</v>
      </c>
      <c r="E10" s="104" t="s">
        <v>350</v>
      </c>
      <c r="F10" s="104" t="s">
        <v>359</v>
      </c>
      <c r="G10" s="104" t="s">
        <v>357</v>
      </c>
      <c r="H10" s="104" t="s">
        <v>351</v>
      </c>
    </row>
    <row r="11" spans="1:13" ht="15" thickBot="1" x14ac:dyDescent="0.35">
      <c r="A11" s="113" t="s">
        <v>352</v>
      </c>
      <c r="B11" s="103" t="s">
        <v>353</v>
      </c>
      <c r="C11" s="103" t="s">
        <v>354</v>
      </c>
      <c r="D11" s="103" t="s">
        <v>354</v>
      </c>
      <c r="E11" s="103" t="s">
        <v>353</v>
      </c>
      <c r="F11" s="103" t="s">
        <v>353</v>
      </c>
      <c r="G11" s="103" t="s">
        <v>353</v>
      </c>
      <c r="H11" s="103" t="s">
        <v>353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7" sqref="G7"/>
    </sheetView>
  </sheetViews>
  <sheetFormatPr defaultRowHeight="14.4" x14ac:dyDescent="0.3"/>
  <cols>
    <col min="2" max="2" width="13.88671875" customWidth="1"/>
    <col min="3" max="3" width="14" customWidth="1"/>
    <col min="4" max="4" width="11.44140625" bestFit="1" customWidth="1"/>
    <col min="5" max="5" width="31.77734375" bestFit="1" customWidth="1"/>
    <col min="6" max="6" width="35.6640625" bestFit="1" customWidth="1"/>
  </cols>
  <sheetData>
    <row r="1" spans="1:13" x14ac:dyDescent="0.3">
      <c r="A1" s="92" t="s">
        <v>380</v>
      </c>
      <c r="B1" s="100"/>
      <c r="C1" s="100"/>
      <c r="D1" s="100"/>
      <c r="E1" s="100"/>
      <c r="F1" s="100"/>
      <c r="G1" s="100"/>
      <c r="H1" s="100"/>
      <c r="I1" s="2"/>
      <c r="J1" s="2"/>
      <c r="K1" s="2"/>
      <c r="L1" s="2"/>
      <c r="M1" s="2"/>
    </row>
    <row r="2" spans="1:13" x14ac:dyDescent="0.3">
      <c r="A2" s="100" t="s">
        <v>383</v>
      </c>
      <c r="B2" s="100"/>
      <c r="C2" s="100"/>
      <c r="D2" s="100"/>
      <c r="E2" s="100"/>
      <c r="F2" s="100"/>
      <c r="G2" s="100"/>
      <c r="H2" s="100"/>
      <c r="I2" s="2"/>
      <c r="J2" s="2"/>
      <c r="K2" s="2"/>
      <c r="L2" s="2"/>
      <c r="M2" s="2"/>
    </row>
    <row r="3" spans="1:13" ht="15" thickBot="1" x14ac:dyDescent="0.35"/>
    <row r="4" spans="1:13" ht="15" thickBot="1" x14ac:dyDescent="0.35">
      <c r="A4" s="114"/>
      <c r="B4" s="115" t="s">
        <v>375</v>
      </c>
      <c r="C4" s="115" t="s">
        <v>377</v>
      </c>
      <c r="D4" s="215" t="s">
        <v>378</v>
      </c>
      <c r="E4" s="115" t="s">
        <v>381</v>
      </c>
      <c r="F4" s="115" t="s">
        <v>379</v>
      </c>
    </row>
    <row r="5" spans="1:13" ht="15" thickBot="1" x14ac:dyDescent="0.35">
      <c r="A5" s="116" t="s">
        <v>384</v>
      </c>
      <c r="B5" s="119" t="s">
        <v>376</v>
      </c>
      <c r="C5" s="120" t="s">
        <v>376</v>
      </c>
      <c r="D5" s="216"/>
      <c r="E5" s="120" t="s">
        <v>382</v>
      </c>
      <c r="F5" s="120" t="s">
        <v>385</v>
      </c>
    </row>
    <row r="6" spans="1:13" ht="15" thickBot="1" x14ac:dyDescent="0.35">
      <c r="A6" s="117">
        <v>1</v>
      </c>
      <c r="B6" s="121" t="s">
        <v>363</v>
      </c>
      <c r="C6" s="121" t="s">
        <v>364</v>
      </c>
      <c r="D6" s="121">
        <v>89.15</v>
      </c>
      <c r="E6" s="121" t="s">
        <v>365</v>
      </c>
      <c r="F6" s="121" t="s">
        <v>366</v>
      </c>
    </row>
    <row r="7" spans="1:13" ht="15" thickBot="1" x14ac:dyDescent="0.35">
      <c r="A7" s="117">
        <v>2</v>
      </c>
      <c r="B7" s="121" t="s">
        <v>367</v>
      </c>
      <c r="C7" s="121" t="s">
        <v>368</v>
      </c>
      <c r="D7" s="121">
        <v>94.95</v>
      </c>
      <c r="E7" s="121" t="s">
        <v>369</v>
      </c>
      <c r="F7" s="121" t="s">
        <v>370</v>
      </c>
    </row>
    <row r="8" spans="1:13" ht="15" thickBot="1" x14ac:dyDescent="0.35">
      <c r="A8" s="118">
        <v>3</v>
      </c>
      <c r="B8" s="121" t="s">
        <v>371</v>
      </c>
      <c r="C8" s="121" t="s">
        <v>372</v>
      </c>
      <c r="D8" s="121">
        <v>90.24</v>
      </c>
      <c r="E8" s="121" t="s">
        <v>373</v>
      </c>
      <c r="F8" s="121" t="s">
        <v>374</v>
      </c>
    </row>
  </sheetData>
  <mergeCells count="1">
    <mergeCell ref="D4:D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8"/>
  <sheetViews>
    <sheetView zoomScale="70" zoomScaleNormal="70" zoomScaleSheetLayoutView="100" workbookViewId="0">
      <selection activeCell="G36" sqref="G36"/>
    </sheetView>
  </sheetViews>
  <sheetFormatPr defaultRowHeight="14.4" x14ac:dyDescent="0.3"/>
  <cols>
    <col min="1" max="1" width="15.6640625" style="99" customWidth="1"/>
    <col min="2" max="2" width="23.33203125" customWidth="1"/>
    <col min="3" max="3" width="31.44140625" customWidth="1"/>
    <col min="4" max="4" width="28.5546875" style="3" bestFit="1" customWidth="1"/>
    <col min="5" max="5" width="15.33203125" style="122" bestFit="1" customWidth="1"/>
    <col min="6" max="6" width="69.21875" customWidth="1"/>
    <col min="7" max="7" width="72.33203125" customWidth="1"/>
    <col min="8" max="8" width="57.5546875" customWidth="1"/>
    <col min="9" max="32" width="11.109375" style="3" customWidth="1"/>
  </cols>
  <sheetData>
    <row r="1" spans="1:32" x14ac:dyDescent="0.3">
      <c r="A1" s="67" t="s">
        <v>387</v>
      </c>
      <c r="B1" s="73"/>
      <c r="C1" s="73"/>
      <c r="I1" s="214" t="s">
        <v>388</v>
      </c>
      <c r="J1" s="214"/>
      <c r="K1" s="214"/>
      <c r="L1" s="214"/>
      <c r="M1" s="214"/>
      <c r="N1" s="214"/>
      <c r="O1" s="214"/>
      <c r="P1" s="214"/>
      <c r="Q1" s="217" t="s">
        <v>389</v>
      </c>
      <c r="R1" s="217"/>
      <c r="S1" s="217"/>
      <c r="T1" s="217"/>
      <c r="U1" s="217"/>
      <c r="V1" s="217"/>
      <c r="W1" s="217"/>
      <c r="X1" s="217"/>
      <c r="Y1" s="218" t="s">
        <v>390</v>
      </c>
      <c r="Z1" s="218"/>
      <c r="AA1" s="218"/>
      <c r="AB1" s="218"/>
      <c r="AC1" s="218"/>
      <c r="AD1" s="218"/>
      <c r="AE1" s="218"/>
      <c r="AF1" s="218"/>
    </row>
    <row r="2" spans="1:32" x14ac:dyDescent="0.3">
      <c r="A2" s="99" t="s">
        <v>391</v>
      </c>
      <c r="B2" t="s">
        <v>392</v>
      </c>
      <c r="C2" s="99" t="s">
        <v>393</v>
      </c>
      <c r="D2" s="3" t="s">
        <v>394</v>
      </c>
      <c r="E2" s="75" t="s">
        <v>395</v>
      </c>
      <c r="F2" t="s">
        <v>396</v>
      </c>
      <c r="G2" t="s">
        <v>397</v>
      </c>
      <c r="H2" t="s">
        <v>398</v>
      </c>
      <c r="I2" s="123" t="s">
        <v>399</v>
      </c>
      <c r="J2" s="123" t="s">
        <v>400</v>
      </c>
      <c r="K2" s="123" t="s">
        <v>401</v>
      </c>
      <c r="L2" s="123" t="s">
        <v>402</v>
      </c>
      <c r="M2" s="123" t="s">
        <v>403</v>
      </c>
      <c r="N2" s="123" t="s">
        <v>404</v>
      </c>
      <c r="O2" s="123" t="s">
        <v>405</v>
      </c>
      <c r="P2" s="123" t="s">
        <v>406</v>
      </c>
      <c r="Q2" s="124" t="s">
        <v>399</v>
      </c>
      <c r="R2" s="124" t="s">
        <v>400</v>
      </c>
      <c r="S2" s="125" t="s">
        <v>401</v>
      </c>
      <c r="T2" s="125" t="s">
        <v>402</v>
      </c>
      <c r="U2" s="125" t="s">
        <v>403</v>
      </c>
      <c r="V2" s="125" t="s">
        <v>404</v>
      </c>
      <c r="W2" s="125" t="s">
        <v>405</v>
      </c>
      <c r="X2" s="125" t="s">
        <v>406</v>
      </c>
      <c r="Y2" s="126" t="s">
        <v>399</v>
      </c>
      <c r="Z2" s="126" t="s">
        <v>400</v>
      </c>
      <c r="AA2" s="127" t="s">
        <v>401</v>
      </c>
      <c r="AB2" s="127" t="s">
        <v>402</v>
      </c>
      <c r="AC2" s="127" t="s">
        <v>403</v>
      </c>
      <c r="AD2" s="127" t="s">
        <v>404</v>
      </c>
      <c r="AE2" s="127" t="s">
        <v>405</v>
      </c>
      <c r="AF2" s="127" t="s">
        <v>406</v>
      </c>
    </row>
    <row r="3" spans="1:32" x14ac:dyDescent="0.3">
      <c r="A3" s="99" t="s">
        <v>407</v>
      </c>
      <c r="B3" t="s">
        <v>408</v>
      </c>
      <c r="C3" t="s">
        <v>409</v>
      </c>
      <c r="D3" s="3" t="s">
        <v>410</v>
      </c>
      <c r="E3" s="122" t="s">
        <v>411</v>
      </c>
      <c r="F3" t="s">
        <v>412</v>
      </c>
      <c r="G3" t="s">
        <v>413</v>
      </c>
      <c r="H3" t="s">
        <v>414</v>
      </c>
      <c r="I3" s="128">
        <v>1242</v>
      </c>
      <c r="J3" s="128">
        <v>1173</v>
      </c>
      <c r="K3" s="128">
        <v>1229</v>
      </c>
      <c r="L3" s="128">
        <v>0</v>
      </c>
      <c r="M3" s="128">
        <v>0</v>
      </c>
      <c r="N3" s="128">
        <v>0</v>
      </c>
      <c r="O3" s="128">
        <v>0</v>
      </c>
      <c r="P3" s="128">
        <v>0</v>
      </c>
      <c r="Q3" s="87">
        <v>1389.2617449664428</v>
      </c>
      <c r="R3" s="87">
        <v>1312.0805369127515</v>
      </c>
      <c r="S3" s="87">
        <v>1374.7203579418344</v>
      </c>
      <c r="T3" s="87">
        <v>0</v>
      </c>
      <c r="U3" s="87">
        <v>0</v>
      </c>
      <c r="V3" s="87">
        <v>0</v>
      </c>
      <c r="W3" s="87">
        <v>0</v>
      </c>
      <c r="X3" s="87">
        <v>0</v>
      </c>
      <c r="Y3" s="87">
        <v>1.1260680840146409</v>
      </c>
      <c r="Z3" s="87">
        <v>0.53463423559995304</v>
      </c>
      <c r="AA3" s="87">
        <v>0.72266915588853153</v>
      </c>
      <c r="AB3" s="87">
        <v>-0.24389547749743196</v>
      </c>
      <c r="AC3" s="87">
        <v>-0.23216311950581434</v>
      </c>
      <c r="AD3" s="87">
        <v>-0.21839429672606461</v>
      </c>
      <c r="AE3" s="87">
        <v>-0.22753228816887822</v>
      </c>
      <c r="AF3" s="87">
        <v>-0.21093329426848337</v>
      </c>
    </row>
    <row r="4" spans="1:32" x14ac:dyDescent="0.3">
      <c r="A4" s="99" t="s">
        <v>415</v>
      </c>
      <c r="B4" t="s">
        <v>408</v>
      </c>
      <c r="C4" t="s">
        <v>409</v>
      </c>
      <c r="D4" s="3" t="s">
        <v>410</v>
      </c>
      <c r="E4" s="122" t="s">
        <v>416</v>
      </c>
      <c r="F4" t="s">
        <v>417</v>
      </c>
      <c r="G4" t="s">
        <v>418</v>
      </c>
      <c r="H4" t="s">
        <v>419</v>
      </c>
      <c r="I4" s="128">
        <v>2375</v>
      </c>
      <c r="J4" s="128">
        <v>1401</v>
      </c>
      <c r="K4" s="128">
        <v>1863</v>
      </c>
      <c r="L4" s="128">
        <v>0</v>
      </c>
      <c r="M4" s="128">
        <v>0</v>
      </c>
      <c r="N4" s="128">
        <v>0</v>
      </c>
      <c r="O4" s="128">
        <v>0</v>
      </c>
      <c r="P4" s="128">
        <v>0</v>
      </c>
      <c r="Q4" s="87">
        <v>1721.0144927536232</v>
      </c>
      <c r="R4" s="87">
        <v>1015.2173913043479</v>
      </c>
      <c r="S4" s="87">
        <v>1350</v>
      </c>
      <c r="T4" s="87">
        <v>0</v>
      </c>
      <c r="U4" s="87">
        <v>0</v>
      </c>
      <c r="V4" s="87">
        <v>0</v>
      </c>
      <c r="W4" s="87">
        <v>0</v>
      </c>
      <c r="X4" s="87">
        <v>0</v>
      </c>
      <c r="Y4" s="87">
        <v>1.2189851537591765</v>
      </c>
      <c r="Z4" s="87">
        <v>0.42320267615632784</v>
      </c>
      <c r="AA4" s="87">
        <v>0.71472845229833526</v>
      </c>
      <c r="AB4" s="87">
        <v>-0.43243704510275077</v>
      </c>
      <c r="AC4" s="87">
        <v>-0.42070468711113312</v>
      </c>
      <c r="AD4" s="87">
        <v>-0.40693586433138335</v>
      </c>
      <c r="AE4" s="87">
        <v>-0.41607385577419698</v>
      </c>
      <c r="AF4" s="87">
        <v>-0.39947486187380216</v>
      </c>
    </row>
    <row r="5" spans="1:32" x14ac:dyDescent="0.3">
      <c r="A5" s="129" t="s">
        <v>363</v>
      </c>
      <c r="B5" t="s">
        <v>408</v>
      </c>
      <c r="C5" t="s">
        <v>409</v>
      </c>
      <c r="D5" s="3" t="s">
        <v>410</v>
      </c>
      <c r="E5" s="122" t="s">
        <v>420</v>
      </c>
      <c r="F5" t="s">
        <v>421</v>
      </c>
      <c r="G5" t="s">
        <v>422</v>
      </c>
      <c r="H5" t="s">
        <v>423</v>
      </c>
      <c r="I5" s="128">
        <v>905</v>
      </c>
      <c r="J5" s="128">
        <v>1274</v>
      </c>
      <c r="K5" s="128">
        <v>1255</v>
      </c>
      <c r="L5" s="128">
        <v>1</v>
      </c>
      <c r="M5" s="128">
        <v>0</v>
      </c>
      <c r="N5" s="128">
        <v>0</v>
      </c>
      <c r="O5" s="128">
        <v>0</v>
      </c>
      <c r="P5" s="128">
        <v>0</v>
      </c>
      <c r="Q5" s="87">
        <v>540.62126642771807</v>
      </c>
      <c r="R5" s="87">
        <v>761.05137395459974</v>
      </c>
      <c r="S5" s="87">
        <v>749.70131421744327</v>
      </c>
      <c r="T5" s="87">
        <v>0.59737156511350065</v>
      </c>
      <c r="U5" s="87">
        <v>0</v>
      </c>
      <c r="V5" s="87">
        <v>0</v>
      </c>
      <c r="W5" s="87">
        <v>0</v>
      </c>
      <c r="X5" s="87">
        <v>0</v>
      </c>
      <c r="Y5" s="87">
        <v>0.71624220639802472</v>
      </c>
      <c r="Z5" s="87">
        <v>0.2980730466093045</v>
      </c>
      <c r="AA5" s="87">
        <v>0.45933940500141335</v>
      </c>
      <c r="AB5" s="87">
        <v>-3.9192157639093061E-2</v>
      </c>
      <c r="AC5" s="87">
        <v>-0.50458105436713785</v>
      </c>
      <c r="AD5" s="87">
        <v>-0.49081223158738813</v>
      </c>
      <c r="AE5" s="87">
        <v>-0.49995022303020165</v>
      </c>
      <c r="AF5" s="87">
        <v>-0.48335122912980688</v>
      </c>
    </row>
    <row r="6" spans="1:32" x14ac:dyDescent="0.3">
      <c r="A6" s="129" t="s">
        <v>424</v>
      </c>
      <c r="B6" t="s">
        <v>408</v>
      </c>
      <c r="C6" t="s">
        <v>409</v>
      </c>
      <c r="D6" s="3" t="s">
        <v>410</v>
      </c>
      <c r="E6" s="122" t="s">
        <v>411</v>
      </c>
      <c r="F6" t="s">
        <v>412</v>
      </c>
      <c r="G6" t="s">
        <v>413</v>
      </c>
      <c r="H6" t="s">
        <v>414</v>
      </c>
      <c r="I6" s="128">
        <v>284</v>
      </c>
      <c r="J6" s="128">
        <v>333</v>
      </c>
      <c r="K6" s="128">
        <v>361</v>
      </c>
      <c r="L6" s="128">
        <v>0</v>
      </c>
      <c r="M6" s="128">
        <v>0</v>
      </c>
      <c r="N6" s="128">
        <v>0</v>
      </c>
      <c r="O6" s="128">
        <v>0</v>
      </c>
      <c r="P6" s="128">
        <v>0</v>
      </c>
      <c r="Q6" s="87">
        <v>366.92506459948322</v>
      </c>
      <c r="R6" s="87">
        <v>430.23255813953489</v>
      </c>
      <c r="S6" s="87">
        <v>466.40826873385009</v>
      </c>
      <c r="T6" s="87">
        <v>0</v>
      </c>
      <c r="U6" s="87">
        <v>0</v>
      </c>
      <c r="V6" s="87">
        <v>0</v>
      </c>
      <c r="W6" s="87">
        <v>0</v>
      </c>
      <c r="X6" s="87">
        <v>0</v>
      </c>
      <c r="Y6" s="87">
        <v>0.54845051545338608</v>
      </c>
      <c r="Z6" s="87">
        <v>5.0843538030934533E-2</v>
      </c>
      <c r="AA6" s="87">
        <v>0.25364548255737029</v>
      </c>
      <c r="AB6" s="87">
        <v>-0.18129891938440693</v>
      </c>
      <c r="AC6" s="87">
        <v>-0.16956656139278928</v>
      </c>
      <c r="AD6" s="87">
        <v>-0.15579773861303953</v>
      </c>
      <c r="AE6" s="87">
        <v>-0.16493573005585313</v>
      </c>
      <c r="AF6" s="87">
        <v>-0.14833673615545828</v>
      </c>
    </row>
    <row r="7" spans="1:32" x14ac:dyDescent="0.3">
      <c r="A7" s="129" t="s">
        <v>425</v>
      </c>
      <c r="B7" t="s">
        <v>408</v>
      </c>
      <c r="C7" t="s">
        <v>409</v>
      </c>
      <c r="D7" s="3" t="s">
        <v>410</v>
      </c>
      <c r="E7" s="122" t="s">
        <v>416</v>
      </c>
      <c r="F7" t="s">
        <v>417</v>
      </c>
      <c r="G7" t="s">
        <v>418</v>
      </c>
      <c r="H7" t="s">
        <v>419</v>
      </c>
      <c r="I7" s="128">
        <v>302</v>
      </c>
      <c r="J7" s="128">
        <v>499</v>
      </c>
      <c r="K7" s="128">
        <v>560</v>
      </c>
      <c r="L7" s="128">
        <v>1</v>
      </c>
      <c r="M7" s="128">
        <v>0</v>
      </c>
      <c r="N7" s="128">
        <v>0</v>
      </c>
      <c r="O7" s="128">
        <v>0</v>
      </c>
      <c r="P7" s="128">
        <v>0</v>
      </c>
      <c r="Q7" s="87">
        <v>221.73274596182083</v>
      </c>
      <c r="R7" s="87">
        <v>366.37298091042584</v>
      </c>
      <c r="S7" s="87">
        <v>411.16005873715125</v>
      </c>
      <c r="T7" s="87">
        <v>0.73421439060205573</v>
      </c>
      <c r="U7" s="87">
        <v>0</v>
      </c>
      <c r="V7" s="87">
        <v>0</v>
      </c>
      <c r="W7" s="87">
        <v>0</v>
      </c>
      <c r="X7" s="87">
        <v>0</v>
      </c>
      <c r="Y7" s="87">
        <v>0.32965747681691004</v>
      </c>
      <c r="Z7" s="87">
        <v>-1.9152954553505932E-2</v>
      </c>
      <c r="AA7" s="87">
        <v>0.19867665096393888</v>
      </c>
      <c r="AB7" s="87">
        <v>5.0386188441381687E-2</v>
      </c>
      <c r="AC7" s="87">
        <v>-0.41500270828666308</v>
      </c>
      <c r="AD7" s="87">
        <v>-0.4012338855069133</v>
      </c>
      <c r="AE7" s="87">
        <v>-0.41037187694972688</v>
      </c>
      <c r="AF7" s="87">
        <v>-0.39377288304933206</v>
      </c>
    </row>
    <row r="8" spans="1:32" x14ac:dyDescent="0.3">
      <c r="A8" s="129" t="s">
        <v>426</v>
      </c>
      <c r="B8" t="s">
        <v>408</v>
      </c>
      <c r="C8" t="s">
        <v>409</v>
      </c>
      <c r="D8" s="3" t="s">
        <v>410</v>
      </c>
      <c r="E8" s="122" t="s">
        <v>427</v>
      </c>
      <c r="F8" t="s">
        <v>428</v>
      </c>
      <c r="G8" t="s">
        <v>429</v>
      </c>
      <c r="I8" s="128">
        <v>174</v>
      </c>
      <c r="J8" s="128">
        <v>216</v>
      </c>
      <c r="K8" s="128">
        <v>178</v>
      </c>
      <c r="L8" s="128">
        <v>0</v>
      </c>
      <c r="M8" s="128">
        <v>0</v>
      </c>
      <c r="N8" s="128">
        <v>0</v>
      </c>
      <c r="O8" s="128">
        <v>0</v>
      </c>
      <c r="P8" s="128">
        <v>0</v>
      </c>
      <c r="Q8" s="87">
        <v>274.88151658767771</v>
      </c>
      <c r="R8" s="87">
        <v>341.23222748815164</v>
      </c>
      <c r="S8" s="87">
        <v>281.20063191153235</v>
      </c>
      <c r="T8" s="87">
        <v>0</v>
      </c>
      <c r="U8" s="87">
        <v>0</v>
      </c>
      <c r="V8" s="87">
        <v>0</v>
      </c>
      <c r="W8" s="87">
        <v>0</v>
      </c>
      <c r="X8" s="87">
        <v>0</v>
      </c>
      <c r="Y8" s="87">
        <v>0.42350092668303241</v>
      </c>
      <c r="Z8" s="87">
        <v>-4.9457148866711459E-2</v>
      </c>
      <c r="AA8" s="87">
        <v>3.4512652040570212E-2</v>
      </c>
      <c r="AB8" s="87">
        <v>-9.3961668718869407E-2</v>
      </c>
      <c r="AC8" s="87">
        <v>-8.2229310727251745E-2</v>
      </c>
      <c r="AD8" s="87">
        <v>-6.8460487947502049E-2</v>
      </c>
      <c r="AE8" s="87">
        <v>-7.7598479390315625E-2</v>
      </c>
      <c r="AF8" s="87">
        <v>-6.0999485489920804E-2</v>
      </c>
    </row>
    <row r="9" spans="1:32" x14ac:dyDescent="0.3">
      <c r="A9" s="129" t="s">
        <v>371</v>
      </c>
      <c r="B9" t="s">
        <v>408</v>
      </c>
      <c r="C9" t="s">
        <v>409</v>
      </c>
      <c r="D9" s="3" t="s">
        <v>410</v>
      </c>
      <c r="E9" s="122" t="s">
        <v>420</v>
      </c>
      <c r="F9" t="s">
        <v>421</v>
      </c>
      <c r="H9" t="s">
        <v>423</v>
      </c>
      <c r="I9" s="128">
        <v>10400</v>
      </c>
      <c r="J9" s="128">
        <v>5253</v>
      </c>
      <c r="K9" s="128">
        <v>6525</v>
      </c>
      <c r="L9" s="128">
        <v>2</v>
      </c>
      <c r="M9" s="128">
        <v>1</v>
      </c>
      <c r="N9" s="128">
        <v>0</v>
      </c>
      <c r="O9" s="128">
        <v>0</v>
      </c>
      <c r="P9" s="128">
        <v>0</v>
      </c>
      <c r="Q9" s="87">
        <v>5450.7337526205456</v>
      </c>
      <c r="R9" s="87">
        <v>2753.1446540880506</v>
      </c>
      <c r="S9" s="87">
        <v>3419.8113207547171</v>
      </c>
      <c r="T9" s="87">
        <v>1.0482180293501049</v>
      </c>
      <c r="U9" s="87">
        <v>0.52410901467505244</v>
      </c>
      <c r="V9" s="87">
        <v>0</v>
      </c>
      <c r="W9" s="87">
        <v>0</v>
      </c>
      <c r="X9" s="87">
        <v>0</v>
      </c>
      <c r="Y9" s="87">
        <v>1.7195850533763959</v>
      </c>
      <c r="Z9" s="87">
        <v>0.85635902668672903</v>
      </c>
      <c r="AA9" s="87">
        <v>1.1183135652475968</v>
      </c>
      <c r="AB9" s="87">
        <v>0.12583367526642819</v>
      </c>
      <c r="AC9" s="87">
        <v>-8.4282716358310528E-2</v>
      </c>
      <c r="AD9" s="87">
        <v>-0.54763514829822324</v>
      </c>
      <c r="AE9" s="87">
        <v>-0.55677313974103682</v>
      </c>
      <c r="AF9" s="87">
        <v>-0.54017414584064205</v>
      </c>
    </row>
    <row r="10" spans="1:32" x14ac:dyDescent="0.3">
      <c r="A10" s="129" t="s">
        <v>430</v>
      </c>
      <c r="B10" t="s">
        <v>408</v>
      </c>
      <c r="C10" t="s">
        <v>409</v>
      </c>
      <c r="D10" s="3" t="s">
        <v>410</v>
      </c>
      <c r="E10" s="122" t="s">
        <v>431</v>
      </c>
      <c r="F10" t="s">
        <v>432</v>
      </c>
      <c r="H10" t="s">
        <v>433</v>
      </c>
      <c r="I10" s="128">
        <v>113</v>
      </c>
      <c r="J10" s="128">
        <v>211</v>
      </c>
      <c r="K10" s="128">
        <v>182</v>
      </c>
      <c r="L10" s="128">
        <v>0</v>
      </c>
      <c r="M10" s="128">
        <v>0</v>
      </c>
      <c r="N10" s="128">
        <v>0</v>
      </c>
      <c r="O10" s="128">
        <v>0</v>
      </c>
      <c r="P10" s="128">
        <v>0</v>
      </c>
      <c r="Q10" s="87">
        <v>289.74358974358972</v>
      </c>
      <c r="R10" s="87">
        <v>541.02564102564099</v>
      </c>
      <c r="S10" s="87">
        <v>466.66666666666663</v>
      </c>
      <c r="T10" s="87">
        <v>0</v>
      </c>
      <c r="U10" s="87">
        <v>0</v>
      </c>
      <c r="V10" s="87">
        <v>0</v>
      </c>
      <c r="W10" s="87">
        <v>0</v>
      </c>
      <c r="X10" s="87">
        <v>0</v>
      </c>
      <c r="Y10" s="87">
        <v>0.44704045990783103</v>
      </c>
      <c r="Z10" s="87">
        <v>0.15073442514582128</v>
      </c>
      <c r="AA10" s="87">
        <v>0.25447640337570759</v>
      </c>
      <c r="AB10" s="87">
        <v>0.11637743427198641</v>
      </c>
      <c r="AC10" s="87">
        <v>0.12810979226360411</v>
      </c>
      <c r="AD10" s="87">
        <v>0.14187861504335383</v>
      </c>
      <c r="AE10" s="87">
        <v>0.13274062360054026</v>
      </c>
      <c r="AF10" s="87">
        <v>0.14933961750093502</v>
      </c>
    </row>
    <row r="11" spans="1:32" x14ac:dyDescent="0.3">
      <c r="A11" s="129" t="s">
        <v>434</v>
      </c>
      <c r="B11" t="s">
        <v>408</v>
      </c>
      <c r="C11" t="s">
        <v>409</v>
      </c>
      <c r="D11" s="3" t="s">
        <v>410</v>
      </c>
      <c r="E11" s="122" t="s">
        <v>411</v>
      </c>
      <c r="F11" t="s">
        <v>412</v>
      </c>
      <c r="G11" t="s">
        <v>413</v>
      </c>
      <c r="H11" t="s">
        <v>414</v>
      </c>
      <c r="I11" s="128">
        <v>423</v>
      </c>
      <c r="J11" s="128">
        <v>376</v>
      </c>
      <c r="K11" s="128">
        <v>250</v>
      </c>
      <c r="L11" s="128">
        <v>0</v>
      </c>
      <c r="M11" s="128">
        <v>0</v>
      </c>
      <c r="N11" s="128">
        <v>0</v>
      </c>
      <c r="O11" s="128">
        <v>0</v>
      </c>
      <c r="P11" s="128">
        <v>0</v>
      </c>
      <c r="Q11" s="87">
        <v>536.12167300380224</v>
      </c>
      <c r="R11" s="87">
        <v>476.55259822560203</v>
      </c>
      <c r="S11" s="87">
        <v>316.85678073510769</v>
      </c>
      <c r="T11" s="87">
        <v>0</v>
      </c>
      <c r="U11" s="87">
        <v>0</v>
      </c>
      <c r="V11" s="87">
        <v>0</v>
      </c>
      <c r="W11" s="87">
        <v>0</v>
      </c>
      <c r="X11" s="87">
        <v>0</v>
      </c>
      <c r="Y11" s="87">
        <v>0.71288561686249419</v>
      </c>
      <c r="Z11" s="87">
        <v>9.5176637788558421E-2</v>
      </c>
      <c r="AA11" s="87">
        <v>8.6008868603557512E-2</v>
      </c>
      <c r="AB11" s="87">
        <v>-0.18963496191093471</v>
      </c>
      <c r="AC11" s="87">
        <v>-0.17790260391931703</v>
      </c>
      <c r="AD11" s="87">
        <v>-0.16413378113956725</v>
      </c>
      <c r="AE11" s="87">
        <v>-0.17327177258238083</v>
      </c>
      <c r="AF11" s="87">
        <v>-0.15667277868198604</v>
      </c>
    </row>
    <row r="12" spans="1:32" x14ac:dyDescent="0.3">
      <c r="A12" s="129" t="s">
        <v>367</v>
      </c>
      <c r="B12" t="s">
        <v>408</v>
      </c>
      <c r="C12" t="s">
        <v>409</v>
      </c>
      <c r="D12" s="3" t="s">
        <v>410</v>
      </c>
      <c r="E12" s="122" t="s">
        <v>420</v>
      </c>
      <c r="F12" t="s">
        <v>421</v>
      </c>
      <c r="G12" t="s">
        <v>422</v>
      </c>
      <c r="H12" t="s">
        <v>423</v>
      </c>
      <c r="I12" s="128">
        <v>1218</v>
      </c>
      <c r="J12" s="128">
        <v>605</v>
      </c>
      <c r="K12" s="128">
        <v>477</v>
      </c>
      <c r="L12" s="128">
        <v>0</v>
      </c>
      <c r="M12" s="128">
        <v>0</v>
      </c>
      <c r="N12" s="128">
        <v>0</v>
      </c>
      <c r="O12" s="128">
        <v>0</v>
      </c>
      <c r="P12" s="128">
        <v>0</v>
      </c>
      <c r="Q12" s="87">
        <v>731.53153153153153</v>
      </c>
      <c r="R12" s="87">
        <v>363.36336336336336</v>
      </c>
      <c r="S12" s="87">
        <v>286.48648648648646</v>
      </c>
      <c r="T12" s="87">
        <v>0</v>
      </c>
      <c r="U12" s="87">
        <v>0</v>
      </c>
      <c r="V12" s="87">
        <v>0</v>
      </c>
      <c r="W12" s="87">
        <v>0</v>
      </c>
      <c r="X12" s="87">
        <v>0</v>
      </c>
      <c r="Y12" s="87">
        <v>0.84752050108359311</v>
      </c>
      <c r="Z12" s="87">
        <v>-2.281142990200825E-2</v>
      </c>
      <c r="AA12" s="87">
        <v>4.1837279687139746E-2</v>
      </c>
      <c r="AB12" s="87">
        <v>-0.51397219654385295</v>
      </c>
      <c r="AC12" s="87">
        <v>-0.50223983855223531</v>
      </c>
      <c r="AD12" s="87">
        <v>-0.48847101577248558</v>
      </c>
      <c r="AE12" s="87">
        <v>-0.49760900721529916</v>
      </c>
      <c r="AF12" s="87">
        <v>-0.48101001331490439</v>
      </c>
    </row>
    <row r="13" spans="1:32" x14ac:dyDescent="0.3">
      <c r="A13" s="129" t="s">
        <v>435</v>
      </c>
      <c r="B13" t="s">
        <v>408</v>
      </c>
      <c r="C13" t="s">
        <v>409</v>
      </c>
      <c r="D13" s="3" t="s">
        <v>410</v>
      </c>
      <c r="E13" s="122" t="s">
        <v>416</v>
      </c>
      <c r="F13" t="s">
        <v>417</v>
      </c>
      <c r="G13" t="s">
        <v>418</v>
      </c>
      <c r="H13" t="s">
        <v>419</v>
      </c>
      <c r="I13" s="128">
        <v>824</v>
      </c>
      <c r="J13" s="128">
        <v>445</v>
      </c>
      <c r="K13" s="128">
        <v>351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87">
        <v>620.0150489089541</v>
      </c>
      <c r="R13" s="87">
        <v>334.8382242287434</v>
      </c>
      <c r="S13" s="87">
        <v>264.10835214446951</v>
      </c>
      <c r="T13" s="87">
        <v>0</v>
      </c>
      <c r="U13" s="87">
        <v>0</v>
      </c>
      <c r="V13" s="87">
        <v>0</v>
      </c>
      <c r="W13" s="87">
        <v>0</v>
      </c>
      <c r="X13" s="87">
        <v>0</v>
      </c>
      <c r="Y13" s="87">
        <v>0.77577488444299436</v>
      </c>
      <c r="Z13" s="87">
        <v>-5.8188612108579001E-2</v>
      </c>
      <c r="AA13" s="87">
        <v>6.6784900228240348E-3</v>
      </c>
      <c r="AB13" s="87">
        <v>-0.41608293964424631</v>
      </c>
      <c r="AC13" s="87">
        <v>-0.40435058165262866</v>
      </c>
      <c r="AD13" s="87">
        <v>-0.39058175887287894</v>
      </c>
      <c r="AE13" s="87">
        <v>-0.39971975031569251</v>
      </c>
      <c r="AF13" s="87">
        <v>-0.38312075641529769</v>
      </c>
    </row>
    <row r="14" spans="1:32" x14ac:dyDescent="0.3">
      <c r="A14" s="129" t="s">
        <v>436</v>
      </c>
      <c r="B14" t="s">
        <v>408</v>
      </c>
      <c r="C14" t="s">
        <v>409</v>
      </c>
      <c r="D14" s="3" t="s">
        <v>410</v>
      </c>
      <c r="E14" s="122" t="s">
        <v>420</v>
      </c>
      <c r="F14" t="s">
        <v>421</v>
      </c>
      <c r="I14" s="128">
        <v>0</v>
      </c>
      <c r="J14" s="128">
        <v>36</v>
      </c>
      <c r="K14" s="128">
        <v>38</v>
      </c>
      <c r="L14" s="128">
        <v>3</v>
      </c>
      <c r="M14" s="128">
        <v>3</v>
      </c>
      <c r="N14" s="128">
        <v>0</v>
      </c>
      <c r="O14" s="128">
        <v>0</v>
      </c>
      <c r="P14" s="128">
        <v>0</v>
      </c>
      <c r="Q14" s="87">
        <v>0</v>
      </c>
      <c r="R14" s="87">
        <v>255.31914893617025</v>
      </c>
      <c r="S14" s="87">
        <v>269.50354609929082</v>
      </c>
      <c r="T14" s="87">
        <v>21.276595744680854</v>
      </c>
      <c r="U14" s="87">
        <v>21.276595744680854</v>
      </c>
      <c r="V14" s="87">
        <v>0</v>
      </c>
      <c r="W14" s="87">
        <v>0</v>
      </c>
      <c r="X14" s="87">
        <v>0</v>
      </c>
      <c r="Y14" s="87">
        <v>-1.4671399029141723</v>
      </c>
      <c r="Z14" s="87">
        <v>-0.17043758773764581</v>
      </c>
      <c r="AA14" s="87">
        <v>2.0519758462834114E-2</v>
      </c>
      <c r="AB14" s="87">
        <v>1.4033209686573627</v>
      </c>
      <c r="AC14" s="87">
        <v>1.4150533266489802</v>
      </c>
      <c r="AD14" s="87">
        <v>0.58372410941447317</v>
      </c>
      <c r="AE14" s="87">
        <v>0.57458611797165959</v>
      </c>
      <c r="AF14" s="87">
        <v>0.59118511187205436</v>
      </c>
    </row>
    <row r="15" spans="1:32" x14ac:dyDescent="0.3">
      <c r="A15" s="129" t="s">
        <v>437</v>
      </c>
      <c r="B15" t="s">
        <v>438</v>
      </c>
      <c r="C15" t="s">
        <v>439</v>
      </c>
      <c r="D15" s="3" t="s">
        <v>440</v>
      </c>
      <c r="E15" s="122" t="s">
        <v>441</v>
      </c>
      <c r="F15" t="s">
        <v>442</v>
      </c>
      <c r="G15" t="s">
        <v>443</v>
      </c>
      <c r="H15" t="s">
        <v>444</v>
      </c>
      <c r="I15" s="128">
        <v>412</v>
      </c>
      <c r="J15" s="128">
        <v>523</v>
      </c>
      <c r="K15" s="128">
        <v>340</v>
      </c>
      <c r="L15" s="128">
        <v>0</v>
      </c>
      <c r="M15" s="128">
        <v>0</v>
      </c>
      <c r="N15" s="128">
        <v>0</v>
      </c>
      <c r="O15" s="128">
        <v>1</v>
      </c>
      <c r="P15" s="128">
        <v>0</v>
      </c>
      <c r="Q15" s="87">
        <v>358.57267188859879</v>
      </c>
      <c r="R15" s="87">
        <v>455.17841601392513</v>
      </c>
      <c r="S15" s="87">
        <v>295.90948651000872</v>
      </c>
      <c r="T15" s="87">
        <v>0</v>
      </c>
      <c r="U15" s="87">
        <v>0</v>
      </c>
      <c r="V15" s="87">
        <v>0</v>
      </c>
      <c r="W15" s="87">
        <v>0.8703220191470844</v>
      </c>
      <c r="X15" s="87">
        <v>0</v>
      </c>
      <c r="Y15" s="87">
        <v>0.5382131296028474</v>
      </c>
      <c r="Z15" s="87">
        <v>7.5085317787835296E-2</v>
      </c>
      <c r="AA15" s="87">
        <v>5.6075229170232013E-2</v>
      </c>
      <c r="AB15" s="87">
        <v>-0.35287798738979953</v>
      </c>
      <c r="AC15" s="87">
        <v>-0.34114562939818183</v>
      </c>
      <c r="AD15" s="87">
        <v>-0.3273768066184321</v>
      </c>
      <c r="AE15" s="87">
        <v>0.14060645665841681</v>
      </c>
      <c r="AF15" s="87">
        <v>-0.31991580416085091</v>
      </c>
    </row>
    <row r="16" spans="1:32" x14ac:dyDescent="0.3">
      <c r="A16" s="129" t="s">
        <v>445</v>
      </c>
      <c r="B16" t="s">
        <v>438</v>
      </c>
      <c r="C16" t="s">
        <v>439</v>
      </c>
      <c r="D16" s="3" t="s">
        <v>440</v>
      </c>
      <c r="E16" s="122" t="s">
        <v>441</v>
      </c>
      <c r="F16" t="s">
        <v>442</v>
      </c>
      <c r="G16" t="s">
        <v>443</v>
      </c>
      <c r="H16" t="s">
        <v>444</v>
      </c>
      <c r="I16" s="128">
        <v>190</v>
      </c>
      <c r="J16" s="128">
        <v>433</v>
      </c>
      <c r="K16" s="128">
        <v>351</v>
      </c>
      <c r="L16" s="128">
        <v>0</v>
      </c>
      <c r="M16" s="128">
        <v>0</v>
      </c>
      <c r="N16" s="128">
        <v>0</v>
      </c>
      <c r="O16" s="128">
        <v>0</v>
      </c>
      <c r="P16" s="128">
        <v>0</v>
      </c>
      <c r="Q16" s="87">
        <v>167.10642040457344</v>
      </c>
      <c r="R16" s="87">
        <v>380.82673702726476</v>
      </c>
      <c r="S16" s="87">
        <v>308.70712401055408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0.20724372072909203</v>
      </c>
      <c r="Z16" s="87">
        <v>-2.2827024142463084E-3</v>
      </c>
      <c r="AA16" s="87">
        <v>7.4443006277821258E-2</v>
      </c>
      <c r="AB16" s="87">
        <v>-0.34831842338924912</v>
      </c>
      <c r="AC16" s="87">
        <v>-0.33658606539763147</v>
      </c>
      <c r="AD16" s="87">
        <v>-0.32281724261788175</v>
      </c>
      <c r="AE16" s="87">
        <v>-0.33195523406069533</v>
      </c>
      <c r="AF16" s="87">
        <v>-0.3153562401603005</v>
      </c>
    </row>
    <row r="17" spans="1:32" x14ac:dyDescent="0.3">
      <c r="A17" s="129" t="s">
        <v>446</v>
      </c>
      <c r="B17" t="s">
        <v>438</v>
      </c>
      <c r="C17" t="s">
        <v>439</v>
      </c>
      <c r="D17" s="3" t="s">
        <v>440</v>
      </c>
      <c r="E17" s="122" t="s">
        <v>441</v>
      </c>
      <c r="F17" t="s">
        <v>442</v>
      </c>
      <c r="H17" t="s">
        <v>447</v>
      </c>
      <c r="I17" s="128">
        <v>37</v>
      </c>
      <c r="J17" s="128">
        <v>45</v>
      </c>
      <c r="K17" s="128">
        <v>42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87">
        <v>173.70892018779344</v>
      </c>
      <c r="R17" s="87">
        <v>211.26760563380282</v>
      </c>
      <c r="S17" s="87">
        <v>197.18309859154931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0.22876086969416989</v>
      </c>
      <c r="Z17" s="87">
        <v>-0.25387954632036597</v>
      </c>
      <c r="AA17" s="87">
        <v>-0.11571253177871289</v>
      </c>
      <c r="AB17" s="87">
        <v>0.37906243785974791</v>
      </c>
      <c r="AC17" s="87">
        <v>0.39079479585136567</v>
      </c>
      <c r="AD17" s="87">
        <v>0.40456361863111534</v>
      </c>
      <c r="AE17" s="87">
        <v>0.39542562718830176</v>
      </c>
      <c r="AF17" s="87">
        <v>0.41202462108869659</v>
      </c>
    </row>
    <row r="18" spans="1:32" x14ac:dyDescent="0.3">
      <c r="A18" s="129" t="s">
        <v>448</v>
      </c>
      <c r="B18" t="s">
        <v>438</v>
      </c>
      <c r="C18" t="s">
        <v>439</v>
      </c>
      <c r="D18" s="3" t="s">
        <v>440</v>
      </c>
      <c r="E18" s="122" t="s">
        <v>441</v>
      </c>
      <c r="F18" t="s">
        <v>442</v>
      </c>
      <c r="H18" t="s">
        <v>449</v>
      </c>
      <c r="I18" s="128">
        <v>41</v>
      </c>
      <c r="J18" s="128">
        <v>100</v>
      </c>
      <c r="K18" s="128">
        <v>63</v>
      </c>
      <c r="L18" s="128">
        <v>0</v>
      </c>
      <c r="M18" s="128">
        <v>0</v>
      </c>
      <c r="N18" s="128">
        <v>0</v>
      </c>
      <c r="O18" s="128">
        <v>0</v>
      </c>
      <c r="P18" s="128">
        <v>0</v>
      </c>
      <c r="Q18" s="87">
        <v>128.93081761006289</v>
      </c>
      <c r="R18" s="87">
        <v>314.46540880503142</v>
      </c>
      <c r="S18" s="87">
        <v>198.11320754716982</v>
      </c>
      <c r="T18" s="87">
        <v>0</v>
      </c>
      <c r="U18" s="87">
        <v>0</v>
      </c>
      <c r="V18" s="87">
        <v>0</v>
      </c>
      <c r="W18" s="87">
        <v>0</v>
      </c>
      <c r="X18" s="87">
        <v>0</v>
      </c>
      <c r="Y18" s="87">
        <v>9.8730182132848773E-2</v>
      </c>
      <c r="Z18" s="87">
        <v>-8.3772397766665604E-2</v>
      </c>
      <c r="AA18" s="87">
        <v>-0.11537525308274375</v>
      </c>
      <c r="AB18" s="87">
        <v>0.20501492131405294</v>
      </c>
      <c r="AC18" s="87">
        <v>0.21674727930567061</v>
      </c>
      <c r="AD18" s="87">
        <v>0.23051610208542037</v>
      </c>
      <c r="AE18" s="87">
        <v>0.22137811064260679</v>
      </c>
      <c r="AF18" s="87">
        <v>0.23797710454300158</v>
      </c>
    </row>
    <row r="19" spans="1:32" x14ac:dyDescent="0.3">
      <c r="A19" s="129" t="s">
        <v>450</v>
      </c>
      <c r="B19" t="s">
        <v>438</v>
      </c>
      <c r="C19" t="s">
        <v>439</v>
      </c>
      <c r="D19" s="3" t="s">
        <v>440</v>
      </c>
      <c r="E19" s="122" t="s">
        <v>441</v>
      </c>
      <c r="F19" t="s">
        <v>442</v>
      </c>
      <c r="H19" t="s">
        <v>444</v>
      </c>
      <c r="I19" s="128">
        <v>48</v>
      </c>
      <c r="J19" s="128">
        <v>163</v>
      </c>
      <c r="K19" s="128">
        <v>91</v>
      </c>
      <c r="L19" s="128">
        <v>0</v>
      </c>
      <c r="M19" s="128">
        <v>0</v>
      </c>
      <c r="N19" s="128">
        <v>0</v>
      </c>
      <c r="O19" s="128">
        <v>0</v>
      </c>
      <c r="P19" s="128">
        <v>0</v>
      </c>
      <c r="Q19" s="87">
        <v>125.98425196850394</v>
      </c>
      <c r="R19" s="87">
        <v>427.82152230971127</v>
      </c>
      <c r="S19" s="87">
        <v>238.84514435695539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8.7925968331833082E-2</v>
      </c>
      <c r="Z19" s="87">
        <v>4.9081441781944936E-2</v>
      </c>
      <c r="AA19" s="87">
        <v>-3.5225739999457745E-2</v>
      </c>
      <c r="AB19" s="87">
        <v>0.12651706562286641</v>
      </c>
      <c r="AC19" s="87">
        <v>0.13824942361448406</v>
      </c>
      <c r="AD19" s="87">
        <v>0.15201824639423381</v>
      </c>
      <c r="AE19" s="87">
        <v>0.1428802549514202</v>
      </c>
      <c r="AF19" s="87">
        <v>0.15947924885181497</v>
      </c>
    </row>
    <row r="20" spans="1:32" x14ac:dyDescent="0.3">
      <c r="A20" s="129" t="s">
        <v>451</v>
      </c>
      <c r="B20" t="s">
        <v>438</v>
      </c>
      <c r="C20" t="s">
        <v>439</v>
      </c>
      <c r="D20" s="3" t="s">
        <v>440</v>
      </c>
      <c r="E20" s="122" t="s">
        <v>441</v>
      </c>
      <c r="F20" t="s">
        <v>442</v>
      </c>
      <c r="G20" t="s">
        <v>443</v>
      </c>
      <c r="H20" t="s">
        <v>444</v>
      </c>
      <c r="I20" s="128">
        <v>192</v>
      </c>
      <c r="J20" s="128">
        <v>378</v>
      </c>
      <c r="K20" s="128">
        <v>319</v>
      </c>
      <c r="L20" s="128">
        <v>0</v>
      </c>
      <c r="M20" s="128">
        <v>0</v>
      </c>
      <c r="N20" s="128">
        <v>0</v>
      </c>
      <c r="O20" s="128">
        <v>0</v>
      </c>
      <c r="P20" s="128">
        <v>0</v>
      </c>
      <c r="Q20" s="87">
        <v>171.12299465240639</v>
      </c>
      <c r="R20" s="87">
        <v>336.89839572192511</v>
      </c>
      <c r="S20" s="87">
        <v>284.31372549019608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0.2175470823295656</v>
      </c>
      <c r="Z20" s="87">
        <v>-5.5438312622791697E-2</v>
      </c>
      <c r="AA20" s="87">
        <v>3.8756147183989655E-2</v>
      </c>
      <c r="AB20" s="87">
        <v>-0.34255081562165696</v>
      </c>
      <c r="AC20" s="87">
        <v>-0.33081845763003936</v>
      </c>
      <c r="AD20" s="87">
        <v>-0.31704963485028959</v>
      </c>
      <c r="AE20" s="87">
        <v>-0.32618762629310316</v>
      </c>
      <c r="AF20" s="87">
        <v>-0.30958863239270834</v>
      </c>
    </row>
    <row r="21" spans="1:32" x14ac:dyDescent="0.3">
      <c r="A21" s="129" t="s">
        <v>452</v>
      </c>
      <c r="B21" t="s">
        <v>438</v>
      </c>
      <c r="C21" t="s">
        <v>439</v>
      </c>
      <c r="D21" s="3" t="s">
        <v>440</v>
      </c>
      <c r="E21" s="122" t="s">
        <v>441</v>
      </c>
      <c r="F21" t="s">
        <v>442</v>
      </c>
      <c r="G21" t="s">
        <v>443</v>
      </c>
      <c r="H21" t="s">
        <v>444</v>
      </c>
      <c r="I21" s="128">
        <v>226</v>
      </c>
      <c r="J21" s="128">
        <v>557</v>
      </c>
      <c r="K21" s="128">
        <v>451</v>
      </c>
      <c r="L21" s="128">
        <v>0</v>
      </c>
      <c r="M21" s="128">
        <v>0</v>
      </c>
      <c r="N21" s="128">
        <v>0</v>
      </c>
      <c r="O21" s="128">
        <v>0</v>
      </c>
      <c r="P21" s="128">
        <v>0</v>
      </c>
      <c r="Q21" s="87">
        <v>145.71244358478401</v>
      </c>
      <c r="R21" s="87">
        <v>359.12314635718894</v>
      </c>
      <c r="S21" s="87">
        <v>290.78014184397165</v>
      </c>
      <c r="T21" s="87">
        <v>0</v>
      </c>
      <c r="U21" s="87">
        <v>0</v>
      </c>
      <c r="V21" s="87">
        <v>0</v>
      </c>
      <c r="W21" s="87">
        <v>0</v>
      </c>
      <c r="X21" s="87">
        <v>0</v>
      </c>
      <c r="Y21" s="87">
        <v>0.14756561394043446</v>
      </c>
      <c r="Z21" s="87">
        <v>-2.7878265632147327E-2</v>
      </c>
      <c r="AA21" s="87">
        <v>4.8324098445632985E-2</v>
      </c>
      <c r="AB21" s="87">
        <v>-0.48316975651511929</v>
      </c>
      <c r="AC21" s="87">
        <v>-0.47143739852350164</v>
      </c>
      <c r="AD21" s="87">
        <v>-0.45766857574375192</v>
      </c>
      <c r="AE21" s="87">
        <v>-0.46680656718656544</v>
      </c>
      <c r="AF21" s="87">
        <v>-0.45020757328617061</v>
      </c>
    </row>
    <row r="22" spans="1:32" x14ac:dyDescent="0.3">
      <c r="A22" s="129" t="s">
        <v>453</v>
      </c>
      <c r="B22" t="s">
        <v>438</v>
      </c>
      <c r="C22" t="s">
        <v>439</v>
      </c>
      <c r="D22" s="3" t="s">
        <v>440</v>
      </c>
      <c r="E22" s="122" t="s">
        <v>441</v>
      </c>
      <c r="F22" t="s">
        <v>442</v>
      </c>
      <c r="G22" t="s">
        <v>443</v>
      </c>
      <c r="H22" t="s">
        <v>444</v>
      </c>
      <c r="I22" s="128">
        <v>328</v>
      </c>
      <c r="J22" s="128">
        <v>902</v>
      </c>
      <c r="K22" s="128">
        <v>1102</v>
      </c>
      <c r="L22" s="128">
        <v>0</v>
      </c>
      <c r="M22" s="128">
        <v>0</v>
      </c>
      <c r="N22" s="128">
        <v>0</v>
      </c>
      <c r="O22" s="128">
        <v>0</v>
      </c>
      <c r="P22" s="128">
        <v>0</v>
      </c>
      <c r="Q22" s="87">
        <v>290.00884173297965</v>
      </c>
      <c r="R22" s="87">
        <v>797.52431476569404</v>
      </c>
      <c r="S22" s="87">
        <v>974.35897435897436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0.44618197437553297</v>
      </c>
      <c r="Z22" s="87">
        <v>0.31847326611349963</v>
      </c>
      <c r="AA22" s="87">
        <v>0.57319413482413406</v>
      </c>
      <c r="AB22" s="87">
        <v>-0.34602056362696965</v>
      </c>
      <c r="AC22" s="87">
        <v>-0.33428820563535194</v>
      </c>
      <c r="AD22" s="87">
        <v>-0.32051938285560222</v>
      </c>
      <c r="AE22" s="87">
        <v>-0.3296573742984158</v>
      </c>
      <c r="AF22" s="87">
        <v>-0.31305838039802103</v>
      </c>
    </row>
    <row r="23" spans="1:32" x14ac:dyDescent="0.3">
      <c r="A23" s="129" t="s">
        <v>454</v>
      </c>
      <c r="B23" t="s">
        <v>438</v>
      </c>
      <c r="C23" t="s">
        <v>439</v>
      </c>
      <c r="D23" s="3" t="s">
        <v>440</v>
      </c>
      <c r="E23" s="122" t="s">
        <v>441</v>
      </c>
      <c r="F23" t="s">
        <v>442</v>
      </c>
      <c r="H23" t="s">
        <v>444</v>
      </c>
      <c r="I23" s="128">
        <v>43</v>
      </c>
      <c r="J23" s="128">
        <v>84</v>
      </c>
      <c r="K23" s="128">
        <v>78</v>
      </c>
      <c r="L23" s="128">
        <v>0</v>
      </c>
      <c r="M23" s="128">
        <v>0</v>
      </c>
      <c r="N23" s="128">
        <v>0</v>
      </c>
      <c r="O23" s="128">
        <v>0</v>
      </c>
      <c r="P23" s="128">
        <v>0</v>
      </c>
      <c r="Q23" s="87">
        <v>150.87719298245617</v>
      </c>
      <c r="R23" s="87">
        <v>294.73684210526318</v>
      </c>
      <c r="S23" s="87">
        <v>273.68421052631584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0.16675360235131592</v>
      </c>
      <c r="Z23" s="87">
        <v>-0.1114994905975585</v>
      </c>
      <c r="AA23" s="87">
        <v>2.4302938346455735E-2</v>
      </c>
      <c r="AB23" s="87">
        <v>0.25259718128997549</v>
      </c>
      <c r="AC23" s="87">
        <v>0.26432953928159314</v>
      </c>
      <c r="AD23" s="87">
        <v>0.27809836206134286</v>
      </c>
      <c r="AE23" s="87">
        <v>0.26896037061852929</v>
      </c>
      <c r="AF23" s="87">
        <v>0.28555936451892411</v>
      </c>
    </row>
    <row r="24" spans="1:32" x14ac:dyDescent="0.3">
      <c r="A24" s="129" t="s">
        <v>455</v>
      </c>
      <c r="B24" t="s">
        <v>438</v>
      </c>
      <c r="C24" t="s">
        <v>439</v>
      </c>
      <c r="D24" s="3" t="s">
        <v>440</v>
      </c>
      <c r="E24" s="122" t="s">
        <v>441</v>
      </c>
      <c r="F24" t="s">
        <v>442</v>
      </c>
      <c r="G24" t="s">
        <v>443</v>
      </c>
      <c r="H24" t="s">
        <v>444</v>
      </c>
      <c r="I24" s="128">
        <v>614</v>
      </c>
      <c r="J24" s="128">
        <v>1385</v>
      </c>
      <c r="K24" s="128">
        <v>1271</v>
      </c>
      <c r="L24" s="128">
        <v>0</v>
      </c>
      <c r="M24" s="128">
        <v>0</v>
      </c>
      <c r="N24" s="128">
        <v>0</v>
      </c>
      <c r="O24" s="128">
        <v>0</v>
      </c>
      <c r="P24" s="128">
        <v>0</v>
      </c>
      <c r="Q24" s="87">
        <v>396.64082687338498</v>
      </c>
      <c r="R24" s="87">
        <v>894.70284237726094</v>
      </c>
      <c r="S24" s="87">
        <v>821.05943152454779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0.58186013628078792</v>
      </c>
      <c r="Z24" s="87">
        <v>0.36832423423263611</v>
      </c>
      <c r="AA24" s="87">
        <v>0.49882354977456717</v>
      </c>
      <c r="AB24" s="87">
        <v>-0.48232891504838815</v>
      </c>
      <c r="AC24" s="87">
        <v>-0.47059655705677045</v>
      </c>
      <c r="AD24" s="87">
        <v>-0.45682773427702072</v>
      </c>
      <c r="AE24" s="87">
        <v>-0.46596572571983436</v>
      </c>
      <c r="AF24" s="87">
        <v>-0.44936673181943948</v>
      </c>
    </row>
    <row r="25" spans="1:32" x14ac:dyDescent="0.3">
      <c r="A25" s="129" t="s">
        <v>456</v>
      </c>
      <c r="B25" t="s">
        <v>438</v>
      </c>
      <c r="C25" t="s">
        <v>439</v>
      </c>
      <c r="D25" s="3" t="s">
        <v>440</v>
      </c>
      <c r="E25" s="122" t="s">
        <v>441</v>
      </c>
      <c r="F25" t="s">
        <v>442</v>
      </c>
      <c r="G25" t="s">
        <v>443</v>
      </c>
      <c r="H25" t="s">
        <v>444</v>
      </c>
      <c r="I25" s="128">
        <v>187</v>
      </c>
      <c r="J25" s="128">
        <v>346</v>
      </c>
      <c r="K25" s="128">
        <v>303</v>
      </c>
      <c r="L25" s="128">
        <v>0</v>
      </c>
      <c r="M25" s="128">
        <v>0</v>
      </c>
      <c r="N25" s="128">
        <v>0</v>
      </c>
      <c r="O25" s="128">
        <v>0</v>
      </c>
      <c r="P25" s="128">
        <v>0</v>
      </c>
      <c r="Q25" s="87">
        <v>162.32638888888891</v>
      </c>
      <c r="R25" s="87">
        <v>300.34722222222223</v>
      </c>
      <c r="S25" s="87">
        <v>263.02083333333337</v>
      </c>
      <c r="T25" s="87">
        <v>0</v>
      </c>
      <c r="U25" s="87">
        <v>0</v>
      </c>
      <c r="V25" s="87">
        <v>0</v>
      </c>
      <c r="W25" s="87">
        <v>0</v>
      </c>
      <c r="X25" s="87">
        <v>0</v>
      </c>
      <c r="Y25" s="87">
        <v>0.19465799838173317</v>
      </c>
      <c r="Z25" s="87">
        <v>-0.10526057967810835</v>
      </c>
      <c r="AA25" s="87">
        <v>4.984357933796449E-3</v>
      </c>
      <c r="AB25" s="87">
        <v>-0.35401043778870755</v>
      </c>
      <c r="AC25" s="87">
        <v>-0.34227807979708985</v>
      </c>
      <c r="AD25" s="87">
        <v>-0.32850925701734013</v>
      </c>
      <c r="AE25" s="87">
        <v>-0.3376472484601537</v>
      </c>
      <c r="AF25" s="87">
        <v>-0.32104825455975894</v>
      </c>
    </row>
    <row r="26" spans="1:32" x14ac:dyDescent="0.3">
      <c r="A26" s="129" t="s">
        <v>457</v>
      </c>
      <c r="B26" t="s">
        <v>438</v>
      </c>
      <c r="C26" t="s">
        <v>458</v>
      </c>
      <c r="D26" s="3" t="s">
        <v>459</v>
      </c>
      <c r="E26" s="122" t="s">
        <v>460</v>
      </c>
      <c r="F26" t="s">
        <v>461</v>
      </c>
      <c r="G26" t="s">
        <v>462</v>
      </c>
      <c r="H26" t="s">
        <v>463</v>
      </c>
      <c r="I26" s="128">
        <v>626</v>
      </c>
      <c r="J26" s="128">
        <v>1151</v>
      </c>
      <c r="K26" s="128">
        <v>1211</v>
      </c>
      <c r="L26" s="128">
        <v>0</v>
      </c>
      <c r="M26" s="128">
        <v>0</v>
      </c>
      <c r="N26" s="128">
        <v>0</v>
      </c>
      <c r="O26" s="128">
        <v>0</v>
      </c>
      <c r="P26" s="128">
        <v>0</v>
      </c>
      <c r="Q26" s="87">
        <v>513.9573070607554</v>
      </c>
      <c r="R26" s="87">
        <v>944.99178981937609</v>
      </c>
      <c r="S26" s="87">
        <v>994.25287356321837</v>
      </c>
      <c r="T26" s="87">
        <v>0</v>
      </c>
      <c r="U26" s="87">
        <v>0</v>
      </c>
      <c r="V26" s="87">
        <v>0</v>
      </c>
      <c r="W26" s="87">
        <v>0</v>
      </c>
      <c r="X26" s="87">
        <v>0</v>
      </c>
      <c r="Y26" s="87">
        <v>0.69438299243850099</v>
      </c>
      <c r="Z26" s="87">
        <v>0.39210531446465274</v>
      </c>
      <c r="AA26" s="87">
        <v>0.5819542717863817</v>
      </c>
      <c r="AB26" s="87">
        <v>-0.37820524699837088</v>
      </c>
      <c r="AC26" s="87">
        <v>-0.36647288900675318</v>
      </c>
      <c r="AD26" s="87">
        <v>-0.35270406622700351</v>
      </c>
      <c r="AE26" s="87">
        <v>-0.36184205766981703</v>
      </c>
      <c r="AF26" s="87">
        <v>-0.34524306376942226</v>
      </c>
    </row>
    <row r="27" spans="1:32" x14ac:dyDescent="0.3">
      <c r="A27" s="129" t="s">
        <v>464</v>
      </c>
      <c r="B27" t="s">
        <v>438</v>
      </c>
      <c r="C27" t="s">
        <v>458</v>
      </c>
      <c r="D27" s="3" t="s">
        <v>459</v>
      </c>
      <c r="H27" t="s">
        <v>465</v>
      </c>
      <c r="I27" s="128">
        <v>2</v>
      </c>
      <c r="J27" s="128">
        <v>35</v>
      </c>
      <c r="K27" s="128">
        <v>31</v>
      </c>
      <c r="L27" s="128">
        <v>0</v>
      </c>
      <c r="M27" s="128">
        <v>0</v>
      </c>
      <c r="N27" s="128">
        <v>0</v>
      </c>
      <c r="O27" s="128">
        <v>0</v>
      </c>
      <c r="P27" s="128">
        <v>0</v>
      </c>
      <c r="Q27" s="87">
        <v>6.0060060060060056</v>
      </c>
      <c r="R27" s="87">
        <v>105.1051051051051</v>
      </c>
      <c r="S27" s="87">
        <v>93.093093093093088</v>
      </c>
      <c r="T27" s="87">
        <v>0</v>
      </c>
      <c r="U27" s="87">
        <v>0</v>
      </c>
      <c r="V27" s="87">
        <v>0</v>
      </c>
      <c r="W27" s="87">
        <v>0</v>
      </c>
      <c r="X27" s="87">
        <v>0</v>
      </c>
      <c r="Y27" s="87">
        <v>-1.1413950194290936</v>
      </c>
      <c r="Z27" s="87">
        <v>-0.55572721998996644</v>
      </c>
      <c r="AA27" s="87">
        <v>-0.43985553810700606</v>
      </c>
      <c r="AB27" s="87">
        <v>0.18499780779216579</v>
      </c>
      <c r="AC27" s="87">
        <v>0.19673016578378347</v>
      </c>
      <c r="AD27" s="87">
        <v>0.21049898856353316</v>
      </c>
      <c r="AE27" s="87">
        <v>0.20136099712071959</v>
      </c>
      <c r="AF27" s="87">
        <v>0.21795999102111438</v>
      </c>
    </row>
    <row r="28" spans="1:32" x14ac:dyDescent="0.3">
      <c r="A28" s="129" t="s">
        <v>466</v>
      </c>
      <c r="B28" t="s">
        <v>438</v>
      </c>
      <c r="C28" s="130" t="s">
        <v>458</v>
      </c>
      <c r="D28" s="3" t="s">
        <v>459</v>
      </c>
      <c r="E28" s="122" t="s">
        <v>460</v>
      </c>
      <c r="F28" t="s">
        <v>467</v>
      </c>
      <c r="G28" t="s">
        <v>468</v>
      </c>
      <c r="H28" t="s">
        <v>465</v>
      </c>
      <c r="I28" s="128">
        <v>259</v>
      </c>
      <c r="J28" s="128">
        <v>1727</v>
      </c>
      <c r="K28" s="128">
        <v>1095</v>
      </c>
      <c r="L28" s="128">
        <v>0</v>
      </c>
      <c r="M28" s="128">
        <v>0</v>
      </c>
      <c r="N28" s="128">
        <v>0</v>
      </c>
      <c r="O28" s="128">
        <v>0</v>
      </c>
      <c r="P28" s="128">
        <v>0</v>
      </c>
      <c r="Q28" s="87">
        <v>327.02020202020202</v>
      </c>
      <c r="R28" s="87">
        <v>2180.5555555555557</v>
      </c>
      <c r="S28" s="87">
        <v>1382.5757575757575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0.49852138600017187</v>
      </c>
      <c r="Z28" s="87">
        <v>0.75518153491800177</v>
      </c>
      <c r="AA28" s="87">
        <v>0.72516534191694393</v>
      </c>
      <c r="AB28" s="87">
        <v>-0.19128314029100785</v>
      </c>
      <c r="AC28" s="87">
        <v>-0.17955078229939017</v>
      </c>
      <c r="AD28" s="87">
        <v>-0.16578195951964048</v>
      </c>
      <c r="AE28" s="87">
        <v>-0.17491995096245402</v>
      </c>
      <c r="AF28" s="87">
        <v>-0.1583209570620592</v>
      </c>
    </row>
    <row r="29" spans="1:32" x14ac:dyDescent="0.3">
      <c r="A29" s="129" t="s">
        <v>469</v>
      </c>
      <c r="B29" t="s">
        <v>438</v>
      </c>
      <c r="C29" t="s">
        <v>458</v>
      </c>
      <c r="D29" s="3" t="s">
        <v>459</v>
      </c>
      <c r="E29" s="122" t="s">
        <v>460</v>
      </c>
      <c r="F29" t="s">
        <v>467</v>
      </c>
      <c r="G29" t="s">
        <v>468</v>
      </c>
      <c r="H29" t="s">
        <v>465</v>
      </c>
      <c r="I29" s="128">
        <v>134</v>
      </c>
      <c r="J29" s="128">
        <v>220</v>
      </c>
      <c r="K29" s="128">
        <v>149</v>
      </c>
      <c r="L29" s="128">
        <v>0</v>
      </c>
      <c r="M29" s="128">
        <v>0</v>
      </c>
      <c r="N29" s="128">
        <v>0</v>
      </c>
      <c r="O29" s="128">
        <v>0</v>
      </c>
      <c r="P29" s="128">
        <v>0</v>
      </c>
      <c r="Q29" s="87">
        <v>169.83523447401774</v>
      </c>
      <c r="R29" s="87">
        <v>278.83396704689477</v>
      </c>
      <c r="S29" s="87">
        <v>188.8466413181242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0.21475448653419518</v>
      </c>
      <c r="Z29" s="87">
        <v>-0.13717974894430357</v>
      </c>
      <c r="AA29" s="87">
        <v>-0.13815766893925857</v>
      </c>
      <c r="AB29" s="87">
        <v>-0.18963496191093471</v>
      </c>
      <c r="AC29" s="87">
        <v>-0.17790260391931703</v>
      </c>
      <c r="AD29" s="87">
        <v>-0.16413378113956725</v>
      </c>
      <c r="AE29" s="87">
        <v>-0.17327177258238083</v>
      </c>
      <c r="AF29" s="87">
        <v>-0.15667277868198604</v>
      </c>
    </row>
    <row r="30" spans="1:32" x14ac:dyDescent="0.3">
      <c r="A30" s="129" t="s">
        <v>470</v>
      </c>
      <c r="B30" t="s">
        <v>438</v>
      </c>
      <c r="C30" t="s">
        <v>458</v>
      </c>
      <c r="D30" s="3" t="s">
        <v>459</v>
      </c>
      <c r="E30" s="122" t="s">
        <v>460</v>
      </c>
      <c r="F30" t="s">
        <v>467</v>
      </c>
      <c r="G30" t="s">
        <v>468</v>
      </c>
      <c r="H30" t="s">
        <v>465</v>
      </c>
      <c r="I30" s="128">
        <v>18</v>
      </c>
      <c r="J30" s="128">
        <v>84</v>
      </c>
      <c r="K30" s="128">
        <v>50</v>
      </c>
      <c r="L30" s="128">
        <v>0</v>
      </c>
      <c r="M30" s="128">
        <v>0</v>
      </c>
      <c r="N30" s="128">
        <v>0</v>
      </c>
      <c r="O30" s="128">
        <v>0</v>
      </c>
      <c r="P30" s="128">
        <v>0</v>
      </c>
      <c r="Q30" s="87">
        <v>40.268456375838923</v>
      </c>
      <c r="R30" s="87">
        <v>187.91946308724832</v>
      </c>
      <c r="S30" s="87">
        <v>111.85682326621924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-0.40002658932373397</v>
      </c>
      <c r="Z30" s="87">
        <v>-0.30696215372098479</v>
      </c>
      <c r="AA30" s="87">
        <v>-0.36273800340356183</v>
      </c>
      <c r="AB30" s="87">
        <v>5.7134518166549228E-2</v>
      </c>
      <c r="AC30" s="87">
        <v>6.8866876158166862E-2</v>
      </c>
      <c r="AD30" s="87">
        <v>8.2635698937916585E-2</v>
      </c>
      <c r="AE30" s="87">
        <v>7.3497707495102982E-2</v>
      </c>
      <c r="AF30" s="87">
        <v>9.0096701395497844E-2</v>
      </c>
    </row>
    <row r="31" spans="1:32" x14ac:dyDescent="0.3">
      <c r="A31" s="129" t="s">
        <v>471</v>
      </c>
      <c r="B31" t="s">
        <v>438</v>
      </c>
      <c r="C31" t="s">
        <v>458</v>
      </c>
      <c r="D31" s="3" t="s">
        <v>459</v>
      </c>
      <c r="E31" s="122" t="s">
        <v>460</v>
      </c>
      <c r="F31" t="s">
        <v>467</v>
      </c>
      <c r="H31" t="s">
        <v>465</v>
      </c>
      <c r="I31" s="128">
        <v>41</v>
      </c>
      <c r="J31" s="128">
        <v>24</v>
      </c>
      <c r="K31" s="128">
        <v>17</v>
      </c>
      <c r="L31" s="128">
        <v>0</v>
      </c>
      <c r="M31" s="128">
        <v>0</v>
      </c>
      <c r="N31" s="128">
        <v>0</v>
      </c>
      <c r="O31" s="128">
        <v>0</v>
      </c>
      <c r="P31" s="128">
        <v>0</v>
      </c>
      <c r="Q31" s="87">
        <v>133.98692810457516</v>
      </c>
      <c r="R31" s="87">
        <v>78.431372549019613</v>
      </c>
      <c r="S31" s="87">
        <v>55.555555555555557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0.11543587563570146</v>
      </c>
      <c r="Z31" s="87">
        <v>-0.6800666816557881</v>
      </c>
      <c r="AA31" s="87">
        <v>-0.65840523618557223</v>
      </c>
      <c r="AB31" s="87">
        <v>0.22172061481690566</v>
      </c>
      <c r="AC31" s="87">
        <v>0.23345297280852331</v>
      </c>
      <c r="AD31" s="87">
        <v>0.24722179558827306</v>
      </c>
      <c r="AE31" s="87">
        <v>0.23808380414545949</v>
      </c>
      <c r="AF31" s="87">
        <v>0.25468279804585425</v>
      </c>
    </row>
    <row r="32" spans="1:32" x14ac:dyDescent="0.3">
      <c r="A32" s="129" t="s">
        <v>472</v>
      </c>
      <c r="B32" t="s">
        <v>438</v>
      </c>
      <c r="C32" t="s">
        <v>458</v>
      </c>
      <c r="D32" s="3" t="s">
        <v>459</v>
      </c>
      <c r="E32" s="122" t="s">
        <v>460</v>
      </c>
      <c r="F32" t="s">
        <v>461</v>
      </c>
      <c r="G32" t="s">
        <v>468</v>
      </c>
      <c r="H32" t="s">
        <v>465</v>
      </c>
      <c r="I32" s="128">
        <v>93</v>
      </c>
      <c r="J32" s="128">
        <v>305</v>
      </c>
      <c r="K32" s="128">
        <v>226</v>
      </c>
      <c r="L32" s="128">
        <v>0</v>
      </c>
      <c r="M32" s="128">
        <v>0</v>
      </c>
      <c r="N32" s="128">
        <v>0</v>
      </c>
      <c r="O32" s="128">
        <v>0</v>
      </c>
      <c r="P32" s="128">
        <v>0</v>
      </c>
      <c r="Q32" s="87">
        <v>120.62256809338521</v>
      </c>
      <c r="R32" s="87">
        <v>395.59014267185472</v>
      </c>
      <c r="S32" s="87">
        <v>293.12581063553824</v>
      </c>
      <c r="T32" s="87">
        <v>0</v>
      </c>
      <c r="U32" s="87">
        <v>0</v>
      </c>
      <c r="V32" s="87">
        <v>0</v>
      </c>
      <c r="W32" s="87">
        <v>0</v>
      </c>
      <c r="X32" s="87">
        <v>0</v>
      </c>
      <c r="Y32" s="87">
        <v>6.686643822674955E-2</v>
      </c>
      <c r="Z32" s="87">
        <v>1.4445496988875395E-2</v>
      </c>
      <c r="AA32" s="87">
        <v>5.2291969907606949E-2</v>
      </c>
      <c r="AB32" s="87">
        <v>-0.17961233675247126</v>
      </c>
      <c r="AC32" s="87">
        <v>-0.16787997876085362</v>
      </c>
      <c r="AD32" s="87">
        <v>-0.15411115598110386</v>
      </c>
      <c r="AE32" s="87">
        <v>-0.16324914742391747</v>
      </c>
      <c r="AF32" s="87">
        <v>-0.14665015352352265</v>
      </c>
    </row>
    <row r="33" spans="1:32" x14ac:dyDescent="0.3">
      <c r="A33" s="129" t="s">
        <v>473</v>
      </c>
      <c r="B33" t="s">
        <v>438</v>
      </c>
      <c r="C33" t="s">
        <v>458</v>
      </c>
      <c r="D33" s="3" t="s">
        <v>459</v>
      </c>
      <c r="E33" s="122" t="s">
        <v>460</v>
      </c>
      <c r="F33" t="s">
        <v>467</v>
      </c>
      <c r="G33" t="s">
        <v>468</v>
      </c>
      <c r="H33" t="s">
        <v>465</v>
      </c>
      <c r="I33" s="128">
        <v>100</v>
      </c>
      <c r="J33" s="128">
        <v>277</v>
      </c>
      <c r="K33" s="128">
        <v>185</v>
      </c>
      <c r="L33" s="128">
        <v>0</v>
      </c>
      <c r="M33" s="128">
        <v>0</v>
      </c>
      <c r="N33" s="128">
        <v>0</v>
      </c>
      <c r="O33" s="128">
        <v>0</v>
      </c>
      <c r="P33" s="128">
        <v>0</v>
      </c>
      <c r="Q33" s="87">
        <v>127.22646310432569</v>
      </c>
      <c r="R33" s="87">
        <v>352.41730279898218</v>
      </c>
      <c r="S33" s="87">
        <v>235.36895674300254</v>
      </c>
      <c r="T33" s="87">
        <v>0</v>
      </c>
      <c r="U33" s="87">
        <v>0</v>
      </c>
      <c r="V33" s="87">
        <v>0</v>
      </c>
      <c r="W33" s="87">
        <v>0</v>
      </c>
      <c r="X33" s="87">
        <v>0</v>
      </c>
      <c r="Y33" s="87">
        <v>8.9852721122288523E-2</v>
      </c>
      <c r="Z33" s="87">
        <v>-3.5670898119453454E-2</v>
      </c>
      <c r="AA33" s="87">
        <v>-4.2800490478629966E-2</v>
      </c>
      <c r="AB33" s="87">
        <v>-0.18798050474092223</v>
      </c>
      <c r="AC33" s="87">
        <v>-0.17624814674930453</v>
      </c>
      <c r="AD33" s="87">
        <v>-0.16247932396955481</v>
      </c>
      <c r="AE33" s="87">
        <v>-0.17161731541236841</v>
      </c>
      <c r="AF33" s="87">
        <v>-0.15501832151197362</v>
      </c>
    </row>
    <row r="34" spans="1:32" x14ac:dyDescent="0.3">
      <c r="A34" s="129" t="s">
        <v>457</v>
      </c>
      <c r="B34" t="s">
        <v>438</v>
      </c>
      <c r="C34" t="s">
        <v>474</v>
      </c>
      <c r="D34" s="3" t="s">
        <v>475</v>
      </c>
      <c r="E34" s="122" t="s">
        <v>460</v>
      </c>
      <c r="F34" t="s">
        <v>461</v>
      </c>
      <c r="G34" t="s">
        <v>462</v>
      </c>
      <c r="H34" t="s">
        <v>463</v>
      </c>
      <c r="I34" s="128">
        <v>626</v>
      </c>
      <c r="J34" s="128">
        <v>1151</v>
      </c>
      <c r="K34" s="128">
        <v>1211</v>
      </c>
      <c r="L34" s="128">
        <v>0</v>
      </c>
      <c r="M34" s="128">
        <v>0</v>
      </c>
      <c r="N34" s="128">
        <v>0</v>
      </c>
      <c r="O34" s="128">
        <v>0</v>
      </c>
      <c r="P34" s="128">
        <v>0</v>
      </c>
      <c r="Q34" s="87">
        <v>513.9573070607554</v>
      </c>
      <c r="R34" s="87">
        <v>944.99178981937609</v>
      </c>
      <c r="S34" s="87">
        <v>994.25287356321837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0.69438299243850099</v>
      </c>
      <c r="Z34" s="87">
        <v>0.39210531446465274</v>
      </c>
      <c r="AA34" s="87">
        <v>0.5819542717863817</v>
      </c>
      <c r="AB34" s="87">
        <v>-0.37820524699837088</v>
      </c>
      <c r="AC34" s="87">
        <v>-0.36647288900675318</v>
      </c>
      <c r="AD34" s="87">
        <v>-0.35270406622700351</v>
      </c>
      <c r="AE34" s="87">
        <v>-0.36184205766981703</v>
      </c>
      <c r="AF34" s="87">
        <v>-0.34524306376942226</v>
      </c>
    </row>
    <row r="35" spans="1:32" x14ac:dyDescent="0.3">
      <c r="A35" s="129" t="s">
        <v>476</v>
      </c>
      <c r="B35" t="s">
        <v>438</v>
      </c>
      <c r="C35" t="s">
        <v>474</v>
      </c>
      <c r="D35" s="3" t="s">
        <v>475</v>
      </c>
      <c r="E35" s="122" t="s">
        <v>477</v>
      </c>
      <c r="F35" t="s">
        <v>478</v>
      </c>
      <c r="G35" t="s">
        <v>479</v>
      </c>
      <c r="H35" t="s">
        <v>463</v>
      </c>
      <c r="I35" s="128">
        <v>264</v>
      </c>
      <c r="J35" s="128">
        <v>883</v>
      </c>
      <c r="K35" s="128">
        <v>871</v>
      </c>
      <c r="L35" s="128">
        <v>0</v>
      </c>
      <c r="M35" s="128">
        <v>0</v>
      </c>
      <c r="N35" s="128">
        <v>0</v>
      </c>
      <c r="O35" s="128">
        <v>0</v>
      </c>
      <c r="P35" s="128">
        <v>0</v>
      </c>
      <c r="Q35" s="87">
        <v>305.55555555555554</v>
      </c>
      <c r="R35" s="87">
        <v>1021.9907407407408</v>
      </c>
      <c r="S35" s="87">
        <v>1008.1018518518518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0.4690211392975</v>
      </c>
      <c r="Z35" s="87">
        <v>0.42618147182514898</v>
      </c>
      <c r="AA35" s="87">
        <v>0.58803179057683197</v>
      </c>
      <c r="AB35" s="87">
        <v>-0.22907170118040759</v>
      </c>
      <c r="AC35" s="87">
        <v>-0.21733934318878992</v>
      </c>
      <c r="AD35" s="87">
        <v>-0.2035705204090402</v>
      </c>
      <c r="AE35" s="87">
        <v>-0.2127085118518538</v>
      </c>
      <c r="AF35" s="87">
        <v>-0.19610951795145895</v>
      </c>
    </row>
    <row r="36" spans="1:32" x14ac:dyDescent="0.3">
      <c r="A36" s="129" t="s">
        <v>480</v>
      </c>
      <c r="B36" t="s">
        <v>438</v>
      </c>
      <c r="C36" t="s">
        <v>474</v>
      </c>
      <c r="D36" s="3" t="s">
        <v>475</v>
      </c>
      <c r="H36" t="s">
        <v>481</v>
      </c>
      <c r="I36" s="128">
        <v>59</v>
      </c>
      <c r="J36" s="128">
        <v>109</v>
      </c>
      <c r="K36" s="128">
        <v>92</v>
      </c>
      <c r="L36" s="128">
        <v>0</v>
      </c>
      <c r="M36" s="128">
        <v>0</v>
      </c>
      <c r="N36" s="128">
        <v>0</v>
      </c>
      <c r="O36" s="128">
        <v>0</v>
      </c>
      <c r="P36" s="128">
        <v>0</v>
      </c>
      <c r="Q36" s="87">
        <v>180.42813455657492</v>
      </c>
      <c r="R36" s="87">
        <v>333.33333333333331</v>
      </c>
      <c r="S36" s="87">
        <v>281.34556574923545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0.24307841847345224</v>
      </c>
      <c r="Z36" s="87">
        <v>-5.8644973022889527E-2</v>
      </c>
      <c r="AA36" s="87">
        <v>3.5872121688459851E-2</v>
      </c>
      <c r="AB36" s="87">
        <v>0.19289428863819963</v>
      </c>
      <c r="AC36" s="87">
        <v>0.2046266466298173</v>
      </c>
      <c r="AD36" s="87">
        <v>0.218395469409567</v>
      </c>
      <c r="AE36" s="87">
        <v>0.20925747796675342</v>
      </c>
      <c r="AF36" s="87">
        <v>0.22585647186714825</v>
      </c>
    </row>
    <row r="37" spans="1:32" x14ac:dyDescent="0.3">
      <c r="A37" s="129" t="s">
        <v>482</v>
      </c>
      <c r="B37" t="s">
        <v>438</v>
      </c>
      <c r="C37" t="s">
        <v>474</v>
      </c>
      <c r="D37" s="3" t="s">
        <v>475</v>
      </c>
      <c r="F37" t="s">
        <v>483</v>
      </c>
      <c r="G37" t="s">
        <v>484</v>
      </c>
      <c r="H37" t="s">
        <v>481</v>
      </c>
      <c r="I37" s="128">
        <v>293</v>
      </c>
      <c r="J37" s="128">
        <v>685</v>
      </c>
      <c r="K37" s="128">
        <v>544</v>
      </c>
      <c r="L37" s="128">
        <v>0</v>
      </c>
      <c r="M37" s="128">
        <v>0</v>
      </c>
      <c r="N37" s="128">
        <v>0</v>
      </c>
      <c r="O37" s="128">
        <v>0</v>
      </c>
      <c r="P37" s="128">
        <v>0</v>
      </c>
      <c r="Q37" s="87">
        <v>144.90603363006926</v>
      </c>
      <c r="R37" s="87">
        <v>338.77349159248274</v>
      </c>
      <c r="S37" s="87">
        <v>269.0405539070228</v>
      </c>
      <c r="T37" s="87">
        <v>0</v>
      </c>
      <c r="U37" s="87">
        <v>0</v>
      </c>
      <c r="V37" s="87">
        <v>0</v>
      </c>
      <c r="W37" s="87">
        <v>0</v>
      </c>
      <c r="X37" s="87">
        <v>0</v>
      </c>
      <c r="Y37" s="87">
        <v>0.14493615973383978</v>
      </c>
      <c r="Z37" s="87">
        <v>-5.3285031668191395E-2</v>
      </c>
      <c r="AA37" s="87">
        <v>1.4494874446524839E-2</v>
      </c>
      <c r="AB37" s="87">
        <v>-0.59833910995649653</v>
      </c>
      <c r="AC37" s="87">
        <v>-0.58660675196487888</v>
      </c>
      <c r="AD37" s="87">
        <v>-0.5728379291851291</v>
      </c>
      <c r="AE37" s="87">
        <v>-0.58197592062794279</v>
      </c>
      <c r="AF37" s="87">
        <v>-0.56537692672754791</v>
      </c>
    </row>
    <row r="38" spans="1:32" x14ac:dyDescent="0.3">
      <c r="A38" s="129" t="s">
        <v>485</v>
      </c>
      <c r="B38" t="s">
        <v>438</v>
      </c>
      <c r="C38" t="s">
        <v>486</v>
      </c>
      <c r="D38" s="3" t="s">
        <v>487</v>
      </c>
      <c r="E38" s="122" t="s">
        <v>488</v>
      </c>
      <c r="F38" t="s">
        <v>489</v>
      </c>
      <c r="I38" s="128">
        <v>112</v>
      </c>
      <c r="J38" s="128">
        <v>299</v>
      </c>
      <c r="K38" s="128">
        <v>214</v>
      </c>
      <c r="L38" s="128">
        <v>0</v>
      </c>
      <c r="M38" s="128">
        <v>0</v>
      </c>
      <c r="N38" s="128">
        <v>0</v>
      </c>
      <c r="O38" s="128">
        <v>0</v>
      </c>
      <c r="P38" s="128">
        <v>0</v>
      </c>
      <c r="Q38" s="87">
        <v>96.718480138169269</v>
      </c>
      <c r="R38" s="87">
        <v>258.20379965457687</v>
      </c>
      <c r="S38" s="87">
        <v>184.80138169257341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-2.944683153884731E-2</v>
      </c>
      <c r="Z38" s="87">
        <v>-0.17082307220482776</v>
      </c>
      <c r="AA38" s="87">
        <v>-0.14800312126096105</v>
      </c>
      <c r="AB38" s="87">
        <v>-0.35626651809293169</v>
      </c>
      <c r="AC38" s="87">
        <v>-0.34453416010131399</v>
      </c>
      <c r="AD38" s="87">
        <v>-0.33076533732156427</v>
      </c>
      <c r="AE38" s="87">
        <v>-0.33990332876437784</v>
      </c>
      <c r="AF38" s="87">
        <v>-0.32330433486398308</v>
      </c>
    </row>
    <row r="39" spans="1:32" x14ac:dyDescent="0.3">
      <c r="A39" s="129" t="s">
        <v>490</v>
      </c>
      <c r="B39" t="s">
        <v>438</v>
      </c>
      <c r="C39" t="s">
        <v>486</v>
      </c>
      <c r="D39" s="3" t="s">
        <v>487</v>
      </c>
      <c r="E39" s="122" t="s">
        <v>488</v>
      </c>
      <c r="F39" t="s">
        <v>489</v>
      </c>
      <c r="G39" t="s">
        <v>491</v>
      </c>
      <c r="H39" t="s">
        <v>492</v>
      </c>
      <c r="I39" s="128">
        <v>202</v>
      </c>
      <c r="J39" s="128">
        <v>351</v>
      </c>
      <c r="K39" s="128">
        <v>303</v>
      </c>
      <c r="L39" s="128">
        <v>0</v>
      </c>
      <c r="M39" s="128">
        <v>0</v>
      </c>
      <c r="N39" s="128">
        <v>0</v>
      </c>
      <c r="O39" s="128">
        <v>0</v>
      </c>
      <c r="P39" s="128">
        <v>0</v>
      </c>
      <c r="Q39" s="87">
        <v>172.64957264957266</v>
      </c>
      <c r="R39" s="87">
        <v>300</v>
      </c>
      <c r="S39" s="87">
        <v>258.97435897435901</v>
      </c>
      <c r="T39" s="87">
        <v>0</v>
      </c>
      <c r="U39" s="87">
        <v>0</v>
      </c>
      <c r="V39" s="87">
        <v>0</v>
      </c>
      <c r="W39" s="87">
        <v>0</v>
      </c>
      <c r="X39" s="87">
        <v>0</v>
      </c>
      <c r="Y39" s="87">
        <v>0.22134837120971448</v>
      </c>
      <c r="Z39" s="87">
        <v>-0.10577187192905946</v>
      </c>
      <c r="AA39" s="87">
        <v>-1.7490247251719518E-3</v>
      </c>
      <c r="AB39" s="87">
        <v>-0.36074382044767594</v>
      </c>
      <c r="AC39" s="87">
        <v>-0.34901146245605824</v>
      </c>
      <c r="AD39" s="87">
        <v>-0.33524263967630852</v>
      </c>
      <c r="AE39" s="87">
        <v>-0.34438063111912209</v>
      </c>
      <c r="AF39" s="87">
        <v>-0.32778163721872727</v>
      </c>
    </row>
    <row r="40" spans="1:32" x14ac:dyDescent="0.3">
      <c r="A40" s="129" t="s">
        <v>493</v>
      </c>
      <c r="B40" t="s">
        <v>438</v>
      </c>
      <c r="C40" t="s">
        <v>486</v>
      </c>
      <c r="D40" s="3" t="s">
        <v>487</v>
      </c>
      <c r="E40" s="122" t="s">
        <v>488</v>
      </c>
      <c r="F40" t="s">
        <v>489</v>
      </c>
      <c r="G40" t="s">
        <v>491</v>
      </c>
      <c r="H40" t="s">
        <v>492</v>
      </c>
      <c r="I40" s="128">
        <v>770</v>
      </c>
      <c r="J40" s="128">
        <v>1171</v>
      </c>
      <c r="K40" s="128">
        <v>1098</v>
      </c>
      <c r="L40" s="128">
        <v>0</v>
      </c>
      <c r="M40" s="128">
        <v>0</v>
      </c>
      <c r="N40" s="128">
        <v>0</v>
      </c>
      <c r="O40" s="128">
        <v>0</v>
      </c>
      <c r="P40" s="128">
        <v>0</v>
      </c>
      <c r="Q40" s="87">
        <v>638.47429519071318</v>
      </c>
      <c r="R40" s="87">
        <v>970.97844112769485</v>
      </c>
      <c r="S40" s="87">
        <v>910.44776119402991</v>
      </c>
      <c r="T40" s="87">
        <v>0</v>
      </c>
      <c r="U40" s="87">
        <v>0</v>
      </c>
      <c r="V40" s="87">
        <v>0</v>
      </c>
      <c r="W40" s="87">
        <v>0</v>
      </c>
      <c r="X40" s="87">
        <v>0</v>
      </c>
      <c r="Y40" s="87">
        <v>0.78853454065549433</v>
      </c>
      <c r="Z40" s="87">
        <v>0.40388364559010842</v>
      </c>
      <c r="AA40" s="87">
        <v>0.54373089506210992</v>
      </c>
      <c r="AB40" s="87">
        <v>-0.37390526650564682</v>
      </c>
      <c r="AC40" s="87">
        <v>-0.36217290851402917</v>
      </c>
      <c r="AD40" s="87">
        <v>-0.34840408573427939</v>
      </c>
      <c r="AE40" s="87">
        <v>-0.35754207717709302</v>
      </c>
      <c r="AF40" s="87">
        <v>-0.3409430832766982</v>
      </c>
    </row>
    <row r="41" spans="1:32" x14ac:dyDescent="0.3">
      <c r="A41" s="129" t="s">
        <v>494</v>
      </c>
      <c r="B41" t="s">
        <v>438</v>
      </c>
      <c r="C41" t="s">
        <v>486</v>
      </c>
      <c r="D41" s="3" t="s">
        <v>487</v>
      </c>
      <c r="E41" s="122" t="s">
        <v>488</v>
      </c>
      <c r="F41" t="s">
        <v>489</v>
      </c>
      <c r="G41" t="s">
        <v>491</v>
      </c>
      <c r="H41" t="s">
        <v>492</v>
      </c>
      <c r="I41" s="128">
        <v>70</v>
      </c>
      <c r="J41" s="128">
        <v>700</v>
      </c>
      <c r="K41" s="128">
        <v>579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87">
        <v>58.479532163742689</v>
      </c>
      <c r="R41" s="87">
        <v>584.79532163742692</v>
      </c>
      <c r="S41" s="87">
        <v>483.70927318295736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-0.24679582800982322</v>
      </c>
      <c r="Z41" s="87">
        <v>0.18380264967664209</v>
      </c>
      <c r="AA41" s="87">
        <v>0.2692374315029174</v>
      </c>
      <c r="AB41" s="87">
        <v>-0.37065210910792501</v>
      </c>
      <c r="AC41" s="87">
        <v>-0.35891975111630731</v>
      </c>
      <c r="AD41" s="87">
        <v>-0.34515092833655764</v>
      </c>
      <c r="AE41" s="87">
        <v>-0.35428891977937121</v>
      </c>
      <c r="AF41" s="87">
        <v>-0.33768992587897639</v>
      </c>
    </row>
    <row r="42" spans="1:32" x14ac:dyDescent="0.3">
      <c r="A42" s="129" t="s">
        <v>495</v>
      </c>
      <c r="B42" t="s">
        <v>438</v>
      </c>
      <c r="C42" t="s">
        <v>486</v>
      </c>
      <c r="D42" s="3" t="s">
        <v>487</v>
      </c>
      <c r="E42" s="122" t="s">
        <v>488</v>
      </c>
      <c r="F42" t="s">
        <v>489</v>
      </c>
      <c r="G42" t="s">
        <v>491</v>
      </c>
      <c r="H42" t="s">
        <v>496</v>
      </c>
      <c r="I42" s="128">
        <v>65</v>
      </c>
      <c r="J42" s="128">
        <v>250</v>
      </c>
      <c r="K42" s="128">
        <v>155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87">
        <v>100.30864197530863</v>
      </c>
      <c r="R42" s="87">
        <v>385.80246913580248</v>
      </c>
      <c r="S42" s="87">
        <v>239.19753086419752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-1.2224500473621579E-2</v>
      </c>
      <c r="Z42" s="87">
        <v>3.7213847939305141E-3</v>
      </c>
      <c r="AA42" s="87">
        <v>-3.5566470898023714E-2</v>
      </c>
      <c r="AB42" s="87">
        <v>-0.10413296457210769</v>
      </c>
      <c r="AC42" s="87">
        <v>-9.2400606580489986E-2</v>
      </c>
      <c r="AD42" s="87">
        <v>-7.8631783800740276E-2</v>
      </c>
      <c r="AE42" s="87">
        <v>-8.7769775243553866E-2</v>
      </c>
      <c r="AF42" s="87">
        <v>-7.1170781343159045E-2</v>
      </c>
    </row>
    <row r="43" spans="1:32" x14ac:dyDescent="0.3">
      <c r="A43" s="129" t="s">
        <v>497</v>
      </c>
      <c r="B43" t="s">
        <v>438</v>
      </c>
      <c r="C43" t="s">
        <v>486</v>
      </c>
      <c r="D43" s="3" t="s">
        <v>487</v>
      </c>
      <c r="E43" s="122" t="s">
        <v>488</v>
      </c>
      <c r="F43" t="s">
        <v>489</v>
      </c>
      <c r="H43" t="s">
        <v>492</v>
      </c>
      <c r="I43" s="128">
        <v>34</v>
      </c>
      <c r="J43" s="128">
        <v>91</v>
      </c>
      <c r="K43" s="128">
        <v>63</v>
      </c>
      <c r="L43" s="128">
        <v>0</v>
      </c>
      <c r="M43" s="128">
        <v>0</v>
      </c>
      <c r="N43" s="128">
        <v>0</v>
      </c>
      <c r="O43" s="128">
        <v>0</v>
      </c>
      <c r="P43" s="128">
        <v>0</v>
      </c>
      <c r="Q43" s="87">
        <v>64.761904761904759</v>
      </c>
      <c r="R43" s="87">
        <v>173.33333333333331</v>
      </c>
      <c r="S43" s="87">
        <v>120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-0.1992310029274941</v>
      </c>
      <c r="Z43" s="87">
        <v>-0.34224954887824927</v>
      </c>
      <c r="AA43" s="87">
        <v>-0.33310743650426794</v>
      </c>
      <c r="AB43" s="87">
        <v>-1.2717262107471247E-2</v>
      </c>
      <c r="AC43" s="87">
        <v>-9.8490411585356111E-4</v>
      </c>
      <c r="AD43" s="87">
        <v>1.27839186638962E-2</v>
      </c>
      <c r="AE43" s="87">
        <v>3.6459272210825561E-3</v>
      </c>
      <c r="AF43" s="87">
        <v>2.0244921121477407E-2</v>
      </c>
    </row>
    <row r="44" spans="1:32" x14ac:dyDescent="0.3">
      <c r="A44" s="129" t="s">
        <v>498</v>
      </c>
      <c r="B44" t="s">
        <v>438</v>
      </c>
      <c r="C44" t="s">
        <v>486</v>
      </c>
      <c r="D44" s="3" t="s">
        <v>487</v>
      </c>
      <c r="E44" s="122" t="s">
        <v>488</v>
      </c>
      <c r="F44" t="s">
        <v>489</v>
      </c>
      <c r="I44" s="128">
        <v>27</v>
      </c>
      <c r="J44" s="128">
        <v>82</v>
      </c>
      <c r="K44" s="128">
        <v>48</v>
      </c>
      <c r="L44" s="128">
        <v>0</v>
      </c>
      <c r="M44" s="128">
        <v>0</v>
      </c>
      <c r="N44" s="128">
        <v>0</v>
      </c>
      <c r="O44" s="128">
        <v>0</v>
      </c>
      <c r="P44" s="128">
        <v>0</v>
      </c>
      <c r="Q44" s="87">
        <v>58.823529411764703</v>
      </c>
      <c r="R44" s="87">
        <v>178.64923747276688</v>
      </c>
      <c r="S44" s="87">
        <v>104.57516339869281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-0.23937078630180986</v>
      </c>
      <c r="Z44" s="87">
        <v>-0.3288700765260768</v>
      </c>
      <c r="AA44" s="87">
        <v>-0.39179280532528427</v>
      </c>
      <c r="AB44" s="87">
        <v>4.5629355761224448E-2</v>
      </c>
      <c r="AC44" s="87">
        <v>5.7361713752842096E-2</v>
      </c>
      <c r="AD44" s="87">
        <v>7.1130536532591812E-2</v>
      </c>
      <c r="AE44" s="87">
        <v>6.199254508977825E-2</v>
      </c>
      <c r="AF44" s="87">
        <v>7.8591538990173057E-2</v>
      </c>
    </row>
    <row r="45" spans="1:32" x14ac:dyDescent="0.3">
      <c r="A45" s="129" t="s">
        <v>499</v>
      </c>
      <c r="B45" t="s">
        <v>438</v>
      </c>
      <c r="C45" t="s">
        <v>486</v>
      </c>
      <c r="D45" s="3" t="s">
        <v>487</v>
      </c>
      <c r="E45" s="122" t="s">
        <v>488</v>
      </c>
      <c r="F45" t="s">
        <v>489</v>
      </c>
      <c r="G45" t="s">
        <v>491</v>
      </c>
      <c r="H45" t="s">
        <v>496</v>
      </c>
      <c r="I45" s="128">
        <v>0</v>
      </c>
      <c r="J45" s="128">
        <v>360</v>
      </c>
      <c r="K45" s="128">
        <v>279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87">
        <v>0</v>
      </c>
      <c r="R45" s="87">
        <v>324.32432432432432</v>
      </c>
      <c r="S45" s="87">
        <v>251.35135135135133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-2.3632437690454497</v>
      </c>
      <c r="Z45" s="87">
        <v>-7.1929049269950265E-2</v>
      </c>
      <c r="AA45" s="87">
        <v>-1.466302495450207E-2</v>
      </c>
      <c r="AB45" s="87">
        <v>-0.33788093748817183</v>
      </c>
      <c r="AC45" s="87">
        <v>-0.32614857949655413</v>
      </c>
      <c r="AD45" s="87">
        <v>-0.3123797567168044</v>
      </c>
      <c r="AE45" s="87">
        <v>-0.32151774815961798</v>
      </c>
      <c r="AF45" s="87">
        <v>-0.30491875425922321</v>
      </c>
    </row>
    <row r="46" spans="1:32" x14ac:dyDescent="0.3">
      <c r="A46" s="129" t="s">
        <v>500</v>
      </c>
      <c r="B46" t="s">
        <v>438</v>
      </c>
      <c r="C46" t="s">
        <v>501</v>
      </c>
      <c r="D46" s="3" t="s">
        <v>502</v>
      </c>
      <c r="E46" s="122" t="s">
        <v>503</v>
      </c>
      <c r="F46" t="s">
        <v>504</v>
      </c>
      <c r="G46" t="s">
        <v>505</v>
      </c>
      <c r="H46" t="s">
        <v>506</v>
      </c>
      <c r="I46" s="128">
        <v>84</v>
      </c>
      <c r="J46" s="128">
        <v>197</v>
      </c>
      <c r="K46" s="128">
        <v>185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87">
        <v>183.00653594771242</v>
      </c>
      <c r="R46" s="87">
        <v>429.19389978213508</v>
      </c>
      <c r="S46" s="87">
        <v>403.05010893246185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0.24815322881761986</v>
      </c>
      <c r="Z46" s="87">
        <v>5.0243074886477189E-2</v>
      </c>
      <c r="AA46" s="87">
        <v>0.19080937002351669</v>
      </c>
      <c r="AB46" s="87">
        <v>4.5629355761224448E-2</v>
      </c>
      <c r="AC46" s="87">
        <v>5.7361713752842096E-2</v>
      </c>
      <c r="AD46" s="87">
        <v>7.1130536532591812E-2</v>
      </c>
      <c r="AE46" s="87">
        <v>6.199254508977825E-2</v>
      </c>
      <c r="AF46" s="87">
        <v>7.8591538990173057E-2</v>
      </c>
    </row>
    <row r="47" spans="1:32" x14ac:dyDescent="0.3">
      <c r="A47" s="129" t="s">
        <v>507</v>
      </c>
      <c r="B47" t="s">
        <v>438</v>
      </c>
      <c r="C47" t="s">
        <v>501</v>
      </c>
      <c r="D47" s="3" t="s">
        <v>502</v>
      </c>
      <c r="E47" s="122" t="s">
        <v>503</v>
      </c>
      <c r="F47" t="s">
        <v>508</v>
      </c>
      <c r="G47" t="s">
        <v>509</v>
      </c>
      <c r="H47" t="s">
        <v>501</v>
      </c>
      <c r="I47" s="128">
        <v>959</v>
      </c>
      <c r="J47" s="128">
        <v>809</v>
      </c>
      <c r="K47" s="128">
        <v>950</v>
      </c>
      <c r="L47" s="128">
        <v>0</v>
      </c>
      <c r="M47" s="128">
        <v>0</v>
      </c>
      <c r="N47" s="128">
        <v>1</v>
      </c>
      <c r="O47" s="128">
        <v>0</v>
      </c>
      <c r="P47" s="128">
        <v>2</v>
      </c>
      <c r="Q47" s="87">
        <v>561.80433509080251</v>
      </c>
      <c r="R47" s="87">
        <v>473.93087287639133</v>
      </c>
      <c r="S47" s="87">
        <v>556.53192735793789</v>
      </c>
      <c r="T47" s="87">
        <v>0</v>
      </c>
      <c r="U47" s="87">
        <v>0</v>
      </c>
      <c r="V47" s="87">
        <v>0.58582308142940831</v>
      </c>
      <c r="W47" s="87">
        <v>0</v>
      </c>
      <c r="X47" s="87">
        <v>1.1716461628588166</v>
      </c>
      <c r="Y47" s="87">
        <v>0.73292066336194539</v>
      </c>
      <c r="Z47" s="87">
        <v>9.2471992435918221E-2</v>
      </c>
      <c r="AA47" s="87">
        <v>0.32999674169644161</v>
      </c>
      <c r="AB47" s="87">
        <v>-0.52479147981624796</v>
      </c>
      <c r="AC47" s="87">
        <v>-0.51305912182463032</v>
      </c>
      <c r="AD47" s="87">
        <v>-2.2169044325218126E-2</v>
      </c>
      <c r="AE47" s="87">
        <v>-0.50842829048769411</v>
      </c>
      <c r="AF47" s="87">
        <v>0.20714070774871945</v>
      </c>
    </row>
    <row r="48" spans="1:32" x14ac:dyDescent="0.3">
      <c r="A48" s="129" t="s">
        <v>510</v>
      </c>
      <c r="B48" t="s">
        <v>511</v>
      </c>
      <c r="C48" t="s">
        <v>512</v>
      </c>
      <c r="D48" s="3" t="s">
        <v>513</v>
      </c>
      <c r="E48" s="122" t="s">
        <v>514</v>
      </c>
      <c r="F48" t="s">
        <v>515</v>
      </c>
      <c r="G48" t="s">
        <v>516</v>
      </c>
      <c r="H48" t="s">
        <v>517</v>
      </c>
      <c r="I48" s="128">
        <v>47</v>
      </c>
      <c r="J48" s="128">
        <v>157</v>
      </c>
      <c r="K48" s="128">
        <v>94</v>
      </c>
      <c r="L48" s="128">
        <v>0</v>
      </c>
      <c r="M48" s="128">
        <v>0</v>
      </c>
      <c r="N48" s="128">
        <v>0</v>
      </c>
      <c r="O48" s="128">
        <v>0</v>
      </c>
      <c r="P48" s="128">
        <v>0</v>
      </c>
      <c r="Q48" s="87">
        <v>254.27350427350427</v>
      </c>
      <c r="R48" s="87">
        <v>564.10256410256409</v>
      </c>
      <c r="S48" s="87">
        <v>427.35042735042731</v>
      </c>
      <c r="T48" s="87">
        <v>2.1367521367521367</v>
      </c>
      <c r="U48" s="87">
        <v>0</v>
      </c>
      <c r="V48" s="87">
        <v>0</v>
      </c>
      <c r="W48" s="87">
        <v>0</v>
      </c>
      <c r="X48" s="87">
        <v>0</v>
      </c>
      <c r="Y48" s="87">
        <v>0.39023125761522121</v>
      </c>
      <c r="Z48" s="87">
        <v>0.16866848375833987</v>
      </c>
      <c r="AA48" s="87">
        <v>0.21614666549179037</v>
      </c>
      <c r="AB48" s="87">
        <v>0.51431744294402404</v>
      </c>
      <c r="AC48" s="87">
        <v>4.8928546215979286E-2</v>
      </c>
      <c r="AD48" s="87">
        <v>6.2697368995729016E-2</v>
      </c>
      <c r="AE48" s="87">
        <v>5.3559377552915413E-2</v>
      </c>
      <c r="AF48" s="87">
        <v>7.0158371453310248E-2</v>
      </c>
    </row>
    <row r="49" spans="1:32" x14ac:dyDescent="0.3">
      <c r="A49" s="129" t="s">
        <v>518</v>
      </c>
      <c r="B49" t="s">
        <v>511</v>
      </c>
      <c r="C49" t="s">
        <v>512</v>
      </c>
      <c r="D49" s="3" t="s">
        <v>513</v>
      </c>
      <c r="E49" s="122" t="s">
        <v>519</v>
      </c>
      <c r="F49" t="s">
        <v>520</v>
      </c>
      <c r="G49" t="s">
        <v>521</v>
      </c>
      <c r="H49" t="s">
        <v>522</v>
      </c>
      <c r="I49" s="128">
        <v>1540</v>
      </c>
      <c r="J49" s="128">
        <v>1610</v>
      </c>
      <c r="K49" s="128">
        <v>1651</v>
      </c>
      <c r="L49" s="128">
        <v>0</v>
      </c>
      <c r="M49" s="128">
        <v>0</v>
      </c>
      <c r="N49" s="128">
        <v>0</v>
      </c>
      <c r="O49" s="128">
        <v>0</v>
      </c>
      <c r="P49" s="128">
        <v>0</v>
      </c>
      <c r="Q49" s="87">
        <v>608.93633847370506</v>
      </c>
      <c r="R49" s="87">
        <v>636.6152629497825</v>
      </c>
      <c r="S49" s="87">
        <v>652.82720442862797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0.76782207871374342</v>
      </c>
      <c r="Z49" s="87">
        <v>0.22050056027256476</v>
      </c>
      <c r="AA49" s="87">
        <v>0.39920789029274151</v>
      </c>
      <c r="AB49" s="87">
        <v>-0.69550678804591903</v>
      </c>
      <c r="AC49" s="87">
        <v>-0.68377443005430139</v>
      </c>
      <c r="AD49" s="87">
        <v>-0.67000560727455172</v>
      </c>
      <c r="AE49" s="87">
        <v>-0.67914359871736518</v>
      </c>
      <c r="AF49" s="87">
        <v>-0.66254460481697042</v>
      </c>
    </row>
    <row r="50" spans="1:32" x14ac:dyDescent="0.3">
      <c r="A50" s="129" t="s">
        <v>523</v>
      </c>
      <c r="B50" t="s">
        <v>511</v>
      </c>
      <c r="C50" t="s">
        <v>512</v>
      </c>
      <c r="D50" s="3" t="s">
        <v>513</v>
      </c>
      <c r="E50" s="122" t="s">
        <v>524</v>
      </c>
      <c r="F50" t="s">
        <v>525</v>
      </c>
      <c r="H50" t="s">
        <v>526</v>
      </c>
      <c r="I50" s="128">
        <v>891</v>
      </c>
      <c r="J50" s="128">
        <v>980</v>
      </c>
      <c r="K50" s="128">
        <v>1111</v>
      </c>
      <c r="L50" s="128">
        <v>1</v>
      </c>
      <c r="M50" s="128">
        <v>0</v>
      </c>
      <c r="N50" s="128">
        <v>0</v>
      </c>
      <c r="O50" s="128">
        <v>0</v>
      </c>
      <c r="P50" s="128">
        <v>0</v>
      </c>
      <c r="Q50" s="87">
        <v>607.36196319018404</v>
      </c>
      <c r="R50" s="87">
        <v>668.02999318336742</v>
      </c>
      <c r="S50" s="87">
        <v>757.32788002726647</v>
      </c>
      <c r="T50" s="87">
        <v>0.68166325835037489</v>
      </c>
      <c r="U50" s="87">
        <v>0</v>
      </c>
      <c r="V50" s="87">
        <v>0</v>
      </c>
      <c r="W50" s="87">
        <v>0</v>
      </c>
      <c r="X50" s="87">
        <v>0</v>
      </c>
      <c r="Y50" s="87">
        <v>0.76680043907327944</v>
      </c>
      <c r="Z50" s="87">
        <v>0.24150614462177949</v>
      </c>
      <c r="AA50" s="87">
        <v>0.46375749480144002</v>
      </c>
      <c r="AB50" s="87">
        <v>1.8133182174865422E-2</v>
      </c>
      <c r="AC50" s="87">
        <v>-0.44725571455317936</v>
      </c>
      <c r="AD50" s="87">
        <v>-0.43348689177342964</v>
      </c>
      <c r="AE50" s="87">
        <v>-0.44262488321624321</v>
      </c>
      <c r="AF50" s="87">
        <v>-0.42602588931584839</v>
      </c>
    </row>
    <row r="51" spans="1:32" x14ac:dyDescent="0.3">
      <c r="A51" s="129" t="s">
        <v>527</v>
      </c>
      <c r="B51" t="s">
        <v>511</v>
      </c>
      <c r="C51" t="s">
        <v>512</v>
      </c>
      <c r="D51" s="3" t="s">
        <v>513</v>
      </c>
      <c r="E51" s="122" t="s">
        <v>519</v>
      </c>
      <c r="F51" t="s">
        <v>520</v>
      </c>
      <c r="H51" t="s">
        <v>528</v>
      </c>
      <c r="I51" s="128">
        <v>52</v>
      </c>
      <c r="J51" s="128">
        <v>142</v>
      </c>
      <c r="K51" s="128">
        <v>104</v>
      </c>
      <c r="L51" s="128">
        <v>0</v>
      </c>
      <c r="M51" s="128">
        <v>0</v>
      </c>
      <c r="N51" s="128">
        <v>0</v>
      </c>
      <c r="O51" s="128">
        <v>0</v>
      </c>
      <c r="P51" s="128">
        <v>0</v>
      </c>
      <c r="Q51" s="87">
        <v>118.72146118721462</v>
      </c>
      <c r="R51" s="87">
        <v>324.20091324200911</v>
      </c>
      <c r="S51" s="87">
        <v>237.44292237442923</v>
      </c>
      <c r="T51" s="87">
        <v>0</v>
      </c>
      <c r="U51" s="87">
        <v>0</v>
      </c>
      <c r="V51" s="87">
        <v>0</v>
      </c>
      <c r="W51" s="87">
        <v>0</v>
      </c>
      <c r="X51" s="87">
        <v>0</v>
      </c>
      <c r="Y51" s="87">
        <v>6.179439830704607E-2</v>
      </c>
      <c r="Z51" s="87">
        <v>-7.1170585698311126E-2</v>
      </c>
      <c r="AA51" s="87">
        <v>-3.8079678447313463E-2</v>
      </c>
      <c r="AB51" s="87">
        <v>6.5967930794386176E-2</v>
      </c>
      <c r="AC51" s="87">
        <v>7.770028878600381E-2</v>
      </c>
      <c r="AD51" s="87">
        <v>9.1469111565753533E-2</v>
      </c>
      <c r="AE51" s="87">
        <v>8.2331120122940013E-2</v>
      </c>
      <c r="AF51" s="87">
        <v>9.8930114023334764E-2</v>
      </c>
    </row>
    <row r="52" spans="1:32" x14ac:dyDescent="0.3">
      <c r="A52" s="129" t="s">
        <v>529</v>
      </c>
      <c r="B52" t="s">
        <v>511</v>
      </c>
      <c r="C52" t="s">
        <v>512</v>
      </c>
      <c r="D52" s="3" t="s">
        <v>513</v>
      </c>
      <c r="E52" s="122" t="s">
        <v>519</v>
      </c>
      <c r="F52" t="s">
        <v>520</v>
      </c>
      <c r="H52" t="s">
        <v>517</v>
      </c>
      <c r="I52" s="128">
        <v>22</v>
      </c>
      <c r="J52" s="128">
        <v>81</v>
      </c>
      <c r="K52" s="128">
        <v>50</v>
      </c>
      <c r="L52" s="128">
        <v>0</v>
      </c>
      <c r="M52" s="128">
        <v>0</v>
      </c>
      <c r="N52" s="128">
        <v>0</v>
      </c>
      <c r="O52" s="128">
        <v>0</v>
      </c>
      <c r="P52" s="128">
        <v>0</v>
      </c>
      <c r="Q52" s="87">
        <v>54.320987654320987</v>
      </c>
      <c r="R52" s="87">
        <v>200</v>
      </c>
      <c r="S52" s="87">
        <v>123.45679012345678</v>
      </c>
      <c r="T52" s="87">
        <v>0</v>
      </c>
      <c r="U52" s="87">
        <v>0</v>
      </c>
      <c r="V52" s="87">
        <v>0</v>
      </c>
      <c r="W52" s="87">
        <v>0</v>
      </c>
      <c r="X52" s="87">
        <v>0</v>
      </c>
      <c r="Y52" s="87">
        <v>-0.27216329969811737</v>
      </c>
      <c r="Z52" s="87">
        <v>-0.27980875401343258</v>
      </c>
      <c r="AA52" s="87">
        <v>-0.31988550348629391</v>
      </c>
      <c r="AB52" s="87">
        <v>9.9987018083817117E-2</v>
      </c>
      <c r="AC52" s="87">
        <v>0.11171937607543475</v>
      </c>
      <c r="AD52" s="87">
        <v>0.1254881988551845</v>
      </c>
      <c r="AE52" s="87">
        <v>0.1163502074123709</v>
      </c>
      <c r="AF52" s="87">
        <v>0.13294920131276572</v>
      </c>
    </row>
    <row r="53" spans="1:32" x14ac:dyDescent="0.3">
      <c r="A53" s="129" t="s">
        <v>530</v>
      </c>
      <c r="B53" t="s">
        <v>511</v>
      </c>
      <c r="C53" t="s">
        <v>512</v>
      </c>
      <c r="D53" s="3" t="s">
        <v>513</v>
      </c>
      <c r="E53" s="122" t="s">
        <v>524</v>
      </c>
      <c r="F53" t="s">
        <v>525</v>
      </c>
      <c r="H53" t="s">
        <v>526</v>
      </c>
      <c r="I53" s="128">
        <v>73</v>
      </c>
      <c r="J53" s="128">
        <v>149</v>
      </c>
      <c r="K53" s="128">
        <v>97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87">
        <v>94.315245478036175</v>
      </c>
      <c r="R53" s="87">
        <v>192.50645994832041</v>
      </c>
      <c r="S53" s="87">
        <v>125.32299741602067</v>
      </c>
      <c r="T53" s="87">
        <v>0</v>
      </c>
      <c r="U53" s="87">
        <v>0</v>
      </c>
      <c r="V53" s="87">
        <v>0</v>
      </c>
      <c r="W53" s="87">
        <v>0</v>
      </c>
      <c r="X53" s="87">
        <v>0</v>
      </c>
      <c r="Y53" s="87">
        <v>-3.9344416193508966E-2</v>
      </c>
      <c r="Z53" s="87">
        <v>-0.29761110756118475</v>
      </c>
      <c r="AA53" s="87">
        <v>-0.31545820337464253</v>
      </c>
      <c r="AB53" s="87">
        <v>-0.18129891938440693</v>
      </c>
      <c r="AC53" s="87">
        <v>-0.16956656139278928</v>
      </c>
      <c r="AD53" s="87">
        <v>-0.15579773861303953</v>
      </c>
      <c r="AE53" s="87">
        <v>-0.16493573005585313</v>
      </c>
      <c r="AF53" s="87">
        <v>-0.14833673615545828</v>
      </c>
    </row>
    <row r="54" spans="1:32" x14ac:dyDescent="0.3">
      <c r="A54" s="129" t="s">
        <v>531</v>
      </c>
      <c r="B54" t="s">
        <v>511</v>
      </c>
      <c r="C54" t="s">
        <v>512</v>
      </c>
      <c r="D54" s="3" t="s">
        <v>513</v>
      </c>
      <c r="E54" s="122" t="s">
        <v>532</v>
      </c>
      <c r="F54" t="s">
        <v>533</v>
      </c>
      <c r="G54" t="s">
        <v>534</v>
      </c>
      <c r="H54" t="s">
        <v>535</v>
      </c>
      <c r="I54" s="128">
        <v>88</v>
      </c>
      <c r="J54" s="128">
        <v>183</v>
      </c>
      <c r="K54" s="128">
        <v>134</v>
      </c>
      <c r="L54" s="128">
        <v>0</v>
      </c>
      <c r="M54" s="128">
        <v>0</v>
      </c>
      <c r="N54" s="128">
        <v>0</v>
      </c>
      <c r="O54" s="128">
        <v>0</v>
      </c>
      <c r="P54" s="128">
        <v>0</v>
      </c>
      <c r="Q54" s="87">
        <v>111.1111111111111</v>
      </c>
      <c r="R54" s="87">
        <v>231.06060606060606</v>
      </c>
      <c r="S54" s="87">
        <v>169.1919191919192</v>
      </c>
      <c r="T54" s="87">
        <v>0</v>
      </c>
      <c r="U54" s="87">
        <v>0</v>
      </c>
      <c r="V54" s="87">
        <v>0</v>
      </c>
      <c r="W54" s="87">
        <v>0</v>
      </c>
      <c r="X54" s="87">
        <v>0</v>
      </c>
      <c r="Y54" s="87">
        <v>3.1327294513520641E-2</v>
      </c>
      <c r="Z54" s="87">
        <v>-0.21860045254012606</v>
      </c>
      <c r="AA54" s="87">
        <v>-0.18572475564135352</v>
      </c>
      <c r="AB54" s="87">
        <v>-0.19128314029100785</v>
      </c>
      <c r="AC54" s="87">
        <v>-0.17955078229939017</v>
      </c>
      <c r="AD54" s="87">
        <v>-0.16578195951964048</v>
      </c>
      <c r="AE54" s="87">
        <v>-0.17491995096245402</v>
      </c>
      <c r="AF54" s="87">
        <v>-0.1583209570620592</v>
      </c>
    </row>
    <row r="55" spans="1:32" x14ac:dyDescent="0.3">
      <c r="A55" s="129" t="s">
        <v>536</v>
      </c>
      <c r="B55" t="s">
        <v>511</v>
      </c>
      <c r="C55" t="s">
        <v>512</v>
      </c>
      <c r="D55" s="3" t="s">
        <v>513</v>
      </c>
      <c r="E55" s="122" t="s">
        <v>537</v>
      </c>
      <c r="F55" t="s">
        <v>538</v>
      </c>
      <c r="G55" t="s">
        <v>539</v>
      </c>
      <c r="H55" t="s">
        <v>540</v>
      </c>
      <c r="I55" s="128">
        <v>184</v>
      </c>
      <c r="J55" s="128">
        <v>509</v>
      </c>
      <c r="K55" s="128">
        <v>525</v>
      </c>
      <c r="L55" s="128">
        <v>0</v>
      </c>
      <c r="M55" s="128">
        <v>0</v>
      </c>
      <c r="N55" s="128">
        <v>0</v>
      </c>
      <c r="O55" s="128">
        <v>0</v>
      </c>
      <c r="P55" s="128">
        <v>0</v>
      </c>
      <c r="Q55" s="87">
        <v>195.32908704883229</v>
      </c>
      <c r="R55" s="87">
        <v>540.33970276008495</v>
      </c>
      <c r="S55" s="87">
        <v>557.32484076433127</v>
      </c>
      <c r="T55" s="87">
        <v>0</v>
      </c>
      <c r="U55" s="87">
        <v>0</v>
      </c>
      <c r="V55" s="87">
        <v>0</v>
      </c>
      <c r="W55" s="87">
        <v>0</v>
      </c>
      <c r="X55" s="87">
        <v>0</v>
      </c>
      <c r="Y55" s="87">
        <v>0.27505467310739057</v>
      </c>
      <c r="Z55" s="87">
        <v>0.14958194601082717</v>
      </c>
      <c r="AA55" s="87">
        <v>0.330799959181097</v>
      </c>
      <c r="AB55" s="87">
        <v>-0.26660886149439172</v>
      </c>
      <c r="AC55" s="87">
        <v>-0.25487650350277402</v>
      </c>
      <c r="AD55" s="87">
        <v>-0.24110768072302427</v>
      </c>
      <c r="AE55" s="87">
        <v>-0.25024567216583787</v>
      </c>
      <c r="AF55" s="87">
        <v>-0.23364667826544308</v>
      </c>
    </row>
    <row r="56" spans="1:32" x14ac:dyDescent="0.3">
      <c r="A56" s="129" t="s">
        <v>541</v>
      </c>
      <c r="B56" t="s">
        <v>511</v>
      </c>
      <c r="C56" t="s">
        <v>512</v>
      </c>
      <c r="D56" s="3" t="s">
        <v>513</v>
      </c>
      <c r="E56" s="122" t="s">
        <v>542</v>
      </c>
      <c r="F56" t="s">
        <v>543</v>
      </c>
      <c r="G56" t="s">
        <v>544</v>
      </c>
      <c r="H56" t="s">
        <v>545</v>
      </c>
      <c r="I56" s="128">
        <v>45</v>
      </c>
      <c r="J56" s="128">
        <v>25</v>
      </c>
      <c r="K56" s="128">
        <v>34</v>
      </c>
      <c r="L56" s="128">
        <v>0</v>
      </c>
      <c r="M56" s="128">
        <v>0</v>
      </c>
      <c r="N56" s="128">
        <v>0</v>
      </c>
      <c r="O56" s="128">
        <v>0</v>
      </c>
      <c r="P56" s="128">
        <v>0</v>
      </c>
      <c r="Q56" s="87">
        <v>241.93548387096774</v>
      </c>
      <c r="R56" s="87">
        <v>134.40860215053763</v>
      </c>
      <c r="S56" s="87">
        <v>182.7956989247312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0.37160765784438482</v>
      </c>
      <c r="Z56" s="87">
        <v>-0.44648410332270178</v>
      </c>
      <c r="AA56" s="87">
        <v>-0.14741570753492883</v>
      </c>
      <c r="AB56" s="87">
        <v>0.43792909708056932</v>
      </c>
      <c r="AC56" s="87">
        <v>0.44966145507218702</v>
      </c>
      <c r="AD56" s="87">
        <v>0.46343027785193669</v>
      </c>
      <c r="AE56" s="87">
        <v>0.45429228640912317</v>
      </c>
      <c r="AF56" s="87">
        <v>0.47089128030951793</v>
      </c>
    </row>
    <row r="57" spans="1:32" x14ac:dyDescent="0.3">
      <c r="A57" s="129" t="s">
        <v>546</v>
      </c>
      <c r="B57" t="s">
        <v>511</v>
      </c>
      <c r="C57" t="s">
        <v>512</v>
      </c>
      <c r="D57" s="3" t="s">
        <v>513</v>
      </c>
      <c r="E57" s="122" t="s">
        <v>532</v>
      </c>
      <c r="F57" t="s">
        <v>533</v>
      </c>
      <c r="G57" t="s">
        <v>534</v>
      </c>
      <c r="H57" t="s">
        <v>535</v>
      </c>
      <c r="I57" s="128">
        <v>80</v>
      </c>
      <c r="J57" s="128">
        <v>240</v>
      </c>
      <c r="K57" s="128">
        <v>138</v>
      </c>
      <c r="L57" s="128">
        <v>0</v>
      </c>
      <c r="M57" s="128">
        <v>0</v>
      </c>
      <c r="N57" s="128">
        <v>0</v>
      </c>
      <c r="O57" s="128">
        <v>0</v>
      </c>
      <c r="P57" s="128">
        <v>0</v>
      </c>
      <c r="Q57" s="87">
        <v>106.66666666666667</v>
      </c>
      <c r="R57" s="87">
        <v>320</v>
      </c>
      <c r="S57" s="87">
        <v>184</v>
      </c>
      <c r="T57" s="87">
        <v>0</v>
      </c>
      <c r="U57" s="87">
        <v>0</v>
      </c>
      <c r="V57" s="87">
        <v>0</v>
      </c>
      <c r="W57" s="87">
        <v>0</v>
      </c>
      <c r="X57" s="87">
        <v>0</v>
      </c>
      <c r="Y57" s="87">
        <v>1.3843822381357214E-2</v>
      </c>
      <c r="Z57" s="87">
        <v>-7.7457522220590075E-2</v>
      </c>
      <c r="AA57" s="87">
        <v>-0.14933334838151943</v>
      </c>
      <c r="AB57" s="87">
        <v>-0.16761922209321442</v>
      </c>
      <c r="AC57" s="87">
        <v>-0.15588686410159674</v>
      </c>
      <c r="AD57" s="87">
        <v>-0.14211804132184702</v>
      </c>
      <c r="AE57" s="87">
        <v>-0.15125603276466057</v>
      </c>
      <c r="AF57" s="87">
        <v>-0.13465703886426575</v>
      </c>
    </row>
    <row r="58" spans="1:32" x14ac:dyDescent="0.3">
      <c r="A58" s="129" t="s">
        <v>547</v>
      </c>
      <c r="B58" t="s">
        <v>511</v>
      </c>
      <c r="C58" t="s">
        <v>512</v>
      </c>
      <c r="D58" s="3" t="s">
        <v>513</v>
      </c>
      <c r="E58" s="122" t="s">
        <v>514</v>
      </c>
      <c r="F58" t="s">
        <v>515</v>
      </c>
      <c r="G58" t="s">
        <v>548</v>
      </c>
      <c r="H58" t="s">
        <v>549</v>
      </c>
      <c r="I58" s="128">
        <v>362</v>
      </c>
      <c r="J58" s="128">
        <v>828</v>
      </c>
      <c r="K58" s="128">
        <v>780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87">
        <v>257.83475783475785</v>
      </c>
      <c r="R58" s="87">
        <v>589.74358974358972</v>
      </c>
      <c r="S58" s="87">
        <v>555.55555555555554</v>
      </c>
      <c r="T58" s="87">
        <v>0</v>
      </c>
      <c r="U58" s="87">
        <v>0</v>
      </c>
      <c r="V58" s="87">
        <v>0</v>
      </c>
      <c r="W58" s="87">
        <v>0</v>
      </c>
      <c r="X58" s="87">
        <v>0</v>
      </c>
      <c r="Y58" s="87">
        <v>0.39505010851841477</v>
      </c>
      <c r="Z58" s="87">
        <v>0.18741406542282849</v>
      </c>
      <c r="AA58" s="87">
        <v>0.32928394121436316</v>
      </c>
      <c r="AB58" s="87">
        <v>-0.43992506649530072</v>
      </c>
      <c r="AC58" s="87">
        <v>-0.42819270850368307</v>
      </c>
      <c r="AD58" s="87">
        <v>-0.41442388572393329</v>
      </c>
      <c r="AE58" s="87">
        <v>-0.42356187716674693</v>
      </c>
      <c r="AF58" s="87">
        <v>-0.40696288326635216</v>
      </c>
    </row>
    <row r="59" spans="1:32" x14ac:dyDescent="0.3">
      <c r="A59" s="129" t="s">
        <v>550</v>
      </c>
      <c r="B59" t="s">
        <v>511</v>
      </c>
      <c r="C59" t="s">
        <v>512</v>
      </c>
      <c r="D59" s="3" t="s">
        <v>513</v>
      </c>
      <c r="E59" s="122" t="s">
        <v>532</v>
      </c>
      <c r="F59" t="s">
        <v>551</v>
      </c>
      <c r="G59" t="s">
        <v>552</v>
      </c>
      <c r="H59" t="s">
        <v>549</v>
      </c>
      <c r="I59" s="128">
        <v>322</v>
      </c>
      <c r="J59" s="128">
        <v>647</v>
      </c>
      <c r="K59" s="128">
        <v>588</v>
      </c>
      <c r="L59" s="128">
        <v>0</v>
      </c>
      <c r="M59" s="128">
        <v>0</v>
      </c>
      <c r="N59" s="128">
        <v>0</v>
      </c>
      <c r="O59" s="128">
        <v>0</v>
      </c>
      <c r="P59" s="128">
        <v>0</v>
      </c>
      <c r="Q59" s="87">
        <v>232.32323232323233</v>
      </c>
      <c r="R59" s="87">
        <v>466.81096681096682</v>
      </c>
      <c r="S59" s="87">
        <v>424.24242424242425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0.34987569410068742</v>
      </c>
      <c r="Z59" s="87">
        <v>8.5965202938760893E-2</v>
      </c>
      <c r="AA59" s="87">
        <v>0.21226137851337887</v>
      </c>
      <c r="AB59" s="87">
        <v>-0.43432118897730226</v>
      </c>
      <c r="AC59" s="87">
        <v>-0.42258883098568456</v>
      </c>
      <c r="AD59" s="87">
        <v>-0.40882000820593489</v>
      </c>
      <c r="AE59" s="87">
        <v>-0.41795799964874841</v>
      </c>
      <c r="AF59" s="87">
        <v>-0.40135900574835365</v>
      </c>
    </row>
    <row r="60" spans="1:32" x14ac:dyDescent="0.3">
      <c r="A60" s="129" t="s">
        <v>553</v>
      </c>
      <c r="B60" t="s">
        <v>511</v>
      </c>
      <c r="C60" t="s">
        <v>512</v>
      </c>
      <c r="D60" s="3" t="s">
        <v>513</v>
      </c>
      <c r="E60" s="122" t="s">
        <v>524</v>
      </c>
      <c r="F60" t="s">
        <v>533</v>
      </c>
      <c r="G60" t="s">
        <v>534</v>
      </c>
      <c r="H60" t="s">
        <v>535</v>
      </c>
      <c r="I60" s="128">
        <v>229</v>
      </c>
      <c r="J60" s="128">
        <v>353</v>
      </c>
      <c r="K60" s="128">
        <v>330</v>
      </c>
      <c r="L60" s="128">
        <v>0</v>
      </c>
      <c r="M60" s="128">
        <v>0</v>
      </c>
      <c r="N60" s="128">
        <v>0</v>
      </c>
      <c r="O60" s="128">
        <v>0</v>
      </c>
      <c r="P60" s="128">
        <v>0</v>
      </c>
      <c r="Q60" s="87">
        <v>304.11686586985394</v>
      </c>
      <c r="R60" s="87">
        <v>468.79150066401064</v>
      </c>
      <c r="S60" s="87">
        <v>438.24701195219126</v>
      </c>
      <c r="T60" s="87">
        <v>0</v>
      </c>
      <c r="U60" s="87">
        <v>0</v>
      </c>
      <c r="V60" s="87">
        <v>0</v>
      </c>
      <c r="W60" s="87">
        <v>0</v>
      </c>
      <c r="X60" s="87">
        <v>0</v>
      </c>
      <c r="Y60" s="87">
        <v>0.46709691907776824</v>
      </c>
      <c r="Z60" s="87">
        <v>8.8083102393476997E-2</v>
      </c>
      <c r="AA60" s="87">
        <v>0.22665462923067178</v>
      </c>
      <c r="AB60" s="87">
        <v>-0.16935293490221492</v>
      </c>
      <c r="AC60" s="87">
        <v>-0.15762057691059725</v>
      </c>
      <c r="AD60" s="87">
        <v>-0.14385175413084755</v>
      </c>
      <c r="AE60" s="87">
        <v>-0.1529897455736611</v>
      </c>
      <c r="AF60" s="87">
        <v>-0.13639075167326634</v>
      </c>
    </row>
    <row r="61" spans="1:32" x14ac:dyDescent="0.3">
      <c r="A61" s="129" t="s">
        <v>554</v>
      </c>
      <c r="B61" t="s">
        <v>511</v>
      </c>
      <c r="C61" t="s">
        <v>512</v>
      </c>
      <c r="D61" s="3" t="s">
        <v>513</v>
      </c>
      <c r="E61" s="122" t="s">
        <v>524</v>
      </c>
      <c r="F61" t="s">
        <v>525</v>
      </c>
      <c r="G61" t="s">
        <v>555</v>
      </c>
      <c r="H61" t="s">
        <v>526</v>
      </c>
      <c r="I61" s="128">
        <v>966</v>
      </c>
      <c r="J61" s="128">
        <v>1896</v>
      </c>
      <c r="K61" s="128">
        <v>2023</v>
      </c>
      <c r="L61" s="128">
        <v>0</v>
      </c>
      <c r="M61" s="128">
        <v>0</v>
      </c>
      <c r="N61" s="128">
        <v>0</v>
      </c>
      <c r="O61" s="128">
        <v>0</v>
      </c>
      <c r="P61" s="128">
        <v>0</v>
      </c>
      <c r="Q61" s="87">
        <v>633.85826771653547</v>
      </c>
      <c r="R61" s="87">
        <v>1244.0944881889764</v>
      </c>
      <c r="S61" s="87">
        <v>1327.4278215223096</v>
      </c>
      <c r="T61" s="87">
        <v>0</v>
      </c>
      <c r="U61" s="87">
        <v>0</v>
      </c>
      <c r="V61" s="87">
        <v>0</v>
      </c>
      <c r="W61" s="87">
        <v>0</v>
      </c>
      <c r="X61" s="87">
        <v>0</v>
      </c>
      <c r="Y61" s="87">
        <v>0.78532609676617882</v>
      </c>
      <c r="Z61" s="87">
        <v>0.51145654049648692</v>
      </c>
      <c r="AA61" s="87">
        <v>0.70739638333371713</v>
      </c>
      <c r="AB61" s="87">
        <v>-0.47554292570509599</v>
      </c>
      <c r="AC61" s="87">
        <v>-0.46381056771347834</v>
      </c>
      <c r="AD61" s="87">
        <v>-0.45004174493372856</v>
      </c>
      <c r="AE61" s="87">
        <v>-0.45917973637654219</v>
      </c>
      <c r="AF61" s="87">
        <v>-0.44258074247614743</v>
      </c>
    </row>
    <row r="62" spans="1:32" x14ac:dyDescent="0.3">
      <c r="A62" s="129" t="s">
        <v>556</v>
      </c>
      <c r="B62" t="s">
        <v>511</v>
      </c>
      <c r="C62" t="s">
        <v>512</v>
      </c>
      <c r="D62" s="3" t="s">
        <v>513</v>
      </c>
      <c r="E62" s="122" t="s">
        <v>557</v>
      </c>
      <c r="F62" t="s">
        <v>558</v>
      </c>
      <c r="G62" t="s">
        <v>559</v>
      </c>
      <c r="H62" t="s">
        <v>560</v>
      </c>
      <c r="I62" s="128">
        <v>219</v>
      </c>
      <c r="J62" s="128">
        <v>380</v>
      </c>
      <c r="K62" s="128">
        <v>396</v>
      </c>
      <c r="L62" s="128">
        <v>0</v>
      </c>
      <c r="M62" s="128">
        <v>0</v>
      </c>
      <c r="N62" s="128">
        <v>0</v>
      </c>
      <c r="O62" s="128">
        <v>0</v>
      </c>
      <c r="P62" s="128">
        <v>0</v>
      </c>
      <c r="Q62" s="87">
        <v>405.55555555555554</v>
      </c>
      <c r="R62" s="87">
        <v>703.7037037037037</v>
      </c>
      <c r="S62" s="87">
        <v>733.33333333333326</v>
      </c>
      <c r="T62" s="87">
        <v>0</v>
      </c>
      <c r="U62" s="87">
        <v>0</v>
      </c>
      <c r="V62" s="87">
        <v>0</v>
      </c>
      <c r="W62" s="87">
        <v>0</v>
      </c>
      <c r="X62" s="87">
        <v>0</v>
      </c>
      <c r="Y62" s="87">
        <v>0.59214997016036042</v>
      </c>
      <c r="Z62" s="87">
        <v>0.26444956174488243</v>
      </c>
      <c r="AA62" s="87">
        <v>0.45012757344036736</v>
      </c>
      <c r="AB62" s="87">
        <v>-2.4951718524482865E-2</v>
      </c>
      <c r="AC62" s="87">
        <v>-1.3219360532865225E-2</v>
      </c>
      <c r="AD62" s="87">
        <v>5.4946224688455481E-4</v>
      </c>
      <c r="AE62" s="87">
        <v>-8.5885291959290743E-3</v>
      </c>
      <c r="AF62" s="87">
        <v>8.0104647044657497E-3</v>
      </c>
    </row>
    <row r="63" spans="1:32" x14ac:dyDescent="0.3">
      <c r="A63" s="129" t="s">
        <v>561</v>
      </c>
      <c r="B63" t="s">
        <v>511</v>
      </c>
      <c r="C63" t="s">
        <v>512</v>
      </c>
      <c r="D63" s="3" t="s">
        <v>513</v>
      </c>
      <c r="E63" s="122" t="s">
        <v>519</v>
      </c>
      <c r="F63" t="s">
        <v>520</v>
      </c>
      <c r="G63" t="s">
        <v>521</v>
      </c>
      <c r="H63" t="s">
        <v>522</v>
      </c>
      <c r="I63" s="128">
        <v>1468</v>
      </c>
      <c r="J63" s="128">
        <v>2722</v>
      </c>
      <c r="K63" s="128">
        <v>3052</v>
      </c>
      <c r="L63" s="128">
        <v>0</v>
      </c>
      <c r="M63" s="128">
        <v>0</v>
      </c>
      <c r="N63" s="128">
        <v>0</v>
      </c>
      <c r="O63" s="128">
        <v>0</v>
      </c>
      <c r="P63" s="128">
        <v>0</v>
      </c>
      <c r="Q63" s="87">
        <v>616.28883291351804</v>
      </c>
      <c r="R63" s="87">
        <v>1142.7371956339209</v>
      </c>
      <c r="S63" s="87">
        <v>1281.2762384550797</v>
      </c>
      <c r="T63" s="87">
        <v>0</v>
      </c>
      <c r="U63" s="87">
        <v>0</v>
      </c>
      <c r="V63" s="87">
        <v>0</v>
      </c>
      <c r="W63" s="87">
        <v>0</v>
      </c>
      <c r="X63" s="87">
        <v>0</v>
      </c>
      <c r="Y63" s="87">
        <v>0.77304139911724912</v>
      </c>
      <c r="Z63" s="87">
        <v>0.4745147917423132</v>
      </c>
      <c r="AA63" s="87">
        <v>0.69199205707987466</v>
      </c>
      <c r="AB63" s="87">
        <v>-0.66949971584827295</v>
      </c>
      <c r="AC63" s="87">
        <v>-0.6577673578566553</v>
      </c>
      <c r="AD63" s="87">
        <v>-0.64399853507690563</v>
      </c>
      <c r="AE63" s="87">
        <v>-0.65313652651971921</v>
      </c>
      <c r="AF63" s="87">
        <v>-0.63653753261932444</v>
      </c>
    </row>
    <row r="64" spans="1:32" x14ac:dyDescent="0.3">
      <c r="A64" s="129" t="s">
        <v>562</v>
      </c>
      <c r="B64" t="s">
        <v>511</v>
      </c>
      <c r="C64" t="s">
        <v>512</v>
      </c>
      <c r="D64" s="3" t="s">
        <v>513</v>
      </c>
      <c r="E64" s="122" t="s">
        <v>514</v>
      </c>
      <c r="F64" t="s">
        <v>515</v>
      </c>
      <c r="G64" t="s">
        <v>548</v>
      </c>
      <c r="H64" t="s">
        <v>549</v>
      </c>
      <c r="I64" s="128">
        <v>851</v>
      </c>
      <c r="J64" s="128">
        <v>974</v>
      </c>
      <c r="K64" s="128">
        <v>819</v>
      </c>
      <c r="L64" s="128">
        <v>1</v>
      </c>
      <c r="M64" s="128">
        <v>0</v>
      </c>
      <c r="N64" s="128">
        <v>0</v>
      </c>
      <c r="O64" s="128">
        <v>0</v>
      </c>
      <c r="P64" s="128">
        <v>0</v>
      </c>
      <c r="Q64" s="87">
        <v>594.6890286512928</v>
      </c>
      <c r="R64" s="87">
        <v>680.64290705800136</v>
      </c>
      <c r="S64" s="87">
        <v>572.32704402515719</v>
      </c>
      <c r="T64" s="87">
        <v>0.69881201956673655</v>
      </c>
      <c r="U64" s="87">
        <v>0</v>
      </c>
      <c r="V64" s="87">
        <v>0</v>
      </c>
      <c r="W64" s="87">
        <v>0</v>
      </c>
      <c r="X64" s="87">
        <v>0</v>
      </c>
      <c r="Y64" s="87">
        <v>0.75765422394403215</v>
      </c>
      <c r="Z64" s="87">
        <v>0.2496308701551232</v>
      </c>
      <c r="AA64" s="87">
        <v>0.34218746575645481</v>
      </c>
      <c r="AB64" s="87">
        <v>2.8923662258371802E-2</v>
      </c>
      <c r="AC64" s="87">
        <v>-0.436465234469673</v>
      </c>
      <c r="AD64" s="87">
        <v>-0.42269641168992328</v>
      </c>
      <c r="AE64" s="87">
        <v>-0.43183440313273685</v>
      </c>
      <c r="AF64" s="87">
        <v>-0.41523540923234209</v>
      </c>
    </row>
    <row r="65" spans="1:32" x14ac:dyDescent="0.3">
      <c r="A65" s="129" t="s">
        <v>563</v>
      </c>
      <c r="B65" t="s">
        <v>511</v>
      </c>
      <c r="C65" t="s">
        <v>512</v>
      </c>
      <c r="D65" s="3" t="s">
        <v>513</v>
      </c>
      <c r="E65" s="122" t="s">
        <v>537</v>
      </c>
      <c r="F65" t="s">
        <v>551</v>
      </c>
      <c r="G65" t="s">
        <v>552</v>
      </c>
      <c r="H65" t="s">
        <v>549</v>
      </c>
      <c r="I65" s="128">
        <v>1218</v>
      </c>
      <c r="J65" s="128">
        <v>1257</v>
      </c>
      <c r="K65" s="128">
        <v>1175</v>
      </c>
      <c r="L65" s="128">
        <v>0</v>
      </c>
      <c r="M65" s="128">
        <v>0</v>
      </c>
      <c r="N65" s="128">
        <v>0</v>
      </c>
      <c r="O65" s="128">
        <v>0</v>
      </c>
      <c r="P65" s="128">
        <v>0</v>
      </c>
      <c r="Q65" s="87">
        <v>812</v>
      </c>
      <c r="R65" s="87">
        <v>838</v>
      </c>
      <c r="S65" s="87">
        <v>783.33333333333337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0.89284347987025059</v>
      </c>
      <c r="Z65" s="87">
        <v>0.33990539513354312</v>
      </c>
      <c r="AA65" s="87">
        <v>0.47840951601499021</v>
      </c>
      <c r="AB65" s="87">
        <v>-0.46864921775719559</v>
      </c>
      <c r="AC65" s="87">
        <v>-0.45691685976557794</v>
      </c>
      <c r="AD65" s="87">
        <v>-0.44314803698582822</v>
      </c>
      <c r="AE65" s="87">
        <v>-0.45228602842864174</v>
      </c>
      <c r="AF65" s="87">
        <v>-0.43568703452824692</v>
      </c>
    </row>
    <row r="66" spans="1:32" x14ac:dyDescent="0.3">
      <c r="A66" s="129" t="s">
        <v>564</v>
      </c>
      <c r="B66" t="s">
        <v>511</v>
      </c>
      <c r="C66" t="s">
        <v>512</v>
      </c>
      <c r="D66" s="3" t="s">
        <v>513</v>
      </c>
      <c r="E66" s="122" t="s">
        <v>524</v>
      </c>
      <c r="F66" t="s">
        <v>525</v>
      </c>
      <c r="H66" t="s">
        <v>526</v>
      </c>
      <c r="I66" s="128">
        <v>2520</v>
      </c>
      <c r="J66" s="128">
        <v>1615</v>
      </c>
      <c r="K66" s="128">
        <v>1762</v>
      </c>
      <c r="L66" s="128">
        <v>0</v>
      </c>
      <c r="M66" s="128">
        <v>0</v>
      </c>
      <c r="N66" s="128">
        <v>0</v>
      </c>
      <c r="O66" s="128">
        <v>0</v>
      </c>
      <c r="P66" s="128">
        <v>0</v>
      </c>
      <c r="Q66" s="87">
        <v>1673.3067729083666</v>
      </c>
      <c r="R66" s="87">
        <v>1072.3771580345285</v>
      </c>
      <c r="S66" s="87">
        <v>1169.9867197875167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1.2067709353146763</v>
      </c>
      <c r="Z66" s="87">
        <v>0.44697065095024047</v>
      </c>
      <c r="AA66" s="87">
        <v>0.65258229540846779</v>
      </c>
      <c r="AB66" s="87">
        <v>-0.47038293056619612</v>
      </c>
      <c r="AC66" s="87">
        <v>-0.45865057257457842</v>
      </c>
      <c r="AD66" s="87">
        <v>-0.44488174979482875</v>
      </c>
      <c r="AE66" s="87">
        <v>-0.45401974123764233</v>
      </c>
      <c r="AF66" s="87">
        <v>-0.43742074733724751</v>
      </c>
    </row>
    <row r="67" spans="1:32" x14ac:dyDescent="0.3">
      <c r="A67" s="129" t="s">
        <v>565</v>
      </c>
      <c r="B67" t="s">
        <v>511</v>
      </c>
      <c r="C67" t="s">
        <v>512</v>
      </c>
      <c r="D67" s="3" t="s">
        <v>513</v>
      </c>
      <c r="E67" s="122" t="s">
        <v>557</v>
      </c>
      <c r="F67" t="s">
        <v>558</v>
      </c>
      <c r="G67" t="s">
        <v>559</v>
      </c>
      <c r="H67" t="s">
        <v>560</v>
      </c>
      <c r="I67" s="128">
        <v>583</v>
      </c>
      <c r="J67" s="128">
        <v>367</v>
      </c>
      <c r="K67" s="128">
        <v>360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87">
        <v>1091.7602996254682</v>
      </c>
      <c r="R67" s="87">
        <v>687.26591760299618</v>
      </c>
      <c r="S67" s="87">
        <v>674.15730337078651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1.0216088087580213</v>
      </c>
      <c r="Z67" s="87">
        <v>0.25420474685291666</v>
      </c>
      <c r="AA67" s="87">
        <v>0.41364215363660467</v>
      </c>
      <c r="AB67" s="87">
        <v>-2.0099215730070751E-2</v>
      </c>
      <c r="AC67" s="87">
        <v>-8.3668577384530957E-3</v>
      </c>
      <c r="AD67" s="87">
        <v>5.4019650412965997E-3</v>
      </c>
      <c r="AE67" s="87">
        <v>-3.7360264015169251E-3</v>
      </c>
      <c r="AF67" s="87">
        <v>1.2862967498877812E-2</v>
      </c>
    </row>
    <row r="68" spans="1:32" x14ac:dyDescent="0.3">
      <c r="A68" s="129" t="s">
        <v>566</v>
      </c>
      <c r="B68" t="s">
        <v>511</v>
      </c>
      <c r="C68" t="s">
        <v>512</v>
      </c>
      <c r="D68" s="3" t="s">
        <v>513</v>
      </c>
      <c r="E68" s="122" t="s">
        <v>519</v>
      </c>
      <c r="F68" t="s">
        <v>520</v>
      </c>
      <c r="G68" t="s">
        <v>521</v>
      </c>
      <c r="H68" t="s">
        <v>517</v>
      </c>
      <c r="I68" s="128">
        <v>3202</v>
      </c>
      <c r="J68" s="128">
        <v>2040</v>
      </c>
      <c r="K68" s="128">
        <v>1958</v>
      </c>
      <c r="L68" s="128">
        <v>1</v>
      </c>
      <c r="M68" s="128">
        <v>0</v>
      </c>
      <c r="N68" s="128">
        <v>0</v>
      </c>
      <c r="O68" s="128">
        <v>0</v>
      </c>
      <c r="P68" s="128">
        <v>0</v>
      </c>
      <c r="Q68" s="87">
        <v>1334.1666666666667</v>
      </c>
      <c r="R68" s="87">
        <v>850</v>
      </c>
      <c r="S68" s="87">
        <v>815.83333333333337</v>
      </c>
      <c r="T68" s="87">
        <v>0.41666666666666669</v>
      </c>
      <c r="U68" s="87">
        <v>0</v>
      </c>
      <c r="V68" s="87">
        <v>0</v>
      </c>
      <c r="W68" s="87">
        <v>0</v>
      </c>
      <c r="X68" s="87">
        <v>0</v>
      </c>
      <c r="Y68" s="87">
        <v>1.1083871021103067</v>
      </c>
      <c r="Z68" s="87">
        <v>0.34601401785894303</v>
      </c>
      <c r="AA68" s="87">
        <v>0.49599047578199201</v>
      </c>
      <c r="AB68" s="87">
        <v>-0.19564794569345792</v>
      </c>
      <c r="AC68" s="87">
        <v>-0.66103684242150262</v>
      </c>
      <c r="AD68" s="87">
        <v>-0.64726801964175296</v>
      </c>
      <c r="AE68" s="87">
        <v>-0.65640601108456653</v>
      </c>
      <c r="AF68" s="87">
        <v>-0.63980701718417177</v>
      </c>
    </row>
    <row r="69" spans="1:32" x14ac:dyDescent="0.3">
      <c r="A69" s="129" t="s">
        <v>567</v>
      </c>
      <c r="B69" t="s">
        <v>511</v>
      </c>
      <c r="C69" t="s">
        <v>512</v>
      </c>
      <c r="D69" s="3" t="s">
        <v>513</v>
      </c>
      <c r="E69" s="122" t="s">
        <v>532</v>
      </c>
      <c r="F69" t="s">
        <v>533</v>
      </c>
      <c r="G69" t="s">
        <v>534</v>
      </c>
      <c r="I69" s="128">
        <v>33</v>
      </c>
      <c r="J69" s="128">
        <v>115</v>
      </c>
      <c r="K69" s="128">
        <v>85</v>
      </c>
      <c r="L69" s="128">
        <v>0</v>
      </c>
      <c r="M69" s="128">
        <v>0</v>
      </c>
      <c r="N69" s="128">
        <v>0</v>
      </c>
      <c r="O69" s="128">
        <v>0</v>
      </c>
      <c r="P69" s="128">
        <v>0</v>
      </c>
      <c r="Q69" s="87">
        <v>89.430894308943095</v>
      </c>
      <c r="R69" s="87">
        <v>311.65311653116532</v>
      </c>
      <c r="S69" s="87">
        <v>230.35230352303523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-5.8872353717026399E-2</v>
      </c>
      <c r="Z69" s="87">
        <v>-8.7955721469637926E-2</v>
      </c>
      <c r="AA69" s="87">
        <v>-5.0782109821174391E-2</v>
      </c>
      <c r="AB69" s="87">
        <v>0.14041567513942529</v>
      </c>
      <c r="AC69" s="87">
        <v>0.15214803313104297</v>
      </c>
      <c r="AD69" s="87">
        <v>0.16591685591079275</v>
      </c>
      <c r="AE69" s="87">
        <v>0.15677886446797912</v>
      </c>
      <c r="AF69" s="87">
        <v>0.17337785836837394</v>
      </c>
    </row>
    <row r="70" spans="1:32" x14ac:dyDescent="0.3">
      <c r="A70" s="129" t="s">
        <v>568</v>
      </c>
      <c r="B70" t="s">
        <v>511</v>
      </c>
      <c r="C70" t="s">
        <v>512</v>
      </c>
      <c r="D70" s="3" t="s">
        <v>513</v>
      </c>
      <c r="E70" s="122" t="s">
        <v>532</v>
      </c>
      <c r="F70" t="s">
        <v>533</v>
      </c>
      <c r="G70" t="s">
        <v>534</v>
      </c>
      <c r="H70" t="s">
        <v>535</v>
      </c>
      <c r="I70" s="128">
        <v>71</v>
      </c>
      <c r="J70" s="128">
        <v>253</v>
      </c>
      <c r="K70" s="128">
        <v>194</v>
      </c>
      <c r="L70" s="128">
        <v>0</v>
      </c>
      <c r="M70" s="128">
        <v>0</v>
      </c>
      <c r="N70" s="128">
        <v>0</v>
      </c>
      <c r="O70" s="128">
        <v>0</v>
      </c>
      <c r="P70" s="128">
        <v>0</v>
      </c>
      <c r="Q70" s="87">
        <v>94.289508632138109</v>
      </c>
      <c r="R70" s="87">
        <v>335.98937583001327</v>
      </c>
      <c r="S70" s="87">
        <v>257.63612217795486</v>
      </c>
      <c r="T70" s="87">
        <v>0</v>
      </c>
      <c r="U70" s="87">
        <v>0</v>
      </c>
      <c r="V70" s="87">
        <v>0</v>
      </c>
      <c r="W70" s="87">
        <v>0</v>
      </c>
      <c r="X70" s="87">
        <v>0</v>
      </c>
      <c r="Y70" s="87">
        <v>-3.9379728994431221E-2</v>
      </c>
      <c r="Z70" s="87">
        <v>-5.6328352070086449E-2</v>
      </c>
      <c r="AA70" s="87">
        <v>-3.5972289292607656E-3</v>
      </c>
      <c r="AB70" s="87">
        <v>-0.16935293490221492</v>
      </c>
      <c r="AC70" s="87">
        <v>-0.15762057691059725</v>
      </c>
      <c r="AD70" s="87">
        <v>-0.14385175413084755</v>
      </c>
      <c r="AE70" s="87">
        <v>-0.1529897455736611</v>
      </c>
      <c r="AF70" s="87">
        <v>-0.13639075167326634</v>
      </c>
    </row>
    <row r="71" spans="1:32" x14ac:dyDescent="0.3">
      <c r="A71" s="129" t="s">
        <v>569</v>
      </c>
      <c r="B71" t="s">
        <v>511</v>
      </c>
      <c r="C71" t="s">
        <v>512</v>
      </c>
      <c r="D71" s="3" t="s">
        <v>513</v>
      </c>
      <c r="E71" s="122" t="s">
        <v>514</v>
      </c>
      <c r="F71" t="s">
        <v>570</v>
      </c>
      <c r="G71" t="s">
        <v>516</v>
      </c>
      <c r="H71" t="s">
        <v>517</v>
      </c>
      <c r="I71" s="128">
        <v>39</v>
      </c>
      <c r="J71" s="128">
        <v>156</v>
      </c>
      <c r="K71" s="128">
        <v>108</v>
      </c>
      <c r="L71" s="128">
        <v>0</v>
      </c>
      <c r="M71" s="128">
        <v>0</v>
      </c>
      <c r="N71" s="128">
        <v>0</v>
      </c>
      <c r="O71" s="128">
        <v>0</v>
      </c>
      <c r="P71" s="128">
        <v>0</v>
      </c>
      <c r="Q71" s="87">
        <v>85.526315789473685</v>
      </c>
      <c r="R71" s="87">
        <v>342.10526315789474</v>
      </c>
      <c r="S71" s="87">
        <v>236.84210526315789</v>
      </c>
      <c r="T71" s="87">
        <v>0</v>
      </c>
      <c r="U71" s="87">
        <v>0</v>
      </c>
      <c r="V71" s="87">
        <v>0</v>
      </c>
      <c r="W71" s="87">
        <v>0</v>
      </c>
      <c r="X71" s="87">
        <v>0</v>
      </c>
      <c r="Y71" s="87">
        <v>-7.9258541632785978E-2</v>
      </c>
      <c r="Z71" s="87">
        <v>-4.7961840320708403E-2</v>
      </c>
      <c r="AA71" s="87">
        <v>-3.9256962870173384E-2</v>
      </c>
      <c r="AB71" s="87">
        <v>4.8477198634050624E-2</v>
      </c>
      <c r="AC71" s="87">
        <v>6.0209556625668299E-2</v>
      </c>
      <c r="AD71" s="87">
        <v>7.3978379405418002E-2</v>
      </c>
      <c r="AE71" s="87">
        <v>6.4840387962604468E-2</v>
      </c>
      <c r="AF71" s="87">
        <v>8.1439381862999233E-2</v>
      </c>
    </row>
    <row r="72" spans="1:32" x14ac:dyDescent="0.3">
      <c r="A72" s="129" t="s">
        <v>571</v>
      </c>
      <c r="B72" t="s">
        <v>511</v>
      </c>
      <c r="C72" t="s">
        <v>512</v>
      </c>
      <c r="D72" s="3" t="s">
        <v>513</v>
      </c>
      <c r="E72" s="122" t="s">
        <v>532</v>
      </c>
      <c r="F72" t="s">
        <v>533</v>
      </c>
      <c r="G72" t="s">
        <v>534</v>
      </c>
      <c r="H72" t="s">
        <v>535</v>
      </c>
      <c r="I72" s="128">
        <v>68</v>
      </c>
      <c r="J72" s="128">
        <v>201</v>
      </c>
      <c r="K72" s="128">
        <v>169</v>
      </c>
      <c r="L72" s="128">
        <v>0</v>
      </c>
      <c r="M72" s="128">
        <v>0</v>
      </c>
      <c r="N72" s="128">
        <v>0</v>
      </c>
      <c r="O72" s="128">
        <v>0</v>
      </c>
      <c r="P72" s="128">
        <v>0</v>
      </c>
      <c r="Q72" s="87">
        <v>131.7829457364341</v>
      </c>
      <c r="R72" s="87">
        <v>389.53488372093022</v>
      </c>
      <c r="S72" s="87">
        <v>327.51937984496124</v>
      </c>
      <c r="T72" s="87">
        <v>0</v>
      </c>
      <c r="U72" s="87">
        <v>0</v>
      </c>
      <c r="V72" s="87">
        <v>0</v>
      </c>
      <c r="W72" s="87">
        <v>0</v>
      </c>
      <c r="X72" s="87">
        <v>0</v>
      </c>
      <c r="Y72" s="87">
        <v>0.10615007527040292</v>
      </c>
      <c r="Z72" s="87">
        <v>8.1140093111762516E-3</v>
      </c>
      <c r="AA72" s="87">
        <v>0.10079814252160289</v>
      </c>
      <c r="AB72" s="87">
        <v>-5.2076603287257118E-3</v>
      </c>
      <c r="AC72" s="87">
        <v>6.5246976628919994E-3</v>
      </c>
      <c r="AD72" s="87">
        <v>2.0293520442641665E-2</v>
      </c>
      <c r="AE72" s="87">
        <v>1.1155528999828078E-2</v>
      </c>
      <c r="AF72" s="87">
        <v>2.7754522900222876E-2</v>
      </c>
    </row>
    <row r="73" spans="1:32" x14ac:dyDescent="0.3">
      <c r="A73" s="129" t="s">
        <v>536</v>
      </c>
      <c r="B73" t="s">
        <v>511</v>
      </c>
      <c r="C73" t="s">
        <v>572</v>
      </c>
      <c r="D73" s="3" t="s">
        <v>573</v>
      </c>
      <c r="E73" s="122" t="s">
        <v>574</v>
      </c>
      <c r="F73" t="s">
        <v>538</v>
      </c>
      <c r="G73" t="s">
        <v>539</v>
      </c>
      <c r="H73" t="s">
        <v>540</v>
      </c>
      <c r="I73" s="128">
        <v>184</v>
      </c>
      <c r="J73" s="128">
        <v>509</v>
      </c>
      <c r="K73" s="128">
        <v>525</v>
      </c>
      <c r="L73" s="128">
        <v>0</v>
      </c>
      <c r="M73" s="128">
        <v>0</v>
      </c>
      <c r="N73" s="128">
        <v>0</v>
      </c>
      <c r="O73" s="128">
        <v>0</v>
      </c>
      <c r="P73" s="128">
        <v>0</v>
      </c>
      <c r="Q73" s="87">
        <v>195.32908704883229</v>
      </c>
      <c r="R73" s="87">
        <v>540.33970276008495</v>
      </c>
      <c r="S73" s="87">
        <v>557.32484076433127</v>
      </c>
      <c r="T73" s="87">
        <v>0</v>
      </c>
      <c r="U73" s="87">
        <v>0</v>
      </c>
      <c r="V73" s="87">
        <v>0</v>
      </c>
      <c r="W73" s="87">
        <v>0</v>
      </c>
      <c r="X73" s="87">
        <v>0</v>
      </c>
      <c r="Y73" s="87">
        <v>0.27505467310739057</v>
      </c>
      <c r="Z73" s="87">
        <v>0.14958194601082717</v>
      </c>
      <c r="AA73" s="87">
        <v>0.330799959181097</v>
      </c>
      <c r="AB73" s="87">
        <v>-0.26660886149439172</v>
      </c>
      <c r="AC73" s="87">
        <v>-0.25487650350277402</v>
      </c>
      <c r="AD73" s="87">
        <v>-0.24110768072302427</v>
      </c>
      <c r="AE73" s="87">
        <v>-0.25024567216583787</v>
      </c>
      <c r="AF73" s="87">
        <v>-0.23364667826544308</v>
      </c>
    </row>
    <row r="74" spans="1:32" x14ac:dyDescent="0.3">
      <c r="A74" s="129" t="s">
        <v>575</v>
      </c>
      <c r="B74" t="s">
        <v>511</v>
      </c>
      <c r="C74" t="s">
        <v>576</v>
      </c>
      <c r="D74" s="3" t="s">
        <v>577</v>
      </c>
      <c r="F74" t="s">
        <v>578</v>
      </c>
      <c r="H74" t="s">
        <v>579</v>
      </c>
      <c r="I74" s="128">
        <v>132</v>
      </c>
      <c r="J74" s="128">
        <v>344</v>
      </c>
      <c r="K74" s="128">
        <v>211</v>
      </c>
      <c r="L74" s="128">
        <v>25</v>
      </c>
      <c r="M74" s="128">
        <v>24</v>
      </c>
      <c r="N74" s="128">
        <v>12</v>
      </c>
      <c r="O74" s="128">
        <v>11</v>
      </c>
      <c r="P74" s="128">
        <v>11</v>
      </c>
      <c r="Q74" s="87">
        <v>137.93103448275863</v>
      </c>
      <c r="R74" s="87">
        <v>359.45663531870429</v>
      </c>
      <c r="S74" s="87">
        <v>220.48066875653083</v>
      </c>
      <c r="T74" s="87">
        <v>26.123301985370951</v>
      </c>
      <c r="U74" s="87">
        <v>25.078369905956112</v>
      </c>
      <c r="V74" s="87">
        <v>12.539184952978056</v>
      </c>
      <c r="W74" s="87">
        <v>11.494252873563219</v>
      </c>
      <c r="X74" s="87">
        <v>11.494252873563219</v>
      </c>
      <c r="Y74" s="87">
        <v>0.12441314590117186</v>
      </c>
      <c r="Z74" s="87">
        <v>-2.7234051071939609E-2</v>
      </c>
      <c r="AA74" s="87">
        <v>-7.1323424456069165E-2</v>
      </c>
      <c r="AB74" s="87">
        <v>1.4341002796195785</v>
      </c>
      <c r="AC74" s="87">
        <v>1.4284585415417734</v>
      </c>
      <c r="AD74" s="87">
        <v>1.1499712929650472</v>
      </c>
      <c r="AE74" s="87">
        <v>1.104621128867789</v>
      </c>
      <c r="AF74" s="87">
        <v>1.1212201227681837</v>
      </c>
    </row>
    <row r="75" spans="1:32" x14ac:dyDescent="0.3">
      <c r="A75" s="129" t="s">
        <v>580</v>
      </c>
      <c r="B75" t="s">
        <v>511</v>
      </c>
      <c r="C75" t="s">
        <v>576</v>
      </c>
      <c r="D75" s="3" t="s">
        <v>577</v>
      </c>
      <c r="F75" t="s">
        <v>578</v>
      </c>
      <c r="G75" t="s">
        <v>581</v>
      </c>
      <c r="H75" t="s">
        <v>579</v>
      </c>
      <c r="I75" s="128">
        <v>176</v>
      </c>
      <c r="J75" s="128">
        <v>477</v>
      </c>
      <c r="K75" s="128">
        <v>1781</v>
      </c>
      <c r="L75" s="128">
        <v>0</v>
      </c>
      <c r="M75" s="128">
        <v>0</v>
      </c>
      <c r="N75" s="128">
        <v>0</v>
      </c>
      <c r="O75" s="128">
        <v>0</v>
      </c>
      <c r="P75" s="128">
        <v>0</v>
      </c>
      <c r="Q75" s="87">
        <v>137.07165109034267</v>
      </c>
      <c r="R75" s="87">
        <v>371.49532710280374</v>
      </c>
      <c r="S75" s="87">
        <v>1387.0716510903426</v>
      </c>
      <c r="T75" s="87">
        <v>0</v>
      </c>
      <c r="U75" s="87">
        <v>0</v>
      </c>
      <c r="V75" s="87">
        <v>0</v>
      </c>
      <c r="W75" s="87">
        <v>0</v>
      </c>
      <c r="X75" s="87">
        <v>0</v>
      </c>
      <c r="Y75" s="87">
        <v>0.12128889139619559</v>
      </c>
      <c r="Z75" s="87">
        <v>-1.310298735180998E-2</v>
      </c>
      <c r="AA75" s="87">
        <v>0.72649894456391317</v>
      </c>
      <c r="AB75" s="87">
        <v>-0.4011229824343488</v>
      </c>
      <c r="AC75" s="87">
        <v>-0.38939062444273115</v>
      </c>
      <c r="AD75" s="87">
        <v>-0.37562180166298142</v>
      </c>
      <c r="AE75" s="87">
        <v>-0.384759793105795</v>
      </c>
      <c r="AF75" s="87">
        <v>-0.36816079920540018</v>
      </c>
    </row>
    <row r="76" spans="1:32" x14ac:dyDescent="0.3">
      <c r="A76" s="129" t="s">
        <v>582</v>
      </c>
      <c r="B76" t="s">
        <v>511</v>
      </c>
      <c r="C76" t="s">
        <v>576</v>
      </c>
      <c r="D76" s="3" t="s">
        <v>577</v>
      </c>
      <c r="F76" t="s">
        <v>578</v>
      </c>
      <c r="G76" t="s">
        <v>581</v>
      </c>
      <c r="H76" t="s">
        <v>579</v>
      </c>
      <c r="I76" s="128">
        <v>116</v>
      </c>
      <c r="J76" s="128">
        <v>262</v>
      </c>
      <c r="K76" s="128">
        <v>163</v>
      </c>
      <c r="L76" s="128">
        <v>0</v>
      </c>
      <c r="M76" s="128">
        <v>0</v>
      </c>
      <c r="N76" s="128">
        <v>0</v>
      </c>
      <c r="O76" s="128">
        <v>0</v>
      </c>
      <c r="P76" s="128">
        <v>0</v>
      </c>
      <c r="Q76" s="87">
        <v>110.16144349477683</v>
      </c>
      <c r="R76" s="87">
        <v>248.81291547958216</v>
      </c>
      <c r="S76" s="87">
        <v>154.79582146248814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2.7006759581740064E-2</v>
      </c>
      <c r="Z76" s="87">
        <v>-0.18681040298225143</v>
      </c>
      <c r="AA76" s="87">
        <v>-0.22463247257946833</v>
      </c>
      <c r="AB76" s="87">
        <v>-0.31498632988700082</v>
      </c>
      <c r="AC76" s="87">
        <v>-0.30325397189538317</v>
      </c>
      <c r="AD76" s="87">
        <v>-0.28948514911563344</v>
      </c>
      <c r="AE76" s="87">
        <v>-0.29862314055844696</v>
      </c>
      <c r="AF76" s="87">
        <v>-0.2820241466580522</v>
      </c>
    </row>
    <row r="77" spans="1:32" x14ac:dyDescent="0.3">
      <c r="A77" s="129" t="s">
        <v>583</v>
      </c>
      <c r="B77" t="s">
        <v>511</v>
      </c>
      <c r="C77" t="s">
        <v>584</v>
      </c>
      <c r="D77" s="3" t="s">
        <v>585</v>
      </c>
      <c r="E77" s="122" t="s">
        <v>586</v>
      </c>
      <c r="F77" t="s">
        <v>587</v>
      </c>
      <c r="G77" t="s">
        <v>588</v>
      </c>
      <c r="H77" t="s">
        <v>589</v>
      </c>
      <c r="I77" s="128">
        <v>235</v>
      </c>
      <c r="J77" s="128">
        <v>471</v>
      </c>
      <c r="K77" s="128">
        <v>465</v>
      </c>
      <c r="L77" s="128">
        <v>0</v>
      </c>
      <c r="M77" s="128">
        <v>0</v>
      </c>
      <c r="N77" s="128">
        <v>0</v>
      </c>
      <c r="O77" s="128">
        <v>0</v>
      </c>
      <c r="P77" s="128">
        <v>0</v>
      </c>
      <c r="Q77" s="87">
        <v>244.02907580477674</v>
      </c>
      <c r="R77" s="87">
        <v>489.09657320872276</v>
      </c>
      <c r="S77" s="87">
        <v>482.86604361370718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0.37147382974556925</v>
      </c>
      <c r="Z77" s="87">
        <v>0.10634407041007202</v>
      </c>
      <c r="AA77" s="87">
        <v>0.26857153980254023</v>
      </c>
      <c r="AB77" s="87">
        <v>-0.27618424582604889</v>
      </c>
      <c r="AC77" s="87">
        <v>-0.26445188783443119</v>
      </c>
      <c r="AD77" s="87">
        <v>-0.25068306505468146</v>
      </c>
      <c r="AE77" s="87">
        <v>-0.25982105649749504</v>
      </c>
      <c r="AF77" s="87">
        <v>-0.24322206259710022</v>
      </c>
    </row>
    <row r="78" spans="1:32" x14ac:dyDescent="0.3">
      <c r="A78" s="129" t="s">
        <v>590</v>
      </c>
      <c r="B78" t="s">
        <v>511</v>
      </c>
      <c r="C78" t="s">
        <v>591</v>
      </c>
      <c r="D78" s="3" t="s">
        <v>592</v>
      </c>
      <c r="E78" s="122" t="s">
        <v>593</v>
      </c>
      <c r="F78" t="s">
        <v>594</v>
      </c>
      <c r="G78" t="s">
        <v>595</v>
      </c>
      <c r="H78" t="s">
        <v>591</v>
      </c>
      <c r="I78" s="128">
        <v>106</v>
      </c>
      <c r="J78" s="128">
        <v>239</v>
      </c>
      <c r="K78" s="128">
        <v>176</v>
      </c>
      <c r="L78" s="128">
        <v>0</v>
      </c>
      <c r="M78" s="128">
        <v>0</v>
      </c>
      <c r="N78" s="128">
        <v>0</v>
      </c>
      <c r="O78" s="128">
        <v>0</v>
      </c>
      <c r="P78" s="128">
        <v>0</v>
      </c>
      <c r="Q78" s="87">
        <v>118.17168338907469</v>
      </c>
      <c r="R78" s="87">
        <v>266.44370122630994</v>
      </c>
      <c r="S78" s="87">
        <v>196.20958751393533</v>
      </c>
      <c r="T78" s="87">
        <v>0</v>
      </c>
      <c r="U78" s="87">
        <v>0</v>
      </c>
      <c r="V78" s="87">
        <v>0</v>
      </c>
      <c r="W78" s="87">
        <v>0</v>
      </c>
      <c r="X78" s="87">
        <v>0</v>
      </c>
      <c r="Y78" s="87">
        <v>5.766637013585315E-2</v>
      </c>
      <c r="Z78" s="87">
        <v>-0.15699826483225071</v>
      </c>
      <c r="AA78" s="87">
        <v>-0.12176959171053744</v>
      </c>
      <c r="AB78" s="87">
        <v>-0.24535040174560638</v>
      </c>
      <c r="AC78" s="87">
        <v>-0.23361804375398876</v>
      </c>
      <c r="AD78" s="87">
        <v>-0.21984922097423903</v>
      </c>
      <c r="AE78" s="87">
        <v>-0.22898721241705255</v>
      </c>
      <c r="AF78" s="87">
        <v>-0.21238821851665779</v>
      </c>
    </row>
    <row r="79" spans="1:32" x14ac:dyDescent="0.3">
      <c r="A79" s="129" t="s">
        <v>596</v>
      </c>
      <c r="B79" t="s">
        <v>511</v>
      </c>
      <c r="C79" t="s">
        <v>591</v>
      </c>
      <c r="D79" s="3" t="s">
        <v>592</v>
      </c>
      <c r="E79" s="122" t="s">
        <v>593</v>
      </c>
      <c r="F79" t="s">
        <v>594</v>
      </c>
      <c r="G79" t="s">
        <v>595</v>
      </c>
      <c r="H79" t="s">
        <v>591</v>
      </c>
      <c r="I79" s="128">
        <v>339</v>
      </c>
      <c r="J79" s="128">
        <v>360</v>
      </c>
      <c r="K79" s="128">
        <v>363</v>
      </c>
      <c r="L79" s="128">
        <v>0</v>
      </c>
      <c r="M79" s="128">
        <v>0</v>
      </c>
      <c r="N79" s="128">
        <v>0</v>
      </c>
      <c r="O79" s="128">
        <v>0</v>
      </c>
      <c r="P79" s="128">
        <v>0</v>
      </c>
      <c r="Q79" s="87">
        <v>376.66666666666669</v>
      </c>
      <c r="R79" s="87">
        <v>400</v>
      </c>
      <c r="S79" s="87">
        <v>403.33333333333331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0.55970647458238443</v>
      </c>
      <c r="Z79" s="87">
        <v>1.9151420077382332E-2</v>
      </c>
      <c r="AA79" s="87">
        <v>0.19054004736544505</v>
      </c>
      <c r="AB79" s="87">
        <v>-0.24680046814083922</v>
      </c>
      <c r="AC79" s="87">
        <v>-0.23506811014922152</v>
      </c>
      <c r="AD79" s="87">
        <v>-0.2212992873694718</v>
      </c>
      <c r="AE79" s="87">
        <v>-0.23043727881228535</v>
      </c>
      <c r="AF79" s="87">
        <v>-0.21383828491189052</v>
      </c>
    </row>
    <row r="80" spans="1:32" x14ac:dyDescent="0.3">
      <c r="A80" s="129" t="s">
        <v>597</v>
      </c>
      <c r="B80" t="s">
        <v>511</v>
      </c>
      <c r="C80" t="s">
        <v>598</v>
      </c>
      <c r="D80" s="3" t="s">
        <v>599</v>
      </c>
      <c r="E80" s="122" t="s">
        <v>600</v>
      </c>
      <c r="F80" t="s">
        <v>601</v>
      </c>
      <c r="G80" t="s">
        <v>602</v>
      </c>
      <c r="H80" t="s">
        <v>603</v>
      </c>
      <c r="I80" s="128">
        <v>177</v>
      </c>
      <c r="J80" s="128">
        <v>515</v>
      </c>
      <c r="K80" s="128">
        <v>319</v>
      </c>
      <c r="L80" s="128">
        <v>0</v>
      </c>
      <c r="M80" s="128">
        <v>0</v>
      </c>
      <c r="N80" s="128">
        <v>0</v>
      </c>
      <c r="O80" s="128">
        <v>0</v>
      </c>
      <c r="P80" s="128">
        <v>0</v>
      </c>
      <c r="Q80" s="87">
        <v>138.17330210772835</v>
      </c>
      <c r="R80" s="87">
        <v>402.02966432474631</v>
      </c>
      <c r="S80" s="87">
        <v>249.024199843872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0.12475843305161528</v>
      </c>
      <c r="Z80" s="87">
        <v>2.1168200336108466E-2</v>
      </c>
      <c r="AA80" s="87">
        <v>-1.8800125640554017E-2</v>
      </c>
      <c r="AB80" s="87">
        <v>-0.40010708844620058</v>
      </c>
      <c r="AC80" s="87">
        <v>-0.38837473045458293</v>
      </c>
      <c r="AD80" s="87">
        <v>-0.37460590767483321</v>
      </c>
      <c r="AE80" s="87">
        <v>-0.38374389911764678</v>
      </c>
      <c r="AF80" s="87">
        <v>-0.36714490521725196</v>
      </c>
    </row>
    <row r="81" spans="1:32" x14ac:dyDescent="0.3">
      <c r="A81" s="129" t="s">
        <v>604</v>
      </c>
      <c r="B81" t="s">
        <v>511</v>
      </c>
      <c r="C81" t="s">
        <v>598</v>
      </c>
      <c r="D81" s="3" t="s">
        <v>599</v>
      </c>
      <c r="E81" s="122" t="s">
        <v>605</v>
      </c>
      <c r="F81" t="s">
        <v>606</v>
      </c>
      <c r="G81" t="s">
        <v>607</v>
      </c>
      <c r="H81" t="s">
        <v>608</v>
      </c>
      <c r="I81" s="128">
        <v>60</v>
      </c>
      <c r="J81" s="128">
        <v>221</v>
      </c>
      <c r="K81" s="128">
        <v>133</v>
      </c>
      <c r="L81" s="128">
        <v>0</v>
      </c>
      <c r="M81" s="128">
        <v>0</v>
      </c>
      <c r="N81" s="128">
        <v>0</v>
      </c>
      <c r="O81" s="128">
        <v>0</v>
      </c>
      <c r="P81" s="128">
        <v>0</v>
      </c>
      <c r="Q81" s="87">
        <v>140.8450704225352</v>
      </c>
      <c r="R81" s="87">
        <v>518.77934272300467</v>
      </c>
      <c r="S81" s="87">
        <v>312.20657276995308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0.13545498095493869</v>
      </c>
      <c r="Z81" s="87">
        <v>0.13245279191762879</v>
      </c>
      <c r="AA81" s="87">
        <v>8.0349808207588413E-2</v>
      </c>
      <c r="AB81" s="87">
        <v>7.8032442195766744E-2</v>
      </c>
      <c r="AC81" s="87">
        <v>8.9764800187384461E-2</v>
      </c>
      <c r="AD81" s="87">
        <v>0.10353362296713414</v>
      </c>
      <c r="AE81" s="87">
        <v>9.4395631524320567E-2</v>
      </c>
      <c r="AF81" s="87">
        <v>0.11099462542471539</v>
      </c>
    </row>
    <row r="82" spans="1:32" x14ac:dyDescent="0.3">
      <c r="A82" s="129" t="s">
        <v>609</v>
      </c>
      <c r="B82" t="s">
        <v>511</v>
      </c>
      <c r="C82" t="s">
        <v>598</v>
      </c>
      <c r="D82" s="3" t="s">
        <v>599</v>
      </c>
      <c r="E82" s="122" t="s">
        <v>610</v>
      </c>
      <c r="F82" t="s">
        <v>611</v>
      </c>
      <c r="G82" t="s">
        <v>612</v>
      </c>
      <c r="H82" t="s">
        <v>613</v>
      </c>
      <c r="I82" s="128">
        <v>37</v>
      </c>
      <c r="J82" s="128">
        <v>164</v>
      </c>
      <c r="K82" s="128">
        <v>92</v>
      </c>
      <c r="L82" s="128">
        <v>0</v>
      </c>
      <c r="M82" s="128">
        <v>0</v>
      </c>
      <c r="N82" s="128">
        <v>0</v>
      </c>
      <c r="O82" s="128">
        <v>0</v>
      </c>
      <c r="P82" s="128">
        <v>0</v>
      </c>
      <c r="Q82" s="87">
        <v>83.333333333333329</v>
      </c>
      <c r="R82" s="87">
        <v>369.36936936936934</v>
      </c>
      <c r="S82" s="87">
        <v>207.2072072072072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-9.0242496981712272E-2</v>
      </c>
      <c r="Z82" s="87">
        <v>-1.4728407367367361E-2</v>
      </c>
      <c r="AA82" s="87">
        <v>-9.6963095765873919E-2</v>
      </c>
      <c r="AB82" s="87">
        <v>6.0059071183865824E-2</v>
      </c>
      <c r="AC82" s="87">
        <v>7.1791429175483493E-2</v>
      </c>
      <c r="AD82" s="87">
        <v>8.5560251955233244E-2</v>
      </c>
      <c r="AE82" s="87">
        <v>7.642226051241971E-2</v>
      </c>
      <c r="AF82" s="87">
        <v>9.3021254412814461E-2</v>
      </c>
    </row>
    <row r="83" spans="1:32" x14ac:dyDescent="0.3">
      <c r="A83" s="129" t="s">
        <v>614</v>
      </c>
      <c r="B83" t="s">
        <v>511</v>
      </c>
      <c r="C83" t="s">
        <v>598</v>
      </c>
      <c r="D83" s="3" t="s">
        <v>599</v>
      </c>
      <c r="E83" s="122" t="s">
        <v>605</v>
      </c>
      <c r="F83" t="s">
        <v>606</v>
      </c>
      <c r="G83" t="s">
        <v>607</v>
      </c>
      <c r="H83" t="s">
        <v>608</v>
      </c>
      <c r="I83" s="128">
        <v>81</v>
      </c>
      <c r="J83" s="128">
        <v>203</v>
      </c>
      <c r="K83" s="128">
        <v>134</v>
      </c>
      <c r="L83" s="128">
        <v>0</v>
      </c>
      <c r="M83" s="128">
        <v>0</v>
      </c>
      <c r="N83" s="128">
        <v>0</v>
      </c>
      <c r="O83" s="128">
        <v>0</v>
      </c>
      <c r="P83" s="128">
        <v>0</v>
      </c>
      <c r="Q83" s="87">
        <v>104.65116279069767</v>
      </c>
      <c r="R83" s="87">
        <v>262.27390180878552</v>
      </c>
      <c r="S83" s="87">
        <v>173.1266149870801</v>
      </c>
      <c r="T83" s="87">
        <v>0</v>
      </c>
      <c r="U83" s="87">
        <v>0</v>
      </c>
      <c r="V83" s="87">
        <v>0</v>
      </c>
      <c r="W83" s="87">
        <v>0</v>
      </c>
      <c r="X83" s="87">
        <v>0</v>
      </c>
      <c r="Y83" s="87">
        <v>5.5258534622727928E-3</v>
      </c>
      <c r="Z83" s="87">
        <v>-0.16368788666039441</v>
      </c>
      <c r="AA83" s="87">
        <v>-0.17574053473475254</v>
      </c>
      <c r="AB83" s="87">
        <v>-0.18129891938440693</v>
      </c>
      <c r="AC83" s="87">
        <v>-0.16956656139278928</v>
      </c>
      <c r="AD83" s="87">
        <v>-0.15579773861303953</v>
      </c>
      <c r="AE83" s="87">
        <v>-0.16493573005585313</v>
      </c>
      <c r="AF83" s="87">
        <v>-0.14833673615545828</v>
      </c>
    </row>
    <row r="84" spans="1:32" x14ac:dyDescent="0.3">
      <c r="A84" s="129" t="s">
        <v>615</v>
      </c>
      <c r="B84" t="s">
        <v>511</v>
      </c>
      <c r="C84" t="s">
        <v>598</v>
      </c>
      <c r="D84" s="3" t="s">
        <v>599</v>
      </c>
      <c r="E84" s="122" t="s">
        <v>600</v>
      </c>
      <c r="F84" t="s">
        <v>601</v>
      </c>
      <c r="G84" t="s">
        <v>602</v>
      </c>
      <c r="I84" s="128">
        <v>150</v>
      </c>
      <c r="J84" s="128">
        <v>426</v>
      </c>
      <c r="K84" s="128">
        <v>337</v>
      </c>
      <c r="L84" s="128">
        <v>0</v>
      </c>
      <c r="M84" s="128">
        <v>0</v>
      </c>
      <c r="N84" s="128">
        <v>0</v>
      </c>
      <c r="O84" s="128">
        <v>0</v>
      </c>
      <c r="P84" s="128">
        <v>0</v>
      </c>
      <c r="Q84" s="87">
        <v>107.52688172043011</v>
      </c>
      <c r="R84" s="87">
        <v>305.3763440860215</v>
      </c>
      <c r="S84" s="87">
        <v>241.57706093189964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1.6071497725434522E-2</v>
      </c>
      <c r="Z84" s="87">
        <v>-9.8166511644815171E-2</v>
      </c>
      <c r="AA84" s="87">
        <v>-3.2022288832859326E-2</v>
      </c>
      <c r="AB84" s="87">
        <v>-0.43713216631113072</v>
      </c>
      <c r="AC84" s="87">
        <v>-0.42539980831951302</v>
      </c>
      <c r="AD84" s="87">
        <v>-0.41163098553976329</v>
      </c>
      <c r="AE84" s="87">
        <v>-0.42076897698257687</v>
      </c>
      <c r="AF84" s="87">
        <v>-0.4041699830821821</v>
      </c>
    </row>
    <row r="85" spans="1:32" x14ac:dyDescent="0.3">
      <c r="A85" s="129" t="s">
        <v>616</v>
      </c>
      <c r="B85" t="s">
        <v>511</v>
      </c>
      <c r="C85" t="s">
        <v>598</v>
      </c>
      <c r="D85" s="3" t="s">
        <v>599</v>
      </c>
      <c r="E85" s="122" t="s">
        <v>610</v>
      </c>
      <c r="F85" t="s">
        <v>611</v>
      </c>
      <c r="G85" t="s">
        <v>612</v>
      </c>
      <c r="H85" t="s">
        <v>613</v>
      </c>
      <c r="I85" s="128">
        <v>96</v>
      </c>
      <c r="J85" s="128">
        <v>174</v>
      </c>
      <c r="K85" s="128">
        <v>183</v>
      </c>
      <c r="L85" s="128">
        <v>0</v>
      </c>
      <c r="M85" s="128">
        <v>0</v>
      </c>
      <c r="N85" s="128">
        <v>0</v>
      </c>
      <c r="O85" s="128">
        <v>0</v>
      </c>
      <c r="P85" s="128">
        <v>0</v>
      </c>
      <c r="Q85" s="87">
        <v>250</v>
      </c>
      <c r="R85" s="87">
        <v>453.125</v>
      </c>
      <c r="S85" s="87">
        <v>476.5625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0.38330529438145045</v>
      </c>
      <c r="Z85" s="87">
        <v>7.3952867388927257E-2</v>
      </c>
      <c r="AA85" s="87">
        <v>0.26358298583029061</v>
      </c>
      <c r="AB85" s="87">
        <v>0.12311081693095487</v>
      </c>
      <c r="AC85" s="87">
        <v>0.13484317492257253</v>
      </c>
      <c r="AD85" s="87">
        <v>0.14861199770232222</v>
      </c>
      <c r="AE85" s="87">
        <v>0.13947400625950865</v>
      </c>
      <c r="AF85" s="87">
        <v>0.15607300015990347</v>
      </c>
    </row>
    <row r="86" spans="1:32" x14ac:dyDescent="0.3">
      <c r="A86" s="129" t="s">
        <v>617</v>
      </c>
      <c r="B86" t="s">
        <v>511</v>
      </c>
      <c r="C86" t="s">
        <v>598</v>
      </c>
      <c r="D86" s="3" t="s">
        <v>599</v>
      </c>
      <c r="E86" s="122" t="s">
        <v>600</v>
      </c>
      <c r="F86" t="s">
        <v>601</v>
      </c>
      <c r="G86" t="s">
        <v>602</v>
      </c>
      <c r="H86" t="s">
        <v>603</v>
      </c>
      <c r="I86" s="128">
        <v>216</v>
      </c>
      <c r="J86" s="128">
        <v>551</v>
      </c>
      <c r="K86" s="128">
        <v>453</v>
      </c>
      <c r="L86" s="128">
        <v>0</v>
      </c>
      <c r="M86" s="128">
        <v>1</v>
      </c>
      <c r="N86" s="128">
        <v>0</v>
      </c>
      <c r="O86" s="128">
        <v>0</v>
      </c>
      <c r="P86" s="128">
        <v>0</v>
      </c>
      <c r="Q86" s="87">
        <v>166.28175519630486</v>
      </c>
      <c r="R86" s="87">
        <v>424.17244033872214</v>
      </c>
      <c r="S86" s="87">
        <v>348.72979214780599</v>
      </c>
      <c r="T86" s="87">
        <v>0</v>
      </c>
      <c r="U86" s="87">
        <v>0.76982294072363355</v>
      </c>
      <c r="V86" s="87">
        <v>0</v>
      </c>
      <c r="W86" s="87">
        <v>0</v>
      </c>
      <c r="X86" s="87">
        <v>0</v>
      </c>
      <c r="Y86" s="87">
        <v>0.20495795502154518</v>
      </c>
      <c r="Z86" s="87">
        <v>4.4425026164440905E-2</v>
      </c>
      <c r="AA86" s="87">
        <v>0.12724628193279944</v>
      </c>
      <c r="AB86" s="87">
        <v>-0.40616710977454218</v>
      </c>
      <c r="AC86" s="87">
        <v>8.2686502936737988E-2</v>
      </c>
      <c r="AD86" s="87">
        <v>-0.38066592900317481</v>
      </c>
      <c r="AE86" s="87">
        <v>-0.38980392044598838</v>
      </c>
      <c r="AF86" s="87">
        <v>-0.37320492654559356</v>
      </c>
    </row>
    <row r="87" spans="1:32" x14ac:dyDescent="0.3">
      <c r="A87" s="129" t="s">
        <v>618</v>
      </c>
      <c r="B87" t="s">
        <v>511</v>
      </c>
      <c r="C87" t="s">
        <v>598</v>
      </c>
      <c r="D87" s="3" t="s">
        <v>599</v>
      </c>
      <c r="E87" s="122" t="s">
        <v>619</v>
      </c>
      <c r="F87" t="s">
        <v>620</v>
      </c>
      <c r="G87" t="s">
        <v>621</v>
      </c>
      <c r="H87" t="s">
        <v>622</v>
      </c>
      <c r="I87" s="128">
        <v>484</v>
      </c>
      <c r="J87" s="128">
        <v>909</v>
      </c>
      <c r="K87" s="128">
        <v>785</v>
      </c>
      <c r="L87" s="128">
        <v>0</v>
      </c>
      <c r="M87" s="128">
        <v>0</v>
      </c>
      <c r="N87" s="128">
        <v>0</v>
      </c>
      <c r="O87" s="128">
        <v>0</v>
      </c>
      <c r="P87" s="128">
        <v>0</v>
      </c>
      <c r="Q87" s="87">
        <v>285.54572271386428</v>
      </c>
      <c r="R87" s="87">
        <v>536.28318584070792</v>
      </c>
      <c r="S87" s="87">
        <v>463.12684365781712</v>
      </c>
      <c r="T87" s="87">
        <v>0</v>
      </c>
      <c r="U87" s="87">
        <v>0</v>
      </c>
      <c r="V87" s="87">
        <v>0</v>
      </c>
      <c r="W87" s="87">
        <v>0</v>
      </c>
      <c r="X87" s="87">
        <v>0</v>
      </c>
      <c r="Y87" s="87">
        <v>0.43923328425287184</v>
      </c>
      <c r="Z87" s="87">
        <v>0.14612166132166071</v>
      </c>
      <c r="AA87" s="87">
        <v>0.25025462844660445</v>
      </c>
      <c r="AB87" s="87">
        <v>-0.52172766124061531</v>
      </c>
      <c r="AC87" s="87">
        <v>-0.50999530324899767</v>
      </c>
      <c r="AD87" s="87">
        <v>-0.49622648046924789</v>
      </c>
      <c r="AE87" s="87">
        <v>-0.50536447191206146</v>
      </c>
      <c r="AF87" s="87">
        <v>-0.4887654780116667</v>
      </c>
    </row>
    <row r="88" spans="1:32" x14ac:dyDescent="0.3">
      <c r="A88" s="129" t="s">
        <v>623</v>
      </c>
      <c r="B88" t="s">
        <v>511</v>
      </c>
      <c r="C88" t="s">
        <v>598</v>
      </c>
      <c r="D88" s="3" t="s">
        <v>599</v>
      </c>
      <c r="E88" s="122" t="s">
        <v>624</v>
      </c>
      <c r="F88" t="s">
        <v>625</v>
      </c>
      <c r="G88" t="s">
        <v>626</v>
      </c>
      <c r="H88" t="s">
        <v>627</v>
      </c>
      <c r="I88" s="128">
        <v>340</v>
      </c>
      <c r="J88" s="128">
        <v>624</v>
      </c>
      <c r="K88" s="128">
        <v>500</v>
      </c>
      <c r="L88" s="128">
        <v>0</v>
      </c>
      <c r="M88" s="128">
        <v>0</v>
      </c>
      <c r="N88" s="128">
        <v>0</v>
      </c>
      <c r="O88" s="128">
        <v>1</v>
      </c>
      <c r="P88" s="128">
        <v>0</v>
      </c>
      <c r="Q88" s="87">
        <v>429.29292929292927</v>
      </c>
      <c r="R88" s="87">
        <v>787.87878787878788</v>
      </c>
      <c r="S88" s="87">
        <v>631.31313131313129</v>
      </c>
      <c r="T88" s="87">
        <v>0</v>
      </c>
      <c r="U88" s="87">
        <v>0</v>
      </c>
      <c r="V88" s="87">
        <v>0</v>
      </c>
      <c r="W88" s="87">
        <v>1.2626262626262625</v>
      </c>
      <c r="X88" s="87">
        <v>0</v>
      </c>
      <c r="Y88" s="87">
        <v>0.61650114006449919</v>
      </c>
      <c r="Z88" s="87">
        <v>0.31329592158192016</v>
      </c>
      <c r="AA88" s="87">
        <v>0.38495704183555729</v>
      </c>
      <c r="AB88" s="87">
        <v>-0.19128314029100785</v>
      </c>
      <c r="AC88" s="87">
        <v>-0.17955078229939017</v>
      </c>
      <c r="AD88" s="87">
        <v>-0.16578195951964048</v>
      </c>
      <c r="AE88" s="87">
        <v>0.30220130375720838</v>
      </c>
      <c r="AF88" s="87">
        <v>-0.1583209570620592</v>
      </c>
    </row>
    <row r="89" spans="1:32" x14ac:dyDescent="0.3">
      <c r="A89" s="129" t="s">
        <v>628</v>
      </c>
      <c r="B89" t="s">
        <v>511</v>
      </c>
      <c r="C89" t="s">
        <v>598</v>
      </c>
      <c r="D89" s="3" t="s">
        <v>599</v>
      </c>
      <c r="E89" s="122" t="s">
        <v>629</v>
      </c>
      <c r="G89" t="s">
        <v>607</v>
      </c>
      <c r="H89" t="s">
        <v>608</v>
      </c>
      <c r="I89" s="128">
        <v>103</v>
      </c>
      <c r="J89" s="128">
        <v>357</v>
      </c>
      <c r="K89" s="128">
        <v>235</v>
      </c>
      <c r="L89" s="128">
        <v>0</v>
      </c>
      <c r="M89" s="128">
        <v>0</v>
      </c>
      <c r="N89" s="128">
        <v>0</v>
      </c>
      <c r="O89" s="128">
        <v>1</v>
      </c>
      <c r="P89" s="128">
        <v>0</v>
      </c>
      <c r="Q89" s="87">
        <v>99.516908212560395</v>
      </c>
      <c r="R89" s="87">
        <v>344.92753623188406</v>
      </c>
      <c r="S89" s="87">
        <v>227.05314009661836</v>
      </c>
      <c r="T89" s="87">
        <v>0</v>
      </c>
      <c r="U89" s="87">
        <v>0</v>
      </c>
      <c r="V89" s="87">
        <v>0</v>
      </c>
      <c r="W89" s="87">
        <v>0.96618357487922713</v>
      </c>
      <c r="X89" s="87">
        <v>0</v>
      </c>
      <c r="Y89" s="87">
        <v>-1.6890794594811191E-2</v>
      </c>
      <c r="Z89" s="87">
        <v>-4.5175643194577689E-2</v>
      </c>
      <c r="AA89" s="87">
        <v>-5.8671296718308237E-2</v>
      </c>
      <c r="AB89" s="87">
        <v>-0.30749830849445081</v>
      </c>
      <c r="AC89" s="87">
        <v>-0.29576595050283322</v>
      </c>
      <c r="AD89" s="87">
        <v>-0.2819971277230835</v>
      </c>
      <c r="AE89" s="87">
        <v>0.18598613555376542</v>
      </c>
      <c r="AF89" s="87">
        <v>-0.27453612526550225</v>
      </c>
    </row>
    <row r="90" spans="1:32" x14ac:dyDescent="0.3">
      <c r="A90" s="129" t="s">
        <v>630</v>
      </c>
      <c r="B90" t="s">
        <v>631</v>
      </c>
      <c r="C90" t="s">
        <v>632</v>
      </c>
      <c r="D90" s="3" t="s">
        <v>633</v>
      </c>
      <c r="E90" s="122" t="s">
        <v>634</v>
      </c>
      <c r="F90" t="s">
        <v>635</v>
      </c>
      <c r="G90" t="s">
        <v>636</v>
      </c>
      <c r="H90" t="s">
        <v>522</v>
      </c>
      <c r="I90" s="128">
        <v>100</v>
      </c>
      <c r="J90" s="128">
        <v>149</v>
      </c>
      <c r="K90" s="128">
        <v>97</v>
      </c>
      <c r="L90" s="128">
        <v>0</v>
      </c>
      <c r="M90" s="128">
        <v>0</v>
      </c>
      <c r="N90" s="128">
        <v>0</v>
      </c>
      <c r="O90" s="128">
        <v>0</v>
      </c>
      <c r="P90" s="128">
        <v>0</v>
      </c>
      <c r="Q90" s="87">
        <v>157.23270440251571</v>
      </c>
      <c r="R90" s="87">
        <v>234.27672955974842</v>
      </c>
      <c r="S90" s="87">
        <v>152.51572327044025</v>
      </c>
      <c r="T90" s="87">
        <v>0</v>
      </c>
      <c r="U90" s="87">
        <v>0</v>
      </c>
      <c r="V90" s="87">
        <v>0</v>
      </c>
      <c r="W90" s="87">
        <v>0</v>
      </c>
      <c r="X90" s="87">
        <v>0</v>
      </c>
      <c r="Y90" s="87">
        <v>0.18181815151328257</v>
      </c>
      <c r="Z90" s="87">
        <v>-0.21232726252670611</v>
      </c>
      <c r="AA90" s="87">
        <v>-0.23017435834016378</v>
      </c>
      <c r="AB90" s="87">
        <v>-9.6015074349928245E-2</v>
      </c>
      <c r="AC90" s="87">
        <v>-8.4282716358310597E-2</v>
      </c>
      <c r="AD90" s="87">
        <v>-7.0513893578560832E-2</v>
      </c>
      <c r="AE90" s="87">
        <v>-7.9651885021374408E-2</v>
      </c>
      <c r="AF90" s="87">
        <v>-6.3052891120979615E-2</v>
      </c>
    </row>
    <row r="91" spans="1:32" x14ac:dyDescent="0.3">
      <c r="A91" s="129" t="s">
        <v>637</v>
      </c>
      <c r="B91" t="s">
        <v>631</v>
      </c>
      <c r="C91" t="s">
        <v>632</v>
      </c>
      <c r="D91" s="3" t="s">
        <v>633</v>
      </c>
      <c r="E91" s="122" t="s">
        <v>638</v>
      </c>
      <c r="F91" t="s">
        <v>639</v>
      </c>
      <c r="G91" t="s">
        <v>640</v>
      </c>
      <c r="H91" t="s">
        <v>641</v>
      </c>
      <c r="I91" s="128">
        <v>130</v>
      </c>
      <c r="J91" s="128">
        <v>318</v>
      </c>
      <c r="K91" s="128">
        <v>211</v>
      </c>
      <c r="L91" s="128">
        <v>0</v>
      </c>
      <c r="M91" s="128">
        <v>0</v>
      </c>
      <c r="N91" s="128">
        <v>0</v>
      </c>
      <c r="O91" s="128">
        <v>0</v>
      </c>
      <c r="P91" s="128">
        <v>0</v>
      </c>
      <c r="Q91" s="87">
        <v>148.40182648401827</v>
      </c>
      <c r="R91" s="87">
        <v>363.01369863013701</v>
      </c>
      <c r="S91" s="87">
        <v>240.86757990867579</v>
      </c>
      <c r="T91" s="87">
        <v>0</v>
      </c>
      <c r="U91" s="87">
        <v>0</v>
      </c>
      <c r="V91" s="87">
        <v>0</v>
      </c>
      <c r="W91" s="87">
        <v>0</v>
      </c>
      <c r="X91" s="87">
        <v>0</v>
      </c>
      <c r="Y91" s="87">
        <v>0.15621561091140779</v>
      </c>
      <c r="Z91" s="87">
        <v>-2.2906009035452118E-2</v>
      </c>
      <c r="AA91" s="87">
        <v>-3.2915592847306295E-2</v>
      </c>
      <c r="AB91" s="87">
        <v>-0.23506206486959502</v>
      </c>
      <c r="AC91" s="87">
        <v>-0.2233297068779774</v>
      </c>
      <c r="AD91" s="87">
        <v>-0.20956088409822768</v>
      </c>
      <c r="AE91" s="87">
        <v>-0.2186988755410412</v>
      </c>
      <c r="AF91" s="87">
        <v>-0.20209988164064643</v>
      </c>
    </row>
    <row r="92" spans="1:32" x14ac:dyDescent="0.3">
      <c r="A92" s="129" t="s">
        <v>642</v>
      </c>
      <c r="B92" t="s">
        <v>631</v>
      </c>
      <c r="C92" t="s">
        <v>632</v>
      </c>
      <c r="D92" s="3" t="s">
        <v>633</v>
      </c>
      <c r="E92" s="122" t="s">
        <v>643</v>
      </c>
      <c r="F92" t="s">
        <v>644</v>
      </c>
      <c r="G92" t="s">
        <v>645</v>
      </c>
      <c r="H92" t="s">
        <v>646</v>
      </c>
      <c r="I92" s="128">
        <v>510</v>
      </c>
      <c r="J92" s="128">
        <v>1026</v>
      </c>
      <c r="K92" s="128">
        <v>925</v>
      </c>
      <c r="L92" s="128">
        <v>0</v>
      </c>
      <c r="M92" s="128">
        <v>0</v>
      </c>
      <c r="N92" s="128">
        <v>0</v>
      </c>
      <c r="O92" s="128">
        <v>0</v>
      </c>
      <c r="P92" s="128">
        <v>0</v>
      </c>
      <c r="Q92" s="87">
        <v>260.33690658499233</v>
      </c>
      <c r="R92" s="87">
        <v>523.73660030627866</v>
      </c>
      <c r="S92" s="87">
        <v>472.1796835119959</v>
      </c>
      <c r="T92" s="87">
        <v>0</v>
      </c>
      <c r="U92" s="87">
        <v>0</v>
      </c>
      <c r="V92" s="87">
        <v>0</v>
      </c>
      <c r="W92" s="87">
        <v>0</v>
      </c>
      <c r="X92" s="87">
        <v>0</v>
      </c>
      <c r="Y92" s="87">
        <v>0.39907051583338143</v>
      </c>
      <c r="Z92" s="87">
        <v>0.13581317817313368</v>
      </c>
      <c r="AA92" s="87">
        <v>0.25862012870389983</v>
      </c>
      <c r="AB92" s="87">
        <v>-0.58459239469625079</v>
      </c>
      <c r="AC92" s="87">
        <v>-0.57286003670463304</v>
      </c>
      <c r="AD92" s="87">
        <v>-0.55909121392488326</v>
      </c>
      <c r="AE92" s="87">
        <v>-0.56822920536769694</v>
      </c>
      <c r="AF92" s="87">
        <v>-0.55163021146730207</v>
      </c>
    </row>
    <row r="93" spans="1:32" x14ac:dyDescent="0.3">
      <c r="A93" s="129" t="s">
        <v>647</v>
      </c>
      <c r="B93" t="s">
        <v>631</v>
      </c>
      <c r="C93" t="s">
        <v>632</v>
      </c>
      <c r="D93" s="3" t="s">
        <v>633</v>
      </c>
      <c r="E93" s="122" t="s">
        <v>643</v>
      </c>
      <c r="F93" t="s">
        <v>648</v>
      </c>
      <c r="G93" t="s">
        <v>645</v>
      </c>
      <c r="H93" t="s">
        <v>649</v>
      </c>
      <c r="I93" s="128">
        <v>850</v>
      </c>
      <c r="J93" s="128">
        <v>2169</v>
      </c>
      <c r="K93" s="128">
        <v>1507</v>
      </c>
      <c r="L93" s="128">
        <v>24</v>
      </c>
      <c r="M93" s="128">
        <v>32</v>
      </c>
      <c r="N93" s="128">
        <v>15</v>
      </c>
      <c r="O93" s="128">
        <v>14</v>
      </c>
      <c r="P93" s="128">
        <v>7</v>
      </c>
      <c r="Q93" s="87">
        <v>247.88568095654711</v>
      </c>
      <c r="R93" s="87">
        <v>632.54593175853017</v>
      </c>
      <c r="S93" s="87">
        <v>439.48673082531354</v>
      </c>
      <c r="T93" s="87">
        <v>6.99912510936133</v>
      </c>
      <c r="U93" s="87">
        <v>9.3321668124817734</v>
      </c>
      <c r="V93" s="87">
        <v>4.3744531933508313</v>
      </c>
      <c r="W93" s="87">
        <v>4.0828229804607759</v>
      </c>
      <c r="X93" s="87">
        <v>2.0414114902303879</v>
      </c>
      <c r="Y93" s="87">
        <v>0.37761603823883244</v>
      </c>
      <c r="Z93" s="87">
        <v>0.21768082981154591</v>
      </c>
      <c r="AA93" s="87">
        <v>0.22736797730695804</v>
      </c>
      <c r="AB93" s="87">
        <v>0.86247063621205511</v>
      </c>
      <c r="AC93" s="87">
        <v>0.99692027081801471</v>
      </c>
      <c r="AD93" s="87">
        <v>0.68913743078918155</v>
      </c>
      <c r="AE93" s="87">
        <v>0.65103574341105142</v>
      </c>
      <c r="AF93" s="87">
        <v>0.38132799846817139</v>
      </c>
    </row>
    <row r="94" spans="1:32" x14ac:dyDescent="0.3">
      <c r="A94" s="129" t="s">
        <v>650</v>
      </c>
      <c r="B94" t="s">
        <v>631</v>
      </c>
      <c r="C94" t="s">
        <v>632</v>
      </c>
      <c r="D94" s="3" t="s">
        <v>633</v>
      </c>
      <c r="E94" s="122" t="s">
        <v>643</v>
      </c>
      <c r="F94" t="s">
        <v>644</v>
      </c>
      <c r="G94" t="s">
        <v>645</v>
      </c>
      <c r="H94" t="s">
        <v>649</v>
      </c>
      <c r="I94" s="128">
        <v>565</v>
      </c>
      <c r="J94" s="128">
        <v>1159</v>
      </c>
      <c r="K94" s="128">
        <v>829</v>
      </c>
      <c r="L94" s="128">
        <v>0</v>
      </c>
      <c r="M94" s="128">
        <v>0</v>
      </c>
      <c r="N94" s="128">
        <v>0</v>
      </c>
      <c r="O94" s="128">
        <v>0</v>
      </c>
      <c r="P94" s="128">
        <v>0</v>
      </c>
      <c r="Q94" s="87">
        <v>182.49354005167959</v>
      </c>
      <c r="R94" s="87">
        <v>374.35400516795863</v>
      </c>
      <c r="S94" s="87">
        <v>267.76485788113695</v>
      </c>
      <c r="T94" s="87">
        <v>0</v>
      </c>
      <c r="U94" s="87">
        <v>0</v>
      </c>
      <c r="V94" s="87">
        <v>0</v>
      </c>
      <c r="W94" s="87">
        <v>0</v>
      </c>
      <c r="X94" s="87">
        <v>0</v>
      </c>
      <c r="Y94" s="87">
        <v>0.2447408626558078</v>
      </c>
      <c r="Z94" s="87">
        <v>-1.0041538575589475E-2</v>
      </c>
      <c r="AA94" s="87">
        <v>1.2293579959237794E-2</v>
      </c>
      <c r="AB94" s="87">
        <v>-0.78335891071236929</v>
      </c>
      <c r="AC94" s="87">
        <v>-0.77162655272075165</v>
      </c>
      <c r="AD94" s="87">
        <v>-0.75785772994100187</v>
      </c>
      <c r="AE94" s="87">
        <v>-0.76699572138381555</v>
      </c>
      <c r="AF94" s="87">
        <v>-0.75039672748342068</v>
      </c>
    </row>
    <row r="95" spans="1:32" x14ac:dyDescent="0.3">
      <c r="A95" s="129" t="s">
        <v>651</v>
      </c>
      <c r="B95" t="s">
        <v>631</v>
      </c>
      <c r="C95" t="s">
        <v>632</v>
      </c>
      <c r="D95" s="3" t="s">
        <v>633</v>
      </c>
      <c r="E95" s="122" t="s">
        <v>652</v>
      </c>
      <c r="F95" t="s">
        <v>653</v>
      </c>
      <c r="G95" t="s">
        <v>654</v>
      </c>
      <c r="H95" t="s">
        <v>641</v>
      </c>
      <c r="I95" s="128">
        <v>182</v>
      </c>
      <c r="J95" s="128">
        <v>600</v>
      </c>
      <c r="K95" s="128">
        <v>332</v>
      </c>
      <c r="L95" s="128">
        <v>0</v>
      </c>
      <c r="M95" s="128">
        <v>0</v>
      </c>
      <c r="N95" s="128">
        <v>0</v>
      </c>
      <c r="O95" s="128">
        <v>0</v>
      </c>
      <c r="P95" s="128">
        <v>0</v>
      </c>
      <c r="Q95" s="87">
        <v>168.5185185185185</v>
      </c>
      <c r="R95" s="87">
        <v>555.55555555555554</v>
      </c>
      <c r="S95" s="87">
        <v>307.40740740740739</v>
      </c>
      <c r="T95" s="87">
        <v>0</v>
      </c>
      <c r="U95" s="87">
        <v>0</v>
      </c>
      <c r="V95" s="87">
        <v>0</v>
      </c>
      <c r="W95" s="87">
        <v>0</v>
      </c>
      <c r="X95" s="87">
        <v>0</v>
      </c>
      <c r="Y95" s="87">
        <v>0.21094831871073247</v>
      </c>
      <c r="Z95" s="87">
        <v>0.16157791671323449</v>
      </c>
      <c r="AA95" s="87">
        <v>7.2646035761886898E-2</v>
      </c>
      <c r="AB95" s="87">
        <v>-0.32598171418846406</v>
      </c>
      <c r="AC95" s="87">
        <v>-0.31424935619684641</v>
      </c>
      <c r="AD95" s="87">
        <v>-0.30048053341709663</v>
      </c>
      <c r="AE95" s="87">
        <v>-0.30961852485991026</v>
      </c>
      <c r="AF95" s="87">
        <v>-0.29301953095951544</v>
      </c>
    </row>
    <row r="96" spans="1:32" x14ac:dyDescent="0.3">
      <c r="A96" s="129" t="s">
        <v>655</v>
      </c>
      <c r="B96" t="s">
        <v>631</v>
      </c>
      <c r="C96" t="s">
        <v>632</v>
      </c>
      <c r="D96" s="3" t="s">
        <v>633</v>
      </c>
      <c r="E96" s="122" t="s">
        <v>634</v>
      </c>
      <c r="F96" t="s">
        <v>635</v>
      </c>
      <c r="G96" t="s">
        <v>636</v>
      </c>
      <c r="H96" t="s">
        <v>522</v>
      </c>
      <c r="I96" s="128">
        <v>252</v>
      </c>
      <c r="J96" s="128">
        <v>292</v>
      </c>
      <c r="K96" s="128">
        <v>245</v>
      </c>
      <c r="L96" s="128">
        <v>0</v>
      </c>
      <c r="M96" s="128">
        <v>0</v>
      </c>
      <c r="N96" s="128">
        <v>0</v>
      </c>
      <c r="O96" s="128">
        <v>0</v>
      </c>
      <c r="P96" s="128">
        <v>0</v>
      </c>
      <c r="Q96" s="87">
        <v>424.24242424242425</v>
      </c>
      <c r="R96" s="87">
        <v>491.58249158249163</v>
      </c>
      <c r="S96" s="87">
        <v>412.45791245791247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0.61158414287867546</v>
      </c>
      <c r="Z96" s="87">
        <v>0.10882808589826508</v>
      </c>
      <c r="AA96" s="87">
        <v>0.20054319308750707</v>
      </c>
      <c r="AB96" s="87">
        <v>-6.6344403682707873E-2</v>
      </c>
      <c r="AC96" s="87">
        <v>-5.4612045691090183E-2</v>
      </c>
      <c r="AD96" s="87">
        <v>-4.0843222911340446E-2</v>
      </c>
      <c r="AE96" s="87">
        <v>-4.9981214354154042E-2</v>
      </c>
      <c r="AF96" s="87">
        <v>-3.3382220453759222E-2</v>
      </c>
    </row>
    <row r="97" spans="1:32" x14ac:dyDescent="0.3">
      <c r="A97" s="129" t="s">
        <v>656</v>
      </c>
      <c r="B97" t="s">
        <v>631</v>
      </c>
      <c r="C97" t="s">
        <v>632</v>
      </c>
      <c r="D97" s="3" t="s">
        <v>633</v>
      </c>
      <c r="E97" s="122" t="s">
        <v>638</v>
      </c>
      <c r="F97" t="s">
        <v>639</v>
      </c>
      <c r="G97" t="s">
        <v>640</v>
      </c>
      <c r="H97" t="s">
        <v>641</v>
      </c>
      <c r="I97" s="128">
        <v>189</v>
      </c>
      <c r="J97" s="128">
        <v>297</v>
      </c>
      <c r="K97" s="128">
        <v>216</v>
      </c>
      <c r="L97" s="128">
        <v>0</v>
      </c>
      <c r="M97" s="128">
        <v>0</v>
      </c>
      <c r="N97" s="128">
        <v>0</v>
      </c>
      <c r="O97" s="128">
        <v>0</v>
      </c>
      <c r="P97" s="128">
        <v>0</v>
      </c>
      <c r="Q97" s="87">
        <v>207.23684210526315</v>
      </c>
      <c r="R97" s="87">
        <v>325.65789473684208</v>
      </c>
      <c r="S97" s="87">
        <v>236.84210526315789</v>
      </c>
      <c r="T97" s="87">
        <v>0</v>
      </c>
      <c r="U97" s="87">
        <v>0</v>
      </c>
      <c r="V97" s="87">
        <v>0</v>
      </c>
      <c r="W97" s="87">
        <v>0</v>
      </c>
      <c r="X97" s="87">
        <v>0</v>
      </c>
      <c r="Y97" s="87">
        <v>0.30072358138086369</v>
      </c>
      <c r="Z97" s="87">
        <v>-7.001920780258844E-2</v>
      </c>
      <c r="AA97" s="87">
        <v>-4.025879602931863E-2</v>
      </c>
      <c r="AB97" s="87">
        <v>-0.25255279702993055</v>
      </c>
      <c r="AC97" s="87">
        <v>-0.24082043903831291</v>
      </c>
      <c r="AD97" s="87">
        <v>-0.22705161625856318</v>
      </c>
      <c r="AE97" s="87">
        <v>-0.23618960770137673</v>
      </c>
      <c r="AF97" s="87">
        <v>-0.21959061380098197</v>
      </c>
    </row>
    <row r="98" spans="1:32" x14ac:dyDescent="0.3">
      <c r="A98" s="129" t="s">
        <v>657</v>
      </c>
      <c r="B98" t="s">
        <v>631</v>
      </c>
      <c r="C98" t="s">
        <v>632</v>
      </c>
      <c r="D98" s="3" t="s">
        <v>633</v>
      </c>
      <c r="E98" s="122" t="s">
        <v>643</v>
      </c>
      <c r="F98" t="s">
        <v>644</v>
      </c>
      <c r="G98" t="s">
        <v>645</v>
      </c>
      <c r="H98" t="s">
        <v>658</v>
      </c>
      <c r="I98" s="128">
        <v>476</v>
      </c>
      <c r="J98" s="128">
        <v>664</v>
      </c>
      <c r="K98" s="128">
        <v>626</v>
      </c>
      <c r="L98" s="128">
        <v>0</v>
      </c>
      <c r="M98" s="128">
        <v>0</v>
      </c>
      <c r="N98" s="128">
        <v>0</v>
      </c>
      <c r="O98" s="128">
        <v>0</v>
      </c>
      <c r="P98" s="128">
        <v>0</v>
      </c>
      <c r="Q98" s="87">
        <v>244.47868515665124</v>
      </c>
      <c r="R98" s="87">
        <v>341.03749357986646</v>
      </c>
      <c r="S98" s="87">
        <v>321.5202876219825</v>
      </c>
      <c r="T98" s="87">
        <v>0</v>
      </c>
      <c r="U98" s="87">
        <v>0</v>
      </c>
      <c r="V98" s="87">
        <v>0</v>
      </c>
      <c r="W98" s="87">
        <v>0</v>
      </c>
      <c r="X98" s="87">
        <v>0</v>
      </c>
      <c r="Y98" s="87">
        <v>0.37180615885950224</v>
      </c>
      <c r="Z98" s="87">
        <v>-5.0382305780021508E-2</v>
      </c>
      <c r="AA98" s="87">
        <v>9.1833265419850402E-2</v>
      </c>
      <c r="AB98" s="87">
        <v>-0.5819239102215461</v>
      </c>
      <c r="AC98" s="87">
        <v>-0.57019155222992834</v>
      </c>
      <c r="AD98" s="87">
        <v>-0.55642272945017857</v>
      </c>
      <c r="AE98" s="87">
        <v>-0.56556072089299225</v>
      </c>
      <c r="AF98" s="87">
        <v>-0.54896172699259738</v>
      </c>
    </row>
    <row r="99" spans="1:32" x14ac:dyDescent="0.3">
      <c r="A99" s="129" t="s">
        <v>659</v>
      </c>
      <c r="B99" t="s">
        <v>631</v>
      </c>
      <c r="C99" t="s">
        <v>632</v>
      </c>
      <c r="D99" s="3" t="s">
        <v>633</v>
      </c>
      <c r="E99" s="122" t="s">
        <v>643</v>
      </c>
      <c r="F99" t="s">
        <v>644</v>
      </c>
      <c r="G99" t="s">
        <v>645</v>
      </c>
      <c r="H99" t="s">
        <v>660</v>
      </c>
      <c r="I99" s="128">
        <v>211</v>
      </c>
      <c r="J99" s="128">
        <v>583</v>
      </c>
      <c r="K99" s="128">
        <v>440</v>
      </c>
      <c r="L99" s="128">
        <v>0</v>
      </c>
      <c r="M99" s="128">
        <v>0</v>
      </c>
      <c r="N99" s="128">
        <v>0</v>
      </c>
      <c r="O99" s="128">
        <v>0</v>
      </c>
      <c r="P99" s="128">
        <v>0</v>
      </c>
      <c r="Q99" s="87">
        <v>122.53193960511034</v>
      </c>
      <c r="R99" s="87">
        <v>338.55981416957025</v>
      </c>
      <c r="S99" s="87">
        <v>255.51684088269454</v>
      </c>
      <c r="T99" s="87">
        <v>0</v>
      </c>
      <c r="U99" s="87">
        <v>0</v>
      </c>
      <c r="V99" s="87">
        <v>0</v>
      </c>
      <c r="W99" s="87">
        <v>0</v>
      </c>
      <c r="X99" s="87">
        <v>0</v>
      </c>
      <c r="Y99" s="87">
        <v>7.2386429998613916E-2</v>
      </c>
      <c r="Z99" s="87">
        <v>-5.3503626274987615E-2</v>
      </c>
      <c r="AA99" s="87">
        <v>-7.809092759855943E-3</v>
      </c>
      <c r="AB99" s="87">
        <v>-0.52859110581915025</v>
      </c>
      <c r="AC99" s="87">
        <v>-0.51685874782753261</v>
      </c>
      <c r="AD99" s="87">
        <v>-0.50308992504778283</v>
      </c>
      <c r="AE99" s="87">
        <v>-0.51222791649059651</v>
      </c>
      <c r="AF99" s="87">
        <v>-0.49562892259020169</v>
      </c>
    </row>
    <row r="100" spans="1:32" x14ac:dyDescent="0.3">
      <c r="A100" s="129" t="s">
        <v>661</v>
      </c>
      <c r="B100" t="s">
        <v>631</v>
      </c>
      <c r="C100" t="s">
        <v>632</v>
      </c>
      <c r="D100" s="3" t="s">
        <v>633</v>
      </c>
      <c r="E100" s="122" t="s">
        <v>643</v>
      </c>
      <c r="F100" t="s">
        <v>644</v>
      </c>
      <c r="G100" t="s">
        <v>645</v>
      </c>
      <c r="H100" t="s">
        <v>658</v>
      </c>
      <c r="I100" s="128">
        <v>233</v>
      </c>
      <c r="J100" s="128">
        <v>611</v>
      </c>
      <c r="K100" s="128">
        <v>630</v>
      </c>
      <c r="L100" s="128">
        <v>0</v>
      </c>
      <c r="M100" s="128">
        <v>0</v>
      </c>
      <c r="N100" s="128">
        <v>0</v>
      </c>
      <c r="O100" s="128">
        <v>0</v>
      </c>
      <c r="P100" s="128">
        <v>0</v>
      </c>
      <c r="Q100" s="87">
        <v>175.71644042232276</v>
      </c>
      <c r="R100" s="87">
        <v>460.78431372549016</v>
      </c>
      <c r="S100" s="87">
        <v>475.11312217194569</v>
      </c>
      <c r="T100" s="87">
        <v>0</v>
      </c>
      <c r="U100" s="87">
        <v>0</v>
      </c>
      <c r="V100" s="87">
        <v>0</v>
      </c>
      <c r="W100" s="87">
        <v>0</v>
      </c>
      <c r="X100" s="87">
        <v>0</v>
      </c>
      <c r="Y100" s="87">
        <v>0.22885256623856531</v>
      </c>
      <c r="Z100" s="87">
        <v>8.0341597764809258E-2</v>
      </c>
      <c r="AA100" s="87">
        <v>0.2614197084500593</v>
      </c>
      <c r="AB100" s="87">
        <v>-0.41510148277026865</v>
      </c>
      <c r="AC100" s="87">
        <v>-0.403369124778651</v>
      </c>
      <c r="AD100" s="87">
        <v>-0.38960030199890128</v>
      </c>
      <c r="AE100" s="87">
        <v>-0.39873829344171485</v>
      </c>
      <c r="AF100" s="87">
        <v>-0.38213929954132003</v>
      </c>
    </row>
    <row r="101" spans="1:32" x14ac:dyDescent="0.3">
      <c r="A101" s="129" t="s">
        <v>662</v>
      </c>
      <c r="B101" t="s">
        <v>631</v>
      </c>
      <c r="C101" t="s">
        <v>632</v>
      </c>
      <c r="D101" s="3" t="s">
        <v>633</v>
      </c>
      <c r="E101" s="122" t="s">
        <v>652</v>
      </c>
      <c r="F101" t="s">
        <v>653</v>
      </c>
      <c r="G101" t="s">
        <v>654</v>
      </c>
      <c r="H101" t="s">
        <v>641</v>
      </c>
      <c r="I101" s="128">
        <v>130</v>
      </c>
      <c r="J101" s="128">
        <v>455</v>
      </c>
      <c r="K101" s="128">
        <v>349</v>
      </c>
      <c r="L101" s="128">
        <v>0</v>
      </c>
      <c r="M101" s="128">
        <v>0</v>
      </c>
      <c r="N101" s="128">
        <v>0</v>
      </c>
      <c r="O101" s="128">
        <v>0</v>
      </c>
      <c r="P101" s="128">
        <v>0</v>
      </c>
      <c r="Q101" s="87">
        <v>114.33597185576077</v>
      </c>
      <c r="R101" s="87">
        <v>400.17590149516269</v>
      </c>
      <c r="S101" s="87">
        <v>306.948109058927</v>
      </c>
      <c r="T101" s="87">
        <v>0</v>
      </c>
      <c r="U101" s="87">
        <v>0</v>
      </c>
      <c r="V101" s="87">
        <v>0</v>
      </c>
      <c r="W101" s="87">
        <v>0</v>
      </c>
      <c r="X101" s="87">
        <v>0</v>
      </c>
      <c r="Y101" s="87">
        <v>4.2959252391753695E-2</v>
      </c>
      <c r="Z101" s="87">
        <v>1.9216577082541691E-2</v>
      </c>
      <c r="AA101" s="87">
        <v>7.1964857003678731E-2</v>
      </c>
      <c r="AB101" s="87">
        <v>-0.34831842338924912</v>
      </c>
      <c r="AC101" s="87">
        <v>-0.33658606539763147</v>
      </c>
      <c r="AD101" s="87">
        <v>-0.32281724261788175</v>
      </c>
      <c r="AE101" s="87">
        <v>-0.33195523406069533</v>
      </c>
      <c r="AF101" s="87">
        <v>-0.3153562401603005</v>
      </c>
    </row>
    <row r="102" spans="1:32" x14ac:dyDescent="0.3">
      <c r="A102" s="129" t="s">
        <v>663</v>
      </c>
      <c r="B102" t="s">
        <v>631</v>
      </c>
      <c r="C102" t="s">
        <v>664</v>
      </c>
      <c r="D102" s="3" t="s">
        <v>665</v>
      </c>
      <c r="F102" t="s">
        <v>653</v>
      </c>
      <c r="G102" t="s">
        <v>666</v>
      </c>
      <c r="H102" t="s">
        <v>641</v>
      </c>
      <c r="I102" s="128">
        <v>257</v>
      </c>
      <c r="J102" s="128">
        <v>552</v>
      </c>
      <c r="K102" s="128">
        <v>487</v>
      </c>
      <c r="L102" s="128">
        <v>0</v>
      </c>
      <c r="M102" s="128">
        <v>0</v>
      </c>
      <c r="N102" s="128">
        <v>0</v>
      </c>
      <c r="O102" s="128">
        <v>1</v>
      </c>
      <c r="P102" s="128">
        <v>0</v>
      </c>
      <c r="Q102" s="87">
        <v>227.23253757736515</v>
      </c>
      <c r="R102" s="87">
        <v>488.0636604774536</v>
      </c>
      <c r="S102" s="87">
        <v>430.59239610963749</v>
      </c>
      <c r="T102" s="87">
        <v>0</v>
      </c>
      <c r="U102" s="87">
        <v>0</v>
      </c>
      <c r="V102" s="87">
        <v>0</v>
      </c>
      <c r="W102" s="87">
        <v>0.88417329796640143</v>
      </c>
      <c r="X102" s="87">
        <v>0</v>
      </c>
      <c r="Y102" s="87">
        <v>0.3404238338569433</v>
      </c>
      <c r="Z102" s="87">
        <v>0.10535833789295239</v>
      </c>
      <c r="AA102" s="87">
        <v>0.21879015671881363</v>
      </c>
      <c r="AB102" s="87">
        <v>-0.34602056362696965</v>
      </c>
      <c r="AC102" s="87">
        <v>-0.33428820563535194</v>
      </c>
      <c r="AD102" s="87">
        <v>-0.32051938285560222</v>
      </c>
      <c r="AE102" s="87">
        <v>0.14746388042124661</v>
      </c>
      <c r="AF102" s="87">
        <v>-0.31305838039802103</v>
      </c>
    </row>
    <row r="103" spans="1:32" x14ac:dyDescent="0.3">
      <c r="A103" s="129" t="s">
        <v>667</v>
      </c>
      <c r="B103" t="s">
        <v>631</v>
      </c>
      <c r="C103" t="s">
        <v>664</v>
      </c>
      <c r="D103" s="3" t="s">
        <v>665</v>
      </c>
      <c r="F103" t="s">
        <v>668</v>
      </c>
      <c r="G103" t="s">
        <v>669</v>
      </c>
      <c r="H103" t="s">
        <v>641</v>
      </c>
      <c r="I103" s="128">
        <v>253</v>
      </c>
      <c r="J103" s="128">
        <v>697</v>
      </c>
      <c r="K103" s="128">
        <v>598</v>
      </c>
      <c r="L103" s="128">
        <v>0</v>
      </c>
      <c r="M103" s="128">
        <v>0</v>
      </c>
      <c r="N103" s="128">
        <v>0</v>
      </c>
      <c r="O103" s="128">
        <v>0</v>
      </c>
      <c r="P103" s="128">
        <v>0</v>
      </c>
      <c r="Q103" s="87">
        <v>148.47417840375587</v>
      </c>
      <c r="R103" s="87">
        <v>409.03755868544602</v>
      </c>
      <c r="S103" s="87">
        <v>350.93896713615027</v>
      </c>
      <c r="T103" s="87">
        <v>0</v>
      </c>
      <c r="U103" s="87">
        <v>0</v>
      </c>
      <c r="V103" s="87">
        <v>0</v>
      </c>
      <c r="W103" s="87">
        <v>0</v>
      </c>
      <c r="X103" s="87">
        <v>0</v>
      </c>
      <c r="Y103" s="87">
        <v>0.15561757864386219</v>
      </c>
      <c r="Z103" s="87">
        <v>2.8563281976213231E-2</v>
      </c>
      <c r="AA103" s="87">
        <v>0.12987270592146147</v>
      </c>
      <c r="AB103" s="87">
        <v>-0.52402754913219562</v>
      </c>
      <c r="AC103" s="87">
        <v>-0.51229519114057798</v>
      </c>
      <c r="AD103" s="87">
        <v>-0.49852636836082825</v>
      </c>
      <c r="AE103" s="87">
        <v>-0.50766435980364177</v>
      </c>
      <c r="AF103" s="87">
        <v>-0.49106536590324701</v>
      </c>
    </row>
    <row r="104" spans="1:32" x14ac:dyDescent="0.3">
      <c r="A104" s="129" t="s">
        <v>651</v>
      </c>
      <c r="B104" t="s">
        <v>631</v>
      </c>
      <c r="C104" t="s">
        <v>664</v>
      </c>
      <c r="D104" s="3" t="s">
        <v>665</v>
      </c>
      <c r="F104" t="s">
        <v>653</v>
      </c>
      <c r="G104" t="s">
        <v>654</v>
      </c>
      <c r="H104" t="s">
        <v>641</v>
      </c>
      <c r="I104" s="128">
        <v>182</v>
      </c>
      <c r="J104" s="128">
        <v>600</v>
      </c>
      <c r="K104" s="128">
        <v>332</v>
      </c>
      <c r="L104" s="128">
        <v>0</v>
      </c>
      <c r="M104" s="128">
        <v>0</v>
      </c>
      <c r="N104" s="128">
        <v>0</v>
      </c>
      <c r="O104" s="128">
        <v>0</v>
      </c>
      <c r="P104" s="128">
        <v>0</v>
      </c>
      <c r="Q104" s="87">
        <v>168.5185185185185</v>
      </c>
      <c r="R104" s="87">
        <v>555.55555555555554</v>
      </c>
      <c r="S104" s="87">
        <v>307.40740740740739</v>
      </c>
      <c r="T104" s="87">
        <v>0</v>
      </c>
      <c r="U104" s="87">
        <v>0</v>
      </c>
      <c r="V104" s="87">
        <v>0</v>
      </c>
      <c r="W104" s="87">
        <v>0</v>
      </c>
      <c r="X104" s="87">
        <v>0</v>
      </c>
      <c r="Y104" s="87">
        <v>0.21094831871073247</v>
      </c>
      <c r="Z104" s="87">
        <v>0.16157791671323449</v>
      </c>
      <c r="AA104" s="87">
        <v>7.2646035761886898E-2</v>
      </c>
      <c r="AB104" s="87">
        <v>-0.32598171418846406</v>
      </c>
      <c r="AC104" s="87">
        <v>-0.31424935619684641</v>
      </c>
      <c r="AD104" s="87">
        <v>-0.30048053341709663</v>
      </c>
      <c r="AE104" s="87">
        <v>-0.30961852485991026</v>
      </c>
      <c r="AF104" s="87">
        <v>-0.29301953095951544</v>
      </c>
    </row>
    <row r="105" spans="1:32" x14ac:dyDescent="0.3">
      <c r="A105" s="129" t="s">
        <v>670</v>
      </c>
      <c r="B105" t="s">
        <v>631</v>
      </c>
      <c r="C105" t="s">
        <v>664</v>
      </c>
      <c r="D105" s="3" t="s">
        <v>665</v>
      </c>
      <c r="F105" t="s">
        <v>671</v>
      </c>
      <c r="H105" t="s">
        <v>649</v>
      </c>
      <c r="I105" s="128">
        <v>423</v>
      </c>
      <c r="J105" s="128">
        <v>1246</v>
      </c>
      <c r="K105" s="128">
        <v>1059</v>
      </c>
      <c r="L105" s="128">
        <v>0</v>
      </c>
      <c r="M105" s="128">
        <v>0</v>
      </c>
      <c r="N105" s="128">
        <v>0</v>
      </c>
      <c r="O105" s="128">
        <v>0</v>
      </c>
      <c r="P105" s="128">
        <v>0</v>
      </c>
      <c r="Q105" s="87">
        <v>157.89473684210526</v>
      </c>
      <c r="R105" s="87">
        <v>465.0989175065323</v>
      </c>
      <c r="S105" s="87">
        <v>395.29675251959691</v>
      </c>
      <c r="T105" s="87">
        <v>0</v>
      </c>
      <c r="U105" s="87">
        <v>0</v>
      </c>
      <c r="V105" s="87">
        <v>0</v>
      </c>
      <c r="W105" s="87">
        <v>0</v>
      </c>
      <c r="X105" s="87">
        <v>0</v>
      </c>
      <c r="Y105" s="87">
        <v>0.18198990646370564</v>
      </c>
      <c r="Z105" s="87">
        <v>8.4208229692842737E-2</v>
      </c>
      <c r="AA105" s="87">
        <v>0.18140638904831785</v>
      </c>
      <c r="AB105" s="87">
        <v>-0.72053067230972323</v>
      </c>
      <c r="AC105" s="87">
        <v>-0.70879831431810547</v>
      </c>
      <c r="AD105" s="87">
        <v>-0.6950294915383558</v>
      </c>
      <c r="AE105" s="87">
        <v>-0.70416748298116938</v>
      </c>
      <c r="AF105" s="87">
        <v>-0.6875684890807745</v>
      </c>
    </row>
    <row r="106" spans="1:32" x14ac:dyDescent="0.3">
      <c r="A106" s="129" t="s">
        <v>662</v>
      </c>
      <c r="B106" t="s">
        <v>631</v>
      </c>
      <c r="C106" t="s">
        <v>664</v>
      </c>
      <c r="D106" s="3" t="s">
        <v>665</v>
      </c>
      <c r="F106" t="s">
        <v>653</v>
      </c>
      <c r="G106" t="s">
        <v>654</v>
      </c>
      <c r="H106" t="s">
        <v>641</v>
      </c>
      <c r="I106" s="128">
        <v>130</v>
      </c>
      <c r="J106" s="128">
        <v>455</v>
      </c>
      <c r="K106" s="128">
        <v>349</v>
      </c>
      <c r="L106" s="128">
        <v>0</v>
      </c>
      <c r="M106" s="128">
        <v>0</v>
      </c>
      <c r="N106" s="128">
        <v>0</v>
      </c>
      <c r="O106" s="128">
        <v>0</v>
      </c>
      <c r="P106" s="128">
        <v>0</v>
      </c>
      <c r="Q106" s="87">
        <v>114.33597185576077</v>
      </c>
      <c r="R106" s="87">
        <v>400.17590149516269</v>
      </c>
      <c r="S106" s="87">
        <v>306.948109058927</v>
      </c>
      <c r="T106" s="87">
        <v>0</v>
      </c>
      <c r="U106" s="87">
        <v>0</v>
      </c>
      <c r="V106" s="87">
        <v>0</v>
      </c>
      <c r="W106" s="87">
        <v>0</v>
      </c>
      <c r="X106" s="87">
        <v>0</v>
      </c>
      <c r="Y106" s="87">
        <v>4.2959252391753695E-2</v>
      </c>
      <c r="Z106" s="87">
        <v>1.9216577082541691E-2</v>
      </c>
      <c r="AA106" s="87">
        <v>7.1964857003678731E-2</v>
      </c>
      <c r="AB106" s="87">
        <v>-0.34831842338924912</v>
      </c>
      <c r="AC106" s="87">
        <v>-0.33658606539763147</v>
      </c>
      <c r="AD106" s="87">
        <v>-0.32281724261788175</v>
      </c>
      <c r="AE106" s="87">
        <v>-0.33195523406069533</v>
      </c>
      <c r="AF106" s="87">
        <v>-0.3153562401603005</v>
      </c>
    </row>
    <row r="107" spans="1:32" x14ac:dyDescent="0.3">
      <c r="A107" s="129" t="s">
        <v>672</v>
      </c>
      <c r="B107" t="s">
        <v>631</v>
      </c>
      <c r="C107" t="s">
        <v>673</v>
      </c>
      <c r="D107" s="3" t="s">
        <v>674</v>
      </c>
      <c r="E107" s="122" t="s">
        <v>675</v>
      </c>
      <c r="F107" t="s">
        <v>676</v>
      </c>
      <c r="G107" t="s">
        <v>677</v>
      </c>
      <c r="H107" t="s">
        <v>678</v>
      </c>
      <c r="I107" s="128">
        <v>232</v>
      </c>
      <c r="J107" s="128">
        <v>581</v>
      </c>
      <c r="K107" s="128">
        <v>427</v>
      </c>
      <c r="L107" s="128">
        <v>0</v>
      </c>
      <c r="M107" s="128">
        <v>0</v>
      </c>
      <c r="N107" s="128">
        <v>0</v>
      </c>
      <c r="O107" s="128">
        <v>0</v>
      </c>
      <c r="P107" s="128">
        <v>0</v>
      </c>
      <c r="Q107" s="41">
        <v>210.14492753623188</v>
      </c>
      <c r="R107" s="41">
        <v>526.26811594202889</v>
      </c>
      <c r="S107" s="41">
        <v>386.77536231884056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87">
        <v>0.30656308923798131</v>
      </c>
      <c r="Z107" s="87">
        <v>0.13806930613254648</v>
      </c>
      <c r="AA107" s="87">
        <v>0.17224518728072463</v>
      </c>
      <c r="AB107" s="87">
        <v>-0.33552703209469448</v>
      </c>
      <c r="AC107" s="87">
        <v>-0.32379467410307677</v>
      </c>
      <c r="AD107" s="87">
        <v>-0.31002585132332705</v>
      </c>
      <c r="AE107" s="87">
        <v>-0.31916384276614068</v>
      </c>
      <c r="AF107" s="87">
        <v>-0.30256484886574586</v>
      </c>
    </row>
    <row r="108" spans="1:32" x14ac:dyDescent="0.3">
      <c r="A108" s="129" t="s">
        <v>679</v>
      </c>
      <c r="B108" t="s">
        <v>631</v>
      </c>
      <c r="C108" t="s">
        <v>673</v>
      </c>
      <c r="D108" s="3" t="s">
        <v>674</v>
      </c>
      <c r="F108" t="s">
        <v>680</v>
      </c>
      <c r="H108" t="s">
        <v>681</v>
      </c>
      <c r="I108" s="128">
        <v>84</v>
      </c>
      <c r="J108" s="128">
        <v>259</v>
      </c>
      <c r="K108" s="128">
        <v>115</v>
      </c>
      <c r="L108" s="128">
        <v>1</v>
      </c>
      <c r="M108" s="128">
        <v>0</v>
      </c>
      <c r="N108" s="128">
        <v>0</v>
      </c>
      <c r="O108" s="128">
        <v>0</v>
      </c>
      <c r="P108" s="128">
        <v>0</v>
      </c>
      <c r="Q108" s="87">
        <v>172.83950617283952</v>
      </c>
      <c r="R108" s="87">
        <v>532.92181069958849</v>
      </c>
      <c r="S108" s="87">
        <v>236.62551440329219</v>
      </c>
      <c r="T108" s="87">
        <v>2.0576131687242798</v>
      </c>
      <c r="U108" s="87">
        <v>0</v>
      </c>
      <c r="V108" s="87">
        <v>0</v>
      </c>
      <c r="W108" s="87">
        <v>0</v>
      </c>
      <c r="X108" s="87">
        <v>0</v>
      </c>
      <c r="Y108" s="87">
        <v>0.22332964509258776</v>
      </c>
      <c r="Z108" s="87">
        <v>0.14398975338344264</v>
      </c>
      <c r="AA108" s="87">
        <v>-3.9776143424416953E-2</v>
      </c>
      <c r="AB108" s="87">
        <v>0.49792702675585471</v>
      </c>
      <c r="AC108" s="87">
        <v>3.2538130027809968E-2</v>
      </c>
      <c r="AD108" s="87">
        <v>4.630695280755965E-2</v>
      </c>
      <c r="AE108" s="87">
        <v>3.716896136474606E-2</v>
      </c>
      <c r="AF108" s="87">
        <v>5.3767955265140943E-2</v>
      </c>
    </row>
    <row r="109" spans="1:32" x14ac:dyDescent="0.3">
      <c r="A109" s="129" t="s">
        <v>682</v>
      </c>
      <c r="B109" t="s">
        <v>631</v>
      </c>
      <c r="C109" t="s">
        <v>673</v>
      </c>
      <c r="D109" s="3" t="s">
        <v>674</v>
      </c>
      <c r="F109" t="s">
        <v>683</v>
      </c>
      <c r="G109" t="s">
        <v>684</v>
      </c>
      <c r="H109" t="s">
        <v>685</v>
      </c>
      <c r="I109" s="128">
        <v>129</v>
      </c>
      <c r="J109" s="128">
        <v>445</v>
      </c>
      <c r="K109" s="128">
        <v>350</v>
      </c>
      <c r="L109" s="128">
        <v>0</v>
      </c>
      <c r="M109" s="128">
        <v>0</v>
      </c>
      <c r="N109" s="128">
        <v>0</v>
      </c>
      <c r="O109" s="128">
        <v>0</v>
      </c>
      <c r="P109" s="128">
        <v>0</v>
      </c>
      <c r="Q109" s="87">
        <v>109.97442455242967</v>
      </c>
      <c r="R109" s="87">
        <v>379.36913895993177</v>
      </c>
      <c r="S109" s="87">
        <v>298.38022165387895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2.6080961706930136E-2</v>
      </c>
      <c r="Z109" s="87">
        <v>-3.9616432813762903E-3</v>
      </c>
      <c r="AA109" s="87">
        <v>5.9668151796861461E-2</v>
      </c>
      <c r="AB109" s="87">
        <v>-0.36185597081704363</v>
      </c>
      <c r="AC109" s="87">
        <v>-0.35012361282542592</v>
      </c>
      <c r="AD109" s="87">
        <v>-0.33635479004567614</v>
      </c>
      <c r="AE109" s="87">
        <v>-0.34549278148848978</v>
      </c>
      <c r="AF109" s="87">
        <v>-0.32889378758809495</v>
      </c>
    </row>
    <row r="110" spans="1:32" x14ac:dyDescent="0.3">
      <c r="A110" s="129" t="s">
        <v>686</v>
      </c>
      <c r="B110" t="s">
        <v>631</v>
      </c>
      <c r="C110" t="s">
        <v>673</v>
      </c>
      <c r="D110" s="3" t="s">
        <v>674</v>
      </c>
      <c r="F110" t="s">
        <v>687</v>
      </c>
      <c r="H110" t="s">
        <v>673</v>
      </c>
      <c r="I110" s="128">
        <v>82</v>
      </c>
      <c r="J110" s="128">
        <v>293</v>
      </c>
      <c r="K110" s="128">
        <v>218</v>
      </c>
      <c r="L110" s="128">
        <v>0</v>
      </c>
      <c r="M110" s="128">
        <v>0</v>
      </c>
      <c r="N110" s="128">
        <v>0</v>
      </c>
      <c r="O110" s="128">
        <v>0</v>
      </c>
      <c r="P110" s="128">
        <v>0</v>
      </c>
      <c r="Q110" s="87">
        <v>87.048832271762208</v>
      </c>
      <c r="R110" s="87">
        <v>311.04033970276009</v>
      </c>
      <c r="S110" s="87">
        <v>231.42250530785563</v>
      </c>
      <c r="T110" s="87">
        <v>0</v>
      </c>
      <c r="U110" s="87">
        <v>0</v>
      </c>
      <c r="V110" s="87">
        <v>0</v>
      </c>
      <c r="W110" s="87">
        <v>0</v>
      </c>
      <c r="X110" s="87">
        <v>0</v>
      </c>
      <c r="Y110" s="87">
        <v>-7.4487748837763518E-2</v>
      </c>
      <c r="Z110" s="87">
        <v>-8.9954136747984637E-2</v>
      </c>
      <c r="AA110" s="87">
        <v>-5.0321319876723433E-2</v>
      </c>
      <c r="AB110" s="87">
        <v>-0.26660886149439172</v>
      </c>
      <c r="AC110" s="87">
        <v>-0.25487650350277402</v>
      </c>
      <c r="AD110" s="87">
        <v>-0.24110768072302427</v>
      </c>
      <c r="AE110" s="87">
        <v>-0.25024567216583787</v>
      </c>
      <c r="AF110" s="87">
        <v>-0.23364667826544308</v>
      </c>
    </row>
    <row r="111" spans="1:32" x14ac:dyDescent="0.3">
      <c r="A111" s="129" t="s">
        <v>688</v>
      </c>
      <c r="B111" t="s">
        <v>631</v>
      </c>
      <c r="C111" t="s">
        <v>673</v>
      </c>
      <c r="D111" s="3" t="s">
        <v>674</v>
      </c>
      <c r="F111" t="s">
        <v>689</v>
      </c>
      <c r="G111" t="s">
        <v>690</v>
      </c>
      <c r="H111" t="s">
        <v>673</v>
      </c>
      <c r="I111" s="128">
        <v>144</v>
      </c>
      <c r="J111" s="128">
        <v>319</v>
      </c>
      <c r="K111" s="128">
        <v>296</v>
      </c>
      <c r="L111" s="128">
        <v>0</v>
      </c>
      <c r="M111" s="128">
        <v>0</v>
      </c>
      <c r="N111" s="128">
        <v>0</v>
      </c>
      <c r="O111" s="128">
        <v>0</v>
      </c>
      <c r="P111" s="128">
        <v>0</v>
      </c>
      <c r="Q111" s="87">
        <v>129.38005390835579</v>
      </c>
      <c r="R111" s="87">
        <v>286.61275831087153</v>
      </c>
      <c r="S111" s="87">
        <v>265.94788858939802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9.6481888163047036E-2</v>
      </c>
      <c r="Z111" s="87">
        <v>-0.12553564137903003</v>
      </c>
      <c r="AA111" s="87">
        <v>9.8076749752863835E-3</v>
      </c>
      <c r="AB111" s="87">
        <v>-0.33905312303622265</v>
      </c>
      <c r="AC111" s="87">
        <v>-0.32732076504460494</v>
      </c>
      <c r="AD111" s="87">
        <v>-0.31355194226485528</v>
      </c>
      <c r="AE111" s="87">
        <v>-0.3226899337076688</v>
      </c>
      <c r="AF111" s="87">
        <v>-0.30609093980727403</v>
      </c>
    </row>
    <row r="112" spans="1:32" x14ac:dyDescent="0.3">
      <c r="A112" s="129" t="s">
        <v>691</v>
      </c>
      <c r="B112" t="s">
        <v>631</v>
      </c>
      <c r="C112" t="s">
        <v>673</v>
      </c>
      <c r="D112" s="3" t="s">
        <v>674</v>
      </c>
      <c r="F112" t="s">
        <v>692</v>
      </c>
      <c r="H112" t="s">
        <v>681</v>
      </c>
      <c r="I112" s="128">
        <v>336</v>
      </c>
      <c r="J112" s="128">
        <v>989</v>
      </c>
      <c r="K112" s="128">
        <v>665</v>
      </c>
      <c r="L112" s="128">
        <v>0</v>
      </c>
      <c r="M112" s="128">
        <v>0</v>
      </c>
      <c r="N112" s="128">
        <v>0</v>
      </c>
      <c r="O112" s="128">
        <v>0</v>
      </c>
      <c r="P112" s="128">
        <v>0</v>
      </c>
      <c r="Q112" s="87">
        <v>146.40522875816993</v>
      </c>
      <c r="R112" s="87">
        <v>430.9368191721133</v>
      </c>
      <c r="S112" s="87">
        <v>289.760348583878</v>
      </c>
      <c r="T112" s="87">
        <v>0</v>
      </c>
      <c r="U112" s="87">
        <v>0</v>
      </c>
      <c r="V112" s="87">
        <v>0</v>
      </c>
      <c r="W112" s="87">
        <v>0</v>
      </c>
      <c r="X112" s="87">
        <v>0</v>
      </c>
      <c r="Y112" s="87">
        <v>0.1493115840919044</v>
      </c>
      <c r="Z112" s="87">
        <v>5.1121769130394443E-2</v>
      </c>
      <c r="AA112" s="87">
        <v>4.6643511547127203E-2</v>
      </c>
      <c r="AB112" s="87">
        <v>-0.65334064857479435</v>
      </c>
      <c r="AC112" s="87">
        <v>-0.6416082905831767</v>
      </c>
      <c r="AD112" s="87">
        <v>-0.62783946780342692</v>
      </c>
      <c r="AE112" s="87">
        <v>-0.6369774592462405</v>
      </c>
      <c r="AF112" s="87">
        <v>-0.62037846534584573</v>
      </c>
    </row>
    <row r="113" spans="1:32" x14ac:dyDescent="0.3">
      <c r="A113" s="129" t="s">
        <v>693</v>
      </c>
      <c r="B113" t="s">
        <v>631</v>
      </c>
      <c r="C113" t="s">
        <v>673</v>
      </c>
      <c r="D113" s="3" t="s">
        <v>674</v>
      </c>
      <c r="E113" s="122" t="s">
        <v>675</v>
      </c>
      <c r="F113" t="s">
        <v>676</v>
      </c>
      <c r="G113" t="s">
        <v>694</v>
      </c>
      <c r="H113" t="s">
        <v>695</v>
      </c>
      <c r="I113" s="128">
        <v>285</v>
      </c>
      <c r="J113" s="128">
        <v>538</v>
      </c>
      <c r="K113" s="128">
        <v>528</v>
      </c>
      <c r="L113" s="128">
        <v>0</v>
      </c>
      <c r="M113" s="128">
        <v>0</v>
      </c>
      <c r="N113" s="128">
        <v>0</v>
      </c>
      <c r="O113" s="128">
        <v>0</v>
      </c>
      <c r="P113" s="128">
        <v>0</v>
      </c>
      <c r="Q113" s="87">
        <v>240.50632911392404</v>
      </c>
      <c r="R113" s="87">
        <v>454.00843881856537</v>
      </c>
      <c r="S113" s="87">
        <v>445.56962025316454</v>
      </c>
      <c r="T113" s="87">
        <v>0</v>
      </c>
      <c r="U113" s="87">
        <v>0</v>
      </c>
      <c r="V113" s="87">
        <v>0</v>
      </c>
      <c r="W113" s="87">
        <v>0</v>
      </c>
      <c r="X113" s="87">
        <v>0</v>
      </c>
      <c r="Y113" s="87">
        <v>0.36499696764093287</v>
      </c>
      <c r="Z113" s="87">
        <v>7.3956017749137029E-2</v>
      </c>
      <c r="AA113" s="87">
        <v>0.23360478290703568</v>
      </c>
      <c r="AB113" s="87">
        <v>-0.36627630904763708</v>
      </c>
      <c r="AC113" s="87">
        <v>-0.35454395105601938</v>
      </c>
      <c r="AD113" s="87">
        <v>-0.34077512827626966</v>
      </c>
      <c r="AE113" s="87">
        <v>-0.34991311971908323</v>
      </c>
      <c r="AF113" s="87">
        <v>-0.33331412581868841</v>
      </c>
    </row>
    <row r="114" spans="1:32" x14ac:dyDescent="0.3">
      <c r="A114" s="129" t="s">
        <v>696</v>
      </c>
      <c r="B114" t="s">
        <v>631</v>
      </c>
      <c r="C114" t="s">
        <v>673</v>
      </c>
      <c r="D114" s="3" t="s">
        <v>674</v>
      </c>
      <c r="E114" s="122" t="s">
        <v>675</v>
      </c>
      <c r="F114" t="s">
        <v>676</v>
      </c>
      <c r="G114" t="s">
        <v>677</v>
      </c>
      <c r="H114" t="s">
        <v>658</v>
      </c>
      <c r="I114" s="128">
        <v>366</v>
      </c>
      <c r="J114" s="128">
        <v>1060</v>
      </c>
      <c r="K114" s="128">
        <v>727</v>
      </c>
      <c r="L114" s="128">
        <v>0</v>
      </c>
      <c r="M114" s="128">
        <v>0</v>
      </c>
      <c r="N114" s="128">
        <v>0</v>
      </c>
      <c r="O114" s="128">
        <v>0</v>
      </c>
      <c r="P114" s="128">
        <v>0</v>
      </c>
      <c r="Q114" s="87">
        <v>283.72093023255815</v>
      </c>
      <c r="R114" s="87">
        <v>821.7054263565891</v>
      </c>
      <c r="S114" s="87">
        <v>563.5658914728682</v>
      </c>
      <c r="T114" s="87">
        <v>0</v>
      </c>
      <c r="U114" s="87">
        <v>0</v>
      </c>
      <c r="V114" s="87">
        <v>0</v>
      </c>
      <c r="W114" s="87">
        <v>0</v>
      </c>
      <c r="X114" s="87">
        <v>0</v>
      </c>
      <c r="Y114" s="87">
        <v>0.43659347408308652</v>
      </c>
      <c r="Z114" s="87">
        <v>0.33140962301459104</v>
      </c>
      <c r="AA114" s="87">
        <v>0.33552142896840925</v>
      </c>
      <c r="AB114" s="87">
        <v>-0.40314766900076338</v>
      </c>
      <c r="AC114" s="87">
        <v>-0.39141531100914567</v>
      </c>
      <c r="AD114" s="87">
        <v>-0.37764648822939595</v>
      </c>
      <c r="AE114" s="87">
        <v>-0.38678447967220952</v>
      </c>
      <c r="AF114" s="87">
        <v>-0.3701854857718147</v>
      </c>
    </row>
    <row r="115" spans="1:32" ht="15.6" x14ac:dyDescent="0.35">
      <c r="A115" s="129" t="s">
        <v>697</v>
      </c>
      <c r="B115" t="s">
        <v>631</v>
      </c>
      <c r="C115" t="s">
        <v>698</v>
      </c>
      <c r="D115" s="3" t="s">
        <v>699</v>
      </c>
      <c r="E115" s="122" t="s">
        <v>700</v>
      </c>
      <c r="F115" t="s">
        <v>701</v>
      </c>
      <c r="G115" t="s">
        <v>702</v>
      </c>
      <c r="H115" t="s">
        <v>517</v>
      </c>
      <c r="I115" s="128">
        <v>81</v>
      </c>
      <c r="J115" s="128">
        <v>241</v>
      </c>
      <c r="K115" s="128">
        <v>174</v>
      </c>
      <c r="L115" s="128">
        <v>0</v>
      </c>
      <c r="M115" s="128">
        <v>0</v>
      </c>
      <c r="N115" s="128">
        <v>0</v>
      </c>
      <c r="O115" s="128">
        <v>0</v>
      </c>
      <c r="P115" s="128">
        <v>0</v>
      </c>
      <c r="Q115" s="87">
        <v>110.20408163265306</v>
      </c>
      <c r="R115" s="87">
        <v>327.89115646258506</v>
      </c>
      <c r="S115" s="87">
        <v>236.73469387755102</v>
      </c>
      <c r="T115" s="87">
        <v>0</v>
      </c>
      <c r="U115" s="87">
        <v>0</v>
      </c>
      <c r="V115" s="87">
        <v>0</v>
      </c>
      <c r="W115" s="87">
        <v>0</v>
      </c>
      <c r="X115" s="87">
        <v>0</v>
      </c>
      <c r="Y115" s="87">
        <v>2.7979475060970444E-2</v>
      </c>
      <c r="Z115" s="87">
        <v>-6.6881543535404639E-2</v>
      </c>
      <c r="AA115" s="87">
        <v>-4.0213766179282913E-2</v>
      </c>
      <c r="AB115" s="87">
        <v>-0.15884529778570922</v>
      </c>
      <c r="AC115" s="87">
        <v>-0.14711293979409157</v>
      </c>
      <c r="AD115" s="87">
        <v>-0.13334411701434182</v>
      </c>
      <c r="AE115" s="87">
        <v>-0.14248210845715545</v>
      </c>
      <c r="AF115" s="87">
        <v>-0.12588311455676066</v>
      </c>
    </row>
    <row r="116" spans="1:32" ht="15.6" x14ac:dyDescent="0.35">
      <c r="A116" s="129" t="s">
        <v>688</v>
      </c>
      <c r="B116" t="s">
        <v>631</v>
      </c>
      <c r="C116" t="s">
        <v>698</v>
      </c>
      <c r="D116" s="3" t="s">
        <v>699</v>
      </c>
      <c r="E116" s="122" t="s">
        <v>703</v>
      </c>
      <c r="F116" t="s">
        <v>689</v>
      </c>
      <c r="G116" t="s">
        <v>690</v>
      </c>
      <c r="H116" t="s">
        <v>673</v>
      </c>
      <c r="I116" s="128">
        <v>144</v>
      </c>
      <c r="J116" s="128">
        <v>319</v>
      </c>
      <c r="K116" s="128">
        <v>296</v>
      </c>
      <c r="L116" s="128">
        <v>0</v>
      </c>
      <c r="M116" s="128">
        <v>0</v>
      </c>
      <c r="N116" s="128">
        <v>0</v>
      </c>
      <c r="O116" s="128">
        <v>0</v>
      </c>
      <c r="P116" s="128">
        <v>0</v>
      </c>
      <c r="Q116" s="87">
        <v>129.38005390835579</v>
      </c>
      <c r="R116" s="87">
        <v>286.61275831087153</v>
      </c>
      <c r="S116" s="87">
        <v>265.94788858939802</v>
      </c>
      <c r="T116" s="87">
        <v>0</v>
      </c>
      <c r="U116" s="87">
        <v>0</v>
      </c>
      <c r="V116" s="87">
        <v>0</v>
      </c>
      <c r="W116" s="87">
        <v>0</v>
      </c>
      <c r="X116" s="87">
        <v>0</v>
      </c>
      <c r="Y116" s="87">
        <v>9.6481888163047036E-2</v>
      </c>
      <c r="Z116" s="87">
        <v>-0.12553564137903003</v>
      </c>
      <c r="AA116" s="87">
        <v>9.8076749752863835E-3</v>
      </c>
      <c r="AB116" s="87">
        <v>-0.33905312303622265</v>
      </c>
      <c r="AC116" s="87">
        <v>-0.32732076504460494</v>
      </c>
      <c r="AD116" s="87">
        <v>-0.31355194226485528</v>
      </c>
      <c r="AE116" s="87">
        <v>-0.3226899337076688</v>
      </c>
      <c r="AF116" s="87">
        <v>-0.30609093980727403</v>
      </c>
    </row>
    <row r="117" spans="1:32" ht="15.6" x14ac:dyDescent="0.35">
      <c r="A117" s="129" t="s">
        <v>691</v>
      </c>
      <c r="B117" t="s">
        <v>631</v>
      </c>
      <c r="C117" t="s">
        <v>698</v>
      </c>
      <c r="D117" s="3" t="s">
        <v>699</v>
      </c>
      <c r="F117" t="s">
        <v>692</v>
      </c>
      <c r="H117" t="s">
        <v>681</v>
      </c>
      <c r="I117" s="128">
        <v>336</v>
      </c>
      <c r="J117" s="128">
        <v>989</v>
      </c>
      <c r="K117" s="128">
        <v>665</v>
      </c>
      <c r="L117" s="128">
        <v>0</v>
      </c>
      <c r="M117" s="128">
        <v>0</v>
      </c>
      <c r="N117" s="128">
        <v>0</v>
      </c>
      <c r="O117" s="128">
        <v>0</v>
      </c>
      <c r="P117" s="128">
        <v>0</v>
      </c>
      <c r="Q117" s="87">
        <v>146.40522875816993</v>
      </c>
      <c r="R117" s="87">
        <v>430.9368191721133</v>
      </c>
      <c r="S117" s="87">
        <v>289.760348583878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0.1493115840919044</v>
      </c>
      <c r="Z117" s="87">
        <v>5.1121769130394443E-2</v>
      </c>
      <c r="AA117" s="87">
        <v>4.6643511547127203E-2</v>
      </c>
      <c r="AB117" s="87">
        <v>-0.65334064857479435</v>
      </c>
      <c r="AC117" s="87">
        <v>-0.6416082905831767</v>
      </c>
      <c r="AD117" s="87">
        <v>-0.62783946780342692</v>
      </c>
      <c r="AE117" s="87">
        <v>-0.6369774592462405</v>
      </c>
      <c r="AF117" s="87">
        <v>-0.62037846534584573</v>
      </c>
    </row>
    <row r="118" spans="1:32" ht="15.6" x14ac:dyDescent="0.35">
      <c r="A118" s="129" t="s">
        <v>704</v>
      </c>
      <c r="B118" t="s">
        <v>631</v>
      </c>
      <c r="C118" t="s">
        <v>698</v>
      </c>
      <c r="D118" s="3" t="s">
        <v>699</v>
      </c>
      <c r="F118" t="s">
        <v>705</v>
      </c>
      <c r="H118" t="s">
        <v>706</v>
      </c>
      <c r="I118" s="128">
        <v>50</v>
      </c>
      <c r="J118" s="128">
        <v>130</v>
      </c>
      <c r="K118" s="128">
        <v>126</v>
      </c>
      <c r="L118" s="128">
        <v>0</v>
      </c>
      <c r="M118" s="128">
        <v>0</v>
      </c>
      <c r="N118" s="128">
        <v>0</v>
      </c>
      <c r="O118" s="128">
        <v>0</v>
      </c>
      <c r="P118" s="128">
        <v>0</v>
      </c>
      <c r="Q118" s="87">
        <v>82.91873963515755</v>
      </c>
      <c r="R118" s="87">
        <v>215.58872305140963</v>
      </c>
      <c r="S118" s="87">
        <v>208.95522388059703</v>
      </c>
      <c r="T118" s="87">
        <v>0</v>
      </c>
      <c r="U118" s="87">
        <v>0</v>
      </c>
      <c r="V118" s="87">
        <v>0</v>
      </c>
      <c r="W118" s="87">
        <v>0</v>
      </c>
      <c r="X118" s="87">
        <v>0</v>
      </c>
      <c r="Y118" s="87">
        <v>-9.3916728616301196E-2</v>
      </c>
      <c r="Z118" s="87">
        <v>-0.24821814000459225</v>
      </c>
      <c r="AA118" s="87">
        <v>-9.3948645018601284E-2</v>
      </c>
      <c r="AB118" s="87">
        <v>-7.2875270841665632E-2</v>
      </c>
      <c r="AC118" s="87">
        <v>-6.1142912850047984E-2</v>
      </c>
      <c r="AD118" s="87">
        <v>-4.7374090070298212E-2</v>
      </c>
      <c r="AE118" s="87">
        <v>-5.6512081513111809E-2</v>
      </c>
      <c r="AF118" s="87">
        <v>-3.9913087612717002E-2</v>
      </c>
    </row>
    <row r="119" spans="1:32" ht="15.6" x14ac:dyDescent="0.35">
      <c r="A119" s="129" t="s">
        <v>707</v>
      </c>
      <c r="B119" t="s">
        <v>631</v>
      </c>
      <c r="C119" t="s">
        <v>698</v>
      </c>
      <c r="D119" s="3" t="s">
        <v>699</v>
      </c>
      <c r="E119" s="122" t="s">
        <v>708</v>
      </c>
      <c r="F119" t="s">
        <v>709</v>
      </c>
      <c r="G119" t="s">
        <v>710</v>
      </c>
      <c r="H119" t="s">
        <v>711</v>
      </c>
      <c r="I119" s="128">
        <v>60</v>
      </c>
      <c r="J119" s="128">
        <v>126</v>
      </c>
      <c r="K119" s="128">
        <v>69</v>
      </c>
      <c r="L119" s="128">
        <v>0</v>
      </c>
      <c r="M119" s="128">
        <v>0</v>
      </c>
      <c r="N119" s="128">
        <v>0</v>
      </c>
      <c r="O119" s="128">
        <v>0</v>
      </c>
      <c r="P119" s="128">
        <v>0</v>
      </c>
      <c r="Q119" s="87">
        <v>168.0672268907563</v>
      </c>
      <c r="R119" s="87">
        <v>352.94117647058823</v>
      </c>
      <c r="S119" s="87">
        <v>193.27731092436974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0.21219636394546443</v>
      </c>
      <c r="Z119" s="87">
        <v>-3.4089030139097087E-2</v>
      </c>
      <c r="AA119" s="87">
        <v>-0.12640526991236603</v>
      </c>
      <c r="AB119" s="87">
        <v>0.15477382518629249</v>
      </c>
      <c r="AC119" s="87">
        <v>0.16650618317791016</v>
      </c>
      <c r="AD119" s="87">
        <v>0.18027500595765994</v>
      </c>
      <c r="AE119" s="87">
        <v>0.17113701451484636</v>
      </c>
      <c r="AF119" s="87">
        <v>0.18773600841524113</v>
      </c>
    </row>
    <row r="120" spans="1:32" ht="15.6" x14ac:dyDescent="0.35">
      <c r="A120" s="129" t="s">
        <v>712</v>
      </c>
      <c r="B120" t="s">
        <v>631</v>
      </c>
      <c r="C120" t="s">
        <v>698</v>
      </c>
      <c r="D120" s="3" t="s">
        <v>699</v>
      </c>
      <c r="E120" s="122" t="s">
        <v>713</v>
      </c>
      <c r="F120" t="s">
        <v>714</v>
      </c>
      <c r="G120" t="s">
        <v>715</v>
      </c>
      <c r="H120" t="s">
        <v>716</v>
      </c>
      <c r="I120" s="128">
        <v>91</v>
      </c>
      <c r="J120" s="128">
        <v>368</v>
      </c>
      <c r="K120" s="128">
        <v>269</v>
      </c>
      <c r="L120" s="128">
        <v>0</v>
      </c>
      <c r="M120" s="128">
        <v>0</v>
      </c>
      <c r="N120" s="128">
        <v>0</v>
      </c>
      <c r="O120" s="128">
        <v>0</v>
      </c>
      <c r="P120" s="128">
        <v>0</v>
      </c>
      <c r="Q120" s="87">
        <v>71.205007824726138</v>
      </c>
      <c r="R120" s="87">
        <v>287.94992175273865</v>
      </c>
      <c r="S120" s="87">
        <v>210.48513302034428</v>
      </c>
      <c r="T120" s="87">
        <v>0</v>
      </c>
      <c r="U120" s="87">
        <v>0</v>
      </c>
      <c r="V120" s="87">
        <v>0</v>
      </c>
      <c r="W120" s="87">
        <v>0</v>
      </c>
      <c r="X120" s="87">
        <v>0</v>
      </c>
      <c r="Y120" s="87">
        <v>-0.1620005543507444</v>
      </c>
      <c r="Z120" s="87">
        <v>-0.12360470116605177</v>
      </c>
      <c r="AA120" s="87">
        <v>-9.1693942689910587E-2</v>
      </c>
      <c r="AB120" s="87">
        <v>-0.39908881252389566</v>
      </c>
      <c r="AC120" s="87">
        <v>-0.38735645453227807</v>
      </c>
      <c r="AD120" s="87">
        <v>-0.37358763175252829</v>
      </c>
      <c r="AE120" s="87">
        <v>-0.38272562319534192</v>
      </c>
      <c r="AF120" s="87">
        <v>-0.3661266292949471</v>
      </c>
    </row>
    <row r="121" spans="1:32" ht="15.6" x14ac:dyDescent="0.35">
      <c r="A121" s="129" t="s">
        <v>717</v>
      </c>
      <c r="B121" t="s">
        <v>631</v>
      </c>
      <c r="C121" t="s">
        <v>698</v>
      </c>
      <c r="D121" s="3" t="s">
        <v>699</v>
      </c>
      <c r="E121" s="122" t="s">
        <v>718</v>
      </c>
      <c r="F121" t="s">
        <v>719</v>
      </c>
      <c r="G121" t="s">
        <v>720</v>
      </c>
      <c r="H121" t="s">
        <v>716</v>
      </c>
      <c r="I121" s="128">
        <v>314</v>
      </c>
      <c r="J121" s="128">
        <v>575</v>
      </c>
      <c r="K121" s="128">
        <v>448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87">
        <v>161.77228232869655</v>
      </c>
      <c r="R121" s="87">
        <v>296.23905203503347</v>
      </c>
      <c r="S121" s="87">
        <v>230.80886141164348</v>
      </c>
      <c r="T121" s="87">
        <v>0</v>
      </c>
      <c r="U121" s="87">
        <v>0</v>
      </c>
      <c r="V121" s="87">
        <v>0</v>
      </c>
      <c r="W121" s="87">
        <v>0</v>
      </c>
      <c r="X121" s="87">
        <v>0</v>
      </c>
      <c r="Y121" s="87">
        <v>0.19270431979811364</v>
      </c>
      <c r="Z121" s="87">
        <v>-0.11149154696129293</v>
      </c>
      <c r="AA121" s="87">
        <v>-5.1984946398538678E-2</v>
      </c>
      <c r="AB121" s="87">
        <v>-0.58058349408987719</v>
      </c>
      <c r="AC121" s="87">
        <v>-0.56885113609825955</v>
      </c>
      <c r="AD121" s="87">
        <v>-0.55508231331850977</v>
      </c>
      <c r="AE121" s="87">
        <v>-0.56422030476132334</v>
      </c>
      <c r="AF121" s="87">
        <v>-0.54762131086092858</v>
      </c>
    </row>
    <row r="122" spans="1:32" ht="15.6" x14ac:dyDescent="0.35">
      <c r="A122" s="129" t="s">
        <v>721</v>
      </c>
      <c r="B122" t="s">
        <v>631</v>
      </c>
      <c r="C122" t="s">
        <v>698</v>
      </c>
      <c r="D122" s="3" t="s">
        <v>699</v>
      </c>
      <c r="E122" s="122" t="s">
        <v>722</v>
      </c>
      <c r="F122" t="s">
        <v>723</v>
      </c>
      <c r="G122" t="s">
        <v>724</v>
      </c>
      <c r="H122" t="s">
        <v>716</v>
      </c>
      <c r="I122" s="128">
        <v>233</v>
      </c>
      <c r="J122" s="128">
        <v>666</v>
      </c>
      <c r="K122" s="128">
        <v>454</v>
      </c>
      <c r="L122" s="128">
        <v>0</v>
      </c>
      <c r="M122" s="128">
        <v>0</v>
      </c>
      <c r="N122" s="128">
        <v>0</v>
      </c>
      <c r="O122" s="128">
        <v>0</v>
      </c>
      <c r="P122" s="128">
        <v>0</v>
      </c>
      <c r="Q122" s="87">
        <v>159.4798083504449</v>
      </c>
      <c r="R122" s="87">
        <v>455.85215605749482</v>
      </c>
      <c r="S122" s="87">
        <v>310.7460643394935</v>
      </c>
      <c r="T122" s="87">
        <v>0</v>
      </c>
      <c r="U122" s="87">
        <v>0</v>
      </c>
      <c r="V122" s="87">
        <v>0</v>
      </c>
      <c r="W122" s="87">
        <v>0</v>
      </c>
      <c r="X122" s="87">
        <v>0</v>
      </c>
      <c r="Y122" s="87">
        <v>0.1867458743730229</v>
      </c>
      <c r="Z122" s="87">
        <v>7.563859827684058E-2</v>
      </c>
      <c r="AA122" s="87">
        <v>7.7161813233402821E-2</v>
      </c>
      <c r="AB122" s="87">
        <v>-0.45720817463581109</v>
      </c>
      <c r="AC122" s="87">
        <v>-0.44547581664419345</v>
      </c>
      <c r="AD122" s="87">
        <v>-0.43170699386444372</v>
      </c>
      <c r="AE122" s="87">
        <v>-0.44084498530725735</v>
      </c>
      <c r="AF122" s="87">
        <v>-0.42424599140686253</v>
      </c>
    </row>
    <row r="123" spans="1:32" ht="15.6" x14ac:dyDescent="0.35">
      <c r="A123" s="129" t="s">
        <v>725</v>
      </c>
      <c r="B123" t="s">
        <v>631</v>
      </c>
      <c r="C123" t="s">
        <v>698</v>
      </c>
      <c r="D123" s="3" t="s">
        <v>699</v>
      </c>
      <c r="E123" s="122" t="s">
        <v>726</v>
      </c>
      <c r="G123" t="s">
        <v>727</v>
      </c>
      <c r="I123" s="128">
        <v>21</v>
      </c>
      <c r="J123" s="128">
        <v>85</v>
      </c>
      <c r="K123" s="128">
        <v>56</v>
      </c>
      <c r="L123" s="128">
        <v>0</v>
      </c>
      <c r="M123" s="128">
        <v>0</v>
      </c>
      <c r="N123" s="128">
        <v>0</v>
      </c>
      <c r="O123" s="128">
        <v>0</v>
      </c>
      <c r="P123" s="128">
        <v>0</v>
      </c>
      <c r="Q123" s="87">
        <v>74.468085106382986</v>
      </c>
      <c r="R123" s="87">
        <v>301.41843971631209</v>
      </c>
      <c r="S123" s="87">
        <v>198.58156028368796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-0.13470144299856698</v>
      </c>
      <c r="Z123" s="87">
        <v>-0.10179433312992903</v>
      </c>
      <c r="AA123" s="87">
        <v>-0.11392251889020925</v>
      </c>
      <c r="AB123" s="87">
        <v>0.2571929329791246</v>
      </c>
      <c r="AC123" s="87">
        <v>0.26892529097074225</v>
      </c>
      <c r="AD123" s="87">
        <v>0.28269411375049203</v>
      </c>
      <c r="AE123" s="87">
        <v>0.27355612230767845</v>
      </c>
      <c r="AF123" s="87">
        <v>0.29015511620807322</v>
      </c>
    </row>
    <row r="124" spans="1:32" ht="15.6" x14ac:dyDescent="0.35">
      <c r="A124" s="129" t="s">
        <v>728</v>
      </c>
      <c r="B124" t="s">
        <v>631</v>
      </c>
      <c r="C124" t="s">
        <v>698</v>
      </c>
      <c r="D124" s="3" t="s">
        <v>699</v>
      </c>
      <c r="E124" s="122" t="s">
        <v>729</v>
      </c>
      <c r="F124" t="s">
        <v>730</v>
      </c>
      <c r="G124" t="s">
        <v>731</v>
      </c>
      <c r="I124" s="128">
        <v>56</v>
      </c>
      <c r="J124" s="128">
        <v>182</v>
      </c>
      <c r="K124" s="128">
        <v>146</v>
      </c>
      <c r="L124" s="128">
        <v>0</v>
      </c>
      <c r="M124" s="128">
        <v>0</v>
      </c>
      <c r="N124" s="128">
        <v>0</v>
      </c>
      <c r="O124" s="128">
        <v>0</v>
      </c>
      <c r="P124" s="128">
        <v>0</v>
      </c>
      <c r="Q124" s="87">
        <v>124.44444444444444</v>
      </c>
      <c r="R124" s="87">
        <v>404.44444444444446</v>
      </c>
      <c r="S124" s="87">
        <v>324.44444444444446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8.1945139449283624E-2</v>
      </c>
      <c r="Z124" s="87">
        <v>2.4539015478409171E-2</v>
      </c>
      <c r="AA124" s="87">
        <v>9.6903252524497843E-2</v>
      </c>
      <c r="AB124" s="87">
        <v>5.4229527523141981E-2</v>
      </c>
      <c r="AC124" s="87">
        <v>6.5961885514759691E-2</v>
      </c>
      <c r="AD124" s="87">
        <v>7.97307082945094E-2</v>
      </c>
      <c r="AE124" s="87">
        <v>7.0592716851695839E-2</v>
      </c>
      <c r="AF124" s="87">
        <v>8.7191710752090659E-2</v>
      </c>
    </row>
    <row r="125" spans="1:32" x14ac:dyDescent="0.3">
      <c r="A125" s="129" t="s">
        <v>732</v>
      </c>
      <c r="B125" t="s">
        <v>733</v>
      </c>
      <c r="C125" t="s">
        <v>734</v>
      </c>
      <c r="D125" s="3" t="s">
        <v>735</v>
      </c>
      <c r="E125" s="122" t="s">
        <v>736</v>
      </c>
      <c r="F125" t="s">
        <v>737</v>
      </c>
      <c r="G125" t="s">
        <v>738</v>
      </c>
      <c r="H125" t="s">
        <v>739</v>
      </c>
      <c r="I125" s="128">
        <v>261</v>
      </c>
      <c r="J125" s="128">
        <v>399</v>
      </c>
      <c r="K125" s="128">
        <v>380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87">
        <v>264.43768996960489</v>
      </c>
      <c r="R125" s="87">
        <v>404.25531914893617</v>
      </c>
      <c r="S125" s="87">
        <v>385.0050658561297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0.40626374593884507</v>
      </c>
      <c r="Z125" s="87">
        <v>2.3688291441632821E-2</v>
      </c>
      <c r="AA125" s="87">
        <v>0.17031565004666821</v>
      </c>
      <c r="AB125" s="87">
        <v>-0.28687511137115101</v>
      </c>
      <c r="AC125" s="87">
        <v>-0.27514275337953342</v>
      </c>
      <c r="AD125" s="87">
        <v>-0.26137393059978364</v>
      </c>
      <c r="AE125" s="87">
        <v>-0.27051192204259722</v>
      </c>
      <c r="AF125" s="87">
        <v>-0.25391292814220245</v>
      </c>
    </row>
    <row r="126" spans="1:32" x14ac:dyDescent="0.3">
      <c r="A126" s="129" t="s">
        <v>740</v>
      </c>
      <c r="B126" t="s">
        <v>733</v>
      </c>
      <c r="C126" t="s">
        <v>734</v>
      </c>
      <c r="D126" s="3" t="s">
        <v>735</v>
      </c>
      <c r="E126" s="122" t="s">
        <v>741</v>
      </c>
      <c r="F126" t="s">
        <v>742</v>
      </c>
      <c r="G126" t="s">
        <v>743</v>
      </c>
      <c r="H126" t="s">
        <v>739</v>
      </c>
      <c r="I126" s="128">
        <v>243</v>
      </c>
      <c r="J126" s="128">
        <v>496</v>
      </c>
      <c r="K126" s="128">
        <v>441</v>
      </c>
      <c r="L126" s="128">
        <v>0</v>
      </c>
      <c r="M126" s="128">
        <v>0</v>
      </c>
      <c r="N126" s="128">
        <v>0</v>
      </c>
      <c r="O126" s="128">
        <v>0</v>
      </c>
      <c r="P126" s="128">
        <v>0</v>
      </c>
      <c r="Q126" s="87">
        <v>303.37078651685391</v>
      </c>
      <c r="R126" s="87">
        <v>619.22596754057429</v>
      </c>
      <c r="S126" s="87">
        <v>550.56179775280896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0.46597565487160419</v>
      </c>
      <c r="Z126" s="87">
        <v>0.20877539720842173</v>
      </c>
      <c r="AA126" s="87">
        <v>0.32557633343906295</v>
      </c>
      <c r="AB126" s="87">
        <v>-0.19619047478575205</v>
      </c>
      <c r="AC126" s="87">
        <v>-0.18445811679413432</v>
      </c>
      <c r="AD126" s="87">
        <v>-0.17068929401438465</v>
      </c>
      <c r="AE126" s="87">
        <v>-0.17982728545719823</v>
      </c>
      <c r="AF126" s="87">
        <v>-0.16322829155680335</v>
      </c>
    </row>
    <row r="127" spans="1:32" x14ac:dyDescent="0.3">
      <c r="A127" s="129" t="s">
        <v>744</v>
      </c>
      <c r="B127" t="s">
        <v>733</v>
      </c>
      <c r="C127" t="s">
        <v>734</v>
      </c>
      <c r="D127" s="3" t="s">
        <v>735</v>
      </c>
      <c r="E127" s="122" t="s">
        <v>741</v>
      </c>
      <c r="F127" t="s">
        <v>742</v>
      </c>
      <c r="G127" t="s">
        <v>743</v>
      </c>
      <c r="H127" t="s">
        <v>739</v>
      </c>
      <c r="I127" s="128">
        <v>124</v>
      </c>
      <c r="J127" s="128">
        <v>299</v>
      </c>
      <c r="K127" s="128">
        <v>234</v>
      </c>
      <c r="L127" s="128">
        <v>0</v>
      </c>
      <c r="M127" s="128">
        <v>0</v>
      </c>
      <c r="N127" s="128">
        <v>0</v>
      </c>
      <c r="O127" s="128">
        <v>0</v>
      </c>
      <c r="P127" s="128">
        <v>0</v>
      </c>
      <c r="Q127" s="87">
        <v>148.14814814814815</v>
      </c>
      <c r="R127" s="87">
        <v>357.22819593787335</v>
      </c>
      <c r="S127" s="87">
        <v>279.56989247311827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0.1555530988436839</v>
      </c>
      <c r="Z127" s="87">
        <v>-2.9839970806670422E-2</v>
      </c>
      <c r="AA127" s="87">
        <v>3.1695530667555427E-2</v>
      </c>
      <c r="AB127" s="87">
        <v>-0.21528341669477424</v>
      </c>
      <c r="AC127" s="87">
        <v>-0.2035510587031566</v>
      </c>
      <c r="AD127" s="87">
        <v>-0.1897822359234069</v>
      </c>
      <c r="AE127" s="87">
        <v>-0.19892022736622048</v>
      </c>
      <c r="AF127" s="87">
        <v>-0.18232123346582568</v>
      </c>
    </row>
    <row r="128" spans="1:32" x14ac:dyDescent="0.3">
      <c r="A128" s="129" t="s">
        <v>745</v>
      </c>
      <c r="B128" t="s">
        <v>733</v>
      </c>
      <c r="C128" t="s">
        <v>734</v>
      </c>
      <c r="D128" s="3" t="s">
        <v>735</v>
      </c>
      <c r="E128" s="122" t="s">
        <v>736</v>
      </c>
      <c r="F128" t="s">
        <v>737</v>
      </c>
      <c r="G128" t="s">
        <v>738</v>
      </c>
      <c r="H128" t="s">
        <v>739</v>
      </c>
      <c r="I128" s="128">
        <v>168</v>
      </c>
      <c r="J128" s="128">
        <v>422</v>
      </c>
      <c r="K128" s="128">
        <v>283</v>
      </c>
      <c r="L128" s="128">
        <v>0</v>
      </c>
      <c r="M128" s="128">
        <v>0</v>
      </c>
      <c r="N128" s="128">
        <v>0</v>
      </c>
      <c r="O128" s="128">
        <v>0</v>
      </c>
      <c r="P128" s="128">
        <v>0</v>
      </c>
      <c r="Q128" s="87">
        <v>166.66666666666666</v>
      </c>
      <c r="R128" s="87">
        <v>418.65079365079367</v>
      </c>
      <c r="S128" s="87">
        <v>280.75396825396825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0.20624857850303965</v>
      </c>
      <c r="Z128" s="87">
        <v>3.8854841637464006E-2</v>
      </c>
      <c r="AA128" s="87">
        <v>3.3370672729132154E-2</v>
      </c>
      <c r="AB128" s="87">
        <v>-0.29601849081102083</v>
      </c>
      <c r="AC128" s="87">
        <v>-0.28428613281940318</v>
      </c>
      <c r="AD128" s="87">
        <v>-0.2705173100396534</v>
      </c>
      <c r="AE128" s="87">
        <v>-0.27965530148246703</v>
      </c>
      <c r="AF128" s="87">
        <v>-0.26305630758207216</v>
      </c>
    </row>
    <row r="129" spans="1:32" x14ac:dyDescent="0.3">
      <c r="A129" s="129" t="s">
        <v>746</v>
      </c>
      <c r="B129" t="s">
        <v>733</v>
      </c>
      <c r="C129" t="s">
        <v>747</v>
      </c>
      <c r="D129" s="3" t="s">
        <v>748</v>
      </c>
      <c r="E129" s="122" t="s">
        <v>749</v>
      </c>
      <c r="F129" t="s">
        <v>750</v>
      </c>
      <c r="G129" t="s">
        <v>751</v>
      </c>
      <c r="H129" t="s">
        <v>752</v>
      </c>
      <c r="I129" s="128">
        <v>850</v>
      </c>
      <c r="J129" s="128">
        <v>2410</v>
      </c>
      <c r="K129" s="128">
        <v>11751</v>
      </c>
      <c r="L129" s="128">
        <v>3</v>
      </c>
      <c r="M129" s="128">
        <v>0</v>
      </c>
      <c r="N129" s="128">
        <v>0</v>
      </c>
      <c r="O129" s="128">
        <v>0</v>
      </c>
      <c r="P129" s="128">
        <v>0</v>
      </c>
      <c r="Q129" s="87">
        <v>1409.6185737976782</v>
      </c>
      <c r="R129" s="87">
        <v>3996.6832504145937</v>
      </c>
      <c r="S129" s="87">
        <v>19487.562189054726</v>
      </c>
      <c r="T129" s="87">
        <v>4.9751243781094532</v>
      </c>
      <c r="U129" s="87">
        <v>0</v>
      </c>
      <c r="V129" s="87">
        <v>0</v>
      </c>
      <c r="W129" s="87">
        <v>0</v>
      </c>
      <c r="X129" s="87">
        <v>0</v>
      </c>
      <c r="Y129" s="87">
        <v>1.1324662112136252</v>
      </c>
      <c r="Z129" s="87">
        <v>1.0182784841401338</v>
      </c>
      <c r="AA129" s="87">
        <v>1.8740541343875305</v>
      </c>
      <c r="AB129" s="87">
        <v>0.77222276917259114</v>
      </c>
      <c r="AC129" s="87">
        <v>-6.1142912850047984E-2</v>
      </c>
      <c r="AD129" s="87">
        <v>-4.7374090070298212E-2</v>
      </c>
      <c r="AE129" s="87">
        <v>-5.6512081513111809E-2</v>
      </c>
      <c r="AF129" s="87">
        <v>-3.9913087612717002E-2</v>
      </c>
    </row>
    <row r="130" spans="1:32" x14ac:dyDescent="0.3">
      <c r="A130" s="129" t="s">
        <v>753</v>
      </c>
      <c r="B130" t="s">
        <v>733</v>
      </c>
      <c r="C130" t="s">
        <v>754</v>
      </c>
      <c r="D130" s="3" t="s">
        <v>755</v>
      </c>
      <c r="E130" s="122" t="s">
        <v>756</v>
      </c>
      <c r="G130" t="s">
        <v>757</v>
      </c>
      <c r="I130" s="128">
        <v>180</v>
      </c>
      <c r="J130" s="128">
        <v>320</v>
      </c>
      <c r="K130" s="128">
        <v>227</v>
      </c>
      <c r="L130" s="128">
        <v>0</v>
      </c>
      <c r="M130" s="128">
        <v>0</v>
      </c>
      <c r="N130" s="128">
        <v>0</v>
      </c>
      <c r="O130" s="128">
        <v>0</v>
      </c>
      <c r="P130" s="128">
        <v>0</v>
      </c>
      <c r="Q130" s="87">
        <v>216.60649819494586</v>
      </c>
      <c r="R130" s="87">
        <v>385.07821901323706</v>
      </c>
      <c r="S130" s="87">
        <v>273.16486161251504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0.31998538786275449</v>
      </c>
      <c r="Z130" s="87">
        <v>2.7156705319846745E-3</v>
      </c>
      <c r="AA130" s="87">
        <v>2.1658518818733478E-2</v>
      </c>
      <c r="AB130" s="87">
        <v>-0.21215898248562529</v>
      </c>
      <c r="AC130" s="87">
        <v>-0.20042662449400761</v>
      </c>
      <c r="AD130" s="87">
        <v>-0.18665780171425786</v>
      </c>
      <c r="AE130" s="87">
        <v>-0.19579579315707152</v>
      </c>
      <c r="AF130" s="87">
        <v>-0.1791967992566767</v>
      </c>
    </row>
    <row r="131" spans="1:32" x14ac:dyDescent="0.3">
      <c r="A131" s="129" t="s">
        <v>758</v>
      </c>
      <c r="B131" t="s">
        <v>733</v>
      </c>
      <c r="C131" t="s">
        <v>754</v>
      </c>
      <c r="D131" s="3" t="s">
        <v>755</v>
      </c>
      <c r="E131" s="122" t="s">
        <v>756</v>
      </c>
      <c r="F131" t="s">
        <v>759</v>
      </c>
      <c r="G131" t="s">
        <v>757</v>
      </c>
      <c r="H131" t="s">
        <v>760</v>
      </c>
      <c r="I131" s="128">
        <v>266</v>
      </c>
      <c r="J131" s="128">
        <v>407</v>
      </c>
      <c r="K131" s="128">
        <v>247</v>
      </c>
      <c r="L131" s="128">
        <v>9</v>
      </c>
      <c r="M131" s="128">
        <v>14</v>
      </c>
      <c r="N131" s="128">
        <v>10</v>
      </c>
      <c r="O131" s="128">
        <v>3</v>
      </c>
      <c r="P131" s="128">
        <v>4</v>
      </c>
      <c r="Q131" s="87">
        <v>172.16828478964402</v>
      </c>
      <c r="R131" s="87">
        <v>263.43042071197414</v>
      </c>
      <c r="S131" s="87">
        <v>159.8705501618123</v>
      </c>
      <c r="T131" s="87">
        <v>5.825242718446602</v>
      </c>
      <c r="U131" s="87">
        <v>9.0614886731391593</v>
      </c>
      <c r="V131" s="87">
        <v>6.4724919093851137</v>
      </c>
      <c r="W131" s="87">
        <v>1.941747572815534</v>
      </c>
      <c r="X131" s="87">
        <v>2.5889967637540456</v>
      </c>
      <c r="Y131" s="87">
        <v>0.21987793500692637</v>
      </c>
      <c r="Z131" s="87">
        <v>-0.1623122102235986</v>
      </c>
      <c r="AA131" s="87">
        <v>-0.21107513888155258</v>
      </c>
      <c r="AB131" s="87">
        <v>0.79726715849046115</v>
      </c>
      <c r="AC131" s="87">
        <v>0.99264391342820602</v>
      </c>
      <c r="AD131" s="87">
        <v>0.86623403304291891</v>
      </c>
      <c r="AE131" s="87">
        <v>0.37997478688044289</v>
      </c>
      <c r="AF131" s="87">
        <v>0.50571825020590566</v>
      </c>
    </row>
    <row r="132" spans="1:32" x14ac:dyDescent="0.3">
      <c r="A132" s="129" t="s">
        <v>761</v>
      </c>
      <c r="B132" t="s">
        <v>733</v>
      </c>
      <c r="C132" t="s">
        <v>754</v>
      </c>
      <c r="D132" s="3" t="s">
        <v>755</v>
      </c>
      <c r="E132" s="122" t="s">
        <v>756</v>
      </c>
      <c r="F132" t="s">
        <v>762</v>
      </c>
      <c r="G132" t="s">
        <v>757</v>
      </c>
      <c r="H132" t="s">
        <v>763</v>
      </c>
      <c r="I132" s="128">
        <v>879</v>
      </c>
      <c r="J132" s="128">
        <v>326</v>
      </c>
      <c r="K132" s="128">
        <v>1467</v>
      </c>
      <c r="L132" s="128">
        <v>0</v>
      </c>
      <c r="M132" s="128">
        <v>0</v>
      </c>
      <c r="N132" s="128">
        <v>0</v>
      </c>
      <c r="O132" s="128">
        <v>0</v>
      </c>
      <c r="P132" s="128">
        <v>0</v>
      </c>
      <c r="Q132" s="87">
        <v>1744.047619047619</v>
      </c>
      <c r="R132" s="87">
        <v>646.82539682539687</v>
      </c>
      <c r="S132" s="87">
        <v>2910.7142857142858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1.2249145127531436</v>
      </c>
      <c r="Z132" s="87">
        <v>0.22794130962682682</v>
      </c>
      <c r="AA132" s="87">
        <v>1.0484257150838401</v>
      </c>
      <c r="AB132" s="87">
        <v>5.0115048529603464E-3</v>
      </c>
      <c r="AC132" s="87">
        <v>1.6743862844578027E-2</v>
      </c>
      <c r="AD132" s="87">
        <v>3.0512685624327809E-2</v>
      </c>
      <c r="AE132" s="87">
        <v>2.1374694181514189E-2</v>
      </c>
      <c r="AF132" s="87">
        <v>3.7973688081909027E-2</v>
      </c>
    </row>
    <row r="133" spans="1:32" x14ac:dyDescent="0.3">
      <c r="A133" s="129" t="s">
        <v>764</v>
      </c>
      <c r="B133" t="s">
        <v>733</v>
      </c>
      <c r="C133" t="s">
        <v>754</v>
      </c>
      <c r="D133" s="3" t="s">
        <v>755</v>
      </c>
      <c r="E133" s="122" t="s">
        <v>756</v>
      </c>
      <c r="F133" t="s">
        <v>762</v>
      </c>
      <c r="G133" t="s">
        <v>757</v>
      </c>
      <c r="H133" t="s">
        <v>763</v>
      </c>
      <c r="I133" s="128">
        <v>422</v>
      </c>
      <c r="J133" s="128">
        <v>594</v>
      </c>
      <c r="K133" s="128">
        <v>1239</v>
      </c>
      <c r="L133" s="128">
        <v>0</v>
      </c>
      <c r="M133" s="128">
        <v>1</v>
      </c>
      <c r="N133" s="128">
        <v>0</v>
      </c>
      <c r="O133" s="128">
        <v>1</v>
      </c>
      <c r="P133" s="128">
        <v>1</v>
      </c>
      <c r="Q133" s="87">
        <v>1065.6565656565656</v>
      </c>
      <c r="R133" s="87">
        <v>1500</v>
      </c>
      <c r="S133" s="87">
        <v>3128.7878787878785</v>
      </c>
      <c r="T133" s="87">
        <v>0</v>
      </c>
      <c r="U133" s="87">
        <v>2.5252525252525251</v>
      </c>
      <c r="V133" s="87">
        <v>0</v>
      </c>
      <c r="W133" s="87">
        <v>2.5252525252525251</v>
      </c>
      <c r="X133" s="87">
        <v>2.5252525252525251</v>
      </c>
      <c r="Y133" s="87">
        <v>1.0112407327653876</v>
      </c>
      <c r="Z133" s="87">
        <v>0.59294533349045742</v>
      </c>
      <c r="AA133" s="87">
        <v>1.0798294867880411</v>
      </c>
      <c r="AB133" s="87">
        <v>0.10974685537297334</v>
      </c>
      <c r="AC133" s="87">
        <v>0.59860046808425338</v>
      </c>
      <c r="AD133" s="87">
        <v>0.13524803614434072</v>
      </c>
      <c r="AE133" s="87">
        <v>0.60323129942118958</v>
      </c>
      <c r="AF133" s="87">
        <v>0.61983029332158435</v>
      </c>
    </row>
    <row r="134" spans="1:32" x14ac:dyDescent="0.3">
      <c r="A134" s="129" t="s">
        <v>765</v>
      </c>
      <c r="B134" t="s">
        <v>733</v>
      </c>
      <c r="C134" t="s">
        <v>766</v>
      </c>
      <c r="D134" s="3" t="s">
        <v>767</v>
      </c>
      <c r="E134" s="122" t="s">
        <v>768</v>
      </c>
      <c r="F134" t="s">
        <v>769</v>
      </c>
      <c r="G134" t="s">
        <v>770</v>
      </c>
      <c r="H134" t="s">
        <v>771</v>
      </c>
      <c r="I134" s="128">
        <v>85</v>
      </c>
      <c r="J134" s="128">
        <v>193</v>
      </c>
      <c r="K134" s="128">
        <v>161</v>
      </c>
      <c r="L134" s="128">
        <v>0</v>
      </c>
      <c r="M134" s="128">
        <v>0</v>
      </c>
      <c r="N134" s="128">
        <v>0</v>
      </c>
      <c r="O134" s="128">
        <v>0</v>
      </c>
      <c r="P134" s="128">
        <v>0</v>
      </c>
      <c r="Q134" s="87">
        <v>163.77649325626203</v>
      </c>
      <c r="R134" s="87">
        <v>371.86897880539499</v>
      </c>
      <c r="S134" s="87">
        <v>310.21194605009634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0.19990796228490357</v>
      </c>
      <c r="Z134" s="87">
        <v>-1.1997728032268305E-2</v>
      </c>
      <c r="AA134" s="87">
        <v>7.7283310428377119E-2</v>
      </c>
      <c r="AB134" s="87">
        <v>-7.7253165499721593E-3</v>
      </c>
      <c r="AC134" s="87">
        <v>4.0070414416454618E-3</v>
      </c>
      <c r="AD134" s="87">
        <v>1.7775864221395245E-2</v>
      </c>
      <c r="AE134" s="87">
        <v>8.6378727785816137E-3</v>
      </c>
      <c r="AF134" s="87">
        <v>2.5236866678976407E-2</v>
      </c>
    </row>
    <row r="135" spans="1:32" x14ac:dyDescent="0.3">
      <c r="A135" s="129" t="s">
        <v>772</v>
      </c>
      <c r="B135" t="s">
        <v>733</v>
      </c>
      <c r="C135" t="s">
        <v>766</v>
      </c>
      <c r="D135" s="3" t="s">
        <v>767</v>
      </c>
      <c r="E135" s="122" t="s">
        <v>773</v>
      </c>
      <c r="F135" t="s">
        <v>774</v>
      </c>
      <c r="G135" t="s">
        <v>775</v>
      </c>
      <c r="H135" t="s">
        <v>776</v>
      </c>
      <c r="I135" s="128">
        <v>267</v>
      </c>
      <c r="J135" s="128">
        <v>651</v>
      </c>
      <c r="K135" s="128">
        <v>584</v>
      </c>
      <c r="L135" s="128">
        <v>1</v>
      </c>
      <c r="M135" s="128">
        <v>0</v>
      </c>
      <c r="N135" s="128">
        <v>0</v>
      </c>
      <c r="O135" s="128">
        <v>0</v>
      </c>
      <c r="P135" s="128">
        <v>0</v>
      </c>
      <c r="Q135" s="87">
        <v>526.62721893491118</v>
      </c>
      <c r="R135" s="87">
        <v>1284.0236686390533</v>
      </c>
      <c r="S135" s="87">
        <v>1151.8737672583827</v>
      </c>
      <c r="T135" s="87">
        <v>1.9723865877712032</v>
      </c>
      <c r="U135" s="87">
        <v>0</v>
      </c>
      <c r="V135" s="87">
        <v>0</v>
      </c>
      <c r="W135" s="87">
        <v>0</v>
      </c>
      <c r="X135" s="87">
        <v>0</v>
      </c>
      <c r="Y135" s="87">
        <v>0.70542503242910004</v>
      </c>
      <c r="Z135" s="87">
        <v>0.52539512117652687</v>
      </c>
      <c r="AA135" s="87">
        <v>0.64605469777423619</v>
      </c>
      <c r="AB135" s="87">
        <v>0.47955533668481215</v>
      </c>
      <c r="AC135" s="87">
        <v>1.4166439956767392E-2</v>
      </c>
      <c r="AD135" s="87">
        <v>2.7935262736517107E-2</v>
      </c>
      <c r="AE135" s="87">
        <v>1.8797271293703535E-2</v>
      </c>
      <c r="AF135" s="87">
        <v>3.539626519409831E-2</v>
      </c>
    </row>
    <row r="136" spans="1:32" x14ac:dyDescent="0.3">
      <c r="A136" s="129" t="s">
        <v>682</v>
      </c>
      <c r="B136" t="s">
        <v>733</v>
      </c>
      <c r="C136" t="s">
        <v>766</v>
      </c>
      <c r="D136" s="3" t="s">
        <v>767</v>
      </c>
      <c r="E136" s="122" t="s">
        <v>777</v>
      </c>
      <c r="F136" t="s">
        <v>683</v>
      </c>
      <c r="G136" t="s">
        <v>684</v>
      </c>
      <c r="H136" t="s">
        <v>685</v>
      </c>
      <c r="I136" s="128">
        <v>129</v>
      </c>
      <c r="J136" s="128">
        <v>445</v>
      </c>
      <c r="K136" s="128">
        <v>350</v>
      </c>
      <c r="L136" s="128">
        <v>0</v>
      </c>
      <c r="M136" s="128">
        <v>0</v>
      </c>
      <c r="N136" s="128">
        <v>0</v>
      </c>
      <c r="O136" s="128">
        <v>0</v>
      </c>
      <c r="P136" s="128">
        <v>0</v>
      </c>
      <c r="Q136" s="87">
        <v>109.97442455242967</v>
      </c>
      <c r="R136" s="87">
        <v>379.36913895993177</v>
      </c>
      <c r="S136" s="87">
        <v>298.38022165387895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2.6080961706930136E-2</v>
      </c>
      <c r="Z136" s="87">
        <v>-3.9616432813762903E-3</v>
      </c>
      <c r="AA136" s="87">
        <v>5.9668151796861461E-2</v>
      </c>
      <c r="AB136" s="87">
        <v>-0.36185597081704363</v>
      </c>
      <c r="AC136" s="87">
        <v>-0.35012361282542592</v>
      </c>
      <c r="AD136" s="87">
        <v>-0.33635479004567614</v>
      </c>
      <c r="AE136" s="87">
        <v>-0.34549278148848978</v>
      </c>
      <c r="AF136" s="87">
        <v>-0.32889378758809495</v>
      </c>
    </row>
    <row r="137" spans="1:32" x14ac:dyDescent="0.3">
      <c r="A137" s="129" t="s">
        <v>778</v>
      </c>
      <c r="B137" t="s">
        <v>733</v>
      </c>
      <c r="C137" t="s">
        <v>766</v>
      </c>
      <c r="D137" s="3" t="s">
        <v>767</v>
      </c>
      <c r="E137" s="122" t="s">
        <v>779</v>
      </c>
      <c r="F137" t="s">
        <v>780</v>
      </c>
      <c r="G137" t="s">
        <v>781</v>
      </c>
      <c r="H137" t="s">
        <v>782</v>
      </c>
      <c r="I137" s="128">
        <v>184</v>
      </c>
      <c r="J137" s="128">
        <v>344</v>
      </c>
      <c r="K137" s="128">
        <v>208</v>
      </c>
      <c r="L137" s="128">
        <v>0</v>
      </c>
      <c r="M137" s="128">
        <v>0</v>
      </c>
      <c r="N137" s="128">
        <v>0</v>
      </c>
      <c r="O137" s="128">
        <v>0</v>
      </c>
      <c r="P137" s="128">
        <v>0</v>
      </c>
      <c r="Q137" s="87">
        <v>192.87211740041928</v>
      </c>
      <c r="R137" s="87">
        <v>360.58700209643609</v>
      </c>
      <c r="S137" s="87">
        <v>218.02935010482182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0.26955720119617282</v>
      </c>
      <c r="Z137" s="87">
        <v>-2.5870487999191123E-2</v>
      </c>
      <c r="AA137" s="87">
        <v>-7.6164173784605479E-2</v>
      </c>
      <c r="AB137" s="87">
        <v>-0.27210633340560941</v>
      </c>
      <c r="AC137" s="87">
        <v>-0.26037397541399171</v>
      </c>
      <c r="AD137" s="87">
        <v>-0.24660515263424199</v>
      </c>
      <c r="AE137" s="87">
        <v>-0.25574314407705562</v>
      </c>
      <c r="AF137" s="87">
        <v>-0.2391441501766608</v>
      </c>
    </row>
    <row r="138" spans="1:32" x14ac:dyDescent="0.3">
      <c r="A138" s="129" t="s">
        <v>783</v>
      </c>
      <c r="B138" t="s">
        <v>733</v>
      </c>
      <c r="C138" t="s">
        <v>766</v>
      </c>
      <c r="D138" s="3" t="s">
        <v>767</v>
      </c>
      <c r="E138" s="122" t="s">
        <v>784</v>
      </c>
      <c r="F138" t="s">
        <v>785</v>
      </c>
      <c r="G138" t="s">
        <v>786</v>
      </c>
      <c r="H138" t="s">
        <v>787</v>
      </c>
      <c r="I138" s="128">
        <v>300</v>
      </c>
      <c r="J138" s="128">
        <v>729</v>
      </c>
      <c r="K138" s="128">
        <v>594</v>
      </c>
      <c r="L138" s="128">
        <v>1</v>
      </c>
      <c r="M138" s="128">
        <v>0</v>
      </c>
      <c r="N138" s="128">
        <v>0</v>
      </c>
      <c r="O138" s="128">
        <v>0</v>
      </c>
      <c r="P138" s="128">
        <v>0</v>
      </c>
      <c r="Q138" s="87">
        <v>173.91304347826087</v>
      </c>
      <c r="R138" s="87">
        <v>422.60869565217388</v>
      </c>
      <c r="S138" s="87">
        <v>344.3478260869565</v>
      </c>
      <c r="T138" s="87">
        <v>0.57971014492753625</v>
      </c>
      <c r="U138" s="87">
        <v>0</v>
      </c>
      <c r="V138" s="87">
        <v>0</v>
      </c>
      <c r="W138" s="87">
        <v>0</v>
      </c>
      <c r="X138" s="87">
        <v>0</v>
      </c>
      <c r="Y138" s="87">
        <v>0.22416458233465411</v>
      </c>
      <c r="Z138" s="87">
        <v>4.2724857281436865E-2</v>
      </c>
      <c r="AA138" s="87">
        <v>0.1216409011551307</v>
      </c>
      <c r="AB138" s="87">
        <v>-5.2225803391144819E-2</v>
      </c>
      <c r="AC138" s="87">
        <v>-0.51761470011918953</v>
      </c>
      <c r="AD138" s="87">
        <v>-0.50384587733943986</v>
      </c>
      <c r="AE138" s="87">
        <v>-0.51298386878225344</v>
      </c>
      <c r="AF138" s="87">
        <v>-0.49638487488185856</v>
      </c>
    </row>
    <row r="139" spans="1:32" x14ac:dyDescent="0.3">
      <c r="A139" s="129" t="s">
        <v>788</v>
      </c>
      <c r="B139" t="s">
        <v>733</v>
      </c>
      <c r="C139" t="s">
        <v>766</v>
      </c>
      <c r="D139" s="3" t="s">
        <v>767</v>
      </c>
      <c r="E139" s="122" t="s">
        <v>768</v>
      </c>
      <c r="F139" t="s">
        <v>769</v>
      </c>
      <c r="G139" t="s">
        <v>770</v>
      </c>
      <c r="H139" t="s">
        <v>771</v>
      </c>
      <c r="I139" s="128">
        <v>52</v>
      </c>
      <c r="J139" s="128">
        <v>176</v>
      </c>
      <c r="K139" s="128">
        <v>88</v>
      </c>
      <c r="L139" s="128">
        <v>0</v>
      </c>
      <c r="M139" s="128">
        <v>0</v>
      </c>
      <c r="N139" s="128">
        <v>0</v>
      </c>
      <c r="O139" s="128">
        <v>0</v>
      </c>
      <c r="P139" s="128">
        <v>0</v>
      </c>
      <c r="Q139" s="87">
        <v>107.66045548654245</v>
      </c>
      <c r="R139" s="87">
        <v>364.38923395445136</v>
      </c>
      <c r="S139" s="87">
        <v>182.19461697722568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1.9321378059633441E-2</v>
      </c>
      <c r="Z139" s="87">
        <v>-2.0713760566411388E-2</v>
      </c>
      <c r="AA139" s="87">
        <v>-0.1527257184439734</v>
      </c>
      <c r="AB139" s="87">
        <v>2.3494910546973544E-2</v>
      </c>
      <c r="AC139" s="87">
        <v>3.5227268538591212E-2</v>
      </c>
      <c r="AD139" s="87">
        <v>4.8996091318340929E-2</v>
      </c>
      <c r="AE139" s="87">
        <v>3.9858099875527353E-2</v>
      </c>
      <c r="AF139" s="87">
        <v>5.6457093775922132E-2</v>
      </c>
    </row>
    <row r="140" spans="1:32" x14ac:dyDescent="0.3">
      <c r="A140" s="129" t="s">
        <v>789</v>
      </c>
      <c r="B140" t="s">
        <v>733</v>
      </c>
      <c r="C140" t="s">
        <v>766</v>
      </c>
      <c r="D140" s="3" t="s">
        <v>767</v>
      </c>
      <c r="E140" s="122" t="s">
        <v>768</v>
      </c>
      <c r="F140" t="s">
        <v>769</v>
      </c>
      <c r="G140" t="s">
        <v>790</v>
      </c>
      <c r="H140" t="s">
        <v>771</v>
      </c>
      <c r="I140" s="128">
        <v>47</v>
      </c>
      <c r="J140" s="128">
        <v>104</v>
      </c>
      <c r="K140" s="128">
        <v>68</v>
      </c>
      <c r="L140" s="128">
        <v>0</v>
      </c>
      <c r="M140" s="128">
        <v>0</v>
      </c>
      <c r="N140" s="128">
        <v>0</v>
      </c>
      <c r="O140" s="128">
        <v>0</v>
      </c>
      <c r="P140" s="128">
        <v>0</v>
      </c>
      <c r="Q140" s="87">
        <v>91.085271317829452</v>
      </c>
      <c r="R140" s="87">
        <v>201.55038759689921</v>
      </c>
      <c r="S140" s="87">
        <v>131.7829457364341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-5.2846886597156022E-2</v>
      </c>
      <c r="Z140" s="87">
        <v>-0.27704475071887924</v>
      </c>
      <c r="AA140" s="87">
        <v>-0.29268098852507252</v>
      </c>
      <c r="AB140" s="87">
        <v>-5.2076603287257118E-3</v>
      </c>
      <c r="AC140" s="87">
        <v>6.5246976628919994E-3</v>
      </c>
      <c r="AD140" s="87">
        <v>2.0293520442641665E-2</v>
      </c>
      <c r="AE140" s="87">
        <v>1.1155528999828078E-2</v>
      </c>
      <c r="AF140" s="87">
        <v>2.7754522900222876E-2</v>
      </c>
    </row>
    <row r="141" spans="1:32" x14ac:dyDescent="0.3">
      <c r="A141" s="129" t="s">
        <v>791</v>
      </c>
      <c r="B141" t="s">
        <v>733</v>
      </c>
      <c r="C141" t="s">
        <v>792</v>
      </c>
      <c r="D141" s="3" t="s">
        <v>793</v>
      </c>
      <c r="F141" t="s">
        <v>794</v>
      </c>
      <c r="G141" t="s">
        <v>795</v>
      </c>
      <c r="H141" t="s">
        <v>522</v>
      </c>
      <c r="I141" s="128">
        <v>249</v>
      </c>
      <c r="J141" s="128">
        <v>599</v>
      </c>
      <c r="K141" s="128">
        <v>534</v>
      </c>
      <c r="L141" s="128">
        <v>0</v>
      </c>
      <c r="M141" s="128">
        <v>0</v>
      </c>
      <c r="N141" s="128">
        <v>0</v>
      </c>
      <c r="O141" s="128">
        <v>0</v>
      </c>
      <c r="P141" s="128">
        <v>0</v>
      </c>
      <c r="Q141" s="87">
        <v>203.93120393120392</v>
      </c>
      <c r="R141" s="87">
        <v>490.58149058149053</v>
      </c>
      <c r="S141" s="87">
        <v>437.34643734643731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0.29346409141971491</v>
      </c>
      <c r="Z141" s="87">
        <v>0.10756218395124431</v>
      </c>
      <c r="AA141" s="87">
        <v>0.22551018720962759</v>
      </c>
      <c r="AB141" s="87">
        <v>-0.37927362264639691</v>
      </c>
      <c r="AC141" s="87">
        <v>-0.36754126465477921</v>
      </c>
      <c r="AD141" s="87">
        <v>-0.35377244187502949</v>
      </c>
      <c r="AE141" s="87">
        <v>-0.36291043331784306</v>
      </c>
      <c r="AF141" s="87">
        <v>-0.34631143941744824</v>
      </c>
    </row>
    <row r="142" spans="1:32" x14ac:dyDescent="0.3">
      <c r="A142" s="129" t="s">
        <v>796</v>
      </c>
      <c r="B142" t="s">
        <v>733</v>
      </c>
      <c r="C142" t="s">
        <v>792</v>
      </c>
      <c r="D142" s="3" t="s">
        <v>793</v>
      </c>
      <c r="F142" t="s">
        <v>797</v>
      </c>
      <c r="G142" t="s">
        <v>798</v>
      </c>
      <c r="H142" t="s">
        <v>603</v>
      </c>
      <c r="I142" s="128">
        <v>429</v>
      </c>
      <c r="J142" s="128">
        <v>909</v>
      </c>
      <c r="K142" s="128">
        <v>680</v>
      </c>
      <c r="L142" s="128">
        <v>0</v>
      </c>
      <c r="M142" s="128">
        <v>0</v>
      </c>
      <c r="N142" s="128">
        <v>0</v>
      </c>
      <c r="O142" s="128">
        <v>0</v>
      </c>
      <c r="P142" s="128">
        <v>0</v>
      </c>
      <c r="Q142" s="87">
        <v>210.60382916053021</v>
      </c>
      <c r="R142" s="87">
        <v>446.24447717231226</v>
      </c>
      <c r="S142" s="87">
        <v>333.82425135002455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0.30708134457228575</v>
      </c>
      <c r="Z142" s="87">
        <v>6.6300334860597623E-2</v>
      </c>
      <c r="AA142" s="87">
        <v>0.1081152421489027</v>
      </c>
      <c r="AB142" s="87">
        <v>-0.60154898770167842</v>
      </c>
      <c r="AC142" s="87">
        <v>-0.58981662971006077</v>
      </c>
      <c r="AD142" s="87">
        <v>-0.57604780693031099</v>
      </c>
      <c r="AE142" s="87">
        <v>-0.58518579837312457</v>
      </c>
      <c r="AF142" s="87">
        <v>-0.5685868044727298</v>
      </c>
    </row>
    <row r="143" spans="1:32" x14ac:dyDescent="0.3">
      <c r="A143" s="129" t="s">
        <v>799</v>
      </c>
      <c r="B143" s="2" t="s">
        <v>733</v>
      </c>
      <c r="C143" t="s">
        <v>792</v>
      </c>
      <c r="D143" s="3" t="s">
        <v>793</v>
      </c>
      <c r="F143" s="131" t="s">
        <v>800</v>
      </c>
      <c r="G143" s="131" t="s">
        <v>801</v>
      </c>
      <c r="H143" s="131" t="s">
        <v>802</v>
      </c>
      <c r="I143" s="132">
        <v>148</v>
      </c>
      <c r="J143" s="132">
        <v>343</v>
      </c>
      <c r="K143" s="132">
        <v>215</v>
      </c>
      <c r="L143" s="132">
        <v>1</v>
      </c>
      <c r="M143" s="132">
        <v>7</v>
      </c>
      <c r="N143" s="132">
        <v>1</v>
      </c>
      <c r="O143" s="132">
        <v>2</v>
      </c>
      <c r="P143" s="132">
        <v>1</v>
      </c>
      <c r="Q143" s="87">
        <v>196.54714475431607</v>
      </c>
      <c r="R143" s="87">
        <v>455.5112881806109</v>
      </c>
      <c r="S143" s="87">
        <v>285.52456839309428</v>
      </c>
      <c r="T143" s="87">
        <v>1.3280212483399734</v>
      </c>
      <c r="U143" s="87">
        <v>9.2961487383798147</v>
      </c>
      <c r="V143" s="87">
        <v>1.3280212483399734</v>
      </c>
      <c r="W143" s="87">
        <v>2.6560424966799467</v>
      </c>
      <c r="X143" s="87">
        <v>1.3280212483399734</v>
      </c>
      <c r="Y143" s="87">
        <v>0.28283151647431354</v>
      </c>
      <c r="Z143" s="87">
        <v>7.9556677593236841E-2</v>
      </c>
      <c r="AA143" s="87">
        <v>5.3922730774429106E-2</v>
      </c>
      <c r="AB143" s="87">
        <v>0.32078345050645052</v>
      </c>
      <c r="AC143" s="87">
        <v>1.0266937571538119</v>
      </c>
      <c r="AD143" s="87">
        <v>0.34751932437322924</v>
      </c>
      <c r="AE143" s="87">
        <v>0.55607973356413476</v>
      </c>
      <c r="AF143" s="87">
        <v>0.35278955477219265</v>
      </c>
    </row>
    <row r="144" spans="1:32" x14ac:dyDescent="0.3">
      <c r="A144" s="129" t="s">
        <v>803</v>
      </c>
      <c r="B144" s="2" t="s">
        <v>733</v>
      </c>
      <c r="C144" t="s">
        <v>792</v>
      </c>
      <c r="D144" s="3" t="s">
        <v>793</v>
      </c>
      <c r="F144" s="131" t="s">
        <v>804</v>
      </c>
      <c r="G144" s="131" t="s">
        <v>795</v>
      </c>
      <c r="H144" s="131" t="s">
        <v>517</v>
      </c>
      <c r="I144" s="132">
        <v>224</v>
      </c>
      <c r="J144" s="132">
        <v>477</v>
      </c>
      <c r="K144" s="132">
        <v>389</v>
      </c>
      <c r="L144" s="132">
        <v>0</v>
      </c>
      <c r="M144" s="132">
        <v>0</v>
      </c>
      <c r="N144" s="132">
        <v>0</v>
      </c>
      <c r="O144" s="132">
        <v>0</v>
      </c>
      <c r="P144" s="132">
        <v>0</v>
      </c>
      <c r="Q144" s="87">
        <v>188.55218855218857</v>
      </c>
      <c r="R144" s="87">
        <v>401.51515151515156</v>
      </c>
      <c r="S144" s="87">
        <v>327.44107744107748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0.26429994371595011</v>
      </c>
      <c r="Z144" s="87">
        <v>2.4581847672958654E-2</v>
      </c>
      <c r="AA144" s="87">
        <v>0.11296145384178789</v>
      </c>
      <c r="AB144" s="87">
        <v>-0.35435926865768602</v>
      </c>
      <c r="AC144" s="87">
        <v>-0.34741896634634351</v>
      </c>
      <c r="AD144" s="87">
        <v>-0.32762339479090735</v>
      </c>
      <c r="AE144" s="87">
        <v>-0.34091173521635815</v>
      </c>
      <c r="AF144" s="87">
        <v>-0.32235316439194395</v>
      </c>
    </row>
    <row r="145" spans="1:32" x14ac:dyDescent="0.3">
      <c r="Q145" s="81"/>
      <c r="R145" s="81"/>
      <c r="S145" s="81"/>
      <c r="T145" s="81"/>
      <c r="U145" s="81"/>
      <c r="V145" s="81"/>
      <c r="W145" s="81"/>
      <c r="X145" s="81"/>
    </row>
    <row r="146" spans="1:32" ht="15.6" x14ac:dyDescent="0.3">
      <c r="A146" s="67" t="s">
        <v>805</v>
      </c>
      <c r="B146" s="133"/>
      <c r="Q146" s="68"/>
      <c r="R146" s="68"/>
      <c r="S146" s="68"/>
      <c r="T146" s="68"/>
      <c r="U146" s="68"/>
      <c r="V146" s="68"/>
      <c r="W146" s="68"/>
      <c r="X146" s="68"/>
    </row>
    <row r="147" spans="1:32" x14ac:dyDescent="0.3">
      <c r="A147" s="129" t="s">
        <v>806</v>
      </c>
      <c r="B147" t="s">
        <v>807</v>
      </c>
      <c r="C147" t="s">
        <v>808</v>
      </c>
      <c r="D147" s="3" t="s">
        <v>809</v>
      </c>
      <c r="E147" s="122" t="s">
        <v>810</v>
      </c>
      <c r="F147" t="s">
        <v>811</v>
      </c>
      <c r="H147" t="s">
        <v>812</v>
      </c>
      <c r="I147" s="128">
        <v>10</v>
      </c>
      <c r="J147" s="128">
        <v>140</v>
      </c>
      <c r="K147" s="128">
        <v>101</v>
      </c>
      <c r="L147" s="128">
        <v>0</v>
      </c>
      <c r="M147" s="128">
        <v>0</v>
      </c>
      <c r="N147" s="128">
        <v>0</v>
      </c>
      <c r="O147" s="128">
        <v>0</v>
      </c>
      <c r="P147" s="128">
        <v>0</v>
      </c>
      <c r="Q147" s="87">
        <v>27.3224043715847</v>
      </c>
      <c r="R147" s="87">
        <v>382.5136612021858</v>
      </c>
      <c r="S147" s="87">
        <v>275.95628415300547</v>
      </c>
      <c r="T147" s="87">
        <v>0</v>
      </c>
      <c r="U147" s="87">
        <v>0</v>
      </c>
      <c r="V147" s="87">
        <v>0</v>
      </c>
      <c r="W147" s="87">
        <v>0</v>
      </c>
      <c r="X147" s="87">
        <v>0</v>
      </c>
      <c r="Y147" s="87">
        <v>-0.55918258091928386</v>
      </c>
      <c r="Z147" s="87">
        <v>6.8389930794741146E-4</v>
      </c>
      <c r="AA147" s="87">
        <v>2.726309846453431E-2</v>
      </c>
      <c r="AB147" s="87">
        <v>0.14396095590407501</v>
      </c>
      <c r="AC147" s="87">
        <v>0.15569331389569269</v>
      </c>
      <c r="AD147" s="87">
        <v>0.16946213667544238</v>
      </c>
      <c r="AE147" s="87">
        <v>0.16032414523262881</v>
      </c>
      <c r="AF147" s="87">
        <v>0.17692313913302357</v>
      </c>
    </row>
    <row r="148" spans="1:32" x14ac:dyDescent="0.3">
      <c r="A148" s="129" t="s">
        <v>813</v>
      </c>
      <c r="B148" t="s">
        <v>807</v>
      </c>
      <c r="C148" t="s">
        <v>808</v>
      </c>
      <c r="D148" s="3" t="s">
        <v>809</v>
      </c>
      <c r="E148" s="122" t="s">
        <v>810</v>
      </c>
      <c r="F148" t="s">
        <v>811</v>
      </c>
      <c r="G148" t="s">
        <v>814</v>
      </c>
      <c r="H148" t="s">
        <v>815</v>
      </c>
      <c r="I148" s="128">
        <v>13</v>
      </c>
      <c r="J148" s="128">
        <v>240</v>
      </c>
      <c r="K148" s="128">
        <v>177</v>
      </c>
      <c r="L148" s="128">
        <v>0</v>
      </c>
      <c r="M148" s="128">
        <v>0</v>
      </c>
      <c r="N148" s="128">
        <v>0</v>
      </c>
      <c r="O148" s="128">
        <v>0</v>
      </c>
      <c r="P148" s="128">
        <v>0</v>
      </c>
      <c r="Q148" s="87">
        <v>8.7542087542087543</v>
      </c>
      <c r="R148" s="87">
        <v>161.61616161616161</v>
      </c>
      <c r="S148" s="87">
        <v>119.19191919191918</v>
      </c>
      <c r="T148" s="87">
        <v>0</v>
      </c>
      <c r="U148" s="87">
        <v>0</v>
      </c>
      <c r="V148" s="87">
        <v>0</v>
      </c>
      <c r="W148" s="87">
        <v>0</v>
      </c>
      <c r="X148" s="87">
        <v>0</v>
      </c>
      <c r="Y148" s="87">
        <v>-1.0582834797530363</v>
      </c>
      <c r="Z148" s="87">
        <v>-0.37412271248212126</v>
      </c>
      <c r="AA148" s="87">
        <v>-0.33824995465240498</v>
      </c>
      <c r="AB148" s="87">
        <v>-0.46428441235474549</v>
      </c>
      <c r="AC148" s="87">
        <v>-0.45255205436312784</v>
      </c>
      <c r="AD148" s="87">
        <v>-0.43878323158337812</v>
      </c>
      <c r="AE148" s="87">
        <v>-0.44792122302619175</v>
      </c>
      <c r="AF148" s="87">
        <v>-0.43132222912579693</v>
      </c>
    </row>
    <row r="149" spans="1:32" x14ac:dyDescent="0.3">
      <c r="A149" s="129" t="s">
        <v>816</v>
      </c>
      <c r="B149" t="s">
        <v>807</v>
      </c>
      <c r="C149" t="s">
        <v>808</v>
      </c>
      <c r="D149" s="3" t="s">
        <v>809</v>
      </c>
      <c r="E149" s="122" t="s">
        <v>810</v>
      </c>
      <c r="F149" t="s">
        <v>811</v>
      </c>
      <c r="G149" t="s">
        <v>814</v>
      </c>
      <c r="H149" t="s">
        <v>815</v>
      </c>
      <c r="I149" s="128">
        <v>237</v>
      </c>
      <c r="J149" s="128">
        <v>617</v>
      </c>
      <c r="K149" s="128">
        <v>423</v>
      </c>
      <c r="L149" s="128">
        <v>0</v>
      </c>
      <c r="M149" s="128">
        <v>0</v>
      </c>
      <c r="N149" s="128">
        <v>0</v>
      </c>
      <c r="O149" s="128">
        <v>0</v>
      </c>
      <c r="P149" s="128">
        <v>0</v>
      </c>
      <c r="Q149" s="87">
        <v>134.81228668941981</v>
      </c>
      <c r="R149" s="87">
        <v>350.96700796359499</v>
      </c>
      <c r="S149" s="87">
        <v>240.61433447098975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0.113753948628321</v>
      </c>
      <c r="Z149" s="87">
        <v>-3.7893248344790353E-2</v>
      </c>
      <c r="AA149" s="87">
        <v>-3.3887314461314065E-2</v>
      </c>
      <c r="AB149" s="87">
        <v>-0.53757682943926743</v>
      </c>
      <c r="AC149" s="87">
        <v>-0.52584447144764979</v>
      </c>
      <c r="AD149" s="87">
        <v>-0.51207564866790001</v>
      </c>
      <c r="AE149" s="87">
        <v>-0.52121364011071358</v>
      </c>
      <c r="AF149" s="87">
        <v>-0.50461464621031882</v>
      </c>
    </row>
    <row r="150" spans="1:32" x14ac:dyDescent="0.3">
      <c r="A150" s="129" t="s">
        <v>817</v>
      </c>
      <c r="B150" t="s">
        <v>807</v>
      </c>
      <c r="C150" t="s">
        <v>808</v>
      </c>
      <c r="D150" s="3" t="s">
        <v>809</v>
      </c>
      <c r="E150" s="122" t="s">
        <v>810</v>
      </c>
      <c r="F150" t="s">
        <v>811</v>
      </c>
      <c r="G150" t="s">
        <v>814</v>
      </c>
      <c r="H150" t="s">
        <v>815</v>
      </c>
      <c r="I150" s="128">
        <v>237</v>
      </c>
      <c r="J150" s="128">
        <v>511</v>
      </c>
      <c r="K150" s="128">
        <v>401</v>
      </c>
      <c r="L150" s="128">
        <v>0</v>
      </c>
      <c r="M150" s="128">
        <v>0</v>
      </c>
      <c r="N150" s="128">
        <v>0</v>
      </c>
      <c r="O150" s="128">
        <v>0</v>
      </c>
      <c r="P150" s="128">
        <v>0</v>
      </c>
      <c r="Q150" s="87">
        <v>135.04273504273505</v>
      </c>
      <c r="R150" s="87">
        <v>291.16809116809117</v>
      </c>
      <c r="S150" s="87">
        <v>228.49002849002849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0.11449569856423127</v>
      </c>
      <c r="Z150" s="87">
        <v>-0.11894282229240458</v>
      </c>
      <c r="AA150" s="87">
        <v>-5.6313429577429859E-2</v>
      </c>
      <c r="AB150" s="87">
        <v>-0.53683507950335718</v>
      </c>
      <c r="AC150" s="87">
        <v>-0.52510272151173953</v>
      </c>
      <c r="AD150" s="87">
        <v>-0.51133389873198987</v>
      </c>
      <c r="AE150" s="87">
        <v>-0.52047189017480333</v>
      </c>
      <c r="AF150" s="87">
        <v>-0.50387289627440857</v>
      </c>
    </row>
    <row r="151" spans="1:32" x14ac:dyDescent="0.3">
      <c r="A151" s="129" t="s">
        <v>818</v>
      </c>
      <c r="B151" t="s">
        <v>807</v>
      </c>
      <c r="C151" t="s">
        <v>808</v>
      </c>
      <c r="D151" s="3" t="s">
        <v>809</v>
      </c>
      <c r="E151" s="122" t="s">
        <v>810</v>
      </c>
      <c r="F151" t="s">
        <v>811</v>
      </c>
      <c r="G151" t="s">
        <v>814</v>
      </c>
      <c r="H151" t="s">
        <v>815</v>
      </c>
      <c r="I151" s="128">
        <v>406</v>
      </c>
      <c r="J151" s="128">
        <v>667</v>
      </c>
      <c r="K151" s="128">
        <v>528</v>
      </c>
      <c r="L151" s="128">
        <v>1</v>
      </c>
      <c r="M151" s="128">
        <v>0</v>
      </c>
      <c r="N151" s="128">
        <v>0</v>
      </c>
      <c r="O151" s="128">
        <v>0</v>
      </c>
      <c r="P151" s="128">
        <v>0</v>
      </c>
      <c r="Q151" s="87">
        <v>211.78925404277516</v>
      </c>
      <c r="R151" s="87">
        <v>347.93948878455922</v>
      </c>
      <c r="S151" s="87">
        <v>275.43035993740216</v>
      </c>
      <c r="T151" s="87">
        <v>0.52164840897235265</v>
      </c>
      <c r="U151" s="87">
        <v>0</v>
      </c>
      <c r="V151" s="87">
        <v>0</v>
      </c>
      <c r="W151" s="87">
        <v>0</v>
      </c>
      <c r="X151" s="87">
        <v>0</v>
      </c>
      <c r="Y151" s="87">
        <v>0.30954764245721317</v>
      </c>
      <c r="Z151" s="87">
        <v>-4.1682182380190433E-2</v>
      </c>
      <c r="AA151" s="87">
        <v>2.4701020375095747E-2</v>
      </c>
      <c r="AB151" s="87">
        <v>-9.8058816859914494E-2</v>
      </c>
      <c r="AC151" s="87">
        <v>-0.5634477135879592</v>
      </c>
      <c r="AD151" s="87">
        <v>-0.54967889080820953</v>
      </c>
      <c r="AE151" s="87">
        <v>-0.55881688225102311</v>
      </c>
      <c r="AF151" s="87">
        <v>-0.54221788835062823</v>
      </c>
    </row>
    <row r="152" spans="1:32" x14ac:dyDescent="0.3">
      <c r="Q152" s="134"/>
      <c r="R152" s="134"/>
      <c r="S152" s="134"/>
      <c r="T152" s="134"/>
      <c r="U152" s="134"/>
      <c r="V152" s="134"/>
      <c r="W152" s="134"/>
      <c r="X152" s="134"/>
    </row>
    <row r="153" spans="1:32" x14ac:dyDescent="0.3">
      <c r="F153" s="135"/>
      <c r="G153" s="135"/>
      <c r="H153" s="135"/>
      <c r="Q153" s="136"/>
      <c r="R153" s="136"/>
      <c r="S153" s="136"/>
      <c r="T153" s="136"/>
      <c r="U153" s="136"/>
      <c r="V153" s="136"/>
      <c r="W153" s="136"/>
      <c r="X153" s="136"/>
      <c r="Y153" s="41"/>
      <c r="Z153" s="41"/>
      <c r="AA153" s="41"/>
      <c r="AB153" s="41"/>
      <c r="AC153" s="41"/>
      <c r="AD153" s="41"/>
      <c r="AE153" s="41"/>
      <c r="AF153" s="41"/>
    </row>
    <row r="154" spans="1:32" x14ac:dyDescent="0.3">
      <c r="Q154" s="68"/>
      <c r="R154" s="136"/>
      <c r="S154" s="136"/>
      <c r="T154" s="136"/>
      <c r="U154" s="136"/>
      <c r="V154" s="136"/>
      <c r="W154" s="136"/>
      <c r="X154" s="136"/>
    </row>
    <row r="155" spans="1:32" x14ac:dyDescent="0.3">
      <c r="Q155" s="68"/>
      <c r="R155" s="136"/>
      <c r="S155" s="136"/>
      <c r="T155" s="136"/>
      <c r="U155" s="136"/>
      <c r="V155" s="136"/>
      <c r="W155" s="136"/>
      <c r="X155" s="136"/>
    </row>
    <row r="156" spans="1:32" x14ac:dyDescent="0.3">
      <c r="Q156" s="136"/>
      <c r="R156" s="136"/>
      <c r="S156" s="136"/>
      <c r="T156" s="136"/>
      <c r="U156" s="136"/>
      <c r="V156" s="136"/>
      <c r="W156" s="136"/>
      <c r="X156" s="136"/>
    </row>
    <row r="157" spans="1:32" x14ac:dyDescent="0.3">
      <c r="Q157" s="68"/>
      <c r="R157" s="136"/>
      <c r="S157" s="136"/>
      <c r="T157" s="136"/>
      <c r="U157" s="136"/>
      <c r="V157" s="136"/>
      <c r="W157" s="136"/>
      <c r="X157" s="136"/>
    </row>
    <row r="158" spans="1:32" x14ac:dyDescent="0.3">
      <c r="Q158" s="68"/>
      <c r="R158" s="136"/>
      <c r="S158" s="136"/>
      <c r="T158" s="136"/>
      <c r="U158" s="136"/>
      <c r="V158" s="136"/>
      <c r="W158" s="136"/>
      <c r="X158" s="136"/>
    </row>
    <row r="159" spans="1:32" x14ac:dyDescent="0.3">
      <c r="Q159" s="41"/>
      <c r="R159" s="41"/>
      <c r="S159" s="41"/>
      <c r="T159" s="41"/>
      <c r="U159" s="41"/>
      <c r="V159" s="41"/>
      <c r="W159" s="41"/>
      <c r="X159" s="41"/>
    </row>
    <row r="160" spans="1:32" x14ac:dyDescent="0.3">
      <c r="Q160" s="41"/>
      <c r="R160" s="41"/>
      <c r="S160" s="41"/>
      <c r="T160" s="41"/>
      <c r="U160" s="41"/>
      <c r="V160" s="41"/>
      <c r="W160" s="41"/>
      <c r="X160" s="41"/>
    </row>
    <row r="161" spans="17:24" x14ac:dyDescent="0.3">
      <c r="Q161" s="41"/>
      <c r="R161" s="41"/>
      <c r="S161" s="41"/>
      <c r="T161" s="41"/>
      <c r="U161" s="41"/>
      <c r="V161" s="41"/>
      <c r="W161" s="41"/>
      <c r="X161" s="41"/>
    </row>
    <row r="162" spans="17:24" x14ac:dyDescent="0.3">
      <c r="Q162" s="41"/>
      <c r="R162" s="41"/>
      <c r="S162" s="41"/>
      <c r="T162" s="41"/>
      <c r="U162" s="41"/>
      <c r="V162" s="41"/>
      <c r="W162" s="41"/>
      <c r="X162" s="41"/>
    </row>
    <row r="163" spans="17:24" x14ac:dyDescent="0.3">
      <c r="Q163" s="41"/>
      <c r="R163" s="41"/>
      <c r="S163" s="41"/>
      <c r="T163" s="41"/>
      <c r="U163" s="41"/>
      <c r="V163" s="41"/>
      <c r="W163" s="41"/>
      <c r="X163" s="41"/>
    </row>
    <row r="164" spans="17:24" x14ac:dyDescent="0.3">
      <c r="Q164" s="41"/>
      <c r="R164" s="41"/>
      <c r="S164" s="41"/>
      <c r="T164" s="41"/>
      <c r="U164" s="41"/>
      <c r="V164" s="41"/>
      <c r="W164" s="41"/>
      <c r="X164" s="41"/>
    </row>
    <row r="165" spans="17:24" x14ac:dyDescent="0.3">
      <c r="Q165" s="41"/>
      <c r="R165" s="41"/>
      <c r="S165" s="41"/>
      <c r="T165" s="41"/>
      <c r="U165" s="41"/>
      <c r="V165" s="41"/>
      <c r="W165" s="41"/>
      <c r="X165" s="41"/>
    </row>
    <row r="166" spans="17:24" x14ac:dyDescent="0.3">
      <c r="Q166" s="41"/>
      <c r="R166" s="41"/>
      <c r="S166" s="41"/>
      <c r="T166" s="41"/>
      <c r="U166" s="41"/>
      <c r="V166" s="41"/>
      <c r="W166" s="41"/>
      <c r="X166" s="41"/>
    </row>
    <row r="167" spans="17:24" x14ac:dyDescent="0.3">
      <c r="Q167" s="41"/>
      <c r="R167" s="41"/>
      <c r="S167" s="41"/>
      <c r="T167" s="41"/>
      <c r="U167" s="41"/>
      <c r="V167" s="41"/>
      <c r="W167" s="41"/>
      <c r="X167" s="41"/>
    </row>
    <row r="168" spans="17:24" x14ac:dyDescent="0.3">
      <c r="Q168" s="41"/>
      <c r="R168" s="41"/>
      <c r="S168" s="41"/>
      <c r="T168" s="41"/>
      <c r="U168" s="41"/>
      <c r="V168" s="41"/>
      <c r="W168" s="41"/>
      <c r="X168" s="41"/>
    </row>
  </sheetData>
  <mergeCells count="3">
    <mergeCell ref="I1:P1"/>
    <mergeCell ref="Q1:X1"/>
    <mergeCell ref="Y1:AF1"/>
  </mergeCells>
  <conditionalFormatting sqref="Q2:S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:AA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45:AF14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5"/>
  <sheetViews>
    <sheetView zoomScale="70" zoomScaleNormal="70" workbookViewId="0">
      <selection activeCell="G36" sqref="G36"/>
    </sheetView>
  </sheetViews>
  <sheetFormatPr defaultRowHeight="14.4" x14ac:dyDescent="0.3"/>
  <cols>
    <col min="1" max="1" width="15.77734375" style="130" customWidth="1"/>
    <col min="2" max="2" width="29" customWidth="1"/>
    <col min="3" max="3" width="38.77734375" customWidth="1"/>
    <col min="4" max="4" width="28.5546875" style="3" bestFit="1" customWidth="1"/>
    <col min="5" max="5" width="15.33203125" style="3" bestFit="1" customWidth="1"/>
    <col min="6" max="6" width="63.21875" customWidth="1"/>
    <col min="7" max="7" width="70.6640625" customWidth="1"/>
    <col min="8" max="8" width="60.33203125" customWidth="1"/>
    <col min="9" max="16" width="11.33203125" style="3" customWidth="1"/>
    <col min="17" max="24" width="11.33203125" style="41" customWidth="1"/>
    <col min="25" max="32" width="11.33203125" style="3" customWidth="1"/>
  </cols>
  <sheetData>
    <row r="1" spans="1:32" x14ac:dyDescent="0.3">
      <c r="A1" s="73" t="s">
        <v>387</v>
      </c>
      <c r="B1" s="67"/>
      <c r="C1" s="67"/>
      <c r="I1" s="214" t="s">
        <v>388</v>
      </c>
      <c r="J1" s="214"/>
      <c r="K1" s="214"/>
      <c r="L1" s="214"/>
      <c r="M1" s="214"/>
      <c r="N1" s="214"/>
      <c r="O1" s="214"/>
      <c r="P1" s="214"/>
      <c r="Q1" s="217" t="s">
        <v>389</v>
      </c>
      <c r="R1" s="217"/>
      <c r="S1" s="217"/>
      <c r="T1" s="217"/>
      <c r="U1" s="217"/>
      <c r="V1" s="217"/>
      <c r="W1" s="217"/>
      <c r="X1" s="217"/>
      <c r="Y1" s="218" t="s">
        <v>390</v>
      </c>
      <c r="Z1" s="218"/>
      <c r="AA1" s="218"/>
      <c r="AB1" s="218"/>
      <c r="AC1" s="218"/>
      <c r="AD1" s="218"/>
      <c r="AE1" s="218"/>
      <c r="AF1" s="218"/>
    </row>
    <row r="2" spans="1:32" x14ac:dyDescent="0.3">
      <c r="A2" s="137" t="s">
        <v>391</v>
      </c>
      <c r="B2" t="s">
        <v>392</v>
      </c>
      <c r="C2" t="s">
        <v>393</v>
      </c>
      <c r="D2" s="3" t="s">
        <v>394</v>
      </c>
      <c r="E2" s="3" t="s">
        <v>819</v>
      </c>
      <c r="F2" t="s">
        <v>396</v>
      </c>
      <c r="G2" t="s">
        <v>397</v>
      </c>
      <c r="H2" t="s">
        <v>398</v>
      </c>
      <c r="I2" s="123" t="s">
        <v>399</v>
      </c>
      <c r="J2" s="123" t="s">
        <v>400</v>
      </c>
      <c r="K2" s="123" t="s">
        <v>401</v>
      </c>
      <c r="L2" s="123" t="s">
        <v>402</v>
      </c>
      <c r="M2" s="123" t="s">
        <v>403</v>
      </c>
      <c r="N2" s="123" t="s">
        <v>404</v>
      </c>
      <c r="O2" s="123" t="s">
        <v>405</v>
      </c>
      <c r="P2" s="123" t="s">
        <v>406</v>
      </c>
      <c r="Q2" s="124" t="s">
        <v>399</v>
      </c>
      <c r="R2" s="124" t="s">
        <v>400</v>
      </c>
      <c r="S2" s="124" t="s">
        <v>401</v>
      </c>
      <c r="T2" s="124" t="s">
        <v>402</v>
      </c>
      <c r="U2" s="124" t="s">
        <v>403</v>
      </c>
      <c r="V2" s="124" t="s">
        <v>404</v>
      </c>
      <c r="W2" s="124" t="s">
        <v>405</v>
      </c>
      <c r="X2" s="124" t="s">
        <v>406</v>
      </c>
      <c r="Y2" s="126" t="s">
        <v>399</v>
      </c>
      <c r="Z2" s="126" t="s">
        <v>400</v>
      </c>
      <c r="AA2" s="126" t="s">
        <v>401</v>
      </c>
      <c r="AB2" s="126" t="s">
        <v>402</v>
      </c>
      <c r="AC2" s="126" t="s">
        <v>403</v>
      </c>
      <c r="AD2" s="126" t="s">
        <v>404</v>
      </c>
      <c r="AE2" s="126" t="s">
        <v>405</v>
      </c>
      <c r="AF2" s="126" t="s">
        <v>406</v>
      </c>
    </row>
    <row r="3" spans="1:32" x14ac:dyDescent="0.3">
      <c r="A3" s="137" t="s">
        <v>820</v>
      </c>
      <c r="B3" t="s">
        <v>408</v>
      </c>
      <c r="C3" t="s">
        <v>409</v>
      </c>
      <c r="D3" s="3" t="s">
        <v>410</v>
      </c>
      <c r="E3" s="122" t="s">
        <v>416</v>
      </c>
      <c r="F3" t="s">
        <v>417</v>
      </c>
      <c r="G3" t="s">
        <v>418</v>
      </c>
      <c r="H3" t="s">
        <v>419</v>
      </c>
      <c r="I3" s="128">
        <v>0</v>
      </c>
      <c r="J3" s="128">
        <v>85</v>
      </c>
      <c r="K3" s="128">
        <v>6</v>
      </c>
      <c r="L3" s="128">
        <v>195</v>
      </c>
      <c r="M3" s="128">
        <v>310</v>
      </c>
      <c r="N3" s="128">
        <v>268</v>
      </c>
      <c r="O3" s="128">
        <v>289</v>
      </c>
      <c r="P3" s="128">
        <v>220</v>
      </c>
      <c r="Q3" s="68">
        <v>0</v>
      </c>
      <c r="R3" s="68">
        <v>64.102564102564102</v>
      </c>
      <c r="S3" s="68">
        <v>4.5248868778280542</v>
      </c>
      <c r="T3" s="68">
        <v>147.05882352941177</v>
      </c>
      <c r="U3" s="68">
        <v>233.78582202111613</v>
      </c>
      <c r="V3" s="68">
        <v>202.11161387631975</v>
      </c>
      <c r="W3" s="68">
        <v>217.94871794871793</v>
      </c>
      <c r="X3" s="68">
        <v>165.9125188536953</v>
      </c>
      <c r="Y3" s="41">
        <v>-0.50852295229505595</v>
      </c>
      <c r="Z3" s="41">
        <v>0.1067543621329796</v>
      </c>
      <c r="AA3" s="41">
        <v>0.27793497678155982</v>
      </c>
      <c r="AB3" s="41">
        <v>2.2201873367992318E-2</v>
      </c>
      <c r="AC3" s="41">
        <v>0.12218017941144174</v>
      </c>
      <c r="AD3" s="41">
        <v>0.55419628665013865</v>
      </c>
      <c r="AE3" s="41">
        <v>0.39781971295038576</v>
      </c>
      <c r="AF3" s="41">
        <v>0.38214878536768537</v>
      </c>
    </row>
    <row r="4" spans="1:32" x14ac:dyDescent="0.3">
      <c r="A4" s="137" t="s">
        <v>368</v>
      </c>
      <c r="B4" t="s">
        <v>408</v>
      </c>
      <c r="C4" t="s">
        <v>409</v>
      </c>
      <c r="D4" s="3" t="s">
        <v>410</v>
      </c>
      <c r="E4" s="122" t="s">
        <v>420</v>
      </c>
      <c r="F4" t="s">
        <v>421</v>
      </c>
      <c r="G4" t="s">
        <v>422</v>
      </c>
      <c r="H4" t="s">
        <v>423</v>
      </c>
      <c r="I4" s="128">
        <v>31</v>
      </c>
      <c r="J4" s="128">
        <v>67</v>
      </c>
      <c r="K4" s="128">
        <v>1</v>
      </c>
      <c r="L4" s="128">
        <v>189</v>
      </c>
      <c r="M4" s="128">
        <v>187</v>
      </c>
      <c r="N4" s="128">
        <v>213</v>
      </c>
      <c r="O4" s="128">
        <v>253</v>
      </c>
      <c r="P4" s="128">
        <v>206</v>
      </c>
      <c r="Q4" s="68">
        <v>18.618618618618619</v>
      </c>
      <c r="R4" s="68">
        <v>40.24024024024024</v>
      </c>
      <c r="S4" s="68">
        <v>0.60060060060060061</v>
      </c>
      <c r="T4" s="68">
        <v>113.51351351351352</v>
      </c>
      <c r="U4" s="68">
        <v>112.31231231231232</v>
      </c>
      <c r="V4" s="68">
        <v>127.92792792792793</v>
      </c>
      <c r="W4" s="68">
        <v>151.95195195195194</v>
      </c>
      <c r="X4" s="68">
        <v>123.72372372372372</v>
      </c>
      <c r="Y4" s="41">
        <v>1.1919468833849414</v>
      </c>
      <c r="Z4" s="41">
        <v>-9.4778693537752451E-2</v>
      </c>
      <c r="AA4" s="41">
        <v>-0.45775783457919877</v>
      </c>
      <c r="AB4" s="41">
        <v>-9.0206387833386484E-2</v>
      </c>
      <c r="AC4" s="41">
        <v>-0.1957508668110039</v>
      </c>
      <c r="AD4" s="41">
        <v>0.35577916220202255</v>
      </c>
      <c r="AE4" s="41">
        <v>0.24127839478270113</v>
      </c>
      <c r="AF4" s="41">
        <v>0.2547895337826635</v>
      </c>
    </row>
    <row r="5" spans="1:32" x14ac:dyDescent="0.3">
      <c r="A5" s="137" t="s">
        <v>821</v>
      </c>
      <c r="B5" t="s">
        <v>408</v>
      </c>
      <c r="C5" t="s">
        <v>409</v>
      </c>
      <c r="D5" s="3" t="s">
        <v>410</v>
      </c>
      <c r="E5" s="122" t="s">
        <v>411</v>
      </c>
      <c r="F5" t="s">
        <v>412</v>
      </c>
      <c r="G5" t="s">
        <v>413</v>
      </c>
      <c r="H5" t="s">
        <v>414</v>
      </c>
      <c r="I5" s="128">
        <v>0</v>
      </c>
      <c r="J5" s="128">
        <v>29</v>
      </c>
      <c r="K5" s="128">
        <v>1</v>
      </c>
      <c r="L5" s="128">
        <v>81</v>
      </c>
      <c r="M5" s="128">
        <v>76</v>
      </c>
      <c r="N5" s="128">
        <v>80</v>
      </c>
      <c r="O5" s="128">
        <v>109</v>
      </c>
      <c r="P5" s="128">
        <v>120</v>
      </c>
      <c r="Q5" s="68">
        <v>0</v>
      </c>
      <c r="R5" s="68">
        <v>37.037037037037038</v>
      </c>
      <c r="S5" s="68">
        <v>1.277139208173691</v>
      </c>
      <c r="T5" s="68">
        <v>103.44827586206897</v>
      </c>
      <c r="U5" s="68">
        <v>97.062579821200501</v>
      </c>
      <c r="V5" s="68">
        <v>102.17113665389527</v>
      </c>
      <c r="W5" s="68">
        <v>139.20817369093231</v>
      </c>
      <c r="X5" s="68">
        <v>153.2567049808429</v>
      </c>
      <c r="Y5" s="41">
        <v>-0.27974119028424499</v>
      </c>
      <c r="Z5" s="41">
        <v>-0.12660797460621914</v>
      </c>
      <c r="AA5" s="41">
        <v>-0.13010535879480353</v>
      </c>
      <c r="AB5" s="41">
        <v>-0.12900551761310572</v>
      </c>
      <c r="AC5" s="41">
        <v>-0.25743822793672871</v>
      </c>
      <c r="AD5" s="41">
        <v>0.25982963899324363</v>
      </c>
      <c r="AE5" s="41">
        <v>0.20436702607387874</v>
      </c>
      <c r="AF5" s="41">
        <v>0.34850900048552608</v>
      </c>
    </row>
    <row r="6" spans="1:32" x14ac:dyDescent="0.3">
      <c r="A6" s="137" t="s">
        <v>372</v>
      </c>
      <c r="B6" t="s">
        <v>408</v>
      </c>
      <c r="C6" t="s">
        <v>409</v>
      </c>
      <c r="D6" s="3" t="s">
        <v>410</v>
      </c>
      <c r="E6" s="122" t="s">
        <v>420</v>
      </c>
      <c r="F6" t="s">
        <v>421</v>
      </c>
      <c r="H6" t="s">
        <v>423</v>
      </c>
      <c r="I6" s="128">
        <v>104</v>
      </c>
      <c r="J6" s="128">
        <v>1035</v>
      </c>
      <c r="K6" s="128">
        <v>26</v>
      </c>
      <c r="L6" s="128">
        <v>4010</v>
      </c>
      <c r="M6" s="128">
        <v>4205</v>
      </c>
      <c r="N6" s="128">
        <v>5613</v>
      </c>
      <c r="O6" s="128">
        <v>11452</v>
      </c>
      <c r="P6" s="128">
        <v>11765</v>
      </c>
      <c r="Q6" s="68">
        <v>54.507337526205454</v>
      </c>
      <c r="R6" s="68">
        <v>542.45283018867929</v>
      </c>
      <c r="S6" s="68">
        <v>13.626834381551364</v>
      </c>
      <c r="T6" s="68">
        <v>2101.6771488469603</v>
      </c>
      <c r="U6" s="68">
        <v>2203.8784067085953</v>
      </c>
      <c r="V6" s="68">
        <v>2941.8238993710693</v>
      </c>
      <c r="W6" s="68">
        <v>6002.0964360587004</v>
      </c>
      <c r="X6" s="68">
        <v>6166.1425576519923</v>
      </c>
      <c r="Y6" s="41">
        <v>1.653588487516676</v>
      </c>
      <c r="Z6" s="41">
        <v>1.0319035043349565</v>
      </c>
      <c r="AA6" s="41">
        <v>0.73023264777619024</v>
      </c>
      <c r="AB6" s="41">
        <v>1.1762187860128821</v>
      </c>
      <c r="AC6" s="41">
        <v>1.0959013659110768</v>
      </c>
      <c r="AD6" s="41">
        <v>1.716450877297057</v>
      </c>
      <c r="AE6" s="41">
        <v>1.83703659903573</v>
      </c>
      <c r="AF6" s="41">
        <v>1.9513157334384093</v>
      </c>
    </row>
    <row r="7" spans="1:32" x14ac:dyDescent="0.3">
      <c r="A7" s="137" t="s">
        <v>822</v>
      </c>
      <c r="B7" t="s">
        <v>408</v>
      </c>
      <c r="C7" t="s">
        <v>409</v>
      </c>
      <c r="D7" s="3" t="s">
        <v>410</v>
      </c>
      <c r="E7" s="122" t="s">
        <v>427</v>
      </c>
      <c r="F7" t="s">
        <v>823</v>
      </c>
      <c r="H7" t="s">
        <v>824</v>
      </c>
      <c r="I7" s="128">
        <v>0</v>
      </c>
      <c r="J7" s="128">
        <v>40</v>
      </c>
      <c r="K7" s="128">
        <v>0</v>
      </c>
      <c r="L7" s="128">
        <v>135</v>
      </c>
      <c r="M7" s="128">
        <v>170</v>
      </c>
      <c r="N7" s="128">
        <v>101</v>
      </c>
      <c r="O7" s="128">
        <v>102</v>
      </c>
      <c r="P7" s="128">
        <v>79</v>
      </c>
      <c r="Q7" s="68">
        <v>0</v>
      </c>
      <c r="R7" s="68">
        <v>43.715846994535518</v>
      </c>
      <c r="S7" s="68">
        <v>0</v>
      </c>
      <c r="T7" s="68">
        <v>147.54098360655738</v>
      </c>
      <c r="U7" s="68">
        <v>185.79234972677594</v>
      </c>
      <c r="V7" s="68">
        <v>110.38251366120218</v>
      </c>
      <c r="W7" s="68">
        <v>111.47540983606557</v>
      </c>
      <c r="X7" s="68">
        <v>86.338797814207652</v>
      </c>
      <c r="Y7" s="41">
        <v>-0.34740052229274998</v>
      </c>
      <c r="Z7" s="41">
        <v>-5.6634299378218393E-2</v>
      </c>
      <c r="AA7" s="41">
        <v>-0.67488594552297088</v>
      </c>
      <c r="AB7" s="41">
        <v>2.4116836848837253E-2</v>
      </c>
      <c r="AC7" s="41">
        <v>2.2965388229665311E-2</v>
      </c>
      <c r="AD7" s="41">
        <v>0.29284046886610199</v>
      </c>
      <c r="AE7" s="41">
        <v>0.10801744028100987</v>
      </c>
      <c r="AF7" s="41">
        <v>0.10022975022260432</v>
      </c>
    </row>
    <row r="8" spans="1:32" x14ac:dyDescent="0.3">
      <c r="A8" s="137" t="s">
        <v>825</v>
      </c>
      <c r="B8" t="s">
        <v>408</v>
      </c>
      <c r="C8" t="s">
        <v>409</v>
      </c>
      <c r="D8" s="3" t="s">
        <v>410</v>
      </c>
      <c r="E8" s="122" t="s">
        <v>420</v>
      </c>
      <c r="F8" t="s">
        <v>421</v>
      </c>
      <c r="H8" t="s">
        <v>826</v>
      </c>
      <c r="I8" s="128">
        <v>0</v>
      </c>
      <c r="J8" s="128">
        <v>14</v>
      </c>
      <c r="K8" s="128">
        <v>0</v>
      </c>
      <c r="L8" s="128">
        <v>40</v>
      </c>
      <c r="M8" s="128">
        <v>54</v>
      </c>
      <c r="N8" s="128">
        <v>26</v>
      </c>
      <c r="O8" s="128">
        <v>66</v>
      </c>
      <c r="P8" s="128">
        <v>39</v>
      </c>
      <c r="Q8" s="68">
        <v>0</v>
      </c>
      <c r="R8" s="68">
        <v>48.109965635738831</v>
      </c>
      <c r="S8" s="68">
        <v>0</v>
      </c>
      <c r="T8" s="68">
        <v>137.45704467353951</v>
      </c>
      <c r="U8" s="68">
        <v>185.56701030927837</v>
      </c>
      <c r="V8" s="68">
        <v>89.347079037800697</v>
      </c>
      <c r="W8" s="68">
        <v>226.80412371134022</v>
      </c>
      <c r="X8" s="68">
        <v>134.02061855670104</v>
      </c>
      <c r="Y8" s="41">
        <v>0.15012758278779106</v>
      </c>
      <c r="Z8" s="41">
        <v>-5.1932152773710629E-3</v>
      </c>
      <c r="AA8" s="41">
        <v>-0.1773578404424298</v>
      </c>
      <c r="AB8" s="41">
        <v>-2.8393300663776791E-3</v>
      </c>
      <c r="AC8" s="41">
        <v>2.5165612258332252E-2</v>
      </c>
      <c r="AD8" s="41">
        <v>0.20714840563421916</v>
      </c>
      <c r="AE8" s="41">
        <v>0.41764332527288239</v>
      </c>
      <c r="AF8" s="41">
        <v>0.29398782227313536</v>
      </c>
    </row>
    <row r="9" spans="1:32" x14ac:dyDescent="0.3">
      <c r="A9" s="137" t="s">
        <v>364</v>
      </c>
      <c r="B9" t="s">
        <v>408</v>
      </c>
      <c r="C9" t="s">
        <v>409</v>
      </c>
      <c r="D9" s="3" t="s">
        <v>410</v>
      </c>
      <c r="E9" s="122" t="s">
        <v>420</v>
      </c>
      <c r="F9" t="s">
        <v>421</v>
      </c>
      <c r="H9" t="s">
        <v>423</v>
      </c>
      <c r="I9" s="128">
        <v>0</v>
      </c>
      <c r="J9" s="128">
        <v>186</v>
      </c>
      <c r="K9" s="128">
        <v>16</v>
      </c>
      <c r="L9" s="128">
        <v>894</v>
      </c>
      <c r="M9" s="128">
        <v>852</v>
      </c>
      <c r="N9" s="128">
        <v>624</v>
      </c>
      <c r="O9" s="128">
        <v>1218</v>
      </c>
      <c r="P9" s="128">
        <v>957</v>
      </c>
      <c r="Q9" s="68">
        <v>0</v>
      </c>
      <c r="R9" s="68">
        <v>122.04724409448819</v>
      </c>
      <c r="S9" s="68">
        <v>10.498687664041995</v>
      </c>
      <c r="T9" s="68">
        <v>586.61417322834643</v>
      </c>
      <c r="U9" s="68">
        <v>559.05511811023621</v>
      </c>
      <c r="V9" s="68">
        <v>409.44881889763781</v>
      </c>
      <c r="W9" s="68">
        <v>799.2125984251968</v>
      </c>
      <c r="X9" s="68">
        <v>627.95275590551182</v>
      </c>
      <c r="Y9" s="41">
        <v>-0.5689643952298834</v>
      </c>
      <c r="Z9" s="41">
        <v>0.38502564061468608</v>
      </c>
      <c r="AA9" s="41">
        <v>0.62206412141778322</v>
      </c>
      <c r="AB9" s="41">
        <v>0.62219401360467119</v>
      </c>
      <c r="AC9" s="41">
        <v>0.50037151962855075</v>
      </c>
      <c r="AD9" s="41">
        <v>0.8603429963898912</v>
      </c>
      <c r="AE9" s="41">
        <v>0.96155523547284649</v>
      </c>
      <c r="AF9" s="41">
        <v>0.95943753126966091</v>
      </c>
    </row>
    <row r="10" spans="1:32" x14ac:dyDescent="0.3">
      <c r="A10" s="137" t="s">
        <v>827</v>
      </c>
      <c r="B10" t="s">
        <v>408</v>
      </c>
      <c r="C10" t="s">
        <v>409</v>
      </c>
      <c r="D10" s="3" t="s">
        <v>410</v>
      </c>
      <c r="E10" s="122" t="s">
        <v>416</v>
      </c>
      <c r="F10" t="s">
        <v>417</v>
      </c>
      <c r="G10" t="s">
        <v>418</v>
      </c>
      <c r="H10" t="s">
        <v>419</v>
      </c>
      <c r="I10" s="128">
        <v>6</v>
      </c>
      <c r="J10" s="128">
        <v>272</v>
      </c>
      <c r="K10" s="128">
        <v>10</v>
      </c>
      <c r="L10" s="128">
        <v>1167</v>
      </c>
      <c r="M10" s="128">
        <v>1480</v>
      </c>
      <c r="N10" s="128">
        <v>1416</v>
      </c>
      <c r="O10" s="128">
        <v>2003</v>
      </c>
      <c r="P10" s="128">
        <v>1611</v>
      </c>
      <c r="Q10" s="68">
        <v>4.3478260869565224</v>
      </c>
      <c r="R10" s="68">
        <v>197.10144927536234</v>
      </c>
      <c r="S10" s="68">
        <v>7.2463768115942031</v>
      </c>
      <c r="T10" s="68">
        <v>845.6521739130435</v>
      </c>
      <c r="U10" s="68">
        <v>1072.463768115942</v>
      </c>
      <c r="V10" s="68">
        <v>1026.0869565217392</v>
      </c>
      <c r="W10" s="68">
        <v>1451.449275362319</v>
      </c>
      <c r="X10" s="68">
        <v>1167.3913043478262</v>
      </c>
      <c r="Y10" s="41">
        <v>0.58808483767929864</v>
      </c>
      <c r="Z10" s="41">
        <v>0.59281919168498609</v>
      </c>
      <c r="AA10" s="41">
        <v>0.46887535687616028</v>
      </c>
      <c r="AB10" s="41">
        <v>0.78097643854177434</v>
      </c>
      <c r="AC10" s="41">
        <v>0.78319142429167854</v>
      </c>
      <c r="AD10" s="41">
        <v>1.2591330131385381</v>
      </c>
      <c r="AE10" s="41">
        <v>1.2206249293231672</v>
      </c>
      <c r="AF10" s="41">
        <v>1.2286349390796991</v>
      </c>
    </row>
    <row r="11" spans="1:32" x14ac:dyDescent="0.3">
      <c r="A11" s="137" t="s">
        <v>828</v>
      </c>
      <c r="B11" t="s">
        <v>408</v>
      </c>
      <c r="C11" t="s">
        <v>409</v>
      </c>
      <c r="D11" s="3" t="s">
        <v>410</v>
      </c>
      <c r="E11" s="122" t="s">
        <v>411</v>
      </c>
      <c r="F11" t="s">
        <v>412</v>
      </c>
      <c r="G11" t="s">
        <v>413</v>
      </c>
      <c r="H11" t="s">
        <v>414</v>
      </c>
      <c r="I11" s="128">
        <v>324</v>
      </c>
      <c r="J11" s="128">
        <v>217</v>
      </c>
      <c r="K11" s="128">
        <v>4</v>
      </c>
      <c r="L11" s="128">
        <v>808</v>
      </c>
      <c r="M11" s="128">
        <v>899</v>
      </c>
      <c r="N11" s="128">
        <v>754</v>
      </c>
      <c r="O11" s="128">
        <v>1530</v>
      </c>
      <c r="P11" s="128">
        <v>1120</v>
      </c>
      <c r="Q11" s="68">
        <v>360</v>
      </c>
      <c r="R11" s="68">
        <v>241.11111111111111</v>
      </c>
      <c r="S11" s="68">
        <v>4.4444444444444446</v>
      </c>
      <c r="T11" s="68">
        <v>897.77777777777771</v>
      </c>
      <c r="U11" s="68">
        <v>998.88888888888891</v>
      </c>
      <c r="V11" s="68">
        <v>837.77777777777771</v>
      </c>
      <c r="W11" s="68">
        <v>1700</v>
      </c>
      <c r="X11" s="68">
        <v>1244.4444444444443</v>
      </c>
      <c r="Y11" s="41">
        <v>2.4720227591347426</v>
      </c>
      <c r="Z11" s="41">
        <v>0.68054852332489257</v>
      </c>
      <c r="AA11" s="41">
        <v>0.28653514854347745</v>
      </c>
      <c r="AB11" s="41">
        <v>0.80703615050795607</v>
      </c>
      <c r="AC11" s="41">
        <v>0.75242075720984236</v>
      </c>
      <c r="AD11" s="41">
        <v>1.1712122553556024</v>
      </c>
      <c r="AE11" s="41">
        <v>1.2893054934497135</v>
      </c>
      <c r="AF11" s="41">
        <v>1.2564530670643375</v>
      </c>
    </row>
    <row r="12" spans="1:32" x14ac:dyDescent="0.3">
      <c r="A12" s="137" t="s">
        <v>829</v>
      </c>
      <c r="B12" t="s">
        <v>408</v>
      </c>
      <c r="C12" t="s">
        <v>409</v>
      </c>
      <c r="D12" s="3" t="s">
        <v>410</v>
      </c>
      <c r="E12" s="122" t="s">
        <v>427</v>
      </c>
      <c r="F12" t="s">
        <v>428</v>
      </c>
      <c r="G12" t="s">
        <v>429</v>
      </c>
      <c r="I12" s="128">
        <v>0</v>
      </c>
      <c r="J12" s="128">
        <v>31</v>
      </c>
      <c r="K12" s="128">
        <v>1</v>
      </c>
      <c r="L12" s="128">
        <v>121</v>
      </c>
      <c r="M12" s="128">
        <v>113</v>
      </c>
      <c r="N12" s="128">
        <v>73</v>
      </c>
      <c r="O12" s="128">
        <v>201</v>
      </c>
      <c r="P12" s="128">
        <v>113</v>
      </c>
      <c r="Q12" s="68">
        <v>0</v>
      </c>
      <c r="R12" s="68">
        <v>49.206349206349209</v>
      </c>
      <c r="S12" s="68">
        <v>1.5873015873015872</v>
      </c>
      <c r="T12" s="68">
        <v>192.06349206349205</v>
      </c>
      <c r="U12" s="68">
        <v>179.36507936507937</v>
      </c>
      <c r="V12" s="68">
        <v>115.87301587301587</v>
      </c>
      <c r="W12" s="68">
        <v>319.04761904761904</v>
      </c>
      <c r="X12" s="68">
        <v>179.36507936507937</v>
      </c>
      <c r="Y12" s="41">
        <v>-0.18531997767988337</v>
      </c>
      <c r="Z12" s="41">
        <v>-3.6982241904198574E-3</v>
      </c>
      <c r="AA12" s="41">
        <v>-3.5684146190441829E-2</v>
      </c>
      <c r="AB12" s="41">
        <v>0.13883436418561038</v>
      </c>
      <c r="AC12" s="41">
        <v>8.3174110431569297E-3</v>
      </c>
      <c r="AD12" s="41">
        <v>0.31474231031393174</v>
      </c>
      <c r="AE12" s="41">
        <v>0.56364916997923153</v>
      </c>
      <c r="AF12" s="41">
        <v>0.41693902770814217</v>
      </c>
    </row>
    <row r="13" spans="1:32" x14ac:dyDescent="0.3">
      <c r="A13" s="137" t="s">
        <v>830</v>
      </c>
      <c r="B13" t="s">
        <v>408</v>
      </c>
      <c r="C13" t="s">
        <v>409</v>
      </c>
      <c r="D13" s="3" t="s">
        <v>410</v>
      </c>
      <c r="E13" s="122" t="s">
        <v>431</v>
      </c>
      <c r="F13" t="s">
        <v>432</v>
      </c>
      <c r="H13" t="s">
        <v>433</v>
      </c>
      <c r="I13" s="128">
        <v>0</v>
      </c>
      <c r="J13" s="128">
        <v>48</v>
      </c>
      <c r="K13" s="128">
        <v>0</v>
      </c>
      <c r="L13" s="128">
        <v>163</v>
      </c>
      <c r="M13" s="128">
        <v>143</v>
      </c>
      <c r="N13" s="128">
        <v>118</v>
      </c>
      <c r="O13" s="128">
        <v>128</v>
      </c>
      <c r="P13" s="128">
        <v>110</v>
      </c>
      <c r="Q13" s="68">
        <v>0</v>
      </c>
      <c r="R13" s="68">
        <v>123.07692307692307</v>
      </c>
      <c r="S13" s="68">
        <v>0</v>
      </c>
      <c r="T13" s="68">
        <v>417.94871794871796</v>
      </c>
      <c r="U13" s="68">
        <v>366.66666666666663</v>
      </c>
      <c r="V13" s="68">
        <v>302.56410256410254</v>
      </c>
      <c r="W13" s="68">
        <v>328.20512820512818</v>
      </c>
      <c r="X13" s="68">
        <v>282.05128205128204</v>
      </c>
      <c r="Y13" s="41">
        <v>2.295596474719911E-2</v>
      </c>
      <c r="Z13" s="41">
        <v>0.39200890304932573</v>
      </c>
      <c r="AA13" s="41">
        <v>-0.30452945848302182</v>
      </c>
      <c r="AB13" s="41">
        <v>0.47605178567466677</v>
      </c>
      <c r="AC13" s="41">
        <v>0.31844939301110897</v>
      </c>
      <c r="AD13" s="41">
        <v>0.73044926400294197</v>
      </c>
      <c r="AE13" s="41">
        <v>0.57655318959649926</v>
      </c>
      <c r="AF13" s="41">
        <v>0.61358138662721262</v>
      </c>
    </row>
    <row r="14" spans="1:32" x14ac:dyDescent="0.3">
      <c r="A14" s="137" t="s">
        <v>831</v>
      </c>
      <c r="B14" t="s">
        <v>408</v>
      </c>
      <c r="C14" t="s">
        <v>409</v>
      </c>
      <c r="D14" s="3" t="s">
        <v>410</v>
      </c>
      <c r="E14" s="122" t="s">
        <v>416</v>
      </c>
      <c r="F14" t="s">
        <v>417</v>
      </c>
      <c r="G14" t="s">
        <v>418</v>
      </c>
      <c r="H14" t="s">
        <v>419</v>
      </c>
      <c r="I14" s="128">
        <v>0</v>
      </c>
      <c r="J14" s="128">
        <v>59</v>
      </c>
      <c r="K14" s="128">
        <v>2</v>
      </c>
      <c r="L14" s="128">
        <v>284</v>
      </c>
      <c r="M14" s="128">
        <v>290</v>
      </c>
      <c r="N14" s="128">
        <v>371</v>
      </c>
      <c r="O14" s="128">
        <v>546</v>
      </c>
      <c r="P14" s="128">
        <v>325</v>
      </c>
      <c r="Q14" s="68">
        <v>0</v>
      </c>
      <c r="R14" s="68">
        <v>42.568542568542568</v>
      </c>
      <c r="S14" s="68">
        <v>1.4430014430014431</v>
      </c>
      <c r="T14" s="68">
        <v>204.90620490620492</v>
      </c>
      <c r="U14" s="68">
        <v>209.23520923520925</v>
      </c>
      <c r="V14" s="68">
        <v>267.67676767676772</v>
      </c>
      <c r="W14" s="68">
        <v>393.93939393939399</v>
      </c>
      <c r="X14" s="68">
        <v>234.48773448773451</v>
      </c>
      <c r="Y14" s="41">
        <v>-0.52774265850208957</v>
      </c>
      <c r="Z14" s="41">
        <v>-6.9914493073677003E-2</v>
      </c>
      <c r="AA14" s="41">
        <v>-0.15625807739629169</v>
      </c>
      <c r="AB14" s="41">
        <v>0.16591767616016309</v>
      </c>
      <c r="AC14" s="41">
        <v>7.4045005418158755E-2</v>
      </c>
      <c r="AD14" s="41">
        <v>0.6759911085041248</v>
      </c>
      <c r="AE14" s="41">
        <v>0.65454160496561875</v>
      </c>
      <c r="AF14" s="41">
        <v>0.5320714782610052</v>
      </c>
    </row>
    <row r="15" spans="1:32" x14ac:dyDescent="0.3">
      <c r="A15" s="137" t="s">
        <v>832</v>
      </c>
      <c r="B15" t="s">
        <v>408</v>
      </c>
      <c r="C15" t="s">
        <v>409</v>
      </c>
      <c r="D15" s="3" t="s">
        <v>410</v>
      </c>
      <c r="E15" s="122" t="s">
        <v>411</v>
      </c>
      <c r="F15" t="s">
        <v>412</v>
      </c>
      <c r="G15" t="s">
        <v>413</v>
      </c>
      <c r="H15" t="s">
        <v>414</v>
      </c>
      <c r="I15" s="128">
        <v>0</v>
      </c>
      <c r="J15" s="128">
        <v>63</v>
      </c>
      <c r="K15" s="128">
        <v>0</v>
      </c>
      <c r="L15" s="128">
        <v>333</v>
      </c>
      <c r="M15" s="128">
        <v>309</v>
      </c>
      <c r="N15" s="128">
        <v>302</v>
      </c>
      <c r="O15" s="128">
        <v>558</v>
      </c>
      <c r="P15" s="128">
        <v>422</v>
      </c>
      <c r="Q15" s="68">
        <v>0</v>
      </c>
      <c r="R15" s="68">
        <v>81.395348837209298</v>
      </c>
      <c r="S15" s="68">
        <v>0</v>
      </c>
      <c r="T15" s="68">
        <v>430.23255813953489</v>
      </c>
      <c r="U15" s="68">
        <v>399.22480620155039</v>
      </c>
      <c r="V15" s="68">
        <v>390.18087855297159</v>
      </c>
      <c r="W15" s="68">
        <v>720.93023255813955</v>
      </c>
      <c r="X15" s="68">
        <v>545.21963824289401</v>
      </c>
      <c r="Y15" s="41">
        <v>-0.2747203889091942</v>
      </c>
      <c r="Z15" s="41">
        <v>0.21136453608264441</v>
      </c>
      <c r="AA15" s="41">
        <v>-0.60220581213941515</v>
      </c>
      <c r="AB15" s="41">
        <v>0.48795351327453618</v>
      </c>
      <c r="AC15" s="41">
        <v>0.35458179164084119</v>
      </c>
      <c r="AD15" s="41">
        <v>0.83977993898891368</v>
      </c>
      <c r="AE15" s="41">
        <v>0.91699688572442029</v>
      </c>
      <c r="AF15" s="41">
        <v>0.89836946823540098</v>
      </c>
    </row>
    <row r="16" spans="1:32" x14ac:dyDescent="0.3">
      <c r="A16" s="137" t="s">
        <v>833</v>
      </c>
      <c r="B16" t="s">
        <v>408</v>
      </c>
      <c r="C16" t="s">
        <v>409</v>
      </c>
      <c r="D16" s="3" t="s">
        <v>410</v>
      </c>
      <c r="E16" s="122" t="s">
        <v>420</v>
      </c>
      <c r="F16" t="s">
        <v>421</v>
      </c>
      <c r="H16" t="s">
        <v>826</v>
      </c>
      <c r="I16" s="128">
        <v>0</v>
      </c>
      <c r="J16" s="128">
        <v>16</v>
      </c>
      <c r="K16" s="128">
        <v>1</v>
      </c>
      <c r="L16" s="128">
        <v>100</v>
      </c>
      <c r="M16" s="128">
        <v>101</v>
      </c>
      <c r="N16" s="128">
        <v>96</v>
      </c>
      <c r="O16" s="128">
        <v>190</v>
      </c>
      <c r="P16" s="128">
        <v>129</v>
      </c>
      <c r="Q16" s="68">
        <v>0</v>
      </c>
      <c r="R16" s="68">
        <v>57.347670250896051</v>
      </c>
      <c r="S16" s="68">
        <v>3.5842293906810032</v>
      </c>
      <c r="T16" s="68">
        <v>358.42293906810033</v>
      </c>
      <c r="U16" s="68">
        <v>362.00716845878134</v>
      </c>
      <c r="V16" s="68">
        <v>344.08602150537632</v>
      </c>
      <c r="W16" s="68">
        <v>681.00358422939064</v>
      </c>
      <c r="X16" s="68">
        <v>462.36559139784941</v>
      </c>
      <c r="Y16" s="41">
        <v>0.16841636850010075</v>
      </c>
      <c r="Z16" s="41">
        <v>6.9211512413870024E-2</v>
      </c>
      <c r="AA16" s="41">
        <v>0.31805219998954226</v>
      </c>
      <c r="AB16" s="41">
        <v>0.41016049418777117</v>
      </c>
      <c r="AC16" s="41">
        <v>0.31352393794323125</v>
      </c>
      <c r="AD16" s="41">
        <v>0.78671863075351356</v>
      </c>
      <c r="AE16" s="41">
        <v>0.89300544569372553</v>
      </c>
      <c r="AF16" s="41">
        <v>0.8279492807762554</v>
      </c>
    </row>
    <row r="17" spans="1:32" x14ac:dyDescent="0.3">
      <c r="A17" s="137" t="s">
        <v>834</v>
      </c>
      <c r="B17" t="s">
        <v>438</v>
      </c>
      <c r="C17" t="s">
        <v>439</v>
      </c>
      <c r="D17" s="3" t="s">
        <v>440</v>
      </c>
      <c r="E17" s="122" t="s">
        <v>441</v>
      </c>
      <c r="F17" t="s">
        <v>442</v>
      </c>
      <c r="G17" t="s">
        <v>443</v>
      </c>
      <c r="H17" t="s">
        <v>444</v>
      </c>
      <c r="I17" s="128">
        <v>0</v>
      </c>
      <c r="J17" s="128">
        <v>67</v>
      </c>
      <c r="K17" s="128">
        <v>2</v>
      </c>
      <c r="L17" s="128">
        <v>258</v>
      </c>
      <c r="M17" s="128">
        <v>234</v>
      </c>
      <c r="N17" s="128">
        <v>200</v>
      </c>
      <c r="O17" s="128">
        <v>387</v>
      </c>
      <c r="P17" s="128">
        <v>228</v>
      </c>
      <c r="Q17" s="68">
        <v>0</v>
      </c>
      <c r="R17" s="68">
        <v>42.218021424070571</v>
      </c>
      <c r="S17" s="68">
        <v>1.260239445494644</v>
      </c>
      <c r="T17" s="68">
        <v>162.57088846880907</v>
      </c>
      <c r="U17" s="68">
        <v>147.44801512287336</v>
      </c>
      <c r="V17" s="68">
        <v>126.0239445494644</v>
      </c>
      <c r="W17" s="68">
        <v>243.85633270321361</v>
      </c>
      <c r="X17" s="68">
        <v>143.66729678638941</v>
      </c>
      <c r="Y17" s="41">
        <v>-0.58655635498114989</v>
      </c>
      <c r="Z17" s="41">
        <v>-7.394138245026198E-2</v>
      </c>
      <c r="AA17" s="41">
        <v>-0.21507177387535192</v>
      </c>
      <c r="AB17" s="41">
        <v>6.548225637997418E-2</v>
      </c>
      <c r="AC17" s="41">
        <v>-7.7771980736149063E-2</v>
      </c>
      <c r="AD17" s="41">
        <v>0.34933297088467147</v>
      </c>
      <c r="AE17" s="41">
        <v>0.44640944904316598</v>
      </c>
      <c r="AF17" s="41">
        <v>0.31959299328360324</v>
      </c>
    </row>
    <row r="18" spans="1:32" x14ac:dyDescent="0.3">
      <c r="A18" s="137" t="s">
        <v>835</v>
      </c>
      <c r="B18" t="s">
        <v>438</v>
      </c>
      <c r="C18" t="s">
        <v>439</v>
      </c>
      <c r="D18" s="3" t="s">
        <v>440</v>
      </c>
      <c r="E18" s="122" t="s">
        <v>441</v>
      </c>
      <c r="F18" t="s">
        <v>442</v>
      </c>
      <c r="G18" t="s">
        <v>443</v>
      </c>
      <c r="H18" t="s">
        <v>444</v>
      </c>
      <c r="I18" s="128">
        <v>0</v>
      </c>
      <c r="J18" s="128">
        <v>147</v>
      </c>
      <c r="K18" s="128">
        <v>5</v>
      </c>
      <c r="L18" s="128">
        <v>654</v>
      </c>
      <c r="M18" s="128">
        <v>649</v>
      </c>
      <c r="N18" s="128">
        <v>401</v>
      </c>
      <c r="O18" s="128">
        <v>796</v>
      </c>
      <c r="P18" s="128">
        <v>542</v>
      </c>
      <c r="Q18" s="41">
        <v>0</v>
      </c>
      <c r="R18" s="68">
        <v>95.330739299610897</v>
      </c>
      <c r="S18" s="68">
        <v>3.2425421530479897</v>
      </c>
      <c r="T18" s="68">
        <v>424.12451361867704</v>
      </c>
      <c r="U18" s="68">
        <v>420.88197146562902</v>
      </c>
      <c r="V18" s="68">
        <v>260.05188067444874</v>
      </c>
      <c r="W18" s="68">
        <v>516.21271076523999</v>
      </c>
      <c r="X18" s="68">
        <v>351.49156939040205</v>
      </c>
      <c r="Y18" s="41">
        <v>-0.57406380194123974</v>
      </c>
      <c r="Z18" s="41">
        <v>0.27803941807280497</v>
      </c>
      <c r="AA18" s="41">
        <v>0.13984345998676431</v>
      </c>
      <c r="AB18" s="41">
        <v>0.4814239128766975</v>
      </c>
      <c r="AC18" s="41">
        <v>0.37715688066170566</v>
      </c>
      <c r="AD18" s="41">
        <v>0.66339669658308009</v>
      </c>
      <c r="AE18" s="41">
        <v>0.7718160753778972</v>
      </c>
      <c r="AF18" s="41">
        <v>0.70759908443821129</v>
      </c>
    </row>
    <row r="19" spans="1:32" x14ac:dyDescent="0.3">
      <c r="A19" s="137" t="s">
        <v>836</v>
      </c>
      <c r="B19" t="s">
        <v>438</v>
      </c>
      <c r="C19" t="s">
        <v>439</v>
      </c>
      <c r="D19" s="3" t="s">
        <v>440</v>
      </c>
      <c r="E19" s="122" t="s">
        <v>441</v>
      </c>
      <c r="F19" t="s">
        <v>442</v>
      </c>
      <c r="G19" t="s">
        <v>443</v>
      </c>
      <c r="H19" t="s">
        <v>444</v>
      </c>
      <c r="I19" s="128">
        <v>0</v>
      </c>
      <c r="J19" s="128">
        <v>68</v>
      </c>
      <c r="K19" s="128">
        <v>1</v>
      </c>
      <c r="L19" s="128">
        <v>124</v>
      </c>
      <c r="M19" s="128">
        <v>127</v>
      </c>
      <c r="N19" s="128">
        <v>52</v>
      </c>
      <c r="O19" s="128">
        <v>79</v>
      </c>
      <c r="P19" s="128">
        <v>69</v>
      </c>
      <c r="Q19" s="68">
        <v>0</v>
      </c>
      <c r="R19" s="68">
        <v>58.874458874458874</v>
      </c>
      <c r="S19" s="68">
        <v>0.86580086580086579</v>
      </c>
      <c r="T19" s="68">
        <v>107.35930735930735</v>
      </c>
      <c r="U19" s="68">
        <v>109.95670995670996</v>
      </c>
      <c r="V19" s="68">
        <v>45.021645021645021</v>
      </c>
      <c r="W19" s="68">
        <v>68.398268398268399</v>
      </c>
      <c r="X19" s="68">
        <v>59.740259740259738</v>
      </c>
      <c r="Y19" s="41">
        <v>-0.44856141245446474</v>
      </c>
      <c r="Z19" s="41">
        <v>7.0440358737823824E-2</v>
      </c>
      <c r="AA19" s="41">
        <v>-0.29892558096502325</v>
      </c>
      <c r="AB19" s="41">
        <v>-0.11381399709154694</v>
      </c>
      <c r="AC19" s="41">
        <v>-0.20440970049059207</v>
      </c>
      <c r="AD19" s="41">
        <v>-9.4627160138887695E-2</v>
      </c>
      <c r="AE19" s="41">
        <v>-0.10350018661600779</v>
      </c>
      <c r="AF19" s="41">
        <v>-5.9313464005466894E-2</v>
      </c>
    </row>
    <row r="20" spans="1:32" x14ac:dyDescent="0.3">
      <c r="A20" s="137" t="s">
        <v>837</v>
      </c>
      <c r="B20" t="s">
        <v>438</v>
      </c>
      <c r="C20" t="s">
        <v>439</v>
      </c>
      <c r="D20" s="3" t="s">
        <v>440</v>
      </c>
      <c r="E20" s="122" t="s">
        <v>441</v>
      </c>
      <c r="F20" t="s">
        <v>442</v>
      </c>
      <c r="G20" t="s">
        <v>443</v>
      </c>
      <c r="H20" t="s">
        <v>444</v>
      </c>
      <c r="I20" s="128">
        <v>0</v>
      </c>
      <c r="J20" s="128">
        <v>57</v>
      </c>
      <c r="K20" s="128">
        <v>1</v>
      </c>
      <c r="L20" s="128">
        <v>235</v>
      </c>
      <c r="M20" s="128">
        <v>231</v>
      </c>
      <c r="N20" s="128">
        <v>134</v>
      </c>
      <c r="O20" s="128">
        <v>206</v>
      </c>
      <c r="P20" s="128">
        <v>168</v>
      </c>
      <c r="Q20" s="68">
        <v>0</v>
      </c>
      <c r="R20" s="68">
        <v>49.868766404199476</v>
      </c>
      <c r="S20" s="68">
        <v>0.87489063867016625</v>
      </c>
      <c r="T20" s="68">
        <v>205.59930008748907</v>
      </c>
      <c r="U20" s="68">
        <v>202.0997375328084</v>
      </c>
      <c r="V20" s="68">
        <v>117.23534558180228</v>
      </c>
      <c r="W20" s="68">
        <v>180.22747156605425</v>
      </c>
      <c r="X20" s="68">
        <v>146.98162729658793</v>
      </c>
      <c r="Y20" s="41">
        <v>-0.44402565862158333</v>
      </c>
      <c r="Z20" s="41">
        <v>-1.0466142320898861E-3</v>
      </c>
      <c r="AA20" s="41">
        <v>-0.29438982713214179</v>
      </c>
      <c r="AB20" s="41">
        <v>0.1675433167744943</v>
      </c>
      <c r="AC20" s="41">
        <v>5.916686392628729E-2</v>
      </c>
      <c r="AD20" s="41">
        <v>0.31847157462646358</v>
      </c>
      <c r="AE20" s="41">
        <v>0.31558849455282312</v>
      </c>
      <c r="AF20" s="41">
        <v>0.32983739044465799</v>
      </c>
    </row>
    <row r="21" spans="1:32" x14ac:dyDescent="0.3">
      <c r="A21" s="137" t="s">
        <v>838</v>
      </c>
      <c r="B21" t="s">
        <v>438</v>
      </c>
      <c r="C21" t="s">
        <v>439</v>
      </c>
      <c r="D21" s="3" t="s">
        <v>440</v>
      </c>
      <c r="E21" s="122" t="s">
        <v>441</v>
      </c>
      <c r="F21" t="s">
        <v>442</v>
      </c>
      <c r="G21" t="s">
        <v>443</v>
      </c>
      <c r="H21" t="s">
        <v>444</v>
      </c>
      <c r="I21" s="128">
        <v>15</v>
      </c>
      <c r="J21" s="128">
        <v>284</v>
      </c>
      <c r="K21" s="128">
        <v>9</v>
      </c>
      <c r="L21" s="128">
        <v>2426</v>
      </c>
      <c r="M21" s="128">
        <v>2387</v>
      </c>
      <c r="N21" s="128">
        <v>1111</v>
      </c>
      <c r="O21" s="128">
        <v>2161</v>
      </c>
      <c r="P21" s="128">
        <v>1575</v>
      </c>
      <c r="Q21" s="68">
        <v>13.123359580052494</v>
      </c>
      <c r="R21" s="68">
        <v>248.46894138232722</v>
      </c>
      <c r="S21" s="68">
        <v>7.8740157480314963</v>
      </c>
      <c r="T21" s="68">
        <v>2122.4846894138232</v>
      </c>
      <c r="U21" s="68">
        <v>2088.3639545056867</v>
      </c>
      <c r="V21" s="68">
        <v>972.00349956255468</v>
      </c>
      <c r="W21" s="68">
        <v>1890.6386701662293</v>
      </c>
      <c r="X21" s="68">
        <v>1377.9527559055118</v>
      </c>
      <c r="Y21" s="41">
        <v>1.0473360352126893</v>
      </c>
      <c r="Z21" s="41">
        <v>0.69336781180936957</v>
      </c>
      <c r="AA21" s="41">
        <v>0.50724251910102469</v>
      </c>
      <c r="AB21" s="41">
        <v>1.1805327009608837</v>
      </c>
      <c r="AC21" s="41">
        <v>1.0725592488280993</v>
      </c>
      <c r="AD21" s="41">
        <v>1.2356587573230462</v>
      </c>
      <c r="AE21" s="41">
        <v>1.3354236784300739</v>
      </c>
      <c r="AF21" s="41">
        <v>1.3006558927473191</v>
      </c>
    </row>
    <row r="22" spans="1:32" x14ac:dyDescent="0.3">
      <c r="A22" s="137" t="s">
        <v>839</v>
      </c>
      <c r="B22" t="s">
        <v>438</v>
      </c>
      <c r="C22" t="s">
        <v>439</v>
      </c>
      <c r="D22" s="3" t="s">
        <v>440</v>
      </c>
      <c r="E22" s="122" t="s">
        <v>441</v>
      </c>
      <c r="F22" t="s">
        <v>442</v>
      </c>
      <c r="G22" t="s">
        <v>443</v>
      </c>
      <c r="H22" t="s">
        <v>444</v>
      </c>
      <c r="I22" s="128">
        <v>0</v>
      </c>
      <c r="J22" s="128">
        <v>74</v>
      </c>
      <c r="K22" s="128">
        <v>5</v>
      </c>
      <c r="L22" s="128">
        <v>234</v>
      </c>
      <c r="M22" s="128">
        <v>326</v>
      </c>
      <c r="N22" s="128">
        <v>296</v>
      </c>
      <c r="O22" s="128">
        <v>257</v>
      </c>
      <c r="P22" s="128">
        <v>396</v>
      </c>
      <c r="Q22" s="68">
        <v>0</v>
      </c>
      <c r="R22" s="68">
        <v>64.40382941688425</v>
      </c>
      <c r="S22" s="68">
        <v>4.3516100957354222</v>
      </c>
      <c r="T22" s="68">
        <v>203.65535248041775</v>
      </c>
      <c r="U22" s="68">
        <v>283.72497824194954</v>
      </c>
      <c r="V22" s="68">
        <v>257.615317667537</v>
      </c>
      <c r="W22" s="68">
        <v>223.6727589208007</v>
      </c>
      <c r="X22" s="68">
        <v>344.64751958224542</v>
      </c>
      <c r="Y22" s="41">
        <v>-0.44629945691458683</v>
      </c>
      <c r="Z22" s="41">
        <v>0.10916801553356897</v>
      </c>
      <c r="AA22" s="41">
        <v>0.2676078050134173</v>
      </c>
      <c r="AB22" s="41">
        <v>0.16342145406767791</v>
      </c>
      <c r="AC22" s="41">
        <v>0.20622525589040461</v>
      </c>
      <c r="AD22" s="41">
        <v>0.65950018969531476</v>
      </c>
      <c r="AE22" s="41">
        <v>0.40917187364460966</v>
      </c>
      <c r="AF22" s="41">
        <v>0.69920687859791986</v>
      </c>
    </row>
    <row r="23" spans="1:32" x14ac:dyDescent="0.3">
      <c r="A23" s="137" t="s">
        <v>840</v>
      </c>
      <c r="B23" t="s">
        <v>438</v>
      </c>
      <c r="C23" t="s">
        <v>439</v>
      </c>
      <c r="D23" s="3" t="s">
        <v>440</v>
      </c>
      <c r="E23" s="122" t="s">
        <v>441</v>
      </c>
      <c r="F23" t="s">
        <v>442</v>
      </c>
      <c r="G23" t="s">
        <v>443</v>
      </c>
      <c r="H23" t="s">
        <v>444</v>
      </c>
      <c r="I23" s="128">
        <v>0</v>
      </c>
      <c r="J23" s="128">
        <v>55</v>
      </c>
      <c r="K23" s="128">
        <v>1</v>
      </c>
      <c r="L23" s="128">
        <v>146</v>
      </c>
      <c r="M23" s="128">
        <v>173</v>
      </c>
      <c r="N23" s="128">
        <v>63</v>
      </c>
      <c r="O23" s="128">
        <v>123</v>
      </c>
      <c r="P23" s="128">
        <v>68</v>
      </c>
      <c r="Q23" s="68">
        <v>0</v>
      </c>
      <c r="R23" s="68">
        <v>47.372954349698531</v>
      </c>
      <c r="S23" s="68">
        <v>0.86132644272179149</v>
      </c>
      <c r="T23" s="68">
        <v>125.75366063738156</v>
      </c>
      <c r="U23" s="68">
        <v>149.00947459086993</v>
      </c>
      <c r="V23" s="68">
        <v>54.263565891472865</v>
      </c>
      <c r="W23" s="68">
        <v>105.94315245478036</v>
      </c>
      <c r="X23" s="68">
        <v>58.570198105081822</v>
      </c>
      <c r="Y23" s="41">
        <v>-0.45081164796487555</v>
      </c>
      <c r="Z23" s="41">
        <v>-2.3207465142336257E-2</v>
      </c>
      <c r="AA23" s="41">
        <v>-0.30117581647543396</v>
      </c>
      <c r="AB23" s="41">
        <v>-4.5395959343584515E-2</v>
      </c>
      <c r="AC23" s="41">
        <v>-7.2870641644084216E-2</v>
      </c>
      <c r="AD23" s="41">
        <v>-1.4262973763279629E-2</v>
      </c>
      <c r="AE23" s="41">
        <v>8.55494068127957E-2</v>
      </c>
      <c r="AF23" s="41">
        <v>-6.7857932613565972E-2</v>
      </c>
    </row>
    <row r="24" spans="1:32" x14ac:dyDescent="0.3">
      <c r="A24" s="137" t="s">
        <v>841</v>
      </c>
      <c r="B24" t="s">
        <v>438</v>
      </c>
      <c r="C24" t="s">
        <v>439</v>
      </c>
      <c r="D24" s="3" t="s">
        <v>440</v>
      </c>
      <c r="E24" s="122" t="s">
        <v>441</v>
      </c>
      <c r="F24" t="s">
        <v>442</v>
      </c>
      <c r="G24" t="s">
        <v>443</v>
      </c>
      <c r="H24" t="s">
        <v>444</v>
      </c>
      <c r="I24" s="128">
        <v>0</v>
      </c>
      <c r="J24" s="128">
        <v>56</v>
      </c>
      <c r="K24" s="128">
        <v>2</v>
      </c>
      <c r="L24" s="128">
        <v>428</v>
      </c>
      <c r="M24" s="128">
        <v>285</v>
      </c>
      <c r="N24" s="128">
        <v>690</v>
      </c>
      <c r="O24" s="128">
        <v>1730</v>
      </c>
      <c r="P24" s="128">
        <v>1003</v>
      </c>
      <c r="Q24" s="68">
        <v>0</v>
      </c>
      <c r="R24" s="68">
        <v>49.252418645558485</v>
      </c>
      <c r="S24" s="68">
        <v>1.7590149516270888</v>
      </c>
      <c r="T24" s="68">
        <v>376.42919964819703</v>
      </c>
      <c r="U24" s="68">
        <v>250.65963060686016</v>
      </c>
      <c r="V24" s="68">
        <v>606.86015831134569</v>
      </c>
      <c r="W24" s="68">
        <v>1521.5479331574318</v>
      </c>
      <c r="X24" s="68">
        <v>882.14599824098502</v>
      </c>
      <c r="Y24" s="41">
        <v>-0.44173989291403642</v>
      </c>
      <c r="Z24" s="41">
        <v>-6.3802453947348833E-3</v>
      </c>
      <c r="AA24" s="41">
        <v>-7.025531180823856E-2</v>
      </c>
      <c r="AB24" s="41">
        <v>0.42978899727634329</v>
      </c>
      <c r="AC24" s="41">
        <v>0.15250774686172916</v>
      </c>
      <c r="AD24" s="41">
        <v>1.0311987389102339</v>
      </c>
      <c r="AE24" s="41">
        <v>1.2411258078980969</v>
      </c>
      <c r="AF24" s="41">
        <v>1.107040627768352</v>
      </c>
    </row>
    <row r="25" spans="1:32" x14ac:dyDescent="0.3">
      <c r="A25" s="137" t="s">
        <v>842</v>
      </c>
      <c r="B25" t="s">
        <v>438</v>
      </c>
      <c r="C25" t="s">
        <v>439</v>
      </c>
      <c r="D25" s="3" t="s">
        <v>440</v>
      </c>
      <c r="E25" s="122" t="s">
        <v>441</v>
      </c>
      <c r="F25" t="s">
        <v>442</v>
      </c>
      <c r="G25" t="s">
        <v>443</v>
      </c>
      <c r="H25" t="s">
        <v>444</v>
      </c>
      <c r="I25" s="128">
        <v>0</v>
      </c>
      <c r="J25" s="128">
        <v>59</v>
      </c>
      <c r="K25" s="128">
        <v>1</v>
      </c>
      <c r="L25" s="128">
        <v>115</v>
      </c>
      <c r="M25" s="128">
        <v>152</v>
      </c>
      <c r="N25" s="128">
        <v>52</v>
      </c>
      <c r="O25" s="128">
        <v>73</v>
      </c>
      <c r="P25" s="128">
        <v>54</v>
      </c>
      <c r="Q25" s="68">
        <v>0</v>
      </c>
      <c r="R25" s="68">
        <v>50.427350427350433</v>
      </c>
      <c r="S25" s="68">
        <v>0.85470085470085477</v>
      </c>
      <c r="T25" s="68">
        <v>98.290598290598297</v>
      </c>
      <c r="U25" s="68">
        <v>129.91452991452994</v>
      </c>
      <c r="V25" s="68">
        <v>44.44444444444445</v>
      </c>
      <c r="W25" s="68">
        <v>62.393162393162399</v>
      </c>
      <c r="X25" s="68">
        <v>46.153846153846153</v>
      </c>
      <c r="Y25" s="41">
        <v>-0.45416528997246325</v>
      </c>
      <c r="Z25" s="41">
        <v>3.662875455949267E-3</v>
      </c>
      <c r="AA25" s="41">
        <v>-0.30452945848302171</v>
      </c>
      <c r="AB25" s="41">
        <v>-0.1520052418131374</v>
      </c>
      <c r="AC25" s="41">
        <v>-0.13225391909575993</v>
      </c>
      <c r="AD25" s="41">
        <v>-0.10023103765688619</v>
      </c>
      <c r="AE25" s="41">
        <v>-0.14318385370628167</v>
      </c>
      <c r="AF25" s="41">
        <v>-0.17050564383693678</v>
      </c>
    </row>
    <row r="26" spans="1:32" x14ac:dyDescent="0.3">
      <c r="A26" s="137" t="s">
        <v>843</v>
      </c>
      <c r="B26" t="s">
        <v>438</v>
      </c>
      <c r="C26" t="s">
        <v>458</v>
      </c>
      <c r="D26" s="3" t="s">
        <v>459</v>
      </c>
      <c r="E26" s="122" t="s">
        <v>460</v>
      </c>
      <c r="F26" t="s">
        <v>467</v>
      </c>
      <c r="H26" t="s">
        <v>465</v>
      </c>
      <c r="I26" s="128">
        <v>0</v>
      </c>
      <c r="J26" s="128">
        <v>22</v>
      </c>
      <c r="K26" s="128">
        <v>4</v>
      </c>
      <c r="L26" s="128">
        <v>59</v>
      </c>
      <c r="M26" s="128">
        <v>102</v>
      </c>
      <c r="N26" s="128">
        <v>25</v>
      </c>
      <c r="O26" s="128">
        <v>47</v>
      </c>
      <c r="P26" s="128">
        <v>49</v>
      </c>
      <c r="Q26" s="68">
        <v>0</v>
      </c>
      <c r="R26" s="68">
        <v>39.639639639639633</v>
      </c>
      <c r="S26" s="68">
        <v>7.2072072072072064</v>
      </c>
      <c r="T26" s="68">
        <v>106.3063063063063</v>
      </c>
      <c r="U26" s="68">
        <v>183.78378378378378</v>
      </c>
      <c r="V26" s="68">
        <v>45.045045045045043</v>
      </c>
      <c r="W26" s="68">
        <v>84.684684684684683</v>
      </c>
      <c r="X26" s="68">
        <v>88.288288288288285</v>
      </c>
      <c r="Y26" s="41">
        <v>-0.13027241134897793</v>
      </c>
      <c r="Z26" s="41">
        <v>-9.4778693537752451E-2</v>
      </c>
      <c r="AA26" s="41">
        <v>0.49648467486012604</v>
      </c>
      <c r="AB26" s="41">
        <v>-0.11617738168926564</v>
      </c>
      <c r="AC26" s="41">
        <v>1.9092981236693923E-2</v>
      </c>
      <c r="AD26" s="41">
        <v>-8.9957282005402511E-2</v>
      </c>
      <c r="AE26" s="41">
        <v>-8.8847045421246579E-3</v>
      </c>
      <c r="AF26" s="41">
        <v>0.11159593144347481</v>
      </c>
    </row>
    <row r="27" spans="1:32" x14ac:dyDescent="0.3">
      <c r="A27" s="137" t="s">
        <v>844</v>
      </c>
      <c r="B27" t="s">
        <v>438</v>
      </c>
      <c r="C27" t="s">
        <v>458</v>
      </c>
      <c r="D27" s="3" t="s">
        <v>459</v>
      </c>
      <c r="E27" s="122" t="s">
        <v>460</v>
      </c>
      <c r="F27" t="s">
        <v>467</v>
      </c>
      <c r="G27" t="s">
        <v>468</v>
      </c>
      <c r="H27" t="s">
        <v>465</v>
      </c>
      <c r="I27" s="128">
        <v>0</v>
      </c>
      <c r="J27" s="128">
        <v>46</v>
      </c>
      <c r="K27" s="128">
        <v>2</v>
      </c>
      <c r="L27" s="128">
        <v>87</v>
      </c>
      <c r="M27" s="128">
        <v>91</v>
      </c>
      <c r="N27" s="128">
        <v>48</v>
      </c>
      <c r="O27" s="128">
        <v>71</v>
      </c>
      <c r="P27" s="128">
        <v>81</v>
      </c>
      <c r="Q27" s="68">
        <v>0</v>
      </c>
      <c r="R27" s="68">
        <v>58.301647655259821</v>
      </c>
      <c r="S27" s="68">
        <v>2.5348542458808616</v>
      </c>
      <c r="T27" s="68">
        <v>110.26615969581749</v>
      </c>
      <c r="U27" s="68">
        <v>115.33586818757921</v>
      </c>
      <c r="V27" s="68">
        <v>60.836501901140679</v>
      </c>
      <c r="W27" s="68">
        <v>89.987325728770585</v>
      </c>
      <c r="X27" s="68">
        <v>102.6615969581749</v>
      </c>
      <c r="Y27" s="41">
        <v>-0.28305643143572201</v>
      </c>
      <c r="Z27" s="41">
        <v>6.7707721154094971E-2</v>
      </c>
      <c r="AA27" s="41">
        <v>8.8428149670075895E-2</v>
      </c>
      <c r="AB27" s="41">
        <v>-0.10147031448224607</v>
      </c>
      <c r="AC27" s="41">
        <v>-0.18299381017537492</v>
      </c>
      <c r="AD27" s="41">
        <v>3.6460256076161851E-2</v>
      </c>
      <c r="AE27" s="41">
        <v>1.5943707547345358E-2</v>
      </c>
      <c r="AF27" s="41">
        <v>0.1753643211631386</v>
      </c>
    </row>
    <row r="28" spans="1:32" x14ac:dyDescent="0.3">
      <c r="A28" s="137" t="s">
        <v>845</v>
      </c>
      <c r="B28" t="s">
        <v>438</v>
      </c>
      <c r="C28" t="s">
        <v>458</v>
      </c>
      <c r="D28" s="3" t="s">
        <v>459</v>
      </c>
      <c r="E28" s="122" t="s">
        <v>460</v>
      </c>
      <c r="F28" t="s">
        <v>467</v>
      </c>
      <c r="G28" t="s">
        <v>468</v>
      </c>
      <c r="H28" t="s">
        <v>465</v>
      </c>
      <c r="I28" s="128">
        <v>0</v>
      </c>
      <c r="J28" s="128">
        <v>69</v>
      </c>
      <c r="K28" s="128">
        <v>2</v>
      </c>
      <c r="L28" s="128">
        <v>594</v>
      </c>
      <c r="M28" s="128">
        <v>488</v>
      </c>
      <c r="N28" s="128">
        <v>346</v>
      </c>
      <c r="O28" s="128">
        <v>786</v>
      </c>
      <c r="P28" s="128">
        <v>701</v>
      </c>
      <c r="Q28" s="68">
        <v>0</v>
      </c>
      <c r="R28" s="68">
        <v>87.452471482889734</v>
      </c>
      <c r="S28" s="68">
        <v>2.5348542458808616</v>
      </c>
      <c r="T28" s="68">
        <v>752.85171102661593</v>
      </c>
      <c r="U28" s="68">
        <v>618.5044359949303</v>
      </c>
      <c r="V28" s="68">
        <v>438.52978453738911</v>
      </c>
      <c r="W28" s="68">
        <v>996.19771863117865</v>
      </c>
      <c r="X28" s="68">
        <v>888.46641318124205</v>
      </c>
      <c r="Y28" s="41">
        <v>-0.28305643143572201</v>
      </c>
      <c r="Z28" s="41">
        <v>0.2422395728542549</v>
      </c>
      <c r="AA28" s="41">
        <v>8.8428149670075895E-2</v>
      </c>
      <c r="AB28" s="41">
        <v>0.73067349145015115</v>
      </c>
      <c r="AC28" s="41">
        <v>0.54444966381296866</v>
      </c>
      <c r="AD28" s="41">
        <v>0.89042175642172383</v>
      </c>
      <c r="AE28" s="41">
        <v>1.0573363927055703</v>
      </c>
      <c r="AF28" s="41">
        <v>1.1102343877875407</v>
      </c>
    </row>
    <row r="29" spans="1:32" x14ac:dyDescent="0.3">
      <c r="A29" s="137" t="s">
        <v>846</v>
      </c>
      <c r="B29" t="s">
        <v>438</v>
      </c>
      <c r="C29" t="s">
        <v>458</v>
      </c>
      <c r="D29" s="3" t="s">
        <v>459</v>
      </c>
      <c r="E29" s="122" t="s">
        <v>460</v>
      </c>
      <c r="F29" t="s">
        <v>467</v>
      </c>
      <c r="G29" t="s">
        <v>468</v>
      </c>
      <c r="H29" t="s">
        <v>465</v>
      </c>
      <c r="I29" s="128">
        <v>0</v>
      </c>
      <c r="J29" s="128">
        <v>28</v>
      </c>
      <c r="K29" s="128">
        <v>1</v>
      </c>
      <c r="L29" s="128">
        <v>71</v>
      </c>
      <c r="M29" s="128">
        <v>106</v>
      </c>
      <c r="N29" s="128">
        <v>57</v>
      </c>
      <c r="O29" s="128">
        <v>79</v>
      </c>
      <c r="P29" s="128">
        <v>51</v>
      </c>
      <c r="Q29" s="68">
        <v>0</v>
      </c>
      <c r="R29" s="68">
        <v>35.623409669211192</v>
      </c>
      <c r="S29" s="68">
        <v>1.272264631043257</v>
      </c>
      <c r="T29" s="68">
        <v>90.330788804071247</v>
      </c>
      <c r="U29" s="68">
        <v>134.86005089058523</v>
      </c>
      <c r="V29" s="68">
        <v>72.51908396946564</v>
      </c>
      <c r="W29" s="68">
        <v>100.5089058524173</v>
      </c>
      <c r="X29" s="68">
        <v>64.885496183206101</v>
      </c>
      <c r="Y29" s="41">
        <v>-0.28140197426570951</v>
      </c>
      <c r="Z29" s="41">
        <v>-0.14324591455733637</v>
      </c>
      <c r="AA29" s="41">
        <v>-0.131766142776268</v>
      </c>
      <c r="AB29" s="41">
        <v>-0.18751786853346622</v>
      </c>
      <c r="AC29" s="41">
        <v>-0.11541083929705423</v>
      </c>
      <c r="AD29" s="41">
        <v>0.11204081933354115</v>
      </c>
      <c r="AE29" s="41">
        <v>6.3659251572747405E-2</v>
      </c>
      <c r="AF29" s="41">
        <v>-2.2331601365634536E-2</v>
      </c>
    </row>
    <row r="30" spans="1:32" x14ac:dyDescent="0.3">
      <c r="A30" s="137" t="s">
        <v>847</v>
      </c>
      <c r="B30" t="s">
        <v>438</v>
      </c>
      <c r="C30" t="s">
        <v>458</v>
      </c>
      <c r="D30" s="3" t="s">
        <v>459</v>
      </c>
      <c r="E30" s="122" t="s">
        <v>460</v>
      </c>
      <c r="F30" t="s">
        <v>467</v>
      </c>
      <c r="G30" t="s">
        <v>468</v>
      </c>
      <c r="H30" t="s">
        <v>465</v>
      </c>
      <c r="I30" s="128">
        <v>0</v>
      </c>
      <c r="J30" s="128">
        <v>28</v>
      </c>
      <c r="K30" s="128">
        <v>1</v>
      </c>
      <c r="L30" s="128">
        <v>92</v>
      </c>
      <c r="M30" s="128">
        <v>62</v>
      </c>
      <c r="N30" s="128">
        <v>25</v>
      </c>
      <c r="O30" s="128">
        <v>64</v>
      </c>
      <c r="P30" s="128">
        <v>36</v>
      </c>
      <c r="Q30" s="68">
        <v>0</v>
      </c>
      <c r="R30" s="68">
        <v>35.087719298245609</v>
      </c>
      <c r="S30" s="68">
        <v>1.2531328320802004</v>
      </c>
      <c r="T30" s="68">
        <v>115.28822055137844</v>
      </c>
      <c r="U30" s="68">
        <v>77.694235588972433</v>
      </c>
      <c r="V30" s="68">
        <v>31.32832080200501</v>
      </c>
      <c r="W30" s="68">
        <v>80.200501253132828</v>
      </c>
      <c r="X30" s="68">
        <v>45.112781954887218</v>
      </c>
      <c r="Y30" s="41">
        <v>-0.28798231957703108</v>
      </c>
      <c r="Z30" s="41">
        <v>-0.14982625986865789</v>
      </c>
      <c r="AA30" s="41">
        <v>-0.13834648808758954</v>
      </c>
      <c r="AB30" s="41">
        <v>-8.2262522906835819E-2</v>
      </c>
      <c r="AC30" s="41">
        <v>-0.35346077503905715</v>
      </c>
      <c r="AD30" s="41">
        <v>-0.24766719023345571</v>
      </c>
      <c r="AE30" s="41">
        <v>-3.3728507759776587E-2</v>
      </c>
      <c r="AF30" s="41">
        <v>-0.17842631126167238</v>
      </c>
    </row>
    <row r="31" spans="1:32" x14ac:dyDescent="0.3">
      <c r="A31" s="137" t="s">
        <v>848</v>
      </c>
      <c r="B31" t="s">
        <v>438</v>
      </c>
      <c r="C31" t="s">
        <v>474</v>
      </c>
      <c r="D31" s="3" t="s">
        <v>475</v>
      </c>
      <c r="F31" t="s">
        <v>483</v>
      </c>
      <c r="G31" t="s">
        <v>484</v>
      </c>
      <c r="H31" t="s">
        <v>481</v>
      </c>
      <c r="I31" s="128">
        <v>0</v>
      </c>
      <c r="J31" s="128">
        <v>104</v>
      </c>
      <c r="K31" s="128">
        <v>4</v>
      </c>
      <c r="L31" s="128">
        <v>357</v>
      </c>
      <c r="M31" s="128">
        <v>376</v>
      </c>
      <c r="N31" s="128">
        <v>174</v>
      </c>
      <c r="O31" s="128">
        <v>294</v>
      </c>
      <c r="P31" s="128">
        <v>233</v>
      </c>
      <c r="Q31" s="68">
        <v>0</v>
      </c>
      <c r="R31" s="68">
        <v>51.741293532338311</v>
      </c>
      <c r="S31" s="68">
        <v>1.9900497512437814</v>
      </c>
      <c r="T31" s="68">
        <v>177.61194029850748</v>
      </c>
      <c r="U31" s="68">
        <v>187.06467661691545</v>
      </c>
      <c r="V31" s="68">
        <v>86.567164179104481</v>
      </c>
      <c r="W31" s="68">
        <v>146.26865671641792</v>
      </c>
      <c r="X31" s="68">
        <v>115.92039800995026</v>
      </c>
      <c r="Y31" s="41">
        <v>-0.68917548564679043</v>
      </c>
      <c r="Z31" s="41">
        <v>1.325200450014535E-2</v>
      </c>
      <c r="AA31" s="41">
        <v>-6.2418399437686477E-2</v>
      </c>
      <c r="AB31" s="41">
        <v>0.10367862442147163</v>
      </c>
      <c r="AC31" s="41">
        <v>2.5231022083827655E-2</v>
      </c>
      <c r="AD31" s="41">
        <v>0.18639489455802843</v>
      </c>
      <c r="AE31" s="41">
        <v>0.22460391065831664</v>
      </c>
      <c r="AF31" s="41">
        <v>0.2263745431142245</v>
      </c>
    </row>
    <row r="32" spans="1:32" x14ac:dyDescent="0.3">
      <c r="A32" s="137" t="s">
        <v>849</v>
      </c>
      <c r="B32" t="s">
        <v>438</v>
      </c>
      <c r="C32" t="s">
        <v>474</v>
      </c>
      <c r="D32" s="3" t="s">
        <v>475</v>
      </c>
      <c r="E32" s="122" t="s">
        <v>477</v>
      </c>
      <c r="F32" t="s">
        <v>461</v>
      </c>
      <c r="G32" t="s">
        <v>462</v>
      </c>
      <c r="H32" t="s">
        <v>463</v>
      </c>
      <c r="I32" s="128">
        <v>1</v>
      </c>
      <c r="J32" s="128">
        <v>181</v>
      </c>
      <c r="K32" s="128">
        <v>5</v>
      </c>
      <c r="L32" s="128">
        <v>1061</v>
      </c>
      <c r="M32" s="128">
        <v>925</v>
      </c>
      <c r="N32" s="128">
        <v>748</v>
      </c>
      <c r="O32" s="128">
        <v>1538</v>
      </c>
      <c r="P32" s="128">
        <v>926</v>
      </c>
      <c r="Q32" s="68">
        <v>0.83125519534497083</v>
      </c>
      <c r="R32" s="68">
        <v>150.45719035743971</v>
      </c>
      <c r="S32" s="68">
        <v>4.1562759767248547</v>
      </c>
      <c r="T32" s="68">
        <v>881.96176226101409</v>
      </c>
      <c r="U32" s="68">
        <v>768.91105569409808</v>
      </c>
      <c r="V32" s="68">
        <v>621.77888611803826</v>
      </c>
      <c r="W32" s="68">
        <v>1278.4704904405651</v>
      </c>
      <c r="X32" s="68">
        <v>769.74231088944305</v>
      </c>
      <c r="Y32" s="41">
        <v>1.0876199153515986E-2</v>
      </c>
      <c r="Z32" s="41">
        <v>0.4759427735058479</v>
      </c>
      <c r="AA32" s="41">
        <v>0.24766220636185768</v>
      </c>
      <c r="AB32" s="41">
        <v>0.79925300686703393</v>
      </c>
      <c r="AC32" s="41">
        <v>0.63877289471667531</v>
      </c>
      <c r="AD32" s="41">
        <v>1.041721698022545</v>
      </c>
      <c r="AE32" s="41">
        <v>1.1655465421993174</v>
      </c>
      <c r="AF32" s="41">
        <v>1.047863511947654</v>
      </c>
    </row>
    <row r="33" spans="1:32" x14ac:dyDescent="0.3">
      <c r="A33" s="137" t="s">
        <v>850</v>
      </c>
      <c r="B33" t="s">
        <v>438</v>
      </c>
      <c r="C33" t="s">
        <v>474</v>
      </c>
      <c r="D33" s="3" t="s">
        <v>475</v>
      </c>
      <c r="E33" s="122" t="s">
        <v>477</v>
      </c>
      <c r="F33" t="s">
        <v>478</v>
      </c>
      <c r="G33" t="s">
        <v>851</v>
      </c>
      <c r="H33" t="s">
        <v>463</v>
      </c>
      <c r="I33" s="128">
        <v>6</v>
      </c>
      <c r="J33" s="128">
        <v>59</v>
      </c>
      <c r="K33" s="128">
        <v>3</v>
      </c>
      <c r="L33" s="128">
        <v>101</v>
      </c>
      <c r="M33" s="128">
        <v>167</v>
      </c>
      <c r="N33" s="128">
        <v>44</v>
      </c>
      <c r="O33" s="128">
        <v>66</v>
      </c>
      <c r="P33" s="128">
        <v>67</v>
      </c>
      <c r="Q33" s="68">
        <v>6.6666666666666661</v>
      </c>
      <c r="R33" s="68">
        <v>65.555555555555557</v>
      </c>
      <c r="S33" s="68">
        <v>3.333333333333333</v>
      </c>
      <c r="T33" s="68">
        <v>112.22222222222221</v>
      </c>
      <c r="U33" s="68">
        <v>185.55555555555554</v>
      </c>
      <c r="V33" s="68">
        <v>48.888888888888886</v>
      </c>
      <c r="W33" s="68">
        <v>73.333333333333329</v>
      </c>
      <c r="X33" s="68">
        <v>74.444444444444443</v>
      </c>
      <c r="Y33" s="41">
        <v>0.77372141464121025</v>
      </c>
      <c r="Z33" s="41">
        <v>0.11760622776278602</v>
      </c>
      <c r="AA33" s="41">
        <v>0.17739067911840939</v>
      </c>
      <c r="AB33" s="41">
        <v>-9.4177831485232108E-2</v>
      </c>
      <c r="AC33" s="41">
        <v>2.2434400901136266E-2</v>
      </c>
      <c r="AD33" s="41">
        <v>-5.8086977775074773E-2</v>
      </c>
      <c r="AE33" s="41">
        <v>-7.2706195180535269E-2</v>
      </c>
      <c r="AF33" s="41">
        <v>3.6344979024282374E-2</v>
      </c>
    </row>
    <row r="34" spans="1:32" x14ac:dyDescent="0.3">
      <c r="A34" s="137" t="s">
        <v>852</v>
      </c>
      <c r="B34" t="s">
        <v>438</v>
      </c>
      <c r="C34" t="s">
        <v>474</v>
      </c>
      <c r="D34" s="3" t="s">
        <v>475</v>
      </c>
      <c r="E34" s="122" t="s">
        <v>477</v>
      </c>
      <c r="F34" t="s">
        <v>478</v>
      </c>
      <c r="G34" t="s">
        <v>479</v>
      </c>
      <c r="H34" t="s">
        <v>463</v>
      </c>
      <c r="I34" s="128">
        <v>0</v>
      </c>
      <c r="J34" s="128">
        <v>19</v>
      </c>
      <c r="K34" s="128">
        <v>1</v>
      </c>
      <c r="L34" s="128">
        <v>73</v>
      </c>
      <c r="M34" s="128">
        <v>78</v>
      </c>
      <c r="N34" s="128">
        <v>27</v>
      </c>
      <c r="O34" s="128">
        <v>34</v>
      </c>
      <c r="P34" s="128">
        <v>38</v>
      </c>
      <c r="Q34" s="68">
        <v>0</v>
      </c>
      <c r="R34" s="68">
        <v>127.31481481481481</v>
      </c>
      <c r="S34" s="68">
        <v>3.4722222222222223</v>
      </c>
      <c r="T34" s="68">
        <v>567.12962962962968</v>
      </c>
      <c r="U34" s="68">
        <v>421.2962962962963</v>
      </c>
      <c r="V34" s="68">
        <v>307.87037037037038</v>
      </c>
      <c r="W34" s="68">
        <v>740.74074074074076</v>
      </c>
      <c r="X34" s="68">
        <v>491.89814814814815</v>
      </c>
      <c r="Y34" s="41">
        <v>-0.32249317070519495</v>
      </c>
      <c r="Z34" s="41">
        <v>0.40418030701579755</v>
      </c>
      <c r="AA34" s="41">
        <v>0.19511944607884096</v>
      </c>
      <c r="AB34" s="41">
        <v>0.60772390494193507</v>
      </c>
      <c r="AC34" s="41">
        <v>0.37784588914269729</v>
      </c>
      <c r="AD34" s="41">
        <v>0.73697899156701629</v>
      </c>
      <c r="AE34" s="41">
        <v>0.9287200605574969</v>
      </c>
      <c r="AF34" s="41">
        <v>0.85366953757429576</v>
      </c>
    </row>
    <row r="35" spans="1:32" x14ac:dyDescent="0.3">
      <c r="A35" s="137" t="s">
        <v>853</v>
      </c>
      <c r="B35" t="s">
        <v>438</v>
      </c>
      <c r="C35" t="s">
        <v>474</v>
      </c>
      <c r="D35" s="3" t="s">
        <v>475</v>
      </c>
      <c r="E35" s="122"/>
      <c r="F35" t="s">
        <v>648</v>
      </c>
      <c r="H35" t="s">
        <v>481</v>
      </c>
      <c r="I35" s="128">
        <v>39</v>
      </c>
      <c r="J35" s="128">
        <v>81</v>
      </c>
      <c r="K35" s="128">
        <v>3</v>
      </c>
      <c r="L35" s="128">
        <v>197</v>
      </c>
      <c r="M35" s="128">
        <v>398</v>
      </c>
      <c r="N35" s="128">
        <v>62</v>
      </c>
      <c r="O35" s="128">
        <v>79</v>
      </c>
      <c r="P35" s="128">
        <v>67</v>
      </c>
      <c r="Q35" s="68">
        <v>26.970954356846473</v>
      </c>
      <c r="R35" s="68">
        <v>56.016597510373444</v>
      </c>
      <c r="S35" s="68">
        <v>2.0746887966804981</v>
      </c>
      <c r="T35" s="68">
        <v>136.23789764868604</v>
      </c>
      <c r="U35" s="68">
        <v>275.24204702627941</v>
      </c>
      <c r="V35" s="68">
        <v>42.876901798063628</v>
      </c>
      <c r="W35" s="68">
        <v>54.633471645919784</v>
      </c>
      <c r="X35" s="68">
        <v>46.334716459197786</v>
      </c>
      <c r="Y35" s="41">
        <v>1.3514793701056278</v>
      </c>
      <c r="Z35" s="41">
        <v>4.832108725502593E-2</v>
      </c>
      <c r="AA35" s="41">
        <v>-2.8535104400777694E-2</v>
      </c>
      <c r="AB35" s="41">
        <v>-1.1002557291171906E-2</v>
      </c>
      <c r="AC35" s="41">
        <v>0.19292213174121622</v>
      </c>
      <c r="AD35" s="41">
        <v>-0.11649275493111824</v>
      </c>
      <c r="AE35" s="41">
        <v>-0.20108649534635664</v>
      </c>
      <c r="AF35" s="41">
        <v>-0.16958080449490467</v>
      </c>
    </row>
    <row r="36" spans="1:32" x14ac:dyDescent="0.3">
      <c r="A36" s="137" t="s">
        <v>854</v>
      </c>
      <c r="B36" t="s">
        <v>438</v>
      </c>
      <c r="C36" t="s">
        <v>486</v>
      </c>
      <c r="D36" s="3" t="s">
        <v>487</v>
      </c>
      <c r="E36" s="122" t="s">
        <v>488</v>
      </c>
      <c r="F36" t="s">
        <v>489</v>
      </c>
      <c r="G36" t="s">
        <v>491</v>
      </c>
      <c r="H36" t="s">
        <v>492</v>
      </c>
      <c r="I36" s="128">
        <v>0</v>
      </c>
      <c r="J36" s="128">
        <v>70</v>
      </c>
      <c r="K36" s="128">
        <v>1</v>
      </c>
      <c r="L36" s="128">
        <v>160</v>
      </c>
      <c r="M36" s="128">
        <v>169</v>
      </c>
      <c r="N36" s="128">
        <v>133</v>
      </c>
      <c r="O36" s="128">
        <v>200</v>
      </c>
      <c r="P36" s="128">
        <v>148</v>
      </c>
      <c r="Q36" s="68">
        <v>0</v>
      </c>
      <c r="R36" s="68">
        <v>59.82905982905983</v>
      </c>
      <c r="S36" s="68">
        <v>0.85470085470085477</v>
      </c>
      <c r="T36" s="68">
        <v>136.75213675213675</v>
      </c>
      <c r="U36" s="68">
        <v>144.44444444444446</v>
      </c>
      <c r="V36" s="68">
        <v>113.67521367521368</v>
      </c>
      <c r="W36" s="68">
        <v>170.94017094017096</v>
      </c>
      <c r="X36" s="68">
        <v>126.4957264957265</v>
      </c>
      <c r="Y36" s="41">
        <v>-0.45416528997246325</v>
      </c>
      <c r="Z36" s="41">
        <v>7.7335026718798411E-2</v>
      </c>
      <c r="AA36" s="41">
        <v>-0.30452945848302171</v>
      </c>
      <c r="AB36" s="41">
        <v>-9.1121893004096934E-3</v>
      </c>
      <c r="AC36" s="41">
        <v>-8.6354060239463515E-2</v>
      </c>
      <c r="AD36" s="41">
        <v>0.30509092463775106</v>
      </c>
      <c r="AE36" s="41">
        <v>0.2926431841657246</v>
      </c>
      <c r="AF36" s="41">
        <v>0.26482430753965192</v>
      </c>
    </row>
    <row r="37" spans="1:32" x14ac:dyDescent="0.3">
      <c r="A37" s="137" t="s">
        <v>855</v>
      </c>
      <c r="B37" t="s">
        <v>438</v>
      </c>
      <c r="C37" t="s">
        <v>486</v>
      </c>
      <c r="D37" s="3" t="s">
        <v>487</v>
      </c>
      <c r="E37" s="122" t="s">
        <v>488</v>
      </c>
      <c r="F37" t="s">
        <v>489</v>
      </c>
      <c r="G37" t="s">
        <v>491</v>
      </c>
      <c r="H37" t="s">
        <v>492</v>
      </c>
      <c r="I37" s="128">
        <v>0</v>
      </c>
      <c r="J37" s="128">
        <v>40</v>
      </c>
      <c r="K37" s="128">
        <v>1</v>
      </c>
      <c r="L37" s="128">
        <v>87</v>
      </c>
      <c r="M37" s="128">
        <v>136</v>
      </c>
      <c r="N37" s="128">
        <v>78</v>
      </c>
      <c r="O37" s="128">
        <v>77</v>
      </c>
      <c r="P37" s="128">
        <v>78</v>
      </c>
      <c r="Q37" s="68">
        <v>0</v>
      </c>
      <c r="R37" s="68">
        <v>33.333333333333336</v>
      </c>
      <c r="S37" s="68">
        <v>0.83333333333333337</v>
      </c>
      <c r="T37" s="68">
        <v>72.5</v>
      </c>
      <c r="U37" s="68">
        <v>113.33333333333334</v>
      </c>
      <c r="V37" s="68">
        <v>65</v>
      </c>
      <c r="W37" s="68">
        <v>64.166666666666671</v>
      </c>
      <c r="X37" s="68">
        <v>65</v>
      </c>
      <c r="Y37" s="41">
        <v>-0.46516067427392649</v>
      </c>
      <c r="Z37" s="41">
        <v>-0.17439445135939491</v>
      </c>
      <c r="AA37" s="41">
        <v>-0.31552484278448495</v>
      </c>
      <c r="AB37" s="41">
        <v>-0.28357455732045056</v>
      </c>
      <c r="AC37" s="41">
        <v>-0.19138649570325289</v>
      </c>
      <c r="AD37" s="41">
        <v>6.3483931380946282E-2</v>
      </c>
      <c r="AE37" s="41">
        <v>-0.13116487458562945</v>
      </c>
      <c r="AF37" s="41">
        <v>-2.3027873669789912E-2</v>
      </c>
    </row>
    <row r="38" spans="1:32" x14ac:dyDescent="0.3">
      <c r="A38" s="137" t="s">
        <v>856</v>
      </c>
      <c r="B38" t="s">
        <v>438</v>
      </c>
      <c r="C38" t="s">
        <v>486</v>
      </c>
      <c r="D38" s="3" t="s">
        <v>487</v>
      </c>
      <c r="E38" s="122" t="s">
        <v>488</v>
      </c>
      <c r="F38" t="s">
        <v>489</v>
      </c>
      <c r="G38" t="s">
        <v>491</v>
      </c>
      <c r="H38" t="s">
        <v>496</v>
      </c>
      <c r="I38" s="128">
        <v>0</v>
      </c>
      <c r="J38" s="128">
        <v>49</v>
      </c>
      <c r="K38" s="128">
        <v>1</v>
      </c>
      <c r="L38" s="128">
        <v>118</v>
      </c>
      <c r="M38" s="128">
        <v>116</v>
      </c>
      <c r="N38" s="128">
        <v>39</v>
      </c>
      <c r="O38" s="128">
        <v>66</v>
      </c>
      <c r="P38" s="128">
        <v>59</v>
      </c>
      <c r="Q38" s="68">
        <v>0</v>
      </c>
      <c r="R38" s="68">
        <v>42.204995693367785</v>
      </c>
      <c r="S38" s="68">
        <v>0.86132644272179149</v>
      </c>
      <c r="T38" s="68">
        <v>101.6365202411714</v>
      </c>
      <c r="U38" s="68">
        <v>99.913867355727817</v>
      </c>
      <c r="V38" s="68">
        <v>33.591731266149871</v>
      </c>
      <c r="W38" s="68">
        <v>56.847545219638242</v>
      </c>
      <c r="X38" s="68">
        <v>50.818260120585698</v>
      </c>
      <c r="Y38" s="41">
        <v>-0.45081164796487555</v>
      </c>
      <c r="Z38" s="41">
        <v>-7.2895249331443784E-2</v>
      </c>
      <c r="AA38" s="41">
        <v>-0.30117581647543396</v>
      </c>
      <c r="AB38" s="41">
        <v>-0.13751523368759014</v>
      </c>
      <c r="AC38" s="41">
        <v>-0.24584419540893898</v>
      </c>
      <c r="AD38" s="41">
        <v>-0.22043960342879507</v>
      </c>
      <c r="AE38" s="41">
        <v>-0.18329590547978419</v>
      </c>
      <c r="AF38" s="41">
        <v>-0.12903153837744194</v>
      </c>
    </row>
    <row r="39" spans="1:32" x14ac:dyDescent="0.3">
      <c r="A39" s="137" t="s">
        <v>857</v>
      </c>
      <c r="B39" t="s">
        <v>438</v>
      </c>
      <c r="C39" t="s">
        <v>486</v>
      </c>
      <c r="D39" s="3" t="s">
        <v>487</v>
      </c>
      <c r="E39" s="122" t="s">
        <v>488</v>
      </c>
      <c r="F39" t="s">
        <v>489</v>
      </c>
      <c r="G39" t="s">
        <v>491</v>
      </c>
      <c r="H39" t="s">
        <v>492</v>
      </c>
      <c r="I39" s="128">
        <v>0</v>
      </c>
      <c r="J39" s="128">
        <v>56</v>
      </c>
      <c r="K39" s="128">
        <v>2</v>
      </c>
      <c r="L39" s="128">
        <v>311</v>
      </c>
      <c r="M39" s="128">
        <v>269</v>
      </c>
      <c r="N39" s="128">
        <v>163</v>
      </c>
      <c r="O39" s="128">
        <v>332</v>
      </c>
      <c r="P39" s="128">
        <v>207</v>
      </c>
      <c r="Q39" s="68">
        <v>0</v>
      </c>
      <c r="R39" s="68">
        <v>46.204620462046208</v>
      </c>
      <c r="S39" s="68">
        <v>1.6501650165016502</v>
      </c>
      <c r="T39" s="68">
        <v>256.60066006600658</v>
      </c>
      <c r="U39" s="68">
        <v>221.94719471947195</v>
      </c>
      <c r="V39" s="68">
        <v>134.48844884488449</v>
      </c>
      <c r="W39" s="68">
        <v>273.92739273927396</v>
      </c>
      <c r="X39" s="68">
        <v>170.79207920792081</v>
      </c>
      <c r="Y39" s="41">
        <v>-0.46948204805656907</v>
      </c>
      <c r="Z39" s="41">
        <v>-3.4122400537267526E-2</v>
      </c>
      <c r="AA39" s="41">
        <v>-9.7997466950771078E-2</v>
      </c>
      <c r="AB39" s="41">
        <v>0.26355406686978206</v>
      </c>
      <c r="AC39" s="41">
        <v>9.9718248660087244E-2</v>
      </c>
      <c r="AD39" s="41">
        <v>0.37781065784935602</v>
      </c>
      <c r="AE39" s="41">
        <v>0.49700369876454109</v>
      </c>
      <c r="AF39" s="41">
        <v>0.39479919685042653</v>
      </c>
    </row>
    <row r="40" spans="1:32" x14ac:dyDescent="0.3">
      <c r="A40" s="137" t="s">
        <v>858</v>
      </c>
      <c r="B40" t="s">
        <v>438</v>
      </c>
      <c r="C40" t="s">
        <v>486</v>
      </c>
      <c r="D40" s="3" t="s">
        <v>487</v>
      </c>
      <c r="E40" s="122" t="s">
        <v>488</v>
      </c>
      <c r="F40" t="s">
        <v>489</v>
      </c>
      <c r="G40" t="s">
        <v>491</v>
      </c>
      <c r="H40" t="s">
        <v>492</v>
      </c>
      <c r="I40" s="128">
        <v>0</v>
      </c>
      <c r="J40" s="128">
        <v>58</v>
      </c>
      <c r="K40" s="128">
        <v>4</v>
      </c>
      <c r="L40" s="128">
        <v>930</v>
      </c>
      <c r="M40" s="128">
        <v>629</v>
      </c>
      <c r="N40" s="128">
        <v>507</v>
      </c>
      <c r="O40" s="128">
        <v>1038</v>
      </c>
      <c r="P40" s="128">
        <v>628</v>
      </c>
      <c r="Q40" s="68">
        <v>0</v>
      </c>
      <c r="R40" s="68">
        <v>48.698572628043657</v>
      </c>
      <c r="S40" s="68">
        <v>3.3585222502099077</v>
      </c>
      <c r="T40" s="68">
        <v>780.85642317380348</v>
      </c>
      <c r="U40" s="68">
        <v>528.12762384550797</v>
      </c>
      <c r="V40" s="68">
        <v>425.69269521410575</v>
      </c>
      <c r="W40" s="68">
        <v>871.53652392947095</v>
      </c>
      <c r="X40" s="68">
        <v>527.28799328295543</v>
      </c>
      <c r="Y40" s="41">
        <v>-0.46189118970907911</v>
      </c>
      <c r="Z40" s="41">
        <v>-1.1424123927035693E-2</v>
      </c>
      <c r="AA40" s="41">
        <v>0.16486589650002476</v>
      </c>
      <c r="AB40" s="41">
        <v>0.74640325168886934</v>
      </c>
      <c r="AC40" s="41">
        <v>0.47574607192870094</v>
      </c>
      <c r="AD40" s="41">
        <v>0.87731980578579161</v>
      </c>
      <c r="AE40" s="41">
        <v>0.9992094083440255</v>
      </c>
      <c r="AF40" s="41">
        <v>0.8836772361717814</v>
      </c>
    </row>
    <row r="41" spans="1:32" x14ac:dyDescent="0.3">
      <c r="A41" s="137" t="s">
        <v>859</v>
      </c>
      <c r="B41" t="s">
        <v>438</v>
      </c>
      <c r="C41" t="s">
        <v>486</v>
      </c>
      <c r="D41" s="3" t="s">
        <v>487</v>
      </c>
      <c r="E41" s="122" t="s">
        <v>488</v>
      </c>
      <c r="F41" t="s">
        <v>489</v>
      </c>
      <c r="G41" t="s">
        <v>491</v>
      </c>
      <c r="H41" t="s">
        <v>492</v>
      </c>
      <c r="I41" s="128">
        <v>0</v>
      </c>
      <c r="J41" s="128">
        <v>126</v>
      </c>
      <c r="K41" s="128">
        <v>6</v>
      </c>
      <c r="L41" s="128">
        <v>817</v>
      </c>
      <c r="M41" s="128">
        <v>734</v>
      </c>
      <c r="N41" s="128">
        <v>457</v>
      </c>
      <c r="O41" s="128">
        <v>1045</v>
      </c>
      <c r="P41" s="128">
        <v>821</v>
      </c>
      <c r="Q41" s="68">
        <v>0</v>
      </c>
      <c r="R41" s="68">
        <v>104.47761194029852</v>
      </c>
      <c r="S41" s="68">
        <v>4.9751243781094532</v>
      </c>
      <c r="T41" s="68">
        <v>677.44610281923713</v>
      </c>
      <c r="U41" s="68">
        <v>608.62354892205644</v>
      </c>
      <c r="V41" s="68">
        <v>378.93864013267</v>
      </c>
      <c r="W41" s="68">
        <v>866.50082918739633</v>
      </c>
      <c r="X41" s="68">
        <v>680.76285240464347</v>
      </c>
      <c r="Y41" s="41">
        <v>-0.46732673603043412</v>
      </c>
      <c r="Z41" s="41">
        <v>0.31807498918126559</v>
      </c>
      <c r="AA41" s="41">
        <v>0.3191311930461817</v>
      </c>
      <c r="AB41" s="41">
        <v>0.68473908923305227</v>
      </c>
      <c r="AC41" s="41">
        <v>0.5373065912897399</v>
      </c>
      <c r="AD41" s="41">
        <v>0.82683931128165311</v>
      </c>
      <c r="AE41" s="41">
        <v>0.99669139830524323</v>
      </c>
      <c r="AF41" s="41">
        <v>0.99454397559953034</v>
      </c>
    </row>
    <row r="42" spans="1:32" x14ac:dyDescent="0.3">
      <c r="A42" s="137" t="s">
        <v>860</v>
      </c>
      <c r="B42" t="s">
        <v>438</v>
      </c>
      <c r="C42" t="s">
        <v>486</v>
      </c>
      <c r="D42" s="3" t="s">
        <v>487</v>
      </c>
      <c r="E42" s="122" t="s">
        <v>488</v>
      </c>
      <c r="F42" t="s">
        <v>489</v>
      </c>
      <c r="H42" t="s">
        <v>496</v>
      </c>
      <c r="I42" s="128">
        <v>0</v>
      </c>
      <c r="J42" s="128">
        <v>63</v>
      </c>
      <c r="K42" s="128">
        <v>2</v>
      </c>
      <c r="L42" s="128">
        <v>124</v>
      </c>
      <c r="M42" s="128">
        <v>115</v>
      </c>
      <c r="N42" s="128">
        <v>32</v>
      </c>
      <c r="O42" s="128">
        <v>68</v>
      </c>
      <c r="P42" s="128">
        <v>50</v>
      </c>
      <c r="Q42" s="68">
        <v>0</v>
      </c>
      <c r="R42" s="68">
        <v>54.404145077720209</v>
      </c>
      <c r="S42" s="68">
        <v>1.7271157167530227</v>
      </c>
      <c r="T42" s="68">
        <v>107.0811744386874</v>
      </c>
      <c r="U42" s="68">
        <v>99.309153713298798</v>
      </c>
      <c r="V42" s="68">
        <v>27.633851468048363</v>
      </c>
      <c r="W42" s="68">
        <v>58.721934369602771</v>
      </c>
      <c r="X42" s="68">
        <v>43.177892918825563</v>
      </c>
      <c r="Y42" s="41">
        <v>-0.449687987617719</v>
      </c>
      <c r="Z42" s="41">
        <v>3.6396937374119608E-2</v>
      </c>
      <c r="AA42" s="41">
        <v>-7.8203406511921092E-2</v>
      </c>
      <c r="AB42" s="41">
        <v>-0.11494057225480117</v>
      </c>
      <c r="AC42" s="41">
        <v>-0.24846447619565715</v>
      </c>
      <c r="AD42" s="41">
        <v>-0.30402967772922446</v>
      </c>
      <c r="AE42" s="41">
        <v>-0.16930331894330675</v>
      </c>
      <c r="AF42" s="41">
        <v>-0.19913346564017367</v>
      </c>
    </row>
    <row r="43" spans="1:32" x14ac:dyDescent="0.3">
      <c r="A43" s="137" t="s">
        <v>861</v>
      </c>
      <c r="B43" t="s">
        <v>438</v>
      </c>
      <c r="C43" t="s">
        <v>501</v>
      </c>
      <c r="D43" s="3" t="s">
        <v>502</v>
      </c>
      <c r="E43" s="122" t="s">
        <v>503</v>
      </c>
      <c r="F43" t="s">
        <v>508</v>
      </c>
      <c r="G43" t="s">
        <v>509</v>
      </c>
      <c r="H43" t="s">
        <v>501</v>
      </c>
      <c r="I43" s="128">
        <v>0</v>
      </c>
      <c r="J43" s="128">
        <v>130</v>
      </c>
      <c r="K43" s="128">
        <v>4</v>
      </c>
      <c r="L43" s="128">
        <v>576</v>
      </c>
      <c r="M43" s="128">
        <v>442</v>
      </c>
      <c r="N43" s="128">
        <v>209</v>
      </c>
      <c r="O43" s="128">
        <v>820</v>
      </c>
      <c r="P43" s="128">
        <v>382</v>
      </c>
      <c r="Q43" s="68">
        <v>0</v>
      </c>
      <c r="R43" s="68">
        <v>76.157000585823084</v>
      </c>
      <c r="S43" s="68">
        <v>2.3432923257176332</v>
      </c>
      <c r="T43" s="68">
        <v>337.4340949033392</v>
      </c>
      <c r="U43" s="68">
        <v>258.93380199179848</v>
      </c>
      <c r="V43" s="68">
        <v>122.43702401874633</v>
      </c>
      <c r="W43" s="68">
        <v>480.3749267721148</v>
      </c>
      <c r="X43" s="68">
        <v>223.78441710603397</v>
      </c>
      <c r="Y43" s="41">
        <v>-0.61821294934103521</v>
      </c>
      <c r="Z43" s="41">
        <v>0.18070876203312747</v>
      </c>
      <c r="AA43" s="41">
        <v>8.5441368680687496E-3</v>
      </c>
      <c r="AB43" s="41">
        <v>0.38216442622084523</v>
      </c>
      <c r="AC43" s="41">
        <v>0.16634185288670764</v>
      </c>
      <c r="AD43" s="41">
        <v>0.33674602687089905</v>
      </c>
      <c r="AE43" s="41">
        <v>0.74055973323006341</v>
      </c>
      <c r="AF43" s="41">
        <v>0.51168163400748512</v>
      </c>
    </row>
    <row r="44" spans="1:32" x14ac:dyDescent="0.3">
      <c r="A44" s="137" t="s">
        <v>862</v>
      </c>
      <c r="B44" t="s">
        <v>438</v>
      </c>
      <c r="C44" t="s">
        <v>501</v>
      </c>
      <c r="D44" s="3" t="s">
        <v>502</v>
      </c>
      <c r="E44" s="122" t="s">
        <v>503</v>
      </c>
      <c r="F44" t="s">
        <v>504</v>
      </c>
      <c r="G44" t="s">
        <v>505</v>
      </c>
      <c r="H44" t="s">
        <v>506</v>
      </c>
      <c r="I44" s="128">
        <v>0</v>
      </c>
      <c r="J44" s="128">
        <v>22</v>
      </c>
      <c r="K44" s="128">
        <v>0</v>
      </c>
      <c r="L44" s="128">
        <v>83</v>
      </c>
      <c r="M44" s="128">
        <v>98</v>
      </c>
      <c r="N44" s="128">
        <v>51</v>
      </c>
      <c r="O44" s="128">
        <v>70</v>
      </c>
      <c r="P44" s="128">
        <v>50</v>
      </c>
      <c r="Q44" s="68">
        <v>0</v>
      </c>
      <c r="R44" s="68">
        <v>53.527980535279809</v>
      </c>
      <c r="S44" s="68">
        <v>0</v>
      </c>
      <c r="T44" s="68">
        <v>201.94647201946472</v>
      </c>
      <c r="U44" s="68">
        <v>238.44282238442824</v>
      </c>
      <c r="V44" s="68">
        <v>124.08759124087592</v>
      </c>
      <c r="W44" s="68">
        <v>170.31630170316302</v>
      </c>
      <c r="X44" s="68">
        <v>121.65450121654501</v>
      </c>
      <c r="Y44" s="41">
        <v>1.7874989762922428E-4</v>
      </c>
      <c r="Z44" s="41">
        <v>3.5672467708854669E-2</v>
      </c>
      <c r="AA44" s="41">
        <v>-0.32730667333259172</v>
      </c>
      <c r="AB44" s="41">
        <v>0.16144328931239399</v>
      </c>
      <c r="AC44" s="41">
        <v>0.13225650758913965</v>
      </c>
      <c r="AD44" s="41">
        <v>0.34576092784844037</v>
      </c>
      <c r="AE44" s="41">
        <v>0.29306196407101459</v>
      </c>
      <c r="AF44" s="41">
        <v>0.25073327187517458</v>
      </c>
    </row>
    <row r="45" spans="1:32" x14ac:dyDescent="0.3">
      <c r="A45" s="137" t="s">
        <v>863</v>
      </c>
      <c r="B45" t="s">
        <v>511</v>
      </c>
      <c r="C45" t="s">
        <v>512</v>
      </c>
      <c r="D45" s="3" t="s">
        <v>513</v>
      </c>
      <c r="E45" s="122" t="s">
        <v>864</v>
      </c>
      <c r="F45" t="s">
        <v>533</v>
      </c>
      <c r="G45" t="s">
        <v>534</v>
      </c>
      <c r="H45" t="s">
        <v>535</v>
      </c>
      <c r="I45" s="128">
        <v>0</v>
      </c>
      <c r="J45" s="128">
        <v>65</v>
      </c>
      <c r="K45" s="128">
        <v>2</v>
      </c>
      <c r="L45" s="128">
        <v>134</v>
      </c>
      <c r="M45" s="128">
        <v>143</v>
      </c>
      <c r="N45" s="128">
        <v>59</v>
      </c>
      <c r="O45" s="128">
        <v>88</v>
      </c>
      <c r="P45" s="128">
        <v>85</v>
      </c>
      <c r="Q45" s="68">
        <v>0</v>
      </c>
      <c r="R45" s="68">
        <v>83.014048531289902</v>
      </c>
      <c r="S45" s="68">
        <v>2.554278416347382</v>
      </c>
      <c r="T45" s="68">
        <v>171.13665389527458</v>
      </c>
      <c r="U45" s="68">
        <v>182.6309067688378</v>
      </c>
      <c r="V45" s="68">
        <v>75.351213282247755</v>
      </c>
      <c r="W45" s="68">
        <v>112.38825031928479</v>
      </c>
      <c r="X45" s="68">
        <v>108.55683269476373</v>
      </c>
      <c r="Y45" s="41">
        <v>-0.27974119028424499</v>
      </c>
      <c r="Z45" s="41">
        <v>0.21981130940740101</v>
      </c>
      <c r="AA45" s="41">
        <v>9.1743390821552862E-2</v>
      </c>
      <c r="AB45" s="41">
        <v>8.8559157985344417E-2</v>
      </c>
      <c r="AC45" s="41">
        <v>1.5752237979664775E-2</v>
      </c>
      <c r="AD45" s="41">
        <v>0.12855072435392473</v>
      </c>
      <c r="AE45" s="41">
        <v>0.11189617759556705</v>
      </c>
      <c r="AF45" s="41">
        <v>0.19948806830281157</v>
      </c>
    </row>
    <row r="46" spans="1:32" x14ac:dyDescent="0.3">
      <c r="A46" s="137" t="s">
        <v>865</v>
      </c>
      <c r="B46" t="s">
        <v>511</v>
      </c>
      <c r="C46" t="s">
        <v>512</v>
      </c>
      <c r="D46" s="3" t="s">
        <v>513</v>
      </c>
      <c r="E46" s="122" t="s">
        <v>514</v>
      </c>
      <c r="F46" t="s">
        <v>515</v>
      </c>
      <c r="G46" t="s">
        <v>548</v>
      </c>
      <c r="H46" t="s">
        <v>549</v>
      </c>
      <c r="I46" s="128">
        <v>0</v>
      </c>
      <c r="J46" s="128">
        <v>140</v>
      </c>
      <c r="K46" s="128">
        <v>6</v>
      </c>
      <c r="L46" s="128">
        <v>737</v>
      </c>
      <c r="M46" s="128">
        <v>743</v>
      </c>
      <c r="N46" s="128">
        <v>526</v>
      </c>
      <c r="O46" s="128">
        <v>840</v>
      </c>
      <c r="P46" s="128">
        <v>561</v>
      </c>
      <c r="Q46" s="68">
        <v>0</v>
      </c>
      <c r="R46" s="68">
        <v>97.833682739343118</v>
      </c>
      <c r="S46" s="68">
        <v>4.1928721174004195</v>
      </c>
      <c r="T46" s="68">
        <v>515.02445842068482</v>
      </c>
      <c r="U46" s="68">
        <v>519.21733053808521</v>
      </c>
      <c r="V46" s="68">
        <v>367.5751222921034</v>
      </c>
      <c r="W46" s="68">
        <v>587.00209643605865</v>
      </c>
      <c r="X46" s="68">
        <v>392.0335429769392</v>
      </c>
      <c r="Y46" s="41">
        <v>-0.54161906198607801</v>
      </c>
      <c r="Z46" s="41">
        <v>0.28936846195488369</v>
      </c>
      <c r="AA46" s="41">
        <v>0.24483886709053784</v>
      </c>
      <c r="AB46" s="41">
        <v>0.56572102659528523</v>
      </c>
      <c r="AC46" s="41">
        <v>0.46830343806579372</v>
      </c>
      <c r="AD46" s="41">
        <v>0.81355426244504747</v>
      </c>
      <c r="AE46" s="41">
        <v>0.82761275297139847</v>
      </c>
      <c r="AF46" s="41">
        <v>0.75499384247028256</v>
      </c>
    </row>
    <row r="47" spans="1:32" x14ac:dyDescent="0.3">
      <c r="A47" s="137" t="s">
        <v>866</v>
      </c>
      <c r="B47" t="s">
        <v>511</v>
      </c>
      <c r="C47" t="s">
        <v>512</v>
      </c>
      <c r="D47" s="3" t="s">
        <v>513</v>
      </c>
      <c r="E47" s="122" t="s">
        <v>537</v>
      </c>
      <c r="F47" t="s">
        <v>551</v>
      </c>
      <c r="G47" t="s">
        <v>552</v>
      </c>
      <c r="H47" t="s">
        <v>549</v>
      </c>
      <c r="I47" s="128">
        <v>1</v>
      </c>
      <c r="J47" s="128">
        <v>144</v>
      </c>
      <c r="K47" s="128">
        <v>3</v>
      </c>
      <c r="L47" s="128">
        <v>887</v>
      </c>
      <c r="M47" s="128">
        <v>805</v>
      </c>
      <c r="N47" s="128">
        <v>647</v>
      </c>
      <c r="O47" s="128">
        <v>1026</v>
      </c>
      <c r="P47" s="128">
        <v>711</v>
      </c>
      <c r="Q47" s="68">
        <v>0.66137566137566139</v>
      </c>
      <c r="R47" s="68">
        <v>95.238095238095241</v>
      </c>
      <c r="S47" s="68">
        <v>1.9841269841269842</v>
      </c>
      <c r="T47" s="68">
        <v>586.64021164021165</v>
      </c>
      <c r="U47" s="68">
        <v>532.40740740740739</v>
      </c>
      <c r="V47" s="68">
        <v>427.91005291005291</v>
      </c>
      <c r="W47" s="68">
        <v>678.57142857142856</v>
      </c>
      <c r="X47" s="68">
        <v>470.23809523809524</v>
      </c>
      <c r="Y47" s="41">
        <v>-8.8409964671826921E-2</v>
      </c>
      <c r="Z47" s="41">
        <v>0.27764782740094024</v>
      </c>
      <c r="AA47" s="41">
        <v>-4.7918602607453412E-2</v>
      </c>
      <c r="AB47" s="41">
        <v>0.62221520626680504</v>
      </c>
      <c r="AC47" s="41">
        <v>0.47917585255764616</v>
      </c>
      <c r="AD47" s="41">
        <v>0.87948350227142025</v>
      </c>
      <c r="AE47" s="41">
        <v>0.89052183149710795</v>
      </c>
      <c r="AF47" s="41">
        <v>0.83390682888769774</v>
      </c>
    </row>
    <row r="48" spans="1:32" x14ac:dyDescent="0.3">
      <c r="A48" s="137" t="s">
        <v>867</v>
      </c>
      <c r="B48" t="s">
        <v>511</v>
      </c>
      <c r="C48" t="s">
        <v>512</v>
      </c>
      <c r="D48" s="3" t="s">
        <v>513</v>
      </c>
      <c r="E48" s="122" t="s">
        <v>868</v>
      </c>
      <c r="F48" t="s">
        <v>525</v>
      </c>
      <c r="H48" t="s">
        <v>526</v>
      </c>
      <c r="I48" s="128">
        <v>0</v>
      </c>
      <c r="J48" s="128">
        <v>230</v>
      </c>
      <c r="K48" s="128">
        <v>9</v>
      </c>
      <c r="L48" s="128">
        <v>1387</v>
      </c>
      <c r="M48" s="128">
        <v>1319</v>
      </c>
      <c r="N48" s="128">
        <v>1140</v>
      </c>
      <c r="O48" s="128">
        <v>1822</v>
      </c>
      <c r="P48" s="128">
        <v>1297</v>
      </c>
      <c r="Q48" s="68">
        <v>0</v>
      </c>
      <c r="R48" s="68">
        <v>152.72244355909694</v>
      </c>
      <c r="S48" s="68">
        <v>5.9760956175298805</v>
      </c>
      <c r="T48" s="68">
        <v>920.98273572377161</v>
      </c>
      <c r="U48" s="68">
        <v>875.83001328021248</v>
      </c>
      <c r="V48" s="68">
        <v>756.97211155378488</v>
      </c>
      <c r="W48" s="68">
        <v>1209.8273572377159</v>
      </c>
      <c r="X48" s="68">
        <v>861.2217795484728</v>
      </c>
      <c r="Y48" s="41">
        <v>-0.56380440009098343</v>
      </c>
      <c r="Z48" s="41">
        <v>0.4821777293345465</v>
      </c>
      <c r="AA48" s="41">
        <v>0.38746377763162465</v>
      </c>
      <c r="AB48" s="41">
        <v>0.81800665563489305</v>
      </c>
      <c r="AC48" s="41">
        <v>0.69524652165898382</v>
      </c>
      <c r="AD48" s="41">
        <v>1.1270658384313041</v>
      </c>
      <c r="AE48" s="41">
        <v>1.1415572340810156</v>
      </c>
      <c r="AF48" s="41">
        <v>1.0965661102883961</v>
      </c>
    </row>
    <row r="49" spans="1:32" x14ac:dyDescent="0.3">
      <c r="A49" s="137" t="s">
        <v>869</v>
      </c>
      <c r="B49" t="s">
        <v>511</v>
      </c>
      <c r="C49" t="s">
        <v>512</v>
      </c>
      <c r="D49" s="3" t="s">
        <v>513</v>
      </c>
      <c r="E49" s="122" t="s">
        <v>557</v>
      </c>
      <c r="F49" t="s">
        <v>558</v>
      </c>
      <c r="G49" t="s">
        <v>559</v>
      </c>
      <c r="H49" t="s">
        <v>560</v>
      </c>
      <c r="I49" s="128">
        <v>5</v>
      </c>
      <c r="J49" s="128">
        <v>41</v>
      </c>
      <c r="K49" s="128">
        <v>0</v>
      </c>
      <c r="L49" s="128">
        <v>208</v>
      </c>
      <c r="M49" s="128">
        <v>181</v>
      </c>
      <c r="N49" s="128">
        <v>156</v>
      </c>
      <c r="O49" s="128">
        <v>198</v>
      </c>
      <c r="P49" s="128">
        <v>108</v>
      </c>
      <c r="Q49" s="68">
        <v>9.4161958568738218</v>
      </c>
      <c r="R49" s="68">
        <v>77.212806026365342</v>
      </c>
      <c r="S49" s="68">
        <v>0</v>
      </c>
      <c r="T49" s="68">
        <v>391.713747645951</v>
      </c>
      <c r="U49" s="68">
        <v>340.86629001883239</v>
      </c>
      <c r="V49" s="68">
        <v>293.78531073446328</v>
      </c>
      <c r="W49" s="68">
        <v>372.88135593220335</v>
      </c>
      <c r="X49" s="68">
        <v>203.38983050847457</v>
      </c>
      <c r="Y49" s="41">
        <v>0.93031873585045421</v>
      </c>
      <c r="Z49" s="41">
        <v>0.19028534710418499</v>
      </c>
      <c r="AA49" s="41">
        <v>-0.43855937253799165</v>
      </c>
      <c r="AB49" s="41">
        <v>0.44761017393316832</v>
      </c>
      <c r="AC49" s="41">
        <v>0.28644420725825931</v>
      </c>
      <c r="AD49" s="41">
        <v>0.71721534148431676</v>
      </c>
      <c r="AE49" s="41">
        <v>0.63138065897334983</v>
      </c>
      <c r="AF49" s="41">
        <v>0.47161893273566158</v>
      </c>
    </row>
    <row r="50" spans="1:32" x14ac:dyDescent="0.3">
      <c r="A50" s="137" t="s">
        <v>870</v>
      </c>
      <c r="B50" t="s">
        <v>511</v>
      </c>
      <c r="C50" t="s">
        <v>512</v>
      </c>
      <c r="D50" s="3" t="s">
        <v>513</v>
      </c>
      <c r="E50" s="122" t="s">
        <v>519</v>
      </c>
      <c r="F50" t="s">
        <v>520</v>
      </c>
      <c r="G50" t="s">
        <v>521</v>
      </c>
      <c r="H50" t="s">
        <v>517</v>
      </c>
      <c r="I50" s="128">
        <v>0</v>
      </c>
      <c r="J50" s="128">
        <v>211</v>
      </c>
      <c r="K50" s="128">
        <v>6</v>
      </c>
      <c r="L50" s="128">
        <v>1454</v>
      </c>
      <c r="M50" s="128">
        <v>1133</v>
      </c>
      <c r="N50" s="128">
        <v>966</v>
      </c>
      <c r="O50" s="128">
        <v>1343</v>
      </c>
      <c r="P50" s="128">
        <v>713</v>
      </c>
      <c r="Q50" s="68">
        <v>0</v>
      </c>
      <c r="R50" s="68">
        <v>87.479270315091213</v>
      </c>
      <c r="S50" s="68">
        <v>2.4875621890547266</v>
      </c>
      <c r="T50" s="68">
        <v>602.81923714759535</v>
      </c>
      <c r="U50" s="68">
        <v>469.73466003316753</v>
      </c>
      <c r="V50" s="68">
        <v>400.49751243781094</v>
      </c>
      <c r="W50" s="68">
        <v>556.79933665008298</v>
      </c>
      <c r="X50" s="68">
        <v>295.60530679933663</v>
      </c>
      <c r="Y50" s="41">
        <v>-0.76835673169441532</v>
      </c>
      <c r="Z50" s="41">
        <v>0.24026483971650883</v>
      </c>
      <c r="AA50" s="41">
        <v>1.8101197382200503E-2</v>
      </c>
      <c r="AB50" s="41">
        <v>0.6339350578198254</v>
      </c>
      <c r="AC50" s="41">
        <v>0.42470631996201963</v>
      </c>
      <c r="AD50" s="41">
        <v>0.8506200755797767</v>
      </c>
      <c r="AE50" s="41">
        <v>0.80457503625675864</v>
      </c>
      <c r="AF50" s="41">
        <v>0.63230038961513446</v>
      </c>
    </row>
    <row r="51" spans="1:32" x14ac:dyDescent="0.3">
      <c r="A51" s="137" t="s">
        <v>871</v>
      </c>
      <c r="B51" t="s">
        <v>511</v>
      </c>
      <c r="C51" t="s">
        <v>512</v>
      </c>
      <c r="D51" s="3" t="s">
        <v>513</v>
      </c>
      <c r="E51" s="122" t="s">
        <v>864</v>
      </c>
      <c r="F51" t="s">
        <v>533</v>
      </c>
      <c r="G51" t="s">
        <v>534</v>
      </c>
      <c r="H51" t="s">
        <v>535</v>
      </c>
      <c r="I51" s="128">
        <v>0</v>
      </c>
      <c r="J51" s="128">
        <v>39</v>
      </c>
      <c r="K51" s="128">
        <v>1</v>
      </c>
      <c r="L51" s="128">
        <v>89</v>
      </c>
      <c r="M51" s="128">
        <v>88</v>
      </c>
      <c r="N51" s="128">
        <v>37</v>
      </c>
      <c r="O51" s="128">
        <v>62</v>
      </c>
      <c r="P51" s="128">
        <v>49</v>
      </c>
      <c r="Q51" s="68">
        <v>0</v>
      </c>
      <c r="R51" s="68">
        <v>51.792828685258961</v>
      </c>
      <c r="S51" s="68">
        <v>1.3280212483399734</v>
      </c>
      <c r="T51" s="68">
        <v>118.19389110225764</v>
      </c>
      <c r="U51" s="68">
        <v>116.86586985391766</v>
      </c>
      <c r="V51" s="68">
        <v>49.136786188579016</v>
      </c>
      <c r="W51" s="68">
        <v>82.337317397078351</v>
      </c>
      <c r="X51" s="68">
        <v>65.073041168658705</v>
      </c>
      <c r="Y51" s="41">
        <v>-0.26277440442700228</v>
      </c>
      <c r="Z51" s="41">
        <v>1.7133890899320988E-2</v>
      </c>
      <c r="AA51" s="41">
        <v>-0.11313857293756069</v>
      </c>
      <c r="AB51" s="41">
        <v>-7.1373305179927515E-2</v>
      </c>
      <c r="AC51" s="41">
        <v>-0.17718960653527807</v>
      </c>
      <c r="AD51" s="41">
        <v>-5.4968187789663177E-2</v>
      </c>
      <c r="AE51" s="41">
        <v>-2.2200289900940303E-2</v>
      </c>
      <c r="AF51" s="41">
        <v>-2.0906061634549528E-2</v>
      </c>
    </row>
    <row r="52" spans="1:32" x14ac:dyDescent="0.3">
      <c r="A52" s="137" t="s">
        <v>872</v>
      </c>
      <c r="B52" t="s">
        <v>511</v>
      </c>
      <c r="C52" t="s">
        <v>512</v>
      </c>
      <c r="D52" s="3" t="s">
        <v>513</v>
      </c>
      <c r="E52" s="122" t="s">
        <v>542</v>
      </c>
      <c r="G52" t="s">
        <v>544</v>
      </c>
      <c r="H52" t="s">
        <v>545</v>
      </c>
      <c r="I52" s="128">
        <v>0</v>
      </c>
      <c r="J52" s="128">
        <v>5</v>
      </c>
      <c r="K52" s="128">
        <v>1</v>
      </c>
      <c r="L52" s="128">
        <v>21</v>
      </c>
      <c r="M52" s="128">
        <v>35</v>
      </c>
      <c r="N52" s="128">
        <v>16</v>
      </c>
      <c r="O52" s="128">
        <v>18</v>
      </c>
      <c r="P52" s="128">
        <v>10</v>
      </c>
      <c r="Q52" s="68">
        <v>0</v>
      </c>
      <c r="R52" s="68">
        <v>26.455026455026456</v>
      </c>
      <c r="S52" s="68">
        <v>5.2910052910052912</v>
      </c>
      <c r="T52" s="68">
        <v>111.11111111111111</v>
      </c>
      <c r="U52" s="68">
        <v>185.18518518518519</v>
      </c>
      <c r="V52" s="68">
        <v>84.656084656084658</v>
      </c>
      <c r="W52" s="68">
        <v>95.238095238095241</v>
      </c>
      <c r="X52" s="68">
        <v>52.910052910052912</v>
      </c>
      <c r="Y52" s="41">
        <v>0.33755876760045417</v>
      </c>
      <c r="Z52" s="41">
        <v>-0.23876734320543894</v>
      </c>
      <c r="AA52" s="41">
        <v>0.48719459908989576</v>
      </c>
      <c r="AB52" s="41">
        <v>-9.0424708552777761E-2</v>
      </c>
      <c r="AC52" s="41">
        <v>2.6428647849446978E-2</v>
      </c>
      <c r="AD52" s="41">
        <v>0.18881766072398068</v>
      </c>
      <c r="AE52" s="41">
        <v>4.9424593185454752E-2</v>
      </c>
      <c r="AF52" s="41">
        <v>-9.3988789470723685E-2</v>
      </c>
    </row>
    <row r="53" spans="1:32" x14ac:dyDescent="0.3">
      <c r="A53" s="137" t="s">
        <v>873</v>
      </c>
      <c r="B53" t="s">
        <v>511</v>
      </c>
      <c r="C53" t="s">
        <v>512</v>
      </c>
      <c r="D53" s="3" t="s">
        <v>513</v>
      </c>
      <c r="E53" s="122" t="s">
        <v>519</v>
      </c>
      <c r="F53" t="s">
        <v>520</v>
      </c>
      <c r="G53" t="s">
        <v>521</v>
      </c>
      <c r="H53" t="s">
        <v>522</v>
      </c>
      <c r="I53" s="128">
        <v>14</v>
      </c>
      <c r="J53" s="128">
        <v>209</v>
      </c>
      <c r="K53" s="128">
        <v>6</v>
      </c>
      <c r="L53" s="128">
        <v>1155</v>
      </c>
      <c r="M53" s="128">
        <v>1277</v>
      </c>
      <c r="N53" s="128">
        <v>679</v>
      </c>
      <c r="O53" s="128">
        <v>1253</v>
      </c>
      <c r="P53" s="128">
        <v>734</v>
      </c>
      <c r="Q53" s="68">
        <v>5.5357848952155004</v>
      </c>
      <c r="R53" s="68">
        <v>82.641360221431398</v>
      </c>
      <c r="S53" s="68">
        <v>2.3724792408066429</v>
      </c>
      <c r="T53" s="68">
        <v>456.7022538552788</v>
      </c>
      <c r="U53" s="68">
        <v>504.94266508501386</v>
      </c>
      <c r="V53" s="68">
        <v>268.48556741795176</v>
      </c>
      <c r="W53" s="68">
        <v>495.45274812178729</v>
      </c>
      <c r="X53" s="68">
        <v>290.23329379201266</v>
      </c>
      <c r="Y53" s="41">
        <v>0.67346974032824969</v>
      </c>
      <c r="Z53" s="41">
        <v>0.21556696943147069</v>
      </c>
      <c r="AA53" s="41">
        <v>-2.4703284940905466E-3</v>
      </c>
      <c r="AB53" s="41">
        <v>0.51341975617558444</v>
      </c>
      <c r="AC53" s="41">
        <v>0.45607417842994269</v>
      </c>
      <c r="AD53" s="41">
        <v>0.67703615240742687</v>
      </c>
      <c r="AE53" s="41">
        <v>0.7538901779055156</v>
      </c>
      <c r="AF53" s="41">
        <v>0.62432668641445288</v>
      </c>
    </row>
    <row r="54" spans="1:32" x14ac:dyDescent="0.3">
      <c r="A54" s="137" t="s">
        <v>874</v>
      </c>
      <c r="B54" t="s">
        <v>511</v>
      </c>
      <c r="C54" t="s">
        <v>512</v>
      </c>
      <c r="D54" s="3" t="s">
        <v>513</v>
      </c>
      <c r="E54" s="122" t="s">
        <v>868</v>
      </c>
      <c r="F54" t="s">
        <v>525</v>
      </c>
      <c r="H54" t="s">
        <v>526</v>
      </c>
      <c r="I54" s="128">
        <v>5</v>
      </c>
      <c r="J54" s="128">
        <v>112</v>
      </c>
      <c r="K54" s="128">
        <v>3</v>
      </c>
      <c r="L54" s="128">
        <v>627</v>
      </c>
      <c r="M54" s="128">
        <v>565</v>
      </c>
      <c r="N54" s="128">
        <v>380</v>
      </c>
      <c r="O54" s="128">
        <v>809</v>
      </c>
      <c r="P54" s="128">
        <v>413</v>
      </c>
      <c r="Q54" s="68">
        <v>3.4293552812071333</v>
      </c>
      <c r="R54" s="68">
        <v>76.817558299039788</v>
      </c>
      <c r="S54" s="68">
        <v>2.0576131687242798</v>
      </c>
      <c r="T54" s="68">
        <v>430.0411522633745</v>
      </c>
      <c r="U54" s="68">
        <v>387.51714677640604</v>
      </c>
      <c r="V54" s="68">
        <v>260.63100137174212</v>
      </c>
      <c r="W54" s="68">
        <v>554.86968449931419</v>
      </c>
      <c r="X54" s="68">
        <v>283.26474622770922</v>
      </c>
      <c r="Y54" s="41">
        <v>0.49165573294996756</v>
      </c>
      <c r="Z54" s="41">
        <v>0.18472676993898679</v>
      </c>
      <c r="AA54" s="41">
        <v>-3.2124335424221467E-2</v>
      </c>
      <c r="AB54" s="41">
        <v>0.48745484187598104</v>
      </c>
      <c r="AC54" s="41">
        <v>0.3413371842471154</v>
      </c>
      <c r="AD54" s="41">
        <v>0.66439265780795442</v>
      </c>
      <c r="AE54" s="41">
        <v>0.80317399806312173</v>
      </c>
      <c r="AF54" s="41">
        <v>0.61400170553919198</v>
      </c>
    </row>
    <row r="55" spans="1:32" x14ac:dyDescent="0.3">
      <c r="A55" s="137" t="s">
        <v>875</v>
      </c>
      <c r="B55" t="s">
        <v>511</v>
      </c>
      <c r="C55" t="s">
        <v>512</v>
      </c>
      <c r="D55" s="3" t="s">
        <v>513</v>
      </c>
      <c r="E55" s="122" t="s">
        <v>864</v>
      </c>
      <c r="F55" t="s">
        <v>533</v>
      </c>
      <c r="G55" t="s">
        <v>534</v>
      </c>
      <c r="H55" t="s">
        <v>876</v>
      </c>
      <c r="I55" s="128">
        <v>0</v>
      </c>
      <c r="J55" s="128">
        <v>38</v>
      </c>
      <c r="K55" s="128">
        <v>1</v>
      </c>
      <c r="L55" s="128">
        <v>98</v>
      </c>
      <c r="M55" s="128">
        <v>127</v>
      </c>
      <c r="N55" s="128">
        <v>59</v>
      </c>
      <c r="O55" s="128">
        <v>97</v>
      </c>
      <c r="P55" s="128">
        <v>67</v>
      </c>
      <c r="Q55" s="68">
        <v>0</v>
      </c>
      <c r="R55" s="68">
        <v>50.666666666666664</v>
      </c>
      <c r="S55" s="68">
        <v>1.3333333333333333</v>
      </c>
      <c r="T55" s="68">
        <v>130.66666666666666</v>
      </c>
      <c r="U55" s="68">
        <v>169.33333333333334</v>
      </c>
      <c r="V55" s="68">
        <v>78.666666666666671</v>
      </c>
      <c r="W55" s="68">
        <v>129.33333333333334</v>
      </c>
      <c r="X55" s="68">
        <v>89.333333333333329</v>
      </c>
      <c r="Y55" s="41">
        <v>-0.2610406916180017</v>
      </c>
      <c r="Z55" s="41">
        <v>7.7312375903619618E-3</v>
      </c>
      <c r="AA55" s="41">
        <v>-0.11140486012856016</v>
      </c>
      <c r="AB55" s="41">
        <v>-2.8026397189227243E-2</v>
      </c>
      <c r="AC55" s="41">
        <v>-1.6888979654128985E-2</v>
      </c>
      <c r="AD55" s="41">
        <v>0.14725122302016802</v>
      </c>
      <c r="AE55" s="41">
        <v>0.17265802126252183</v>
      </c>
      <c r="AF55" s="41">
        <v>0.11552622507190725</v>
      </c>
    </row>
    <row r="56" spans="1:32" x14ac:dyDescent="0.3">
      <c r="A56" s="137" t="s">
        <v>877</v>
      </c>
      <c r="B56" t="s">
        <v>511</v>
      </c>
      <c r="C56" t="s">
        <v>512</v>
      </c>
      <c r="D56" s="3" t="s">
        <v>513</v>
      </c>
      <c r="E56" s="122" t="s">
        <v>514</v>
      </c>
      <c r="F56" t="s">
        <v>515</v>
      </c>
      <c r="G56" t="s">
        <v>548</v>
      </c>
      <c r="H56" t="s">
        <v>549</v>
      </c>
      <c r="I56" s="128">
        <v>0</v>
      </c>
      <c r="J56" s="128">
        <v>130</v>
      </c>
      <c r="K56" s="128">
        <v>3</v>
      </c>
      <c r="L56" s="128">
        <v>611</v>
      </c>
      <c r="M56" s="128">
        <v>523</v>
      </c>
      <c r="N56" s="128">
        <v>232</v>
      </c>
      <c r="O56" s="128">
        <v>621</v>
      </c>
      <c r="P56" s="128">
        <v>334</v>
      </c>
      <c r="Q56" s="68">
        <v>0</v>
      </c>
      <c r="R56" s="68">
        <v>91.228070175438589</v>
      </c>
      <c r="S56" s="68">
        <v>2.1052631578947367</v>
      </c>
      <c r="T56" s="68">
        <v>428.77192982456137</v>
      </c>
      <c r="U56" s="68">
        <v>367.01754385964909</v>
      </c>
      <c r="V56" s="68">
        <v>162.80701754385964</v>
      </c>
      <c r="W56" s="68">
        <v>435.78947368421052</v>
      </c>
      <c r="X56" s="68">
        <v>234.38596491228068</v>
      </c>
      <c r="Y56" s="41">
        <v>-0.53979429257083067</v>
      </c>
      <c r="Z56" s="41">
        <v>0.25912741880333207</v>
      </c>
      <c r="AA56" s="41">
        <v>-2.2181675786794707E-2</v>
      </c>
      <c r="AB56" s="41">
        <v>0.48618023273263627</v>
      </c>
      <c r="AC56" s="41">
        <v>0.31776392063792919</v>
      </c>
      <c r="AD56" s="41">
        <v>0.46040361356476228</v>
      </c>
      <c r="AE56" s="41">
        <v>0.69834093758881954</v>
      </c>
      <c r="AF56" s="41">
        <v>0.5318649733918952</v>
      </c>
    </row>
    <row r="57" spans="1:32" x14ac:dyDescent="0.3">
      <c r="A57" s="137" t="s">
        <v>878</v>
      </c>
      <c r="B57" t="s">
        <v>511</v>
      </c>
      <c r="C57" t="s">
        <v>512</v>
      </c>
      <c r="D57" s="3" t="s">
        <v>513</v>
      </c>
      <c r="E57" s="122" t="s">
        <v>537</v>
      </c>
      <c r="F57" t="s">
        <v>551</v>
      </c>
      <c r="G57" t="s">
        <v>552</v>
      </c>
      <c r="H57" t="s">
        <v>549</v>
      </c>
      <c r="I57" s="128">
        <v>0</v>
      </c>
      <c r="J57" s="128">
        <v>134</v>
      </c>
      <c r="K57" s="128">
        <v>4</v>
      </c>
      <c r="L57" s="128">
        <v>745</v>
      </c>
      <c r="M57" s="128">
        <v>546</v>
      </c>
      <c r="N57" s="128">
        <v>334</v>
      </c>
      <c r="O57" s="128">
        <v>693</v>
      </c>
      <c r="P57" s="128">
        <v>374</v>
      </c>
      <c r="Q57" s="68">
        <v>0</v>
      </c>
      <c r="R57" s="68">
        <v>96.264367816091962</v>
      </c>
      <c r="S57" s="68">
        <v>2.8735632183908049</v>
      </c>
      <c r="T57" s="68">
        <v>535.20114942528744</v>
      </c>
      <c r="U57" s="68">
        <v>392.24137931034488</v>
      </c>
      <c r="V57" s="68">
        <v>239.94252873563221</v>
      </c>
      <c r="W57" s="68">
        <v>497.84482758620692</v>
      </c>
      <c r="X57" s="68">
        <v>268.67816091954023</v>
      </c>
      <c r="Y57" s="41">
        <v>-0.52961866350084497</v>
      </c>
      <c r="Z57" s="41">
        <v>0.28241482053744482</v>
      </c>
      <c r="AA57" s="41">
        <v>9.7138422708259051E-2</v>
      </c>
      <c r="AB57" s="41">
        <v>0.5824070482193312</v>
      </c>
      <c r="AC57" s="41">
        <v>0.34661302997877541</v>
      </c>
      <c r="AD57" s="41">
        <v>0.62855240751261721</v>
      </c>
      <c r="AE57" s="41">
        <v>0.75612189909044536</v>
      </c>
      <c r="AF57" s="41">
        <v>0.5910963023935244</v>
      </c>
    </row>
    <row r="58" spans="1:32" x14ac:dyDescent="0.3">
      <c r="A58" s="137" t="s">
        <v>879</v>
      </c>
      <c r="B58" t="s">
        <v>511</v>
      </c>
      <c r="C58" t="s">
        <v>512</v>
      </c>
      <c r="D58" s="3" t="s">
        <v>513</v>
      </c>
      <c r="E58" s="122" t="s">
        <v>864</v>
      </c>
      <c r="F58" t="s">
        <v>533</v>
      </c>
      <c r="G58" t="s">
        <v>534</v>
      </c>
      <c r="H58" t="s">
        <v>535</v>
      </c>
      <c r="I58" s="128">
        <v>0</v>
      </c>
      <c r="J58" s="128">
        <v>39</v>
      </c>
      <c r="K58" s="128">
        <v>1</v>
      </c>
      <c r="L58" s="128">
        <v>273</v>
      </c>
      <c r="M58" s="128">
        <v>244</v>
      </c>
      <c r="N58" s="128">
        <v>160</v>
      </c>
      <c r="O58" s="128">
        <v>265</v>
      </c>
      <c r="P58" s="128">
        <v>147</v>
      </c>
      <c r="Q58" s="68">
        <v>0</v>
      </c>
      <c r="R58" s="68">
        <v>51.792828685258961</v>
      </c>
      <c r="S58" s="68">
        <v>1.3280212483399734</v>
      </c>
      <c r="T58" s="68">
        <v>362.54980079681275</v>
      </c>
      <c r="U58" s="68">
        <v>324.03718459495354</v>
      </c>
      <c r="V58" s="68">
        <v>212.48339973439576</v>
      </c>
      <c r="W58" s="68">
        <v>351.92563081009297</v>
      </c>
      <c r="X58" s="68">
        <v>195.21912350597609</v>
      </c>
      <c r="Y58" s="41">
        <v>-0.26277440442700228</v>
      </c>
      <c r="Z58" s="41">
        <v>1.7133890899320988E-2</v>
      </c>
      <c r="AA58" s="41">
        <v>-0.11313857293756069</v>
      </c>
      <c r="AB58" s="41">
        <v>0.41376099017361007</v>
      </c>
      <c r="AC58" s="41">
        <v>0.26414598622653557</v>
      </c>
      <c r="AD58" s="41">
        <v>0.57647558122350884</v>
      </c>
      <c r="AE58" s="41">
        <v>0.60598421817247239</v>
      </c>
      <c r="AF58" s="41">
        <v>0.45328075974606363</v>
      </c>
    </row>
    <row r="59" spans="1:32" x14ac:dyDescent="0.3">
      <c r="A59" s="137" t="s">
        <v>880</v>
      </c>
      <c r="B59" t="s">
        <v>511</v>
      </c>
      <c r="C59" t="s">
        <v>512</v>
      </c>
      <c r="D59" s="3" t="s">
        <v>513</v>
      </c>
      <c r="E59" s="122" t="s">
        <v>868</v>
      </c>
      <c r="F59" t="s">
        <v>525</v>
      </c>
      <c r="G59" t="s">
        <v>555</v>
      </c>
      <c r="H59" t="s">
        <v>526</v>
      </c>
      <c r="I59" s="128">
        <v>0</v>
      </c>
      <c r="J59" s="128">
        <v>201</v>
      </c>
      <c r="K59" s="128">
        <v>3</v>
      </c>
      <c r="L59" s="128">
        <v>1128</v>
      </c>
      <c r="M59" s="128">
        <v>1012</v>
      </c>
      <c r="N59" s="128">
        <v>612</v>
      </c>
      <c r="O59" s="128">
        <v>1165</v>
      </c>
      <c r="P59" s="128">
        <v>692</v>
      </c>
      <c r="Q59" s="68">
        <v>0</v>
      </c>
      <c r="R59" s="68">
        <v>134.2685370741483</v>
      </c>
      <c r="S59" s="68">
        <v>2.0040080160320639</v>
      </c>
      <c r="T59" s="68">
        <v>753.50701402805601</v>
      </c>
      <c r="U59" s="68">
        <v>676.01870407481624</v>
      </c>
      <c r="V59" s="68">
        <v>408.81763527054107</v>
      </c>
      <c r="W59" s="68">
        <v>778.22311289245147</v>
      </c>
      <c r="X59" s="68">
        <v>462.25784903139612</v>
      </c>
      <c r="Y59" s="41">
        <v>-0.56120122856935406</v>
      </c>
      <c r="Z59" s="41">
        <v>0.42638502160763725</v>
      </c>
      <c r="AA59" s="41">
        <v>-4.3588611785318074E-2</v>
      </c>
      <c r="AB59" s="41">
        <v>0.73087839877558958</v>
      </c>
      <c r="AC59" s="41">
        <v>0.58283533051125092</v>
      </c>
      <c r="AD59" s="41">
        <v>0.85967981337683619</v>
      </c>
      <c r="AE59" s="41">
        <v>0.95000514646922818</v>
      </c>
      <c r="AF59" s="41">
        <v>0.82648169302601615</v>
      </c>
    </row>
    <row r="60" spans="1:32" x14ac:dyDescent="0.3">
      <c r="A60" s="137" t="s">
        <v>881</v>
      </c>
      <c r="B60" t="s">
        <v>511</v>
      </c>
      <c r="C60" t="s">
        <v>512</v>
      </c>
      <c r="D60" s="3" t="s">
        <v>513</v>
      </c>
      <c r="E60" s="122" t="s">
        <v>557</v>
      </c>
      <c r="F60" t="s">
        <v>558</v>
      </c>
      <c r="G60" t="s">
        <v>559</v>
      </c>
      <c r="H60" t="s">
        <v>560</v>
      </c>
      <c r="I60" s="128">
        <v>0</v>
      </c>
      <c r="J60" s="128">
        <v>58</v>
      </c>
      <c r="K60" s="128">
        <v>1</v>
      </c>
      <c r="L60" s="128">
        <v>261</v>
      </c>
      <c r="M60" s="128">
        <v>201</v>
      </c>
      <c r="N60" s="128">
        <v>133</v>
      </c>
      <c r="O60" s="128">
        <v>269</v>
      </c>
      <c r="P60" s="128">
        <v>107</v>
      </c>
      <c r="Q60" s="68">
        <v>0</v>
      </c>
      <c r="R60" s="68">
        <v>107.4074074074074</v>
      </c>
      <c r="S60" s="68">
        <v>1.8518518518518516</v>
      </c>
      <c r="T60" s="68">
        <v>483.33333333333331</v>
      </c>
      <c r="U60" s="68">
        <v>372.22222222222217</v>
      </c>
      <c r="V60" s="68">
        <v>246.29629629629628</v>
      </c>
      <c r="W60" s="68">
        <v>498.1481481481481</v>
      </c>
      <c r="X60" s="68">
        <v>198.14814814814812</v>
      </c>
      <c r="Y60" s="41">
        <v>-0.11837318804927018</v>
      </c>
      <c r="Z60" s="41">
        <v>0.33209387773277327</v>
      </c>
      <c r="AA60" s="41">
        <v>3.1262643440171344E-2</v>
      </c>
      <c r="AB60" s="41">
        <v>0.53867656908518557</v>
      </c>
      <c r="AC60" s="41">
        <v>0.32454338962175683</v>
      </c>
      <c r="AD60" s="41">
        <v>0.64088302656094409</v>
      </c>
      <c r="AE60" s="41">
        <v>0.75687967865547401</v>
      </c>
      <c r="AF60" s="41">
        <v>0.46029842006123795</v>
      </c>
    </row>
    <row r="61" spans="1:32" x14ac:dyDescent="0.3">
      <c r="A61" s="137" t="s">
        <v>882</v>
      </c>
      <c r="B61" t="s">
        <v>511</v>
      </c>
      <c r="C61" t="s">
        <v>512</v>
      </c>
      <c r="D61" s="3" t="s">
        <v>513</v>
      </c>
      <c r="E61" s="122" t="s">
        <v>519</v>
      </c>
      <c r="F61" t="s">
        <v>520</v>
      </c>
      <c r="G61" t="s">
        <v>521</v>
      </c>
      <c r="H61" t="s">
        <v>522</v>
      </c>
      <c r="I61" s="128">
        <v>0</v>
      </c>
      <c r="J61" s="128">
        <v>163</v>
      </c>
      <c r="K61" s="128">
        <v>1</v>
      </c>
      <c r="L61" s="128">
        <v>1242</v>
      </c>
      <c r="M61" s="128">
        <v>960</v>
      </c>
      <c r="N61" s="128">
        <v>593</v>
      </c>
      <c r="O61" s="128">
        <v>1135</v>
      </c>
      <c r="P61" s="128">
        <v>524</v>
      </c>
      <c r="Q61" s="68">
        <v>0</v>
      </c>
      <c r="R61" s="68">
        <v>67.078189300411523</v>
      </c>
      <c r="S61" s="68">
        <v>0.41152263374485593</v>
      </c>
      <c r="T61" s="68">
        <v>511.11111111111109</v>
      </c>
      <c r="U61" s="68">
        <v>395.06172839506172</v>
      </c>
      <c r="V61" s="68">
        <v>244.03292181069958</v>
      </c>
      <c r="W61" s="68">
        <v>467.07818930041151</v>
      </c>
      <c r="X61" s="68">
        <v>215.63786008230451</v>
      </c>
      <c r="Y61" s="41">
        <v>-0.77158570182461383</v>
      </c>
      <c r="Z61" s="41">
        <v>0.12524325487155405</v>
      </c>
      <c r="AA61" s="41">
        <v>-0.62194987033517235</v>
      </c>
      <c r="AB61" s="41">
        <v>0.56228875951191859</v>
      </c>
      <c r="AC61" s="41">
        <v>0.34955319456699724</v>
      </c>
      <c r="AD61" s="41">
        <v>0.63560997037561628</v>
      </c>
      <c r="AE61" s="41">
        <v>0.72829553391312674</v>
      </c>
      <c r="AF61" s="41">
        <v>0.49542293456384684</v>
      </c>
    </row>
    <row r="62" spans="1:32" x14ac:dyDescent="0.3">
      <c r="A62" s="137" t="s">
        <v>883</v>
      </c>
      <c r="B62" t="s">
        <v>511</v>
      </c>
      <c r="C62" t="s">
        <v>512</v>
      </c>
      <c r="D62" s="3" t="s">
        <v>513</v>
      </c>
      <c r="E62" s="122" t="s">
        <v>514</v>
      </c>
      <c r="F62" t="s">
        <v>570</v>
      </c>
      <c r="G62" t="s">
        <v>516</v>
      </c>
      <c r="H62" t="s">
        <v>517</v>
      </c>
      <c r="I62" s="128">
        <v>0</v>
      </c>
      <c r="J62" s="128">
        <v>25</v>
      </c>
      <c r="K62" s="128">
        <v>0</v>
      </c>
      <c r="L62" s="128">
        <v>70</v>
      </c>
      <c r="M62" s="128">
        <v>81</v>
      </c>
      <c r="N62" s="128">
        <v>13</v>
      </c>
      <c r="O62" s="128">
        <v>50</v>
      </c>
      <c r="P62" s="128">
        <v>40</v>
      </c>
      <c r="Q62" s="68">
        <v>0</v>
      </c>
      <c r="R62" s="68">
        <v>58.685446009389672</v>
      </c>
      <c r="S62" s="68">
        <v>0</v>
      </c>
      <c r="T62" s="68">
        <v>164.31924882629107</v>
      </c>
      <c r="U62" s="68">
        <v>190.14084507042253</v>
      </c>
      <c r="V62" s="68">
        <v>30.516431924882628</v>
      </c>
      <c r="W62" s="68">
        <v>117.37089201877934</v>
      </c>
      <c r="X62" s="68">
        <v>93.896713615023472</v>
      </c>
      <c r="Y62" s="41">
        <v>-1.5389027329020553E-2</v>
      </c>
      <c r="Z62" s="41">
        <v>7.4462352804797599E-2</v>
      </c>
      <c r="AA62" s="41">
        <v>-0.34287445055924143</v>
      </c>
      <c r="AB62" s="41">
        <v>7.2378153593540884E-2</v>
      </c>
      <c r="AC62" s="41">
        <v>3.4410108604854765E-2</v>
      </c>
      <c r="AD62" s="41">
        <v>-0.25128030992439426</v>
      </c>
      <c r="AE62" s="41">
        <v>0.13259644797162753</v>
      </c>
      <c r="AF62" s="41">
        <v>0.13932913974453195</v>
      </c>
    </row>
    <row r="63" spans="1:32" x14ac:dyDescent="0.3">
      <c r="A63" s="137" t="s">
        <v>884</v>
      </c>
      <c r="B63" t="s">
        <v>511</v>
      </c>
      <c r="C63" t="s">
        <v>512</v>
      </c>
      <c r="D63" s="3" t="s">
        <v>513</v>
      </c>
      <c r="E63" s="122" t="s">
        <v>519</v>
      </c>
      <c r="F63" t="s">
        <v>520</v>
      </c>
      <c r="G63" t="s">
        <v>521</v>
      </c>
      <c r="H63" t="s">
        <v>528</v>
      </c>
      <c r="I63" s="128">
        <v>0</v>
      </c>
      <c r="J63" s="128">
        <v>125</v>
      </c>
      <c r="K63" s="128">
        <v>1</v>
      </c>
      <c r="L63" s="128">
        <v>270</v>
      </c>
      <c r="M63" s="128">
        <v>341</v>
      </c>
      <c r="N63" s="128">
        <v>257</v>
      </c>
      <c r="O63" s="128">
        <v>333</v>
      </c>
      <c r="P63" s="128">
        <v>309</v>
      </c>
      <c r="Q63" s="68">
        <v>0</v>
      </c>
      <c r="R63" s="68">
        <v>49.135220125786162</v>
      </c>
      <c r="S63" s="68">
        <v>0.39308176100628928</v>
      </c>
      <c r="T63" s="68">
        <v>106.13207547169812</v>
      </c>
      <c r="U63" s="68">
        <v>134.04088050314465</v>
      </c>
      <c r="V63" s="68">
        <v>101.02201257861635</v>
      </c>
      <c r="W63" s="68">
        <v>130.89622641509433</v>
      </c>
      <c r="X63" s="68">
        <v>121.4622641509434</v>
      </c>
      <c r="Y63" s="41">
        <v>-0.79149653520267793</v>
      </c>
      <c r="Z63" s="41">
        <v>-9.5416096857580228E-3</v>
      </c>
      <c r="AA63" s="41">
        <v>-0.64186070371323634</v>
      </c>
      <c r="AB63" s="41">
        <v>-0.11975120182892698</v>
      </c>
      <c r="AC63" s="41">
        <v>-0.11946429999122787</v>
      </c>
      <c r="AD63" s="41">
        <v>0.25305564708415207</v>
      </c>
      <c r="AE63" s="41">
        <v>0.17629340023187648</v>
      </c>
      <c r="AF63" s="41">
        <v>0.24642726201234283</v>
      </c>
    </row>
    <row r="64" spans="1:32" x14ac:dyDescent="0.3">
      <c r="A64" s="137" t="s">
        <v>885</v>
      </c>
      <c r="B64" t="s">
        <v>511</v>
      </c>
      <c r="C64" t="s">
        <v>512</v>
      </c>
      <c r="D64" s="3" t="s">
        <v>513</v>
      </c>
      <c r="E64" s="122"/>
      <c r="H64" t="s">
        <v>560</v>
      </c>
      <c r="I64" s="128">
        <v>0</v>
      </c>
      <c r="J64" s="128">
        <v>30</v>
      </c>
      <c r="K64" s="128">
        <v>1</v>
      </c>
      <c r="L64" s="128">
        <v>83</v>
      </c>
      <c r="M64" s="128">
        <v>108</v>
      </c>
      <c r="N64" s="128">
        <v>35</v>
      </c>
      <c r="O64" s="128">
        <v>60</v>
      </c>
      <c r="P64" s="128">
        <v>63</v>
      </c>
      <c r="Q64" s="68">
        <v>0</v>
      </c>
      <c r="R64" s="68">
        <v>67.114093959731548</v>
      </c>
      <c r="S64" s="68">
        <v>2.2371364653243848</v>
      </c>
      <c r="T64" s="68">
        <v>185.68232662192392</v>
      </c>
      <c r="U64" s="68">
        <v>241.61073825503354</v>
      </c>
      <c r="V64" s="68">
        <v>78.299776286353463</v>
      </c>
      <c r="W64" s="68">
        <v>134.2281879194631</v>
      </c>
      <c r="X64" s="68">
        <v>140.93959731543623</v>
      </c>
      <c r="Y64" s="41">
        <v>-3.6286951358238111E-2</v>
      </c>
      <c r="Z64" s="41">
        <v>0.13132408768841064</v>
      </c>
      <c r="AA64" s="41">
        <v>0.11334888013120339</v>
      </c>
      <c r="AB64" s="41">
        <v>0.12497758805652665</v>
      </c>
      <c r="AC64" s="41">
        <v>0.13778431402020888</v>
      </c>
      <c r="AD64" s="41">
        <v>0.1477163506064762</v>
      </c>
      <c r="AE64" s="41">
        <v>0.19016252047621746</v>
      </c>
      <c r="AF64" s="41">
        <v>0.31374991779262157</v>
      </c>
    </row>
    <row r="65" spans="1:32" x14ac:dyDescent="0.3">
      <c r="A65" s="137" t="s">
        <v>886</v>
      </c>
      <c r="B65" t="s">
        <v>511</v>
      </c>
      <c r="C65" t="s">
        <v>512</v>
      </c>
      <c r="D65" s="3" t="s">
        <v>513</v>
      </c>
      <c r="E65" s="122" t="s">
        <v>868</v>
      </c>
      <c r="F65" t="s">
        <v>525</v>
      </c>
      <c r="H65" t="s">
        <v>526</v>
      </c>
      <c r="I65" s="128">
        <v>0</v>
      </c>
      <c r="J65" s="128">
        <v>52</v>
      </c>
      <c r="K65" s="128">
        <v>2</v>
      </c>
      <c r="L65" s="128">
        <v>108</v>
      </c>
      <c r="M65" s="128">
        <v>130</v>
      </c>
      <c r="N65" s="128">
        <v>106</v>
      </c>
      <c r="O65" s="128">
        <v>158</v>
      </c>
      <c r="P65" s="128">
        <v>144</v>
      </c>
      <c r="Q65" s="68">
        <v>0</v>
      </c>
      <c r="R65" s="68">
        <v>37.356321839080465</v>
      </c>
      <c r="S65" s="68">
        <v>1.4367816091954024</v>
      </c>
      <c r="T65" s="68">
        <v>77.58620689655173</v>
      </c>
      <c r="U65" s="68">
        <v>93.390804597701162</v>
      </c>
      <c r="V65" s="68">
        <v>76.149425287356323</v>
      </c>
      <c r="W65" s="68">
        <v>113.50574712643679</v>
      </c>
      <c r="X65" s="68">
        <v>103.44827586206897</v>
      </c>
      <c r="Y65" s="41">
        <v>-0.52961866350084497</v>
      </c>
      <c r="Z65" s="41">
        <v>-0.12614816039502513</v>
      </c>
      <c r="AA65" s="41">
        <v>-0.158134082395047</v>
      </c>
      <c r="AB65" s="41">
        <v>-0.25461086138513389</v>
      </c>
      <c r="AC65" s="41">
        <v>-0.2753666246326465</v>
      </c>
      <c r="AD65" s="41">
        <v>0.13150589318353181</v>
      </c>
      <c r="AE65" s="41">
        <v>0.11510470023491208</v>
      </c>
      <c r="AF65" s="41">
        <v>0.17751232745060574</v>
      </c>
    </row>
    <row r="66" spans="1:32" x14ac:dyDescent="0.3">
      <c r="A66" s="137" t="s">
        <v>887</v>
      </c>
      <c r="B66" t="s">
        <v>511</v>
      </c>
      <c r="C66" t="s">
        <v>512</v>
      </c>
      <c r="D66" s="3" t="s">
        <v>513</v>
      </c>
      <c r="E66" s="122" t="s">
        <v>864</v>
      </c>
      <c r="F66" t="s">
        <v>533</v>
      </c>
      <c r="G66" t="s">
        <v>534</v>
      </c>
      <c r="H66" t="s">
        <v>535</v>
      </c>
      <c r="I66" s="128">
        <v>0</v>
      </c>
      <c r="J66" s="128">
        <v>28</v>
      </c>
      <c r="K66" s="128">
        <v>2</v>
      </c>
      <c r="L66" s="128">
        <v>89</v>
      </c>
      <c r="M66" s="128">
        <v>88</v>
      </c>
      <c r="N66" s="128">
        <v>54</v>
      </c>
      <c r="O66" s="128">
        <v>115</v>
      </c>
      <c r="P66" s="128">
        <v>84</v>
      </c>
      <c r="Q66" s="68">
        <v>0</v>
      </c>
      <c r="R66" s="68">
        <v>35.623409669211192</v>
      </c>
      <c r="S66" s="68">
        <v>2.5445292620865141</v>
      </c>
      <c r="T66" s="68">
        <v>113.23155216284987</v>
      </c>
      <c r="U66" s="68">
        <v>111.95928753180661</v>
      </c>
      <c r="V66" s="68">
        <v>68.702290076335871</v>
      </c>
      <c r="W66" s="68">
        <v>146.31043256997455</v>
      </c>
      <c r="X66" s="68">
        <v>106.87022900763358</v>
      </c>
      <c r="Y66" s="41">
        <v>-0.28140197426570951</v>
      </c>
      <c r="Z66" s="41">
        <v>-0.14324591455733637</v>
      </c>
      <c r="AA66" s="41">
        <v>9.0082606840088356E-2</v>
      </c>
      <c r="AB66" s="41">
        <v>-9.0000875018634852E-2</v>
      </c>
      <c r="AC66" s="41">
        <v>-0.19581717637398532</v>
      </c>
      <c r="AD66" s="41">
        <v>8.8769476920553092E-2</v>
      </c>
      <c r="AE66" s="41">
        <v>0.22587410714444026</v>
      </c>
      <c r="AF66" s="41">
        <v>0.19271787854286682</v>
      </c>
    </row>
    <row r="67" spans="1:32" x14ac:dyDescent="0.3">
      <c r="A67" s="137" t="s">
        <v>888</v>
      </c>
      <c r="B67" t="s">
        <v>511</v>
      </c>
      <c r="C67" t="s">
        <v>512</v>
      </c>
      <c r="D67" s="3" t="s">
        <v>513</v>
      </c>
      <c r="E67" s="122" t="s">
        <v>514</v>
      </c>
      <c r="F67" t="s">
        <v>515</v>
      </c>
      <c r="G67" t="s">
        <v>516</v>
      </c>
      <c r="H67" t="s">
        <v>517</v>
      </c>
      <c r="I67" s="128">
        <v>0</v>
      </c>
      <c r="J67" s="128">
        <v>39</v>
      </c>
      <c r="K67" s="128">
        <v>1</v>
      </c>
      <c r="L67" s="128">
        <v>186</v>
      </c>
      <c r="M67" s="128">
        <v>117</v>
      </c>
      <c r="N67" s="128">
        <v>66</v>
      </c>
      <c r="O67" s="128">
        <v>144</v>
      </c>
      <c r="P67" s="128">
        <v>140</v>
      </c>
      <c r="Q67" s="68">
        <v>0</v>
      </c>
      <c r="R67" s="68">
        <v>83.333333333333329</v>
      </c>
      <c r="S67" s="68">
        <v>2.1367521367521367</v>
      </c>
      <c r="T67" s="68">
        <v>397.4358974358974</v>
      </c>
      <c r="U67" s="68">
        <v>249.99999999999997</v>
      </c>
      <c r="V67" s="68">
        <v>141.02564102564102</v>
      </c>
      <c r="W67" s="68">
        <v>307.69230769230768</v>
      </c>
      <c r="X67" s="68">
        <v>299.14529914529913</v>
      </c>
      <c r="Y67" s="41">
        <v>-5.6225281300425665E-2</v>
      </c>
      <c r="Z67" s="41">
        <v>0.22368301402589749</v>
      </c>
      <c r="AA67" s="41">
        <v>9.3410550189015826E-2</v>
      </c>
      <c r="AB67" s="41">
        <v>0.4540316187754434</v>
      </c>
      <c r="AC67" s="41">
        <v>0.15245411250122809</v>
      </c>
      <c r="AD67" s="41">
        <v>0.40037131291229916</v>
      </c>
      <c r="AE67" s="41">
        <v>0.54833666297412764</v>
      </c>
      <c r="AF67" s="41">
        <v>0.63871418679955694</v>
      </c>
    </row>
    <row r="68" spans="1:32" x14ac:dyDescent="0.3">
      <c r="A68" s="137" t="s">
        <v>889</v>
      </c>
      <c r="B68" t="s">
        <v>511</v>
      </c>
      <c r="C68" t="s">
        <v>572</v>
      </c>
      <c r="D68" s="3" t="s">
        <v>573</v>
      </c>
      <c r="E68" s="122" t="s">
        <v>574</v>
      </c>
      <c r="F68" t="s">
        <v>538</v>
      </c>
      <c r="G68" t="s">
        <v>539</v>
      </c>
      <c r="H68" t="s">
        <v>540</v>
      </c>
      <c r="I68" s="128">
        <v>20</v>
      </c>
      <c r="J68" s="128">
        <v>54</v>
      </c>
      <c r="K68" s="128">
        <v>4</v>
      </c>
      <c r="L68" s="128">
        <v>302</v>
      </c>
      <c r="M68" s="128">
        <v>285</v>
      </c>
      <c r="N68" s="128">
        <v>225</v>
      </c>
      <c r="O68" s="128">
        <v>334</v>
      </c>
      <c r="P68" s="128">
        <v>226</v>
      </c>
      <c r="Q68" s="68">
        <v>21.231422505307858</v>
      </c>
      <c r="R68" s="68">
        <v>57.324840764331213</v>
      </c>
      <c r="S68" s="68">
        <v>4.2462845010615711</v>
      </c>
      <c r="T68" s="68">
        <v>320.59447983014866</v>
      </c>
      <c r="U68" s="68">
        <v>302.54777070063693</v>
      </c>
      <c r="V68" s="68">
        <v>238.85350318471339</v>
      </c>
      <c r="W68" s="68">
        <v>354.56475583864119</v>
      </c>
      <c r="X68" s="68">
        <v>239.91507430997879</v>
      </c>
      <c r="Y68" s="41">
        <v>1.2527535257005564</v>
      </c>
      <c r="Z68" s="41">
        <v>5.9677370957326441E-2</v>
      </c>
      <c r="AA68" s="41">
        <v>0.266726755189925</v>
      </c>
      <c r="AB68" s="41">
        <v>0.3602731119004714</v>
      </c>
      <c r="AC68" s="41">
        <v>0.23421730875658658</v>
      </c>
      <c r="AD68" s="41">
        <v>0.62689116410442058</v>
      </c>
      <c r="AE68" s="41">
        <v>0.60905988826664959</v>
      </c>
      <c r="AF68" s="41">
        <v>0.54230101918855567</v>
      </c>
    </row>
    <row r="69" spans="1:32" x14ac:dyDescent="0.3">
      <c r="A69" s="137" t="s">
        <v>890</v>
      </c>
      <c r="B69" t="s">
        <v>511</v>
      </c>
      <c r="C69" t="s">
        <v>576</v>
      </c>
      <c r="D69" s="3" t="s">
        <v>577</v>
      </c>
      <c r="F69" t="s">
        <v>578</v>
      </c>
      <c r="G69" t="s">
        <v>581</v>
      </c>
      <c r="H69" t="s">
        <v>579</v>
      </c>
      <c r="I69" s="128">
        <v>0</v>
      </c>
      <c r="J69" s="128">
        <v>59</v>
      </c>
      <c r="K69" s="128">
        <v>16</v>
      </c>
      <c r="L69" s="128">
        <v>446</v>
      </c>
      <c r="M69" s="128">
        <v>455</v>
      </c>
      <c r="N69" s="128">
        <v>681</v>
      </c>
      <c r="O69" s="128">
        <v>4335</v>
      </c>
      <c r="P69" s="128">
        <v>5025</v>
      </c>
      <c r="Q69" s="68">
        <v>0</v>
      </c>
      <c r="R69" s="68">
        <v>46.057767369242782</v>
      </c>
      <c r="S69" s="68">
        <v>12.490241998438721</v>
      </c>
      <c r="T69" s="68">
        <v>348.16549570647936</v>
      </c>
      <c r="U69" s="68">
        <v>355.19125683060111</v>
      </c>
      <c r="V69" s="68">
        <v>531.6159250585481</v>
      </c>
      <c r="W69" s="68">
        <v>3384.074941451991</v>
      </c>
      <c r="X69" s="68">
        <v>3922.7166276346607</v>
      </c>
      <c r="Y69" s="41">
        <v>-0.49352855797098788</v>
      </c>
      <c r="Z69" s="41">
        <v>-3.570039254257535E-2</v>
      </c>
      <c r="AA69" s="41">
        <v>0.69749995867667869</v>
      </c>
      <c r="AB69" s="41">
        <v>0.39587096918474002</v>
      </c>
      <c r="AC69" s="41">
        <v>0.30360135053192783</v>
      </c>
      <c r="AD69" s="41">
        <v>0.97371225110932458</v>
      </c>
      <c r="AE69" s="41">
        <v>1.5882047297704032</v>
      </c>
      <c r="AF69" s="41">
        <v>1.7549138632119297</v>
      </c>
    </row>
    <row r="70" spans="1:32" x14ac:dyDescent="0.3">
      <c r="A70" s="137" t="s">
        <v>891</v>
      </c>
      <c r="B70" t="s">
        <v>511</v>
      </c>
      <c r="C70" t="s">
        <v>576</v>
      </c>
      <c r="D70" s="3" t="s">
        <v>577</v>
      </c>
      <c r="F70" t="s">
        <v>578</v>
      </c>
      <c r="G70" t="s">
        <v>581</v>
      </c>
      <c r="H70" t="s">
        <v>579</v>
      </c>
      <c r="I70" s="128">
        <v>0</v>
      </c>
      <c r="J70" s="128">
        <v>55</v>
      </c>
      <c r="K70" s="128">
        <v>0</v>
      </c>
      <c r="L70" s="128">
        <v>90</v>
      </c>
      <c r="M70" s="128">
        <v>136</v>
      </c>
      <c r="N70" s="128">
        <v>27</v>
      </c>
      <c r="O70" s="128">
        <v>46</v>
      </c>
      <c r="P70" s="128">
        <v>29</v>
      </c>
      <c r="Q70" s="68">
        <v>0</v>
      </c>
      <c r="R70" s="68">
        <v>52.231718898385566</v>
      </c>
      <c r="S70" s="68">
        <v>0</v>
      </c>
      <c r="T70" s="68">
        <v>85.470085470085479</v>
      </c>
      <c r="U70" s="68">
        <v>129.1547958214625</v>
      </c>
      <c r="V70" s="68">
        <v>25.641025641025642</v>
      </c>
      <c r="W70" s="68">
        <v>43.684710351377021</v>
      </c>
      <c r="X70" s="68">
        <v>27.540360873694208</v>
      </c>
      <c r="Y70" s="41">
        <v>-0.40840779941178812</v>
      </c>
      <c r="Z70" s="41">
        <v>1.9196383410751038E-2</v>
      </c>
      <c r="AA70" s="41">
        <v>-0.73589322264200896</v>
      </c>
      <c r="AB70" s="41">
        <v>-0.21218115627542214</v>
      </c>
      <c r="AC70" s="41">
        <v>-0.13463362084111455</v>
      </c>
      <c r="AD70" s="41">
        <v>-0.33530015667190533</v>
      </c>
      <c r="AE70" s="41">
        <v>-0.29626074933984753</v>
      </c>
      <c r="AF70" s="41">
        <v>-0.39132263957474117</v>
      </c>
    </row>
    <row r="71" spans="1:32" x14ac:dyDescent="0.3">
      <c r="A71" s="137" t="s">
        <v>892</v>
      </c>
      <c r="B71" t="s">
        <v>511</v>
      </c>
      <c r="C71" t="s">
        <v>893</v>
      </c>
      <c r="D71" s="3" t="s">
        <v>894</v>
      </c>
      <c r="E71" s="122" t="s">
        <v>895</v>
      </c>
      <c r="F71" t="s">
        <v>896</v>
      </c>
      <c r="G71" t="s">
        <v>897</v>
      </c>
      <c r="H71" t="s">
        <v>898</v>
      </c>
      <c r="I71" s="128">
        <v>45</v>
      </c>
      <c r="J71" s="128">
        <v>158</v>
      </c>
      <c r="K71" s="128">
        <v>124</v>
      </c>
      <c r="L71" s="128">
        <v>204</v>
      </c>
      <c r="M71" s="128">
        <v>200</v>
      </c>
      <c r="N71" s="128">
        <v>147</v>
      </c>
      <c r="O71" s="128">
        <v>254</v>
      </c>
      <c r="P71" s="128">
        <v>191</v>
      </c>
      <c r="Q71" s="68">
        <v>54.545454545454547</v>
      </c>
      <c r="R71" s="68">
        <v>191.51515151515153</v>
      </c>
      <c r="S71" s="68">
        <v>150.30303030303031</v>
      </c>
      <c r="T71" s="68">
        <v>247.27272727272728</v>
      </c>
      <c r="U71" s="68">
        <v>242.42424242424244</v>
      </c>
      <c r="V71" s="68">
        <v>178.18181818181819</v>
      </c>
      <c r="W71" s="68">
        <v>307.87878787878788</v>
      </c>
      <c r="X71" s="68">
        <v>231.51515151515153</v>
      </c>
      <c r="Y71" s="41">
        <v>1.6566080155448668</v>
      </c>
      <c r="Z71" s="41">
        <v>0.58090708947740655</v>
      </c>
      <c r="AA71" s="41">
        <v>1.7662805470892886</v>
      </c>
      <c r="AB71" s="41">
        <v>0.24783799949829666</v>
      </c>
      <c r="AC71" s="41">
        <v>0.13832252737387313</v>
      </c>
      <c r="AD71" s="41">
        <v>0.50013359244757538</v>
      </c>
      <c r="AE71" s="41">
        <v>0.54794850707853748</v>
      </c>
      <c r="AF71" s="41">
        <v>0.52699854538729884</v>
      </c>
    </row>
    <row r="72" spans="1:32" x14ac:dyDescent="0.3">
      <c r="A72" s="137" t="s">
        <v>899</v>
      </c>
      <c r="B72" t="s">
        <v>511</v>
      </c>
      <c r="C72" t="s">
        <v>584</v>
      </c>
      <c r="D72" s="3" t="s">
        <v>585</v>
      </c>
      <c r="E72" s="122" t="s">
        <v>586</v>
      </c>
      <c r="F72" t="s">
        <v>587</v>
      </c>
      <c r="G72" t="s">
        <v>588</v>
      </c>
      <c r="H72" t="s">
        <v>589</v>
      </c>
      <c r="I72" s="128">
        <v>0</v>
      </c>
      <c r="J72" s="128">
        <v>47</v>
      </c>
      <c r="K72" s="128">
        <v>0</v>
      </c>
      <c r="L72" s="128">
        <v>142</v>
      </c>
      <c r="M72" s="128">
        <v>135</v>
      </c>
      <c r="N72" s="128">
        <v>42</v>
      </c>
      <c r="O72" s="128">
        <v>122</v>
      </c>
      <c r="P72" s="128">
        <v>73</v>
      </c>
      <c r="Q72" s="68">
        <v>0</v>
      </c>
      <c r="R72" s="68">
        <v>48.057259713701434</v>
      </c>
      <c r="S72" s="68">
        <v>0</v>
      </c>
      <c r="T72" s="68">
        <v>145.19427402862985</v>
      </c>
      <c r="U72" s="68">
        <v>138.03680981595093</v>
      </c>
      <c r="V72" s="68">
        <v>42.944785276073624</v>
      </c>
      <c r="W72" s="68">
        <v>124.74437627811861</v>
      </c>
      <c r="X72" s="68">
        <v>74.64212678936606</v>
      </c>
      <c r="Y72" s="41">
        <v>-0.37631828301390308</v>
      </c>
      <c r="Z72" s="41">
        <v>-1.6313473689173557E-2</v>
      </c>
      <c r="AA72" s="41">
        <v>-0.70380370624412392</v>
      </c>
      <c r="AB72" s="41">
        <v>1.7074645261788628E-2</v>
      </c>
      <c r="AC72" s="41">
        <v>-0.10573746060957977</v>
      </c>
      <c r="AD72" s="41">
        <v>-0.11415440405397134</v>
      </c>
      <c r="AE72" s="41">
        <v>0.15651190286863487</v>
      </c>
      <c r="AF72" s="41">
        <v>3.7232199929175779E-2</v>
      </c>
    </row>
    <row r="73" spans="1:32" x14ac:dyDescent="0.3">
      <c r="A73" s="137" t="s">
        <v>900</v>
      </c>
      <c r="B73" t="s">
        <v>511</v>
      </c>
      <c r="C73" t="s">
        <v>591</v>
      </c>
      <c r="D73" s="3" t="s">
        <v>592</v>
      </c>
      <c r="E73" s="122" t="s">
        <v>593</v>
      </c>
      <c r="F73" t="s">
        <v>594</v>
      </c>
      <c r="G73" t="s">
        <v>595</v>
      </c>
      <c r="H73" t="s">
        <v>591</v>
      </c>
      <c r="I73" s="128">
        <v>0</v>
      </c>
      <c r="J73" s="128">
        <v>35</v>
      </c>
      <c r="K73" s="128">
        <v>0</v>
      </c>
      <c r="L73" s="128">
        <v>156</v>
      </c>
      <c r="M73" s="128">
        <v>151</v>
      </c>
      <c r="N73" s="128">
        <v>104</v>
      </c>
      <c r="O73" s="128">
        <v>153</v>
      </c>
      <c r="P73" s="128">
        <v>130</v>
      </c>
      <c r="Q73" s="68">
        <v>0</v>
      </c>
      <c r="R73" s="68">
        <v>39.149888143176732</v>
      </c>
      <c r="S73" s="68">
        <v>0</v>
      </c>
      <c r="T73" s="68">
        <v>174.49664429530202</v>
      </c>
      <c r="U73" s="68">
        <v>168.90380313199105</v>
      </c>
      <c r="V73" s="68">
        <v>116.331096196868</v>
      </c>
      <c r="W73" s="68">
        <v>171.14093959731542</v>
      </c>
      <c r="X73" s="68">
        <v>145.413870246085</v>
      </c>
      <c r="Y73" s="41">
        <v>-0.33731694702221932</v>
      </c>
      <c r="Z73" s="41">
        <v>-0.10377739426726224</v>
      </c>
      <c r="AA73" s="41">
        <v>-0.66480237025244027</v>
      </c>
      <c r="AB73" s="41">
        <v>9.6775458791410668E-2</v>
      </c>
      <c r="AC73" s="41">
        <v>-1.8262786989996751E-2</v>
      </c>
      <c r="AD73" s="41">
        <v>0.3155742923344737</v>
      </c>
      <c r="AE73" s="41">
        <v>0.29348552997297261</v>
      </c>
      <c r="AF73" s="41">
        <v>0.32555670851096441</v>
      </c>
    </row>
    <row r="74" spans="1:32" x14ac:dyDescent="0.3">
      <c r="A74" s="137" t="s">
        <v>901</v>
      </c>
      <c r="B74" t="s">
        <v>511</v>
      </c>
      <c r="C74" t="s">
        <v>591</v>
      </c>
      <c r="D74" s="3" t="s">
        <v>592</v>
      </c>
      <c r="E74" s="122" t="s">
        <v>593</v>
      </c>
      <c r="F74" t="s">
        <v>594</v>
      </c>
      <c r="G74" t="s">
        <v>595</v>
      </c>
      <c r="H74" t="s">
        <v>591</v>
      </c>
      <c r="I74" s="128">
        <v>0</v>
      </c>
      <c r="J74" s="128">
        <v>42</v>
      </c>
      <c r="K74" s="128">
        <v>2</v>
      </c>
      <c r="L74" s="128">
        <v>119</v>
      </c>
      <c r="M74" s="128">
        <v>169</v>
      </c>
      <c r="N74" s="128">
        <v>36</v>
      </c>
      <c r="O74" s="128">
        <v>68</v>
      </c>
      <c r="P74" s="128">
        <v>59</v>
      </c>
      <c r="Q74" s="68">
        <v>0</v>
      </c>
      <c r="R74" s="68">
        <v>46.822742474916389</v>
      </c>
      <c r="S74" s="68">
        <v>2.229654403567447</v>
      </c>
      <c r="T74" s="68">
        <v>132.66443701226311</v>
      </c>
      <c r="U74" s="68">
        <v>188.40579710144928</v>
      </c>
      <c r="V74" s="68">
        <v>40.133779264214049</v>
      </c>
      <c r="W74" s="68">
        <v>75.808249721293194</v>
      </c>
      <c r="X74" s="68">
        <v>65.774804905239691</v>
      </c>
      <c r="Y74" s="41">
        <v>-0.33877187127039371</v>
      </c>
      <c r="Z74" s="41">
        <v>-2.7071741520219173E-2</v>
      </c>
      <c r="AA74" s="41">
        <v>3.2712709835404176E-2</v>
      </c>
      <c r="AB74" s="41">
        <v>-2.1825902055074526E-2</v>
      </c>
      <c r="AC74" s="41">
        <v>2.9039358462605944E-2</v>
      </c>
      <c r="AD74" s="41">
        <v>-0.14270405790429885</v>
      </c>
      <c r="AE74" s="41">
        <v>-5.8387202595981465E-2</v>
      </c>
      <c r="AF74" s="41">
        <v>-1.6991761682960117E-2</v>
      </c>
    </row>
    <row r="75" spans="1:32" x14ac:dyDescent="0.3">
      <c r="A75" s="137" t="s">
        <v>902</v>
      </c>
      <c r="B75" t="s">
        <v>511</v>
      </c>
      <c r="C75" t="s">
        <v>598</v>
      </c>
      <c r="D75" s="3" t="s">
        <v>599</v>
      </c>
      <c r="E75" s="122" t="s">
        <v>610</v>
      </c>
      <c r="F75" t="s">
        <v>611</v>
      </c>
      <c r="H75" t="s">
        <v>613</v>
      </c>
      <c r="I75" s="128">
        <v>1</v>
      </c>
      <c r="J75" s="128">
        <v>24</v>
      </c>
      <c r="K75" s="128">
        <v>1</v>
      </c>
      <c r="L75" s="128">
        <v>91</v>
      </c>
      <c r="M75" s="128">
        <v>134</v>
      </c>
      <c r="N75" s="128">
        <v>36</v>
      </c>
      <c r="O75" s="128">
        <v>44</v>
      </c>
      <c r="P75" s="128">
        <v>45</v>
      </c>
      <c r="Q75" s="68">
        <v>2.3148148148148149</v>
      </c>
      <c r="R75" s="68">
        <v>55.555555555555557</v>
      </c>
      <c r="S75" s="68">
        <v>2.3148148148148149</v>
      </c>
      <c r="T75" s="68">
        <v>210.64814814814815</v>
      </c>
      <c r="U75" s="68">
        <v>310.18518518518516</v>
      </c>
      <c r="V75" s="68">
        <v>83.333333333333329</v>
      </c>
      <c r="W75" s="68">
        <v>101.85185185185185</v>
      </c>
      <c r="X75" s="68">
        <v>104.16666666666667</v>
      </c>
      <c r="Y75" s="41">
        <v>0.45565807967844868</v>
      </c>
      <c r="Z75" s="41">
        <v>5.1014109023181681E-2</v>
      </c>
      <c r="AA75" s="41">
        <v>0.12817265644822784</v>
      </c>
      <c r="AB75" s="41">
        <v>0.17953598295639728</v>
      </c>
      <c r="AC75" s="41">
        <v>0.2459006364911118</v>
      </c>
      <c r="AD75" s="41">
        <v>0.17460463832488121</v>
      </c>
      <c r="AE75" s="41">
        <v>7.1590933121704559E-2</v>
      </c>
      <c r="AF75" s="41">
        <v>0.18381136547478266</v>
      </c>
    </row>
    <row r="76" spans="1:32" x14ac:dyDescent="0.3">
      <c r="A76" s="137" t="s">
        <v>903</v>
      </c>
      <c r="B76" t="s">
        <v>511</v>
      </c>
      <c r="C76" t="s">
        <v>598</v>
      </c>
      <c r="D76" s="3" t="s">
        <v>599</v>
      </c>
      <c r="E76" s="122" t="s">
        <v>600</v>
      </c>
      <c r="F76" t="s">
        <v>601</v>
      </c>
      <c r="G76" t="s">
        <v>602</v>
      </c>
      <c r="I76" s="128">
        <v>0</v>
      </c>
      <c r="J76" s="128">
        <v>65</v>
      </c>
      <c r="K76" s="128">
        <v>2</v>
      </c>
      <c r="L76" s="128">
        <v>196</v>
      </c>
      <c r="M76" s="128">
        <v>227</v>
      </c>
      <c r="N76" s="128">
        <v>108</v>
      </c>
      <c r="O76" s="128">
        <v>160</v>
      </c>
      <c r="P76" s="128">
        <v>161</v>
      </c>
      <c r="Q76" s="68">
        <v>0</v>
      </c>
      <c r="R76" s="68">
        <v>50.980392156862749</v>
      </c>
      <c r="S76" s="68">
        <v>1.5686274509803924</v>
      </c>
      <c r="T76" s="68">
        <v>153.72549019607845</v>
      </c>
      <c r="U76" s="68">
        <v>178.03921568627453</v>
      </c>
      <c r="V76" s="68">
        <v>84.705882352941188</v>
      </c>
      <c r="W76" s="68">
        <v>125.49019607843138</v>
      </c>
      <c r="X76" s="68">
        <v>126.27450980392157</v>
      </c>
      <c r="Y76" s="41">
        <v>-0.49148961299627558</v>
      </c>
      <c r="Z76" s="41">
        <v>8.0628866953704331E-3</v>
      </c>
      <c r="AA76" s="41">
        <v>-0.12000503189047769</v>
      </c>
      <c r="AB76" s="41">
        <v>4.1451005646332605E-2</v>
      </c>
      <c r="AC76" s="41">
        <v>4.1333151907543379E-3</v>
      </c>
      <c r="AD76" s="41">
        <v>0.17771507409789294</v>
      </c>
      <c r="AE76" s="41">
        <v>0.15867952092660198</v>
      </c>
      <c r="AF76" s="41">
        <v>0.2639460575297301</v>
      </c>
    </row>
    <row r="77" spans="1:32" x14ac:dyDescent="0.3">
      <c r="A77" s="137" t="s">
        <v>904</v>
      </c>
      <c r="B77" t="s">
        <v>511</v>
      </c>
      <c r="C77" t="s">
        <v>598</v>
      </c>
      <c r="D77" s="3" t="s">
        <v>599</v>
      </c>
      <c r="E77" s="122" t="s">
        <v>624</v>
      </c>
      <c r="F77" t="s">
        <v>625</v>
      </c>
      <c r="G77" t="s">
        <v>626</v>
      </c>
      <c r="H77" t="s">
        <v>627</v>
      </c>
      <c r="I77" s="128">
        <v>0</v>
      </c>
      <c r="J77" s="128">
        <v>82</v>
      </c>
      <c r="K77" s="128">
        <v>0</v>
      </c>
      <c r="L77" s="128">
        <v>414</v>
      </c>
      <c r="M77" s="128">
        <v>400</v>
      </c>
      <c r="N77" s="128">
        <v>187</v>
      </c>
      <c r="O77" s="128">
        <v>392</v>
      </c>
      <c r="P77" s="128">
        <v>288</v>
      </c>
      <c r="Q77" s="68">
        <v>0</v>
      </c>
      <c r="R77" s="68">
        <v>104.72541507024265</v>
      </c>
      <c r="S77" s="68">
        <v>0</v>
      </c>
      <c r="T77" s="68">
        <v>528.73563218390802</v>
      </c>
      <c r="U77" s="68">
        <v>510.85568326947634</v>
      </c>
      <c r="V77" s="68">
        <v>238.8250319284802</v>
      </c>
      <c r="W77" s="68">
        <v>500.63856960408685</v>
      </c>
      <c r="X77" s="68">
        <v>367.81609195402297</v>
      </c>
      <c r="Y77" s="41">
        <v>-0.27974119028424499</v>
      </c>
      <c r="Z77" s="41">
        <v>0.32002395796554306</v>
      </c>
      <c r="AA77" s="41">
        <v>-0.60722661351446594</v>
      </c>
      <c r="AB77" s="41">
        <v>0.57736140853320994</v>
      </c>
      <c r="AC77" s="41">
        <v>0.46150285732991014</v>
      </c>
      <c r="AD77" s="41">
        <v>0.62703503068911282</v>
      </c>
      <c r="AE77" s="41">
        <v>0.75879256797901296</v>
      </c>
      <c r="AF77" s="41">
        <v>0.72766777106638914</v>
      </c>
    </row>
    <row r="78" spans="1:32" x14ac:dyDescent="0.3">
      <c r="A78" s="137" t="s">
        <v>905</v>
      </c>
      <c r="B78" t="s">
        <v>511</v>
      </c>
      <c r="C78" t="s">
        <v>598</v>
      </c>
      <c r="D78" s="3" t="s">
        <v>599</v>
      </c>
      <c r="E78" s="122" t="s">
        <v>619</v>
      </c>
      <c r="F78" t="s">
        <v>620</v>
      </c>
      <c r="G78" t="s">
        <v>621</v>
      </c>
      <c r="H78" t="s">
        <v>622</v>
      </c>
      <c r="I78" s="128">
        <v>0</v>
      </c>
      <c r="J78" s="128">
        <v>154</v>
      </c>
      <c r="K78" s="128">
        <v>3</v>
      </c>
      <c r="L78" s="128">
        <v>753</v>
      </c>
      <c r="M78" s="128">
        <v>662</v>
      </c>
      <c r="N78" s="128">
        <v>423</v>
      </c>
      <c r="O78" s="128">
        <v>863</v>
      </c>
      <c r="P78" s="128">
        <v>503</v>
      </c>
      <c r="Q78" s="68">
        <v>0</v>
      </c>
      <c r="R78" s="68">
        <v>90.855457227138643</v>
      </c>
      <c r="S78" s="68">
        <v>1.7699115044247786</v>
      </c>
      <c r="T78" s="68">
        <v>444.24778761061947</v>
      </c>
      <c r="U78" s="68">
        <v>390.56047197640117</v>
      </c>
      <c r="V78" s="68">
        <v>249.55752212389379</v>
      </c>
      <c r="W78" s="68">
        <v>509.14454277286131</v>
      </c>
      <c r="X78" s="68">
        <v>296.75516224188789</v>
      </c>
      <c r="Y78" s="41">
        <v>-0.61514913076540256</v>
      </c>
      <c r="Z78" s="41">
        <v>0.25709055269531378</v>
      </c>
      <c r="AA78" s="41">
        <v>-9.7536513981366729E-2</v>
      </c>
      <c r="AB78" s="41">
        <v>0.50151218981641066</v>
      </c>
      <c r="AC78" s="41">
        <v>0.34467827903734155</v>
      </c>
      <c r="AD78" s="41">
        <v>0.64547923281094333</v>
      </c>
      <c r="AE78" s="41">
        <v>0.76580730832006172</v>
      </c>
      <c r="AF78" s="41">
        <v>0.63411348798311817</v>
      </c>
    </row>
    <row r="79" spans="1:32" x14ac:dyDescent="0.3">
      <c r="A79" s="137" t="s">
        <v>906</v>
      </c>
      <c r="B79" t="s">
        <v>511</v>
      </c>
      <c r="C79" t="s">
        <v>598</v>
      </c>
      <c r="D79" s="3" t="s">
        <v>599</v>
      </c>
      <c r="E79" s="122" t="s">
        <v>600</v>
      </c>
      <c r="F79" t="s">
        <v>601</v>
      </c>
      <c r="G79" t="s">
        <v>602</v>
      </c>
      <c r="H79" t="s">
        <v>603</v>
      </c>
      <c r="I79" s="128">
        <v>0</v>
      </c>
      <c r="J79" s="128">
        <v>83</v>
      </c>
      <c r="K79" s="128">
        <v>3</v>
      </c>
      <c r="L79" s="128">
        <v>570</v>
      </c>
      <c r="M79" s="128">
        <v>478</v>
      </c>
      <c r="N79" s="128">
        <v>294</v>
      </c>
      <c r="O79" s="128">
        <v>641</v>
      </c>
      <c r="P79" s="128">
        <v>305</v>
      </c>
      <c r="Q79" s="68">
        <v>0</v>
      </c>
      <c r="R79" s="68">
        <v>62.452972159518438</v>
      </c>
      <c r="S79" s="68">
        <v>2.2573363431151243</v>
      </c>
      <c r="T79" s="68">
        <v>428.89390519187361</v>
      </c>
      <c r="U79" s="68">
        <v>359.66892400300981</v>
      </c>
      <c r="V79" s="68">
        <v>221.21896162528216</v>
      </c>
      <c r="W79" s="68">
        <v>482.31753197893153</v>
      </c>
      <c r="X79" s="68">
        <v>229.49586155003763</v>
      </c>
      <c r="Y79" s="41">
        <v>-0.50950440916903361</v>
      </c>
      <c r="Z79" s="41">
        <v>9.5493266014431435E-2</v>
      </c>
      <c r="AA79" s="41">
        <v>8.1082076150022792E-3</v>
      </c>
      <c r="AB79" s="41">
        <v>0.4863293035163625</v>
      </c>
      <c r="AC79" s="41">
        <v>0.30901906013772751</v>
      </c>
      <c r="AD79" s="41">
        <v>0.59335583886370702</v>
      </c>
      <c r="AE79" s="41">
        <v>0.74238634872390041</v>
      </c>
      <c r="AF79" s="41">
        <v>0.52276994926842346</v>
      </c>
    </row>
    <row r="80" spans="1:32" x14ac:dyDescent="0.3">
      <c r="A80" s="137" t="s">
        <v>907</v>
      </c>
      <c r="B80" t="s">
        <v>511</v>
      </c>
      <c r="C80" t="s">
        <v>598</v>
      </c>
      <c r="D80" s="3" t="s">
        <v>599</v>
      </c>
      <c r="E80" s="122" t="s">
        <v>610</v>
      </c>
      <c r="F80" t="s">
        <v>611</v>
      </c>
      <c r="G80" t="s">
        <v>612</v>
      </c>
      <c r="H80" t="s">
        <v>613</v>
      </c>
      <c r="I80" s="128">
        <v>0</v>
      </c>
      <c r="J80" s="128">
        <v>24</v>
      </c>
      <c r="K80" s="128">
        <v>1</v>
      </c>
      <c r="L80" s="128">
        <v>210</v>
      </c>
      <c r="M80" s="128">
        <v>226</v>
      </c>
      <c r="N80" s="128">
        <v>84</v>
      </c>
      <c r="O80" s="128">
        <v>158</v>
      </c>
      <c r="P80" s="128">
        <v>98</v>
      </c>
      <c r="Q80" s="68">
        <v>0</v>
      </c>
      <c r="R80" s="68">
        <v>63.492063492063494</v>
      </c>
      <c r="S80" s="68">
        <v>2.6455026455026456</v>
      </c>
      <c r="T80" s="68">
        <v>555.55555555555554</v>
      </c>
      <c r="U80" s="68">
        <v>597.88359788359787</v>
      </c>
      <c r="V80" s="68">
        <v>222.22222222222223</v>
      </c>
      <c r="W80" s="68">
        <v>417.98941798941797</v>
      </c>
      <c r="X80" s="68">
        <v>259.25925925925924</v>
      </c>
      <c r="Y80" s="41">
        <v>3.6528771936472998E-2</v>
      </c>
      <c r="Z80" s="41">
        <v>0.10900605600086843</v>
      </c>
      <c r="AA80" s="41">
        <v>0.18616460342591459</v>
      </c>
      <c r="AB80" s="41">
        <v>0.59935893603932278</v>
      </c>
      <c r="AC80" s="41">
        <v>0.53023850547922236</v>
      </c>
      <c r="AD80" s="41">
        <v>0.59716042979578554</v>
      </c>
      <c r="AE80" s="41">
        <v>0.68125213567222997</v>
      </c>
      <c r="AF80" s="41">
        <v>0.5772281462929687</v>
      </c>
    </row>
    <row r="81" spans="1:32" x14ac:dyDescent="0.3">
      <c r="A81" s="137" t="s">
        <v>908</v>
      </c>
      <c r="B81" t="s">
        <v>511</v>
      </c>
      <c r="C81" t="s">
        <v>598</v>
      </c>
      <c r="D81" s="3" t="s">
        <v>599</v>
      </c>
      <c r="E81" s="122" t="s">
        <v>605</v>
      </c>
      <c r="F81" t="s">
        <v>606</v>
      </c>
      <c r="G81" t="s">
        <v>607</v>
      </c>
      <c r="H81" t="s">
        <v>608</v>
      </c>
      <c r="I81" s="128">
        <v>0</v>
      </c>
      <c r="J81" s="128">
        <v>40</v>
      </c>
      <c r="K81" s="128">
        <v>1</v>
      </c>
      <c r="L81" s="128">
        <v>98</v>
      </c>
      <c r="M81" s="128">
        <v>154</v>
      </c>
      <c r="N81" s="128">
        <v>37</v>
      </c>
      <c r="O81" s="128">
        <v>46</v>
      </c>
      <c r="P81" s="128">
        <v>38</v>
      </c>
      <c r="Q81" s="68">
        <v>0</v>
      </c>
      <c r="R81" s="68">
        <v>96.618357487922708</v>
      </c>
      <c r="S81" s="68">
        <v>2.4154589371980677</v>
      </c>
      <c r="T81" s="68">
        <v>236.71497584541063</v>
      </c>
      <c r="U81" s="68">
        <v>371.98067632850245</v>
      </c>
      <c r="V81" s="68">
        <v>89.371980676328505</v>
      </c>
      <c r="W81" s="68">
        <v>111.11111111111111</v>
      </c>
      <c r="X81" s="68">
        <v>91.787439613526573</v>
      </c>
      <c r="Y81" s="41">
        <v>-2.9797693472005515E-3</v>
      </c>
      <c r="Z81" s="41">
        <v>0.28778645356733096</v>
      </c>
      <c r="AA81" s="41">
        <v>0.14665606214224094</v>
      </c>
      <c r="AB81" s="41">
        <v>0.2300345250815739</v>
      </c>
      <c r="AC81" s="41">
        <v>0.32459024160755168</v>
      </c>
      <c r="AD81" s="41">
        <v>0.20482644729013849</v>
      </c>
      <c r="AE81" s="41">
        <v>0.10916728072474004</v>
      </c>
      <c r="AF81" s="41">
        <v>0.12974410402018413</v>
      </c>
    </row>
    <row r="82" spans="1:32" x14ac:dyDescent="0.3">
      <c r="A82" s="137" t="s">
        <v>909</v>
      </c>
      <c r="B82" t="s">
        <v>511</v>
      </c>
      <c r="C82" t="s">
        <v>598</v>
      </c>
      <c r="D82" s="3" t="s">
        <v>599</v>
      </c>
      <c r="E82" s="122" t="s">
        <v>619</v>
      </c>
      <c r="F82" t="s">
        <v>620</v>
      </c>
      <c r="G82" t="s">
        <v>621</v>
      </c>
      <c r="H82" t="s">
        <v>622</v>
      </c>
      <c r="I82" s="128">
        <v>14</v>
      </c>
      <c r="J82" s="128">
        <v>122</v>
      </c>
      <c r="K82" s="128">
        <v>37</v>
      </c>
      <c r="L82" s="128">
        <v>160</v>
      </c>
      <c r="M82" s="128">
        <v>146</v>
      </c>
      <c r="N82" s="128">
        <v>69</v>
      </c>
      <c r="O82" s="128">
        <v>76</v>
      </c>
      <c r="P82" s="128">
        <v>67</v>
      </c>
      <c r="Q82" s="68">
        <v>9.48509485094851</v>
      </c>
      <c r="R82" s="68">
        <v>82.655826558265588</v>
      </c>
      <c r="S82" s="68">
        <v>25.067750677506776</v>
      </c>
      <c r="T82" s="68">
        <v>108.40108401084011</v>
      </c>
      <c r="U82" s="68">
        <v>98.915989159891595</v>
      </c>
      <c r="V82" s="68">
        <v>46.747967479674799</v>
      </c>
      <c r="W82" s="68">
        <v>51.490514905149055</v>
      </c>
      <c r="X82" s="68">
        <v>45.392953929539296</v>
      </c>
      <c r="Y82" s="41">
        <v>0.90733221218563176</v>
      </c>
      <c r="Z82" s="41">
        <v>0.21638150268708986</v>
      </c>
      <c r="AA82" s="41">
        <v>0.99251005444815477</v>
      </c>
      <c r="AB82" s="41">
        <v>-0.11001268504127086</v>
      </c>
      <c r="AC82" s="41">
        <v>-0.25058663382929741</v>
      </c>
      <c r="AD82" s="41">
        <v>-7.9306032213590283E-2</v>
      </c>
      <c r="AE82" s="41">
        <v>-0.22671025337772008</v>
      </c>
      <c r="AF82" s="41">
        <v>-0.17849886902341544</v>
      </c>
    </row>
    <row r="83" spans="1:32" x14ac:dyDescent="0.3">
      <c r="A83" s="137" t="s">
        <v>910</v>
      </c>
      <c r="B83" t="s">
        <v>511</v>
      </c>
      <c r="C83" t="s">
        <v>598</v>
      </c>
      <c r="D83" s="3" t="s">
        <v>599</v>
      </c>
      <c r="E83" s="122" t="s">
        <v>605</v>
      </c>
      <c r="F83" t="s">
        <v>606</v>
      </c>
      <c r="G83" t="s">
        <v>607</v>
      </c>
      <c r="H83" t="s">
        <v>608</v>
      </c>
      <c r="I83" s="128">
        <v>0</v>
      </c>
      <c r="J83" s="128">
        <v>45</v>
      </c>
      <c r="K83" s="128">
        <v>2</v>
      </c>
      <c r="L83" s="128">
        <v>80</v>
      </c>
      <c r="M83" s="128">
        <v>123</v>
      </c>
      <c r="N83" s="128">
        <v>33</v>
      </c>
      <c r="O83" s="128">
        <v>61</v>
      </c>
      <c r="P83" s="128">
        <v>68</v>
      </c>
      <c r="Q83" s="68">
        <v>0</v>
      </c>
      <c r="R83" s="68">
        <v>55.762081784386616</v>
      </c>
      <c r="S83" s="68">
        <v>2.4783147459727384</v>
      </c>
      <c r="T83" s="68">
        <v>99.132589838909539</v>
      </c>
      <c r="U83" s="68">
        <v>152.41635687732341</v>
      </c>
      <c r="V83" s="68">
        <v>40.892193308550183</v>
      </c>
      <c r="W83" s="68">
        <v>75.58859975216852</v>
      </c>
      <c r="X83" s="68">
        <v>84.262701363073106</v>
      </c>
      <c r="Y83" s="41">
        <v>-0.29285296294837215</v>
      </c>
      <c r="Z83" s="41">
        <v>4.8469633408603337E-2</v>
      </c>
      <c r="AA83" s="41">
        <v>7.8631618157425864E-2</v>
      </c>
      <c r="AB83" s="41">
        <v>-0.14747901864934085</v>
      </c>
      <c r="AC83" s="41">
        <v>-6.2544478158788802E-2</v>
      </c>
      <c r="AD83" s="41">
        <v>-0.13403320700190663</v>
      </c>
      <c r="AE83" s="41">
        <v>-5.9283749990968679E-2</v>
      </c>
      <c r="AF83" s="41">
        <v>9.0100752402937467E-2</v>
      </c>
    </row>
    <row r="84" spans="1:32" x14ac:dyDescent="0.3">
      <c r="A84" s="137" t="s">
        <v>911</v>
      </c>
      <c r="B84" t="s">
        <v>511</v>
      </c>
      <c r="C84" t="s">
        <v>598</v>
      </c>
      <c r="D84" s="3" t="s">
        <v>599</v>
      </c>
      <c r="E84" s="122" t="s">
        <v>600</v>
      </c>
      <c r="F84" t="s">
        <v>601</v>
      </c>
      <c r="G84" t="s">
        <v>602</v>
      </c>
      <c r="I84" s="128">
        <v>0</v>
      </c>
      <c r="J84" s="128">
        <v>56</v>
      </c>
      <c r="K84" s="128">
        <v>1</v>
      </c>
      <c r="L84" s="128">
        <v>107</v>
      </c>
      <c r="M84" s="128">
        <v>160</v>
      </c>
      <c r="N84" s="128">
        <v>46</v>
      </c>
      <c r="O84" s="128">
        <v>87</v>
      </c>
      <c r="P84" s="128">
        <v>49</v>
      </c>
      <c r="Q84" s="68">
        <v>0</v>
      </c>
      <c r="R84" s="68">
        <v>46.090534979423865</v>
      </c>
      <c r="S84" s="68">
        <v>0.82304526748971185</v>
      </c>
      <c r="T84" s="68">
        <v>88.065843621399168</v>
      </c>
      <c r="U84" s="68">
        <v>131.68724279835391</v>
      </c>
      <c r="V84" s="68">
        <v>37.860082304526749</v>
      </c>
      <c r="W84" s="68">
        <v>71.604938271604937</v>
      </c>
      <c r="X84" s="68">
        <v>40.329218106995881</v>
      </c>
      <c r="Y84" s="41">
        <v>-0.47055570616063269</v>
      </c>
      <c r="Z84" s="41">
        <v>-3.5196058641331122E-2</v>
      </c>
      <c r="AA84" s="41">
        <v>-0.32091987467119115</v>
      </c>
      <c r="AB84" s="41">
        <v>-0.19956917797784576</v>
      </c>
      <c r="AC84" s="41">
        <v>-0.12643914222584304</v>
      </c>
      <c r="AD84" s="41">
        <v>-0.1693278043610586</v>
      </c>
      <c r="AE84" s="41">
        <v>-8.3853555956332745E-2</v>
      </c>
      <c r="AF84" s="41">
        <v>-0.22868736336817994</v>
      </c>
    </row>
    <row r="85" spans="1:32" x14ac:dyDescent="0.3">
      <c r="A85" s="137" t="s">
        <v>912</v>
      </c>
      <c r="B85" t="s">
        <v>511</v>
      </c>
      <c r="C85" t="s">
        <v>598</v>
      </c>
      <c r="D85" s="3" t="s">
        <v>599</v>
      </c>
      <c r="E85" s="122" t="s">
        <v>600</v>
      </c>
      <c r="F85" t="s">
        <v>601</v>
      </c>
      <c r="I85" s="128">
        <v>0</v>
      </c>
      <c r="J85" s="128">
        <v>14</v>
      </c>
      <c r="K85" s="128">
        <v>0</v>
      </c>
      <c r="L85" s="128">
        <v>8</v>
      </c>
      <c r="M85" s="128">
        <v>24</v>
      </c>
      <c r="N85" s="128">
        <v>22</v>
      </c>
      <c r="O85" s="128">
        <v>22</v>
      </c>
      <c r="P85" s="128">
        <v>15</v>
      </c>
      <c r="Q85" s="68">
        <v>0</v>
      </c>
      <c r="R85" s="68">
        <v>59.829059829059823</v>
      </c>
      <c r="S85" s="68">
        <v>0</v>
      </c>
      <c r="T85" s="68">
        <v>34.188034188034187</v>
      </c>
      <c r="U85" s="68">
        <v>102.56410256410255</v>
      </c>
      <c r="V85" s="68">
        <v>94.01709401709401</v>
      </c>
      <c r="W85" s="68">
        <v>94.01709401709401</v>
      </c>
      <c r="X85" s="68">
        <v>64.102564102564102</v>
      </c>
      <c r="Y85" s="41">
        <v>0.24480471436355553</v>
      </c>
      <c r="Z85" s="41">
        <v>8.9483916298393334E-2</v>
      </c>
      <c r="AA85" s="41">
        <v>-8.2680708866665398E-2</v>
      </c>
      <c r="AB85" s="41">
        <v>-0.58619829599098905</v>
      </c>
      <c r="AC85" s="41">
        <v>-0.22738767407801333</v>
      </c>
      <c r="AD85" s="41">
        <v>0.23076218138453816</v>
      </c>
      <c r="AE85" s="41">
        <v>4.1681329656904624E-2</v>
      </c>
      <c r="AF85" s="41">
        <v>-1.7600443607269024E-2</v>
      </c>
    </row>
    <row r="86" spans="1:32" x14ac:dyDescent="0.3">
      <c r="A86" s="137" t="s">
        <v>913</v>
      </c>
      <c r="B86" t="s">
        <v>631</v>
      </c>
      <c r="C86" t="s">
        <v>632</v>
      </c>
      <c r="D86" s="3" t="s">
        <v>633</v>
      </c>
      <c r="E86" s="122" t="s">
        <v>634</v>
      </c>
      <c r="F86" t="s">
        <v>914</v>
      </c>
      <c r="G86" t="s">
        <v>915</v>
      </c>
      <c r="H86" t="s">
        <v>522</v>
      </c>
      <c r="I86" s="128">
        <v>1</v>
      </c>
      <c r="J86" s="128">
        <v>63</v>
      </c>
      <c r="K86" s="128">
        <v>2</v>
      </c>
      <c r="L86" s="128">
        <v>130</v>
      </c>
      <c r="M86" s="128">
        <v>167</v>
      </c>
      <c r="N86" s="128">
        <v>48</v>
      </c>
      <c r="O86" s="128">
        <v>62</v>
      </c>
      <c r="P86" s="128">
        <v>74</v>
      </c>
      <c r="Q86" s="68">
        <v>1.2578616352201257</v>
      </c>
      <c r="R86" s="68">
        <v>79.245283018867923</v>
      </c>
      <c r="S86" s="68">
        <v>2.5157232704402515</v>
      </c>
      <c r="T86" s="68">
        <v>163.52201257861634</v>
      </c>
      <c r="U86" s="68">
        <v>210.06289308176099</v>
      </c>
      <c r="V86" s="68">
        <v>60.377358490566031</v>
      </c>
      <c r="W86" s="68">
        <v>77.987421383647799</v>
      </c>
      <c r="X86" s="68">
        <v>93.081761006289298</v>
      </c>
      <c r="Y86" s="41">
        <v>0.19077469783689049</v>
      </c>
      <c r="Z86" s="41">
        <v>0.19973836810906667</v>
      </c>
      <c r="AA86" s="41">
        <v>8.5138024223025965E-2</v>
      </c>
      <c r="AB86" s="41">
        <v>6.8842018722690537E-2</v>
      </c>
      <c r="AC86" s="41">
        <v>7.6309781683990788E-2</v>
      </c>
      <c r="AD86" s="41">
        <v>3.3170130629111887E-2</v>
      </c>
      <c r="AE86" s="41">
        <v>-4.577244235671004E-2</v>
      </c>
      <c r="AF86" s="41">
        <v>0.13307285972440488</v>
      </c>
    </row>
    <row r="87" spans="1:32" x14ac:dyDescent="0.3">
      <c r="A87" s="137" t="s">
        <v>916</v>
      </c>
      <c r="B87" t="s">
        <v>631</v>
      </c>
      <c r="C87" t="s">
        <v>632</v>
      </c>
      <c r="D87" s="3" t="s">
        <v>633</v>
      </c>
      <c r="E87" s="122" t="s">
        <v>652</v>
      </c>
      <c r="F87" t="s">
        <v>653</v>
      </c>
      <c r="G87" t="s">
        <v>654</v>
      </c>
      <c r="H87" t="s">
        <v>641</v>
      </c>
      <c r="I87" s="128">
        <v>0</v>
      </c>
      <c r="J87" s="128">
        <v>46</v>
      </c>
      <c r="K87" s="128">
        <v>2</v>
      </c>
      <c r="L87" s="128">
        <v>171</v>
      </c>
      <c r="M87" s="128">
        <v>220</v>
      </c>
      <c r="N87" s="128">
        <v>179</v>
      </c>
      <c r="O87" s="128">
        <v>211</v>
      </c>
      <c r="P87" s="128">
        <v>133</v>
      </c>
      <c r="Q87" s="68">
        <v>0</v>
      </c>
      <c r="R87" s="68">
        <v>37.398373983739837</v>
      </c>
      <c r="S87" s="68">
        <v>1.6260162601626016</v>
      </c>
      <c r="T87" s="68">
        <v>139.02439024390245</v>
      </c>
      <c r="U87" s="68">
        <v>178.86178861788619</v>
      </c>
      <c r="V87" s="68">
        <v>145.52845528455285</v>
      </c>
      <c r="W87" s="68">
        <v>171.54471544715449</v>
      </c>
      <c r="X87" s="68">
        <v>108.130081300813</v>
      </c>
      <c r="Y87" s="41">
        <v>-0.47588453966569955</v>
      </c>
      <c r="Z87" s="41">
        <v>-0.12512038707588269</v>
      </c>
      <c r="AA87" s="41">
        <v>-0.10439995855990165</v>
      </c>
      <c r="AB87" s="41">
        <v>-2.0423513557475447E-3</v>
      </c>
      <c r="AC87" s="41">
        <v>6.1655813320565011E-3</v>
      </c>
      <c r="AD87" s="41">
        <v>0.41195486215825861</v>
      </c>
      <c r="AE87" s="41">
        <v>0.29411992922734831</v>
      </c>
      <c r="AF87" s="41">
        <v>0.19685986989377843</v>
      </c>
    </row>
    <row r="88" spans="1:32" x14ac:dyDescent="0.3">
      <c r="A88" s="137" t="s">
        <v>917</v>
      </c>
      <c r="B88" t="s">
        <v>631</v>
      </c>
      <c r="C88" t="s">
        <v>632</v>
      </c>
      <c r="D88" s="3" t="s">
        <v>633</v>
      </c>
      <c r="E88" s="122" t="s">
        <v>652</v>
      </c>
      <c r="F88" t="s">
        <v>653</v>
      </c>
      <c r="G88" t="s">
        <v>654</v>
      </c>
      <c r="H88" t="s">
        <v>641</v>
      </c>
      <c r="I88" s="128">
        <v>0</v>
      </c>
      <c r="J88" s="128">
        <v>54</v>
      </c>
      <c r="K88" s="128">
        <v>1</v>
      </c>
      <c r="L88" s="128">
        <v>243</v>
      </c>
      <c r="M88" s="128">
        <v>319</v>
      </c>
      <c r="N88" s="128">
        <v>202</v>
      </c>
      <c r="O88" s="128">
        <v>239</v>
      </c>
      <c r="P88" s="128">
        <v>199</v>
      </c>
      <c r="Q88" s="68">
        <v>0</v>
      </c>
      <c r="R88" s="68">
        <v>48.780487804878049</v>
      </c>
      <c r="S88" s="68">
        <v>0.90334236675700097</v>
      </c>
      <c r="T88" s="68">
        <v>219.51219512195124</v>
      </c>
      <c r="U88" s="68">
        <v>288.1662149954833</v>
      </c>
      <c r="V88" s="68">
        <v>182.4751580849142</v>
      </c>
      <c r="W88" s="68">
        <v>215.89882565492323</v>
      </c>
      <c r="X88" s="68">
        <v>179.76513098464318</v>
      </c>
      <c r="Y88" s="41">
        <v>-0.43012704910502442</v>
      </c>
      <c r="Z88" s="41">
        <v>-1.0419347128519009E-2</v>
      </c>
      <c r="AA88" s="41">
        <v>-0.28049121761558293</v>
      </c>
      <c r="AB88" s="41">
        <v>0.1959499803767914</v>
      </c>
      <c r="AC88" s="41">
        <v>0.21298534058329327</v>
      </c>
      <c r="AD88" s="41">
        <v>0.51007292735528309</v>
      </c>
      <c r="AE88" s="41">
        <v>0.39387256582754426</v>
      </c>
      <c r="AF88" s="41">
        <v>0.41707899477662658</v>
      </c>
    </row>
    <row r="89" spans="1:32" x14ac:dyDescent="0.3">
      <c r="A89" s="137" t="s">
        <v>918</v>
      </c>
      <c r="B89" t="s">
        <v>631</v>
      </c>
      <c r="C89" t="s">
        <v>632</v>
      </c>
      <c r="D89" s="3" t="s">
        <v>633</v>
      </c>
      <c r="E89" s="122" t="s">
        <v>643</v>
      </c>
      <c r="F89" t="s">
        <v>644</v>
      </c>
      <c r="H89" t="s">
        <v>658</v>
      </c>
      <c r="I89" s="128">
        <v>0</v>
      </c>
      <c r="J89" s="128">
        <v>93</v>
      </c>
      <c r="K89" s="128">
        <v>4</v>
      </c>
      <c r="L89" s="128">
        <v>429</v>
      </c>
      <c r="M89" s="128">
        <v>423</v>
      </c>
      <c r="N89" s="128">
        <v>295</v>
      </c>
      <c r="O89" s="128">
        <v>518</v>
      </c>
      <c r="P89" s="128">
        <v>417</v>
      </c>
      <c r="Q89" s="68">
        <v>0</v>
      </c>
      <c r="R89" s="68">
        <v>69.819819819819813</v>
      </c>
      <c r="S89" s="68">
        <v>3.0030030030030028</v>
      </c>
      <c r="T89" s="68">
        <v>322.07207207207205</v>
      </c>
      <c r="U89" s="68">
        <v>317.56756756756755</v>
      </c>
      <c r="V89" s="68">
        <v>221.47147147147146</v>
      </c>
      <c r="W89" s="68">
        <v>388.88888888888886</v>
      </c>
      <c r="X89" s="68">
        <v>313.06306306306305</v>
      </c>
      <c r="Y89" s="41">
        <v>-0.51048365306058396</v>
      </c>
      <c r="Z89" s="41">
        <v>0.14363915751179684</v>
      </c>
      <c r="AA89" s="41">
        <v>0.11627343314852</v>
      </c>
      <c r="AB89" s="41">
        <v>0.36205757903783986</v>
      </c>
      <c r="AC89" s="41">
        <v>0.25501128880004054</v>
      </c>
      <c r="AD89" s="41">
        <v>0.59384878106631045</v>
      </c>
      <c r="AE89" s="41">
        <v>0.64895920484646252</v>
      </c>
      <c r="AF89" s="41">
        <v>0.65743597061792103</v>
      </c>
    </row>
    <row r="90" spans="1:32" x14ac:dyDescent="0.3">
      <c r="A90" s="137" t="s">
        <v>919</v>
      </c>
      <c r="B90" t="s">
        <v>631</v>
      </c>
      <c r="C90" t="s">
        <v>632</v>
      </c>
      <c r="D90" s="3" t="s">
        <v>633</v>
      </c>
      <c r="E90" s="122" t="s">
        <v>643</v>
      </c>
      <c r="F90" t="s">
        <v>644</v>
      </c>
      <c r="H90" t="s">
        <v>660</v>
      </c>
      <c r="I90" s="128">
        <v>0</v>
      </c>
      <c r="J90" s="128">
        <v>103</v>
      </c>
      <c r="K90" s="128">
        <v>2</v>
      </c>
      <c r="L90" s="128">
        <v>296</v>
      </c>
      <c r="M90" s="128">
        <v>305</v>
      </c>
      <c r="N90" s="128">
        <v>264</v>
      </c>
      <c r="O90" s="128">
        <v>349</v>
      </c>
      <c r="P90" s="128">
        <v>227</v>
      </c>
      <c r="Q90" s="68">
        <v>0</v>
      </c>
      <c r="R90" s="68">
        <v>59.814169570267133</v>
      </c>
      <c r="S90" s="68">
        <v>1.1614401858304297</v>
      </c>
      <c r="T90" s="68">
        <v>171.89314750290362</v>
      </c>
      <c r="U90" s="68">
        <v>177.11962833914055</v>
      </c>
      <c r="V90" s="68">
        <v>153.31010452961672</v>
      </c>
      <c r="W90" s="68">
        <v>202.67131242740999</v>
      </c>
      <c r="X90" s="68">
        <v>131.82346109175379</v>
      </c>
      <c r="Y90" s="41">
        <v>-0.62201257534393761</v>
      </c>
      <c r="Z90" s="41">
        <v>7.623897414886191E-2</v>
      </c>
      <c r="AA90" s="41">
        <v>-0.25052799423813965</v>
      </c>
      <c r="AB90" s="41">
        <v>8.9590186287506576E-2</v>
      </c>
      <c r="AC90" s="41">
        <v>1.6401664285341652E-3</v>
      </c>
      <c r="AD90" s="41">
        <v>0.4341880499368872</v>
      </c>
      <c r="AE90" s="41">
        <v>0.36612870191974933</v>
      </c>
      <c r="AF90" s="41">
        <v>0.28223196950807766</v>
      </c>
    </row>
    <row r="91" spans="1:32" x14ac:dyDescent="0.3">
      <c r="A91" s="137" t="s">
        <v>920</v>
      </c>
      <c r="B91" t="s">
        <v>631</v>
      </c>
      <c r="C91" t="s">
        <v>632</v>
      </c>
      <c r="D91" s="3" t="s">
        <v>633</v>
      </c>
      <c r="E91" s="122" t="s">
        <v>643</v>
      </c>
      <c r="F91" t="s">
        <v>644</v>
      </c>
      <c r="G91" t="s">
        <v>645</v>
      </c>
      <c r="H91" t="s">
        <v>658</v>
      </c>
      <c r="I91" s="128">
        <v>0</v>
      </c>
      <c r="J91" s="128">
        <v>155</v>
      </c>
      <c r="K91" s="128">
        <v>3</v>
      </c>
      <c r="L91" s="128">
        <v>558</v>
      </c>
      <c r="M91" s="128">
        <v>492</v>
      </c>
      <c r="N91" s="128">
        <v>348</v>
      </c>
      <c r="O91" s="128">
        <v>571</v>
      </c>
      <c r="P91" s="128">
        <v>379</v>
      </c>
      <c r="Q91" s="68">
        <v>0</v>
      </c>
      <c r="R91" s="68">
        <v>78.164397377710529</v>
      </c>
      <c r="S91" s="68">
        <v>1.51285930408472</v>
      </c>
      <c r="T91" s="68">
        <v>281.39183055975792</v>
      </c>
      <c r="U91" s="68">
        <v>248.10892586989408</v>
      </c>
      <c r="V91" s="68">
        <v>175.49167927382751</v>
      </c>
      <c r="W91" s="68">
        <v>287.94755421079174</v>
      </c>
      <c r="X91" s="68">
        <v>191.12455874936964</v>
      </c>
      <c r="Y91" s="41">
        <v>-0.68330214243160436</v>
      </c>
      <c r="Z91" s="41">
        <v>0.19173945063111497</v>
      </c>
      <c r="AA91" s="41">
        <v>-0.16568952564756845</v>
      </c>
      <c r="AB91" s="41">
        <v>0.30329909895118623</v>
      </c>
      <c r="AC91" s="41">
        <v>0.14774561959592494</v>
      </c>
      <c r="AD91" s="41">
        <v>0.49267558891204405</v>
      </c>
      <c r="AE91" s="41">
        <v>0.51840818948168288</v>
      </c>
      <c r="AF91" s="41">
        <v>0.44317278165877882</v>
      </c>
    </row>
    <row r="92" spans="1:32" x14ac:dyDescent="0.3">
      <c r="A92" s="137" t="s">
        <v>921</v>
      </c>
      <c r="B92" t="s">
        <v>631</v>
      </c>
      <c r="C92" t="s">
        <v>632</v>
      </c>
      <c r="D92" s="3" t="s">
        <v>633</v>
      </c>
      <c r="E92" s="122" t="s">
        <v>643</v>
      </c>
      <c r="F92" t="s">
        <v>922</v>
      </c>
      <c r="G92" t="s">
        <v>923</v>
      </c>
      <c r="H92" t="s">
        <v>517</v>
      </c>
      <c r="I92" s="128">
        <v>753</v>
      </c>
      <c r="J92" s="128">
        <v>2010</v>
      </c>
      <c r="K92" s="128">
        <v>1097</v>
      </c>
      <c r="L92" s="128">
        <v>547</v>
      </c>
      <c r="M92" s="128">
        <v>882</v>
      </c>
      <c r="N92" s="128">
        <v>191</v>
      </c>
      <c r="O92" s="128">
        <v>253</v>
      </c>
      <c r="P92" s="128">
        <v>213</v>
      </c>
      <c r="Q92" s="68">
        <v>358.57142857142856</v>
      </c>
      <c r="R92" s="68">
        <v>957.14285714285711</v>
      </c>
      <c r="S92" s="68">
        <v>522.38095238095241</v>
      </c>
      <c r="T92" s="68">
        <v>260.47619047619048</v>
      </c>
      <c r="U92" s="68">
        <v>420</v>
      </c>
      <c r="V92" s="68">
        <v>90.952380952380949</v>
      </c>
      <c r="W92" s="68">
        <v>120.47619047619047</v>
      </c>
      <c r="X92" s="68">
        <v>101.42857142857143</v>
      </c>
      <c r="Y92" s="41">
        <v>2.4699145293544107</v>
      </c>
      <c r="Z92" s="41">
        <v>1.2784165541785719</v>
      </c>
      <c r="AA92" s="41">
        <v>2.3057503783876983</v>
      </c>
      <c r="AB92" s="41">
        <v>0.26976346448309774</v>
      </c>
      <c r="AC92" s="41">
        <v>0.376157518293538</v>
      </c>
      <c r="AD92" s="41">
        <v>0.20774500425404083</v>
      </c>
      <c r="AE92" s="41">
        <v>0.14047333789112051</v>
      </c>
      <c r="AF92" s="41">
        <v>0.16846230025970574</v>
      </c>
    </row>
    <row r="93" spans="1:32" x14ac:dyDescent="0.3">
      <c r="A93" s="137" t="s">
        <v>924</v>
      </c>
      <c r="B93" t="s">
        <v>631</v>
      </c>
      <c r="C93" t="s">
        <v>632</v>
      </c>
      <c r="D93" s="3" t="s">
        <v>633</v>
      </c>
      <c r="E93" s="122" t="s">
        <v>634</v>
      </c>
      <c r="F93" t="s">
        <v>635</v>
      </c>
      <c r="G93" t="s">
        <v>636</v>
      </c>
      <c r="H93" t="s">
        <v>522</v>
      </c>
      <c r="I93" s="128">
        <v>0</v>
      </c>
      <c r="J93" s="128">
        <v>40</v>
      </c>
      <c r="K93" s="128">
        <v>0</v>
      </c>
      <c r="L93" s="128">
        <v>137</v>
      </c>
      <c r="M93" s="128">
        <v>118</v>
      </c>
      <c r="N93" s="128">
        <v>42</v>
      </c>
      <c r="O93" s="128">
        <v>91</v>
      </c>
      <c r="P93" s="128">
        <v>51</v>
      </c>
      <c r="Q93" s="68">
        <v>0</v>
      </c>
      <c r="R93" s="68">
        <v>73.260073260073256</v>
      </c>
      <c r="S93" s="68">
        <v>0</v>
      </c>
      <c r="T93" s="68">
        <v>250.91575091575089</v>
      </c>
      <c r="U93" s="68">
        <v>216.11721611721609</v>
      </c>
      <c r="V93" s="68">
        <v>76.92307692307692</v>
      </c>
      <c r="W93" s="68">
        <v>166.66666666666666</v>
      </c>
      <c r="X93" s="68">
        <v>93.406593406593402</v>
      </c>
      <c r="Y93" s="41">
        <v>-0.12317207093103887</v>
      </c>
      <c r="Z93" s="41">
        <v>0.16759415198349265</v>
      </c>
      <c r="AA93" s="41">
        <v>-0.45065749416125978</v>
      </c>
      <c r="AB93" s="41">
        <v>0.25470869116640527</v>
      </c>
      <c r="AC93" s="41">
        <v>8.9187806608982498E-2</v>
      </c>
      <c r="AD93" s="41">
        <v>0.13899180802889285</v>
      </c>
      <c r="AE93" s="41">
        <v>0.28294312031739605</v>
      </c>
      <c r="AF93" s="41">
        <v>0.1358983019690361</v>
      </c>
    </row>
    <row r="94" spans="1:32" x14ac:dyDescent="0.3">
      <c r="A94" s="137" t="s">
        <v>925</v>
      </c>
      <c r="B94" t="s">
        <v>631</v>
      </c>
      <c r="C94" t="s">
        <v>632</v>
      </c>
      <c r="D94" s="3" t="s">
        <v>633</v>
      </c>
      <c r="E94" s="122" t="s">
        <v>638</v>
      </c>
      <c r="F94" t="s">
        <v>639</v>
      </c>
      <c r="G94" t="s">
        <v>640</v>
      </c>
      <c r="H94" t="s">
        <v>641</v>
      </c>
      <c r="I94" s="128">
        <v>0</v>
      </c>
      <c r="J94" s="128">
        <v>61</v>
      </c>
      <c r="K94" s="128">
        <v>2</v>
      </c>
      <c r="L94" s="128">
        <v>147</v>
      </c>
      <c r="M94" s="128">
        <v>190</v>
      </c>
      <c r="N94" s="128">
        <v>49</v>
      </c>
      <c r="O94" s="128">
        <v>88</v>
      </c>
      <c r="P94" s="128">
        <v>65</v>
      </c>
      <c r="Q94" s="68">
        <v>0</v>
      </c>
      <c r="R94" s="68">
        <v>69.634703196347033</v>
      </c>
      <c r="S94" s="68">
        <v>2.2831050228310503</v>
      </c>
      <c r="T94" s="68">
        <v>167.8082191780822</v>
      </c>
      <c r="U94" s="68">
        <v>216.89497716894977</v>
      </c>
      <c r="V94" s="68">
        <v>55.93607305936073</v>
      </c>
      <c r="W94" s="68">
        <v>100.45662100456622</v>
      </c>
      <c r="X94" s="68">
        <v>74.200913242009136</v>
      </c>
      <c r="Y94" s="41">
        <v>-0.32848353439438233</v>
      </c>
      <c r="Z94" s="41">
        <v>0.14370278108089729</v>
      </c>
      <c r="AA94" s="41">
        <v>4.3001046711415504E-2</v>
      </c>
      <c r="AB94" s="41">
        <v>7.9886549850962094E-2</v>
      </c>
      <c r="AC94" s="41">
        <v>9.0052972811154486E-2</v>
      </c>
      <c r="AD94" s="41">
        <v>-1.0338655119346641E-4</v>
      </c>
      <c r="AE94" s="41">
        <v>6.3153833485429731E-2</v>
      </c>
      <c r="AF94" s="41">
        <v>3.5020909456284666E-2</v>
      </c>
    </row>
    <row r="95" spans="1:32" x14ac:dyDescent="0.3">
      <c r="A95" s="137" t="s">
        <v>926</v>
      </c>
      <c r="B95" t="s">
        <v>631</v>
      </c>
      <c r="C95" t="s">
        <v>632</v>
      </c>
      <c r="D95" s="3" t="s">
        <v>633</v>
      </c>
      <c r="E95" s="122" t="s">
        <v>643</v>
      </c>
      <c r="F95" t="s">
        <v>927</v>
      </c>
      <c r="H95" t="s">
        <v>517</v>
      </c>
      <c r="I95" s="128">
        <v>0</v>
      </c>
      <c r="J95" s="128">
        <v>43</v>
      </c>
      <c r="K95" s="128">
        <v>2</v>
      </c>
      <c r="L95" s="128">
        <v>186</v>
      </c>
      <c r="M95" s="128">
        <v>230</v>
      </c>
      <c r="N95" s="128">
        <v>149</v>
      </c>
      <c r="O95" s="128">
        <v>166</v>
      </c>
      <c r="P95" s="128">
        <v>210</v>
      </c>
      <c r="Q95" s="68">
        <v>0</v>
      </c>
      <c r="R95" s="68">
        <v>44.102564102564102</v>
      </c>
      <c r="S95" s="68">
        <v>2.0512820512820515</v>
      </c>
      <c r="T95" s="68">
        <v>190.76923076923077</v>
      </c>
      <c r="U95" s="68">
        <v>235.89743589743591</v>
      </c>
      <c r="V95" s="68">
        <v>152.82051282051282</v>
      </c>
      <c r="W95" s="68">
        <v>170.25641025641025</v>
      </c>
      <c r="X95" s="68">
        <v>215.38461538461539</v>
      </c>
      <c r="Y95" s="41">
        <v>-0.37498404392483836</v>
      </c>
      <c r="Z95" s="41">
        <v>-5.3183587270338159E-2</v>
      </c>
      <c r="AA95" s="41">
        <v>-3.4994628190405091E-3</v>
      </c>
      <c r="AB95" s="41">
        <v>0.13527285615103066</v>
      </c>
      <c r="AC95" s="41">
        <v>0.12632841299472725</v>
      </c>
      <c r="AD95" s="41">
        <v>0.43343209764523022</v>
      </c>
      <c r="AE95" s="41">
        <v>0.2911242910994869</v>
      </c>
      <c r="AF95" s="41">
        <v>0.49553120010573265</v>
      </c>
    </row>
    <row r="96" spans="1:32" x14ac:dyDescent="0.3">
      <c r="A96" s="137" t="s">
        <v>928</v>
      </c>
      <c r="B96" t="s">
        <v>631</v>
      </c>
      <c r="C96" t="s">
        <v>632</v>
      </c>
      <c r="D96" s="3" t="s">
        <v>633</v>
      </c>
      <c r="E96" s="122" t="s">
        <v>643</v>
      </c>
      <c r="F96" t="s">
        <v>644</v>
      </c>
      <c r="G96" t="s">
        <v>645</v>
      </c>
      <c r="H96" t="s">
        <v>646</v>
      </c>
      <c r="I96" s="128">
        <v>0</v>
      </c>
      <c r="J96" s="128">
        <v>180</v>
      </c>
      <c r="K96" s="128">
        <v>7</v>
      </c>
      <c r="L96" s="128">
        <v>1034</v>
      </c>
      <c r="M96" s="128">
        <v>757</v>
      </c>
      <c r="N96" s="128">
        <v>468</v>
      </c>
      <c r="O96" s="128">
        <v>1013</v>
      </c>
      <c r="P96" s="128">
        <v>557</v>
      </c>
      <c r="Q96" s="68">
        <v>0</v>
      </c>
      <c r="R96" s="68">
        <v>91.883614088820821</v>
      </c>
      <c r="S96" s="68">
        <v>3.5732516590096988</v>
      </c>
      <c r="T96" s="68">
        <v>527.8203164880041</v>
      </c>
      <c r="U96" s="68">
        <v>386.42164369576312</v>
      </c>
      <c r="V96" s="68">
        <v>238.89739663093414</v>
      </c>
      <c r="W96" s="68">
        <v>517.10056151097501</v>
      </c>
      <c r="X96" s="68">
        <v>284.32873915262888</v>
      </c>
      <c r="Y96" s="41">
        <v>-0.67801386422103804</v>
      </c>
      <c r="Z96" s="41">
        <v>0.26177454172050169</v>
      </c>
      <c r="AA96" s="41">
        <v>0.17059197160442235</v>
      </c>
      <c r="AB96" s="41">
        <v>0.57629469471187811</v>
      </c>
      <c r="AC96" s="41">
        <v>0.34001030014720329</v>
      </c>
      <c r="AD96" s="41">
        <v>0.62647067991237926</v>
      </c>
      <c r="AE96" s="41">
        <v>0.77250398598997627</v>
      </c>
      <c r="AF96" s="41">
        <v>0.61549415135804419</v>
      </c>
    </row>
    <row r="97" spans="1:32" x14ac:dyDescent="0.3">
      <c r="A97" s="137" t="s">
        <v>929</v>
      </c>
      <c r="B97" t="s">
        <v>631</v>
      </c>
      <c r="C97" t="s">
        <v>632</v>
      </c>
      <c r="D97" s="3" t="s">
        <v>633</v>
      </c>
      <c r="E97" s="122" t="s">
        <v>652</v>
      </c>
      <c r="F97" t="s">
        <v>653</v>
      </c>
      <c r="G97" t="s">
        <v>654</v>
      </c>
      <c r="H97" t="s">
        <v>641</v>
      </c>
      <c r="I97" s="128">
        <v>0</v>
      </c>
      <c r="J97" s="128">
        <v>130</v>
      </c>
      <c r="K97" s="128">
        <v>5</v>
      </c>
      <c r="L97" s="128">
        <v>238</v>
      </c>
      <c r="M97" s="128">
        <v>392</v>
      </c>
      <c r="N97" s="128">
        <v>96</v>
      </c>
      <c r="O97" s="128">
        <v>160</v>
      </c>
      <c r="P97" s="128">
        <v>133</v>
      </c>
      <c r="Q97" s="68">
        <v>0</v>
      </c>
      <c r="R97" s="68">
        <v>118.39708561020035</v>
      </c>
      <c r="S97" s="68">
        <v>4.5537340619307827</v>
      </c>
      <c r="T97" s="68">
        <v>216.75774134790527</v>
      </c>
      <c r="U97" s="68">
        <v>357.01275045537335</v>
      </c>
      <c r="V97" s="68">
        <v>87.431693989071036</v>
      </c>
      <c r="W97" s="68">
        <v>145.71948998178505</v>
      </c>
      <c r="X97" s="68">
        <v>121.12932604735883</v>
      </c>
      <c r="Y97" s="41">
        <v>-0.42658176834037476</v>
      </c>
      <c r="Z97" s="41">
        <v>0.37233994303378798</v>
      </c>
      <c r="AA97" s="41">
        <v>0.28732549358762932</v>
      </c>
      <c r="AB97" s="41">
        <v>0.19048467896692065</v>
      </c>
      <c r="AC97" s="41">
        <v>0.30589941993479536</v>
      </c>
      <c r="AD97" s="41">
        <v>0.19172049391303797</v>
      </c>
      <c r="AE97" s="41">
        <v>0.22358736558250275</v>
      </c>
      <c r="AF97" s="41">
        <v>0.24616264121910325</v>
      </c>
    </row>
    <row r="98" spans="1:32" x14ac:dyDescent="0.3">
      <c r="A98" s="137" t="s">
        <v>930</v>
      </c>
      <c r="B98" t="s">
        <v>631</v>
      </c>
      <c r="C98" t="s">
        <v>632</v>
      </c>
      <c r="D98" s="3" t="s">
        <v>633</v>
      </c>
      <c r="E98" s="122" t="s">
        <v>634</v>
      </c>
      <c r="F98" t="s">
        <v>635</v>
      </c>
      <c r="G98" t="s">
        <v>636</v>
      </c>
      <c r="H98" t="s">
        <v>517</v>
      </c>
      <c r="I98" s="128">
        <v>0</v>
      </c>
      <c r="J98" s="128">
        <v>6</v>
      </c>
      <c r="K98" s="128">
        <v>0</v>
      </c>
      <c r="L98" s="128">
        <v>85</v>
      </c>
      <c r="M98" s="128">
        <v>97</v>
      </c>
      <c r="N98" s="128">
        <v>38</v>
      </c>
      <c r="O98" s="128">
        <v>63</v>
      </c>
      <c r="P98" s="128">
        <v>56</v>
      </c>
      <c r="Q98" s="68">
        <v>0</v>
      </c>
      <c r="R98" s="68">
        <v>10.152284263959391</v>
      </c>
      <c r="S98" s="68">
        <v>0</v>
      </c>
      <c r="T98" s="68">
        <v>143.82402707275804</v>
      </c>
      <c r="U98" s="68">
        <v>164.12859560067682</v>
      </c>
      <c r="V98" s="68">
        <v>64.297800338409473</v>
      </c>
      <c r="W98" s="68">
        <v>106.59898477157361</v>
      </c>
      <c r="X98" s="68">
        <v>94.75465313028765</v>
      </c>
      <c r="Y98" s="41">
        <v>-0.15756690910755697</v>
      </c>
      <c r="Z98" s="41">
        <v>-0.66134235276483844</v>
      </c>
      <c r="AA98" s="41">
        <v>-0.48505233233777789</v>
      </c>
      <c r="AB98" s="41">
        <v>1.3977269551778313E-2</v>
      </c>
      <c r="AC98" s="41">
        <v>-2.9920766215121491E-2</v>
      </c>
      <c r="AD98" s="41">
        <v>6.1668769310563934E-2</v>
      </c>
      <c r="AE98" s="41">
        <v>8.9900913366405391E-2</v>
      </c>
      <c r="AF98" s="41">
        <v>0.14174468257076547</v>
      </c>
    </row>
    <row r="99" spans="1:32" x14ac:dyDescent="0.3">
      <c r="A99" s="137" t="s">
        <v>931</v>
      </c>
      <c r="B99" t="s">
        <v>631</v>
      </c>
      <c r="C99" t="s">
        <v>632</v>
      </c>
      <c r="D99" s="3" t="s">
        <v>633</v>
      </c>
      <c r="E99" s="122" t="s">
        <v>638</v>
      </c>
      <c r="F99" t="s">
        <v>639</v>
      </c>
      <c r="G99" t="s">
        <v>640</v>
      </c>
      <c r="H99" t="s">
        <v>641</v>
      </c>
      <c r="I99" s="128">
        <v>0</v>
      </c>
      <c r="J99" s="128">
        <v>39</v>
      </c>
      <c r="K99" s="128">
        <v>5</v>
      </c>
      <c r="L99" s="128">
        <v>151</v>
      </c>
      <c r="M99" s="128">
        <v>135</v>
      </c>
      <c r="N99" s="128">
        <v>78</v>
      </c>
      <c r="O99" s="128">
        <v>119</v>
      </c>
      <c r="P99" s="128">
        <v>68</v>
      </c>
      <c r="Q99" s="68">
        <v>0</v>
      </c>
      <c r="R99" s="68">
        <v>46.428571428571431</v>
      </c>
      <c r="S99" s="68">
        <v>5.9523809523809526</v>
      </c>
      <c r="T99" s="68">
        <v>179.76190476190476</v>
      </c>
      <c r="U99" s="68">
        <v>160.71428571428572</v>
      </c>
      <c r="V99" s="68">
        <v>92.857142857142861</v>
      </c>
      <c r="W99" s="68">
        <v>141.66666666666669</v>
      </c>
      <c r="X99" s="68">
        <v>80.952380952380949</v>
      </c>
      <c r="Y99" s="41">
        <v>-0.3102587142881833</v>
      </c>
      <c r="Z99" s="41">
        <v>-3.0350418961860082E-2</v>
      </c>
      <c r="AA99" s="41">
        <v>0.40364854763982083</v>
      </c>
      <c r="AB99" s="41">
        <v>0.1097319824813032</v>
      </c>
      <c r="AC99" s="41">
        <v>-3.9677891883859985E-2</v>
      </c>
      <c r="AD99" s="41">
        <v>0.21838589136668943</v>
      </c>
      <c r="AE99" s="41">
        <v>0.21180328817795988</v>
      </c>
      <c r="AF99" s="41">
        <v>7.2695001063126305E-2</v>
      </c>
    </row>
    <row r="100" spans="1:32" x14ac:dyDescent="0.3">
      <c r="A100" s="137" t="s">
        <v>932</v>
      </c>
      <c r="B100" t="s">
        <v>631</v>
      </c>
      <c r="C100" t="s">
        <v>632</v>
      </c>
      <c r="D100" s="3" t="s">
        <v>633</v>
      </c>
      <c r="E100" s="122" t="s">
        <v>643</v>
      </c>
      <c r="F100" t="s">
        <v>644</v>
      </c>
      <c r="H100" t="s">
        <v>649</v>
      </c>
      <c r="I100" s="128">
        <v>0</v>
      </c>
      <c r="J100" s="128">
        <v>137</v>
      </c>
      <c r="K100" s="128">
        <v>3</v>
      </c>
      <c r="L100" s="128">
        <v>552</v>
      </c>
      <c r="M100" s="128">
        <v>523</v>
      </c>
      <c r="N100" s="128">
        <v>167</v>
      </c>
      <c r="O100" s="128">
        <v>371</v>
      </c>
      <c r="P100" s="128">
        <v>244</v>
      </c>
      <c r="Q100" s="68">
        <v>0</v>
      </c>
      <c r="R100" s="68">
        <v>53.599374021909235</v>
      </c>
      <c r="S100" s="68">
        <v>1.1737089201877935</v>
      </c>
      <c r="T100" s="68">
        <v>215.96244131455398</v>
      </c>
      <c r="U100" s="68">
        <v>204.6165884194053</v>
      </c>
      <c r="V100" s="68">
        <v>65.336463223787163</v>
      </c>
      <c r="W100" s="68">
        <v>145.14866979655713</v>
      </c>
      <c r="X100" s="68">
        <v>95.461658841940533</v>
      </c>
      <c r="Y100" s="41">
        <v>-0.79354027771266422</v>
      </c>
      <c r="Z100" s="41">
        <v>2.8073620153480229E-2</v>
      </c>
      <c r="AA100" s="41">
        <v>-0.27592766092862825</v>
      </c>
      <c r="AB100" s="41">
        <v>0.18837006857564681</v>
      </c>
      <c r="AC100" s="41">
        <v>6.4017935496095704E-2</v>
      </c>
      <c r="AD100" s="41">
        <v>6.4249482569819993E-2</v>
      </c>
      <c r="AE100" s="41">
        <v>0.22111263756591659</v>
      </c>
      <c r="AF100" s="41">
        <v>0.14200172960585888</v>
      </c>
    </row>
    <row r="101" spans="1:32" x14ac:dyDescent="0.3">
      <c r="A101" s="137" t="s">
        <v>933</v>
      </c>
      <c r="B101" t="s">
        <v>631</v>
      </c>
      <c r="C101" t="s">
        <v>632</v>
      </c>
      <c r="D101" s="3" t="s">
        <v>633</v>
      </c>
      <c r="E101" s="122" t="s">
        <v>643</v>
      </c>
      <c r="F101" t="s">
        <v>644</v>
      </c>
      <c r="G101" t="s">
        <v>645</v>
      </c>
      <c r="H101" t="s">
        <v>649</v>
      </c>
      <c r="I101" s="128">
        <v>0</v>
      </c>
      <c r="J101" s="128">
        <v>154</v>
      </c>
      <c r="K101" s="128">
        <v>2</v>
      </c>
      <c r="L101" s="128">
        <v>514</v>
      </c>
      <c r="M101" s="128">
        <v>524</v>
      </c>
      <c r="N101" s="128">
        <v>247</v>
      </c>
      <c r="O101" s="128">
        <v>461</v>
      </c>
      <c r="P101" s="128">
        <v>354</v>
      </c>
      <c r="Q101" s="68">
        <v>0</v>
      </c>
      <c r="R101" s="68">
        <v>49.645390070921991</v>
      </c>
      <c r="S101" s="68">
        <v>0.64474532559638942</v>
      </c>
      <c r="T101" s="68">
        <v>165.69954867827209</v>
      </c>
      <c r="U101" s="68">
        <v>168.92327530625403</v>
      </c>
      <c r="V101" s="68">
        <v>79.626047711154101</v>
      </c>
      <c r="W101" s="68">
        <v>148.61379754996776</v>
      </c>
      <c r="X101" s="68">
        <v>114.11992263056094</v>
      </c>
      <c r="Y101" s="41">
        <v>-0.87762122170388779</v>
      </c>
      <c r="Z101" s="41">
        <v>-5.3815382431713268E-3</v>
      </c>
      <c r="AA101" s="41">
        <v>-0.50613664059808983</v>
      </c>
      <c r="AB101" s="41">
        <v>7.3342221325726639E-2</v>
      </c>
      <c r="AC101" s="41">
        <v>-1.9234201980412344E-2</v>
      </c>
      <c r="AD101" s="41">
        <v>0.14972893047531993</v>
      </c>
      <c r="AE101" s="41">
        <v>0.2312445808400298</v>
      </c>
      <c r="AF101" s="41">
        <v>0.21925816167408158</v>
      </c>
    </row>
    <row r="102" spans="1:32" x14ac:dyDescent="0.3">
      <c r="A102" s="137" t="s">
        <v>934</v>
      </c>
      <c r="B102" t="s">
        <v>631</v>
      </c>
      <c r="C102" t="s">
        <v>632</v>
      </c>
      <c r="D102" s="3" t="s">
        <v>633</v>
      </c>
      <c r="E102" s="122" t="s">
        <v>643</v>
      </c>
      <c r="F102" t="s">
        <v>648</v>
      </c>
      <c r="H102" t="s">
        <v>517</v>
      </c>
      <c r="I102" s="128">
        <v>0</v>
      </c>
      <c r="J102" s="128">
        <v>232</v>
      </c>
      <c r="K102" s="128">
        <v>4</v>
      </c>
      <c r="L102" s="128">
        <v>566</v>
      </c>
      <c r="M102" s="128">
        <v>1009</v>
      </c>
      <c r="N102" s="128">
        <v>193</v>
      </c>
      <c r="O102" s="128">
        <v>231</v>
      </c>
      <c r="P102" s="128">
        <v>170</v>
      </c>
      <c r="Q102" s="68">
        <v>0</v>
      </c>
      <c r="R102" s="68">
        <v>110.00474158368895</v>
      </c>
      <c r="S102" s="68">
        <v>1.8966334755808441</v>
      </c>
      <c r="T102" s="68">
        <v>268.37363679468945</v>
      </c>
      <c r="U102" s="68">
        <v>478.4257942152679</v>
      </c>
      <c r="V102" s="68">
        <v>91.512565196775725</v>
      </c>
      <c r="W102" s="68">
        <v>109.53058321479374</v>
      </c>
      <c r="X102" s="68">
        <v>80.606922712185877</v>
      </c>
      <c r="Y102" s="41">
        <v>-0.71005600796578805</v>
      </c>
      <c r="Z102" s="41">
        <v>0.33967814896004772</v>
      </c>
      <c r="AA102" s="41">
        <v>-8.3298921756684005E-2</v>
      </c>
      <c r="AB102" s="41">
        <v>0.28272197016479073</v>
      </c>
      <c r="AC102" s="41">
        <v>0.43269184250776882</v>
      </c>
      <c r="AD102" s="41">
        <v>0.2103999102987624</v>
      </c>
      <c r="AE102" s="41">
        <v>9.9189084570170602E-2</v>
      </c>
      <c r="AF102" s="41">
        <v>6.8931519221612447E-2</v>
      </c>
    </row>
    <row r="103" spans="1:32" x14ac:dyDescent="0.3">
      <c r="A103" s="137" t="s">
        <v>853</v>
      </c>
      <c r="B103" t="s">
        <v>631</v>
      </c>
      <c r="C103" t="s">
        <v>632</v>
      </c>
      <c r="D103" s="3" t="s">
        <v>633</v>
      </c>
      <c r="E103" s="122" t="s">
        <v>643</v>
      </c>
      <c r="F103" t="s">
        <v>648</v>
      </c>
      <c r="H103" t="s">
        <v>481</v>
      </c>
      <c r="I103" s="128">
        <v>39</v>
      </c>
      <c r="J103" s="128">
        <v>81</v>
      </c>
      <c r="K103" s="128">
        <v>3</v>
      </c>
      <c r="L103" s="128">
        <v>197</v>
      </c>
      <c r="M103" s="128">
        <v>398</v>
      </c>
      <c r="N103" s="128">
        <v>62</v>
      </c>
      <c r="O103" s="128">
        <v>79</v>
      </c>
      <c r="P103" s="128">
        <v>67</v>
      </c>
      <c r="Q103" s="68">
        <v>26.970954356846473</v>
      </c>
      <c r="R103" s="68">
        <v>56.016597510373444</v>
      </c>
      <c r="S103" s="68">
        <v>2.0746887966804981</v>
      </c>
      <c r="T103" s="68">
        <v>136.23789764868604</v>
      </c>
      <c r="U103" s="68">
        <v>275.24204702627941</v>
      </c>
      <c r="V103" s="68">
        <v>42.876901798063628</v>
      </c>
      <c r="W103" s="68">
        <v>54.633471645919784</v>
      </c>
      <c r="X103" s="68">
        <v>46.334716459197786</v>
      </c>
      <c r="Y103" s="41">
        <v>1.3514793701056278</v>
      </c>
      <c r="Z103" s="41">
        <v>4.832108725502593E-2</v>
      </c>
      <c r="AA103" s="41">
        <v>-2.8535104400777694E-2</v>
      </c>
      <c r="AB103" s="41">
        <v>-1.1002557291171906E-2</v>
      </c>
      <c r="AC103" s="41">
        <v>0.19292213174121622</v>
      </c>
      <c r="AD103" s="41">
        <v>-0.11649275493111824</v>
      </c>
      <c r="AE103" s="41">
        <v>-0.20108649534635664</v>
      </c>
      <c r="AF103" s="41">
        <v>-0.16958080449490467</v>
      </c>
    </row>
    <row r="104" spans="1:32" x14ac:dyDescent="0.3">
      <c r="A104" s="137" t="s">
        <v>935</v>
      </c>
      <c r="B104" t="s">
        <v>631</v>
      </c>
      <c r="C104" t="s">
        <v>664</v>
      </c>
      <c r="D104" s="3" t="s">
        <v>665</v>
      </c>
      <c r="E104" s="122"/>
      <c r="F104" t="s">
        <v>936</v>
      </c>
      <c r="G104" t="s">
        <v>666</v>
      </c>
      <c r="H104" t="s">
        <v>641</v>
      </c>
      <c r="I104" s="128">
        <v>0</v>
      </c>
      <c r="J104" s="128">
        <v>59</v>
      </c>
      <c r="K104" s="128">
        <v>2</v>
      </c>
      <c r="L104" s="128">
        <v>369</v>
      </c>
      <c r="M104" s="128">
        <v>375</v>
      </c>
      <c r="N104" s="128">
        <v>172</v>
      </c>
      <c r="O104" s="128">
        <v>277</v>
      </c>
      <c r="P104" s="128">
        <v>187</v>
      </c>
      <c r="Q104" s="68">
        <v>0</v>
      </c>
      <c r="R104" s="68">
        <v>52.028218694885368</v>
      </c>
      <c r="S104" s="68">
        <v>1.7636684303350971</v>
      </c>
      <c r="T104" s="68">
        <v>325.39682539682542</v>
      </c>
      <c r="U104" s="68">
        <v>330.68783068783074</v>
      </c>
      <c r="V104" s="68">
        <v>151.67548500881836</v>
      </c>
      <c r="W104" s="68">
        <v>244.26807760141097</v>
      </c>
      <c r="X104" s="68">
        <v>164.9029982363316</v>
      </c>
      <c r="Y104" s="41">
        <v>-0.44059248278318941</v>
      </c>
      <c r="Z104" s="41">
        <v>1.7235682645223183E-2</v>
      </c>
      <c r="AA104" s="41">
        <v>-6.9107901677391489E-2</v>
      </c>
      <c r="AB104" s="41">
        <v>0.3666000238788179</v>
      </c>
      <c r="AC104" s="41">
        <v>0.27265898575089653</v>
      </c>
      <c r="AD104" s="41">
        <v>0.42997156553572369</v>
      </c>
      <c r="AE104" s="41">
        <v>0.44736460185749238</v>
      </c>
      <c r="AF104" s="41">
        <v>0.37967193313943232</v>
      </c>
    </row>
    <row r="105" spans="1:32" x14ac:dyDescent="0.3">
      <c r="A105" s="137" t="s">
        <v>916</v>
      </c>
      <c r="B105" t="s">
        <v>631</v>
      </c>
      <c r="C105" t="s">
        <v>664</v>
      </c>
      <c r="D105" s="3" t="s">
        <v>665</v>
      </c>
      <c r="E105" s="122"/>
      <c r="F105" t="s">
        <v>653</v>
      </c>
      <c r="G105" t="s">
        <v>654</v>
      </c>
      <c r="H105" t="s">
        <v>641</v>
      </c>
      <c r="I105" s="128">
        <v>0</v>
      </c>
      <c r="J105" s="128">
        <v>46</v>
      </c>
      <c r="K105" s="128">
        <v>2</v>
      </c>
      <c r="L105" s="128">
        <v>171</v>
      </c>
      <c r="M105" s="128">
        <v>220</v>
      </c>
      <c r="N105" s="128">
        <v>179</v>
      </c>
      <c r="O105" s="128">
        <v>211</v>
      </c>
      <c r="P105" s="128">
        <v>133</v>
      </c>
      <c r="Q105" s="68">
        <v>0</v>
      </c>
      <c r="R105" s="68">
        <v>37.398373983739837</v>
      </c>
      <c r="S105" s="68">
        <v>1.6260162601626016</v>
      </c>
      <c r="T105" s="68">
        <v>139.02439024390245</v>
      </c>
      <c r="U105" s="68">
        <v>178.86178861788619</v>
      </c>
      <c r="V105" s="68">
        <v>145.52845528455285</v>
      </c>
      <c r="W105" s="68">
        <v>171.54471544715449</v>
      </c>
      <c r="X105" s="68">
        <v>108.130081300813</v>
      </c>
      <c r="Y105" s="41">
        <v>-0.47588453966569955</v>
      </c>
      <c r="Z105" s="41">
        <v>-0.12512038707588269</v>
      </c>
      <c r="AA105" s="41">
        <v>-0.10439995855990165</v>
      </c>
      <c r="AB105" s="41">
        <v>-2.0423513557475447E-3</v>
      </c>
      <c r="AC105" s="41">
        <v>6.1655813320565011E-3</v>
      </c>
      <c r="AD105" s="41">
        <v>0.41195486215825861</v>
      </c>
      <c r="AE105" s="41">
        <v>0.29411992922734831</v>
      </c>
      <c r="AF105" s="41">
        <v>0.19685986989377843</v>
      </c>
    </row>
    <row r="106" spans="1:32" x14ac:dyDescent="0.3">
      <c r="A106" s="137" t="s">
        <v>937</v>
      </c>
      <c r="B106" t="s">
        <v>631</v>
      </c>
      <c r="C106" t="s">
        <v>664</v>
      </c>
      <c r="D106" s="3" t="s">
        <v>665</v>
      </c>
      <c r="E106" s="122"/>
      <c r="F106" t="s">
        <v>653</v>
      </c>
      <c r="H106" t="s">
        <v>641</v>
      </c>
      <c r="I106" s="128">
        <v>0</v>
      </c>
      <c r="J106" s="128">
        <v>32</v>
      </c>
      <c r="K106" s="128">
        <v>0</v>
      </c>
      <c r="L106" s="128">
        <v>29</v>
      </c>
      <c r="M106" s="128">
        <v>78</v>
      </c>
      <c r="N106" s="128">
        <v>14</v>
      </c>
      <c r="O106" s="128">
        <v>19</v>
      </c>
      <c r="P106" s="128">
        <v>14</v>
      </c>
      <c r="Q106" s="68">
        <v>0</v>
      </c>
      <c r="R106" s="68">
        <v>67.940552016985137</v>
      </c>
      <c r="S106" s="68">
        <v>0</v>
      </c>
      <c r="T106" s="68">
        <v>61.571125265392787</v>
      </c>
      <c r="U106" s="68">
        <v>165.60509554140128</v>
      </c>
      <c r="V106" s="68">
        <v>29.723991507430998</v>
      </c>
      <c r="W106" s="68">
        <v>40.339702760084926</v>
      </c>
      <c r="X106" s="68">
        <v>29.723991507430998</v>
      </c>
      <c r="Y106" s="41">
        <v>-5.900033535519783E-2</v>
      </c>
      <c r="Z106" s="41">
        <v>0.13619422532353961</v>
      </c>
      <c r="AA106" s="41">
        <v>-0.38648575858541873</v>
      </c>
      <c r="AB106" s="41">
        <v>-0.34960025544587209</v>
      </c>
      <c r="AC106" s="41">
        <v>-2.5489151416046466E-2</v>
      </c>
      <c r="AD106" s="41">
        <v>-0.26385738421060267</v>
      </c>
      <c r="AE106" s="41">
        <v>-0.3242716268106931</v>
      </c>
      <c r="AF106" s="41">
        <v>-0.35036918926133886</v>
      </c>
    </row>
    <row r="107" spans="1:32" x14ac:dyDescent="0.3">
      <c r="A107" s="137" t="s">
        <v>917</v>
      </c>
      <c r="B107" t="s">
        <v>631</v>
      </c>
      <c r="C107" t="s">
        <v>664</v>
      </c>
      <c r="D107" s="3" t="s">
        <v>665</v>
      </c>
      <c r="E107" s="122"/>
      <c r="F107" t="s">
        <v>653</v>
      </c>
      <c r="G107" t="s">
        <v>654</v>
      </c>
      <c r="H107" t="s">
        <v>641</v>
      </c>
      <c r="I107" s="128">
        <v>0</v>
      </c>
      <c r="J107" s="128">
        <v>54</v>
      </c>
      <c r="K107" s="128">
        <v>1</v>
      </c>
      <c r="L107" s="128">
        <v>243</v>
      </c>
      <c r="M107" s="128">
        <v>319</v>
      </c>
      <c r="N107" s="128">
        <v>202</v>
      </c>
      <c r="O107" s="128">
        <v>239</v>
      </c>
      <c r="P107" s="128">
        <v>199</v>
      </c>
      <c r="Q107" s="68">
        <v>0</v>
      </c>
      <c r="R107" s="68">
        <v>48.780487804878049</v>
      </c>
      <c r="S107" s="68">
        <v>0.90334236675700097</v>
      </c>
      <c r="T107" s="68">
        <v>219.51219512195124</v>
      </c>
      <c r="U107" s="68">
        <v>288.1662149954833</v>
      </c>
      <c r="V107" s="68">
        <v>182.4751580849142</v>
      </c>
      <c r="W107" s="68">
        <v>215.89882565492323</v>
      </c>
      <c r="X107" s="68">
        <v>179.76513098464318</v>
      </c>
      <c r="Y107" s="41">
        <v>-0.43012704910502442</v>
      </c>
      <c r="Z107" s="41">
        <v>-1.0419347128519009E-2</v>
      </c>
      <c r="AA107" s="41">
        <v>-0.28049121761558293</v>
      </c>
      <c r="AB107" s="41">
        <v>0.1959499803767914</v>
      </c>
      <c r="AC107" s="41">
        <v>0.21298534058329327</v>
      </c>
      <c r="AD107" s="41">
        <v>0.51007292735528309</v>
      </c>
      <c r="AE107" s="41">
        <v>0.39387256582754426</v>
      </c>
      <c r="AF107" s="41">
        <v>0.41707899477662658</v>
      </c>
    </row>
    <row r="108" spans="1:32" x14ac:dyDescent="0.3">
      <c r="A108" s="137" t="s">
        <v>938</v>
      </c>
      <c r="B108" t="s">
        <v>631</v>
      </c>
      <c r="C108" t="s">
        <v>664</v>
      </c>
      <c r="D108" s="3" t="s">
        <v>665</v>
      </c>
      <c r="E108" s="122"/>
      <c r="F108" t="s">
        <v>671</v>
      </c>
      <c r="H108" t="s">
        <v>660</v>
      </c>
      <c r="I108" s="128">
        <v>0</v>
      </c>
      <c r="J108" s="128">
        <v>251</v>
      </c>
      <c r="K108" s="128">
        <v>7</v>
      </c>
      <c r="L108" s="128">
        <v>840</v>
      </c>
      <c r="M108" s="128">
        <v>1162</v>
      </c>
      <c r="N108" s="128">
        <v>704</v>
      </c>
      <c r="O108" s="128">
        <v>797</v>
      </c>
      <c r="P108" s="128">
        <v>757</v>
      </c>
      <c r="Q108" s="68">
        <v>0</v>
      </c>
      <c r="R108" s="68">
        <v>93.691675998506909</v>
      </c>
      <c r="S108" s="68">
        <v>2.612915266890631</v>
      </c>
      <c r="T108" s="68">
        <v>313.54983202687572</v>
      </c>
      <c r="U108" s="68">
        <v>433.74393430384475</v>
      </c>
      <c r="V108" s="68">
        <v>262.7846211272863</v>
      </c>
      <c r="W108" s="68">
        <v>297.49906681597611</v>
      </c>
      <c r="X108" s="68">
        <v>282.56812243374395</v>
      </c>
      <c r="Y108" s="41">
        <v>-0.81395214183451048</v>
      </c>
      <c r="Z108" s="41">
        <v>0.26989704725729874</v>
      </c>
      <c r="AA108" s="41">
        <v>3.4653693990949863E-2</v>
      </c>
      <c r="AB108" s="41">
        <v>0.350163639872142</v>
      </c>
      <c r="AC108" s="41">
        <v>0.39008234692137983</v>
      </c>
      <c r="AD108" s="41">
        <v>0.66770380452048494</v>
      </c>
      <c r="AE108" s="41">
        <v>0.53247264707669506</v>
      </c>
      <c r="AF108" s="41">
        <v>0.61269363919871611</v>
      </c>
    </row>
    <row r="109" spans="1:32" x14ac:dyDescent="0.3">
      <c r="A109" s="137" t="s">
        <v>929</v>
      </c>
      <c r="B109" t="s">
        <v>631</v>
      </c>
      <c r="C109" t="s">
        <v>664</v>
      </c>
      <c r="D109" s="3" t="s">
        <v>665</v>
      </c>
      <c r="E109" s="122"/>
      <c r="F109" t="s">
        <v>653</v>
      </c>
      <c r="G109" t="s">
        <v>654</v>
      </c>
      <c r="H109" t="s">
        <v>641</v>
      </c>
      <c r="I109" s="128">
        <v>0</v>
      </c>
      <c r="J109" s="128">
        <v>130</v>
      </c>
      <c r="K109" s="128">
        <v>5</v>
      </c>
      <c r="L109" s="128">
        <v>238</v>
      </c>
      <c r="M109" s="128">
        <v>392</v>
      </c>
      <c r="N109" s="128">
        <v>96</v>
      </c>
      <c r="O109" s="128">
        <v>160</v>
      </c>
      <c r="P109" s="128">
        <v>133</v>
      </c>
      <c r="Q109" s="68">
        <v>0</v>
      </c>
      <c r="R109" s="68">
        <v>118.39708561020035</v>
      </c>
      <c r="S109" s="68">
        <v>4.5537340619307827</v>
      </c>
      <c r="T109" s="68">
        <v>216.75774134790527</v>
      </c>
      <c r="U109" s="68">
        <v>357.01275045537335</v>
      </c>
      <c r="V109" s="68">
        <v>87.431693989071036</v>
      </c>
      <c r="W109" s="68">
        <v>145.71948998178505</v>
      </c>
      <c r="X109" s="68">
        <v>121.12932604735883</v>
      </c>
      <c r="Y109" s="41">
        <v>-0.42658176834037476</v>
      </c>
      <c r="Z109" s="41">
        <v>0.37233994303378798</v>
      </c>
      <c r="AA109" s="41">
        <v>0.28732549358762932</v>
      </c>
      <c r="AB109" s="41">
        <v>0.19048467896692065</v>
      </c>
      <c r="AC109" s="41">
        <v>0.30589941993479536</v>
      </c>
      <c r="AD109" s="41">
        <v>0.19172049391303797</v>
      </c>
      <c r="AE109" s="41">
        <v>0.22358736558250275</v>
      </c>
      <c r="AF109" s="41">
        <v>0.24616264121910325</v>
      </c>
    </row>
    <row r="110" spans="1:32" x14ac:dyDescent="0.3">
      <c r="A110" s="137" t="s">
        <v>939</v>
      </c>
      <c r="B110" t="s">
        <v>631</v>
      </c>
      <c r="C110" t="s">
        <v>664</v>
      </c>
      <c r="D110" s="3" t="s">
        <v>665</v>
      </c>
      <c r="E110" s="122"/>
      <c r="F110" t="s">
        <v>668</v>
      </c>
      <c r="G110" t="s">
        <v>669</v>
      </c>
      <c r="H110" t="s">
        <v>641</v>
      </c>
      <c r="I110" s="128">
        <v>0</v>
      </c>
      <c r="J110" s="128">
        <v>86</v>
      </c>
      <c r="K110" s="128">
        <v>5</v>
      </c>
      <c r="L110" s="128">
        <v>260</v>
      </c>
      <c r="M110" s="128">
        <v>338</v>
      </c>
      <c r="N110" s="128">
        <v>53</v>
      </c>
      <c r="O110" s="128">
        <v>136</v>
      </c>
      <c r="P110" s="128">
        <v>95</v>
      </c>
      <c r="Q110" s="68">
        <v>0</v>
      </c>
      <c r="R110" s="68">
        <v>51.932367149758456</v>
      </c>
      <c r="S110" s="68">
        <v>3.0193236714975846</v>
      </c>
      <c r="T110" s="68">
        <v>157.00483091787441</v>
      </c>
      <c r="U110" s="68">
        <v>204.10628019323673</v>
      </c>
      <c r="V110" s="68">
        <v>32.004830917874401</v>
      </c>
      <c r="W110" s="68">
        <v>82.125603864734302</v>
      </c>
      <c r="X110" s="68">
        <v>57.367149758454111</v>
      </c>
      <c r="Y110" s="41">
        <v>-0.60503976067516296</v>
      </c>
      <c r="Z110" s="41">
        <v>1.5287546489514239E-2</v>
      </c>
      <c r="AA110" s="41">
        <v>0.1088675012528412</v>
      </c>
      <c r="AB110" s="41">
        <v>5.0346030891543096E-2</v>
      </c>
      <c r="AC110" s="41">
        <v>6.3160439539898888E-2</v>
      </c>
      <c r="AD110" s="41">
        <v>-0.24291102974431433</v>
      </c>
      <c r="AE110" s="41">
        <v>-2.5213012116401447E-2</v>
      </c>
      <c r="AF110" s="41">
        <v>-7.7773245232532623E-2</v>
      </c>
    </row>
    <row r="111" spans="1:32" x14ac:dyDescent="0.3">
      <c r="A111" s="137" t="s">
        <v>940</v>
      </c>
      <c r="B111" t="s">
        <v>631</v>
      </c>
      <c r="C111" t="s">
        <v>664</v>
      </c>
      <c r="D111" s="3" t="s">
        <v>665</v>
      </c>
      <c r="E111" s="122"/>
      <c r="F111" t="s">
        <v>653</v>
      </c>
      <c r="H111" t="s">
        <v>641</v>
      </c>
      <c r="I111" s="128">
        <v>0</v>
      </c>
      <c r="J111" s="128">
        <v>44</v>
      </c>
      <c r="K111" s="128">
        <v>0</v>
      </c>
      <c r="L111" s="128">
        <v>87</v>
      </c>
      <c r="M111" s="128">
        <v>97</v>
      </c>
      <c r="N111" s="128">
        <v>42</v>
      </c>
      <c r="O111" s="128">
        <v>51</v>
      </c>
      <c r="P111" s="128">
        <v>24</v>
      </c>
      <c r="Q111" s="68">
        <v>0</v>
      </c>
      <c r="R111" s="68">
        <v>41.083099906629322</v>
      </c>
      <c r="S111" s="68">
        <v>0</v>
      </c>
      <c r="T111" s="68">
        <v>81.232492997198889</v>
      </c>
      <c r="U111" s="68">
        <v>90.569561157796457</v>
      </c>
      <c r="V111" s="68">
        <v>39.215686274509807</v>
      </c>
      <c r="W111" s="68">
        <v>47.61904761904762</v>
      </c>
      <c r="X111" s="68">
        <v>22.408963585434176</v>
      </c>
      <c r="Y111" s="41">
        <v>-0.41576889905815728</v>
      </c>
      <c r="Z111" s="41">
        <v>-8.40976883773627E-2</v>
      </c>
      <c r="AA111" s="41">
        <v>-0.74325432228837818</v>
      </c>
      <c r="AB111" s="41">
        <v>-0.2341827821046813</v>
      </c>
      <c r="AC111" s="41">
        <v>-0.28812275616572169</v>
      </c>
      <c r="AD111" s="41">
        <v>-0.15360502009822555</v>
      </c>
      <c r="AE111" s="41">
        <v>-0.25926757283497959</v>
      </c>
      <c r="AF111" s="41">
        <v>-0.47933967083474083</v>
      </c>
    </row>
    <row r="112" spans="1:32" x14ac:dyDescent="0.3">
      <c r="A112" s="137" t="s">
        <v>941</v>
      </c>
      <c r="B112" t="s">
        <v>631</v>
      </c>
      <c r="C112" t="s">
        <v>664</v>
      </c>
      <c r="D112" s="3" t="s">
        <v>665</v>
      </c>
      <c r="E112" s="122"/>
      <c r="F112" t="s">
        <v>653</v>
      </c>
      <c r="H112" t="s">
        <v>522</v>
      </c>
      <c r="I112" s="128">
        <v>0</v>
      </c>
      <c r="J112" s="128">
        <v>33</v>
      </c>
      <c r="K112" s="128">
        <v>1</v>
      </c>
      <c r="L112" s="128">
        <v>65</v>
      </c>
      <c r="M112" s="128">
        <v>77</v>
      </c>
      <c r="N112" s="128">
        <v>14</v>
      </c>
      <c r="O112" s="128">
        <v>25</v>
      </c>
      <c r="P112" s="128">
        <v>28</v>
      </c>
      <c r="Q112" s="68">
        <v>0</v>
      </c>
      <c r="R112" s="68">
        <v>56.701030927835056</v>
      </c>
      <c r="S112" s="68">
        <v>1.7182130584192441</v>
      </c>
      <c r="T112" s="68">
        <v>111.68384879725086</v>
      </c>
      <c r="U112" s="68">
        <v>132.30240549828179</v>
      </c>
      <c r="V112" s="68">
        <v>24.054982817869416</v>
      </c>
      <c r="W112" s="68">
        <v>42.955326460481103</v>
      </c>
      <c r="X112" s="68">
        <v>48.109965635738831</v>
      </c>
      <c r="Y112" s="41">
        <v>-0.15090241287619013</v>
      </c>
      <c r="Z112" s="41">
        <v>5.7453593860518133E-2</v>
      </c>
      <c r="AA112" s="41">
        <v>-1.2665813867485643E-3</v>
      </c>
      <c r="AB112" s="41">
        <v>-9.5083048953244362E-2</v>
      </c>
      <c r="AC112" s="41">
        <v>-0.12295918317598105</v>
      </c>
      <c r="AD112" s="41">
        <v>-0.35575946173159501</v>
      </c>
      <c r="AE112" s="41">
        <v>-0.29966813526024821</v>
      </c>
      <c r="AF112" s="41">
        <v>-0.14879440900879592</v>
      </c>
    </row>
    <row r="113" spans="1:32" x14ac:dyDescent="0.3">
      <c r="A113" s="137" t="s">
        <v>942</v>
      </c>
      <c r="B113" t="s">
        <v>631</v>
      </c>
      <c r="C113" t="s">
        <v>673</v>
      </c>
      <c r="D113" s="3" t="s">
        <v>674</v>
      </c>
      <c r="E113" s="122" t="s">
        <v>675</v>
      </c>
      <c r="F113" t="s">
        <v>676</v>
      </c>
      <c r="G113" t="s">
        <v>677</v>
      </c>
      <c r="H113" t="s">
        <v>678</v>
      </c>
      <c r="I113" s="128">
        <v>0</v>
      </c>
      <c r="J113" s="128">
        <v>104</v>
      </c>
      <c r="K113" s="128">
        <v>6</v>
      </c>
      <c r="L113" s="128">
        <v>282</v>
      </c>
      <c r="M113" s="128">
        <v>369</v>
      </c>
      <c r="N113" s="128">
        <v>95</v>
      </c>
      <c r="O113" s="128">
        <v>127</v>
      </c>
      <c r="P113" s="128">
        <v>111</v>
      </c>
      <c r="Q113" s="68">
        <v>0</v>
      </c>
      <c r="R113" s="68">
        <v>94.202898550724626</v>
      </c>
      <c r="S113" s="68">
        <v>5.4347826086956514</v>
      </c>
      <c r="T113" s="68">
        <v>255.43478260869563</v>
      </c>
      <c r="U113" s="68">
        <v>334.23913043478257</v>
      </c>
      <c r="V113" s="68">
        <v>86.050724637681157</v>
      </c>
      <c r="W113" s="68">
        <v>115.03623188405795</v>
      </c>
      <c r="X113" s="68">
        <v>100.54347826086956</v>
      </c>
      <c r="Y113" s="41">
        <v>-0.42894850161948178</v>
      </c>
      <c r="Z113" s="41">
        <v>0.273478988527454</v>
      </c>
      <c r="AA113" s="41">
        <v>0.3575094274571341</v>
      </c>
      <c r="AB113" s="41">
        <v>0.26164801446713831</v>
      </c>
      <c r="AC113" s="41">
        <v>0.27730746830526148</v>
      </c>
      <c r="AD113" s="41">
        <v>0.18482981887388478</v>
      </c>
      <c r="AE113" s="41">
        <v>0.12125578033247886</v>
      </c>
      <c r="AF113" s="41">
        <v>0.16558950962358168</v>
      </c>
    </row>
    <row r="114" spans="1:32" x14ac:dyDescent="0.3">
      <c r="A114" s="137" t="s">
        <v>943</v>
      </c>
      <c r="B114" t="s">
        <v>631</v>
      </c>
      <c r="C114" t="s">
        <v>673</v>
      </c>
      <c r="D114" s="3" t="s">
        <v>674</v>
      </c>
      <c r="E114" s="122"/>
      <c r="F114" t="s">
        <v>944</v>
      </c>
      <c r="H114" t="s">
        <v>681</v>
      </c>
      <c r="I114" s="128">
        <v>2</v>
      </c>
      <c r="J114" s="128">
        <v>28</v>
      </c>
      <c r="K114" s="128">
        <v>0</v>
      </c>
      <c r="L114" s="128">
        <v>71</v>
      </c>
      <c r="M114" s="128">
        <v>96</v>
      </c>
      <c r="N114" s="128">
        <v>17</v>
      </c>
      <c r="O114" s="128">
        <v>40</v>
      </c>
      <c r="P114" s="128">
        <v>28</v>
      </c>
      <c r="Q114" s="68">
        <v>4.1928721174004195</v>
      </c>
      <c r="R114" s="68">
        <v>58.700209643605874</v>
      </c>
      <c r="S114" s="68">
        <v>0</v>
      </c>
      <c r="T114" s="68">
        <v>148.84696016771488</v>
      </c>
      <c r="U114" s="68">
        <v>201.25786163522014</v>
      </c>
      <c r="V114" s="68">
        <v>35.639412997903563</v>
      </c>
      <c r="W114" s="68">
        <v>83.857442348008391</v>
      </c>
      <c r="X114" s="68">
        <v>58.700209643605874</v>
      </c>
      <c r="Y114" s="41">
        <v>0.63447219706960323</v>
      </c>
      <c r="Z114" s="41">
        <v>7.3658252441957631E-2</v>
      </c>
      <c r="AA114" s="41">
        <v>-0.39198323049663647</v>
      </c>
      <c r="AB114" s="41">
        <v>2.9386298465827774E-2</v>
      </c>
      <c r="AC114" s="41">
        <v>5.8671033271275728E-2</v>
      </c>
      <c r="AD114" s="41">
        <v>-0.18768480967050089</v>
      </c>
      <c r="AE114" s="41">
        <v>-1.2348686869760254E-2</v>
      </c>
      <c r="AF114" s="41">
        <v>-6.2389803399021351E-2</v>
      </c>
    </row>
    <row r="115" spans="1:32" x14ac:dyDescent="0.3">
      <c r="A115" s="137" t="s">
        <v>945</v>
      </c>
      <c r="B115" t="s">
        <v>631</v>
      </c>
      <c r="C115" t="s">
        <v>673</v>
      </c>
      <c r="D115" s="3" t="s">
        <v>674</v>
      </c>
      <c r="E115" s="122"/>
      <c r="F115" t="s">
        <v>683</v>
      </c>
      <c r="H115" t="s">
        <v>685</v>
      </c>
      <c r="I115" s="128">
        <v>1</v>
      </c>
      <c r="J115" s="128">
        <v>18</v>
      </c>
      <c r="K115" s="128">
        <v>3</v>
      </c>
      <c r="L115" s="128">
        <v>78</v>
      </c>
      <c r="M115" s="128">
        <v>104</v>
      </c>
      <c r="N115" s="128">
        <v>25</v>
      </c>
      <c r="O115" s="128">
        <v>39</v>
      </c>
      <c r="P115" s="128">
        <v>21</v>
      </c>
      <c r="Q115" s="68">
        <v>2.8818443804034586</v>
      </c>
      <c r="R115" s="68">
        <v>60.518731988472624</v>
      </c>
      <c r="S115" s="68">
        <v>0.96061479346781953</v>
      </c>
      <c r="T115" s="68">
        <v>143.13160422670509</v>
      </c>
      <c r="U115" s="68">
        <v>175.79250720461096</v>
      </c>
      <c r="V115" s="68">
        <v>40.345821325648416</v>
      </c>
      <c r="W115" s="68">
        <v>60.518731988472624</v>
      </c>
      <c r="X115" s="68">
        <v>35.54274735830932</v>
      </c>
      <c r="Y115" s="41">
        <v>0.44166788227741904</v>
      </c>
      <c r="Z115" s="41">
        <v>8.2654767255000886E-2</v>
      </c>
      <c r="AA115" s="41">
        <v>-0.25379432624739623</v>
      </c>
      <c r="AB115" s="41">
        <v>1.0789098854773369E-2</v>
      </c>
      <c r="AC115" s="41">
        <v>-1.1525619548309279E-3</v>
      </c>
      <c r="AD115" s="41">
        <v>-0.14126627877690603</v>
      </c>
      <c r="AE115" s="41">
        <v>-0.15596233526287542</v>
      </c>
      <c r="AF115" s="41">
        <v>-0.28213574615023485</v>
      </c>
    </row>
    <row r="116" spans="1:32" x14ac:dyDescent="0.3">
      <c r="A116" s="137" t="s">
        <v>946</v>
      </c>
      <c r="B116" t="s">
        <v>631</v>
      </c>
      <c r="C116" t="s">
        <v>673</v>
      </c>
      <c r="D116" s="3" t="s">
        <v>674</v>
      </c>
      <c r="E116" s="122"/>
      <c r="F116" t="s">
        <v>687</v>
      </c>
      <c r="H116" t="s">
        <v>673</v>
      </c>
      <c r="I116" s="128">
        <v>1</v>
      </c>
      <c r="J116" s="128">
        <v>18</v>
      </c>
      <c r="K116" s="128">
        <v>3</v>
      </c>
      <c r="L116" s="128">
        <v>78</v>
      </c>
      <c r="M116" s="128">
        <v>104</v>
      </c>
      <c r="N116" s="128">
        <v>25</v>
      </c>
      <c r="O116" s="128">
        <v>39</v>
      </c>
      <c r="P116" s="128">
        <v>21</v>
      </c>
      <c r="Q116" s="68">
        <v>1.0515247108307046</v>
      </c>
      <c r="R116" s="68">
        <v>18.927444794952681</v>
      </c>
      <c r="S116" s="68">
        <v>3.1545741324921135</v>
      </c>
      <c r="T116" s="68">
        <v>82.018927444794954</v>
      </c>
      <c r="U116" s="68">
        <v>109.35856992639327</v>
      </c>
      <c r="V116" s="68">
        <v>26.288117770767613</v>
      </c>
      <c r="W116" s="68">
        <v>41.009463722397477</v>
      </c>
      <c r="X116" s="68">
        <v>22.082018927444796</v>
      </c>
      <c r="Y116" s="41">
        <v>0.11296130955594685</v>
      </c>
      <c r="Z116" s="41">
        <v>-0.41367701706083876</v>
      </c>
      <c r="AA116" s="41">
        <v>0.15345267162032039</v>
      </c>
      <c r="AB116" s="41">
        <v>-0.22971222448730028</v>
      </c>
      <c r="AC116" s="41">
        <v>-0.20640212752274406</v>
      </c>
      <c r="AD116" s="41">
        <v>-0.32384481582014019</v>
      </c>
      <c r="AE116" s="41">
        <v>-0.32286875235526863</v>
      </c>
      <c r="AF116" s="41">
        <v>-0.48445834138922622</v>
      </c>
    </row>
    <row r="117" spans="1:32" x14ac:dyDescent="0.3">
      <c r="A117" s="137" t="s">
        <v>947</v>
      </c>
      <c r="B117" t="s">
        <v>631</v>
      </c>
      <c r="C117" t="s">
        <v>673</v>
      </c>
      <c r="D117" s="3" t="s">
        <v>674</v>
      </c>
      <c r="E117" s="122" t="s">
        <v>675</v>
      </c>
      <c r="F117" t="s">
        <v>676</v>
      </c>
      <c r="G117" t="s">
        <v>677</v>
      </c>
      <c r="H117" t="s">
        <v>658</v>
      </c>
      <c r="I117" s="128">
        <v>1</v>
      </c>
      <c r="J117" s="128">
        <v>92</v>
      </c>
      <c r="K117" s="128">
        <v>1</v>
      </c>
      <c r="L117" s="128">
        <v>235</v>
      </c>
      <c r="M117" s="128">
        <v>335</v>
      </c>
      <c r="N117" s="128">
        <v>217</v>
      </c>
      <c r="O117" s="128">
        <v>198</v>
      </c>
      <c r="P117" s="128">
        <v>237</v>
      </c>
      <c r="Q117" s="68">
        <v>0.79936051159072752</v>
      </c>
      <c r="R117" s="68">
        <v>73.541167066346929</v>
      </c>
      <c r="S117" s="68">
        <v>0.79936051159072752</v>
      </c>
      <c r="T117" s="68">
        <v>187.84972022382095</v>
      </c>
      <c r="U117" s="68">
        <v>267.7857713828937</v>
      </c>
      <c r="V117" s="68">
        <v>173.46123101518788</v>
      </c>
      <c r="W117" s="68">
        <v>158.27338129496405</v>
      </c>
      <c r="X117" s="68">
        <v>189.44844124700242</v>
      </c>
      <c r="Y117" s="41">
        <v>-6.1154832000591399E-3</v>
      </c>
      <c r="Z117" s="41">
        <v>0.16621619451917402</v>
      </c>
      <c r="AA117" s="41">
        <v>-0.33360090643028001</v>
      </c>
      <c r="AB117" s="41">
        <v>0.12833223747635614</v>
      </c>
      <c r="AC117" s="41">
        <v>0.18109731377918803</v>
      </c>
      <c r="AD117" s="41">
        <v>0.48799747228055473</v>
      </c>
      <c r="AE117" s="41">
        <v>0.25921787036139898</v>
      </c>
      <c r="AF117" s="41">
        <v>0.4396900199000478</v>
      </c>
    </row>
    <row r="118" spans="1:32" x14ac:dyDescent="0.3">
      <c r="A118" s="137" t="s">
        <v>948</v>
      </c>
      <c r="B118" t="s">
        <v>631</v>
      </c>
      <c r="C118" t="s">
        <v>673</v>
      </c>
      <c r="D118" s="3" t="s">
        <v>674</v>
      </c>
      <c r="E118" s="122"/>
      <c r="F118" t="s">
        <v>689</v>
      </c>
      <c r="G118" t="s">
        <v>690</v>
      </c>
      <c r="H118" t="s">
        <v>673</v>
      </c>
      <c r="I118" s="128">
        <v>0</v>
      </c>
      <c r="J118" s="128">
        <v>50</v>
      </c>
      <c r="K118" s="128">
        <v>0</v>
      </c>
      <c r="L118" s="128">
        <v>148</v>
      </c>
      <c r="M118" s="128">
        <v>189</v>
      </c>
      <c r="N118" s="128">
        <v>49</v>
      </c>
      <c r="O118" s="128">
        <v>76</v>
      </c>
      <c r="P118" s="128">
        <v>53</v>
      </c>
      <c r="Q118" s="68">
        <v>0</v>
      </c>
      <c r="R118" s="68">
        <v>46.168051708217916</v>
      </c>
      <c r="S118" s="68">
        <v>0</v>
      </c>
      <c r="T118" s="68">
        <v>136.65743305632503</v>
      </c>
      <c r="U118" s="68">
        <v>174.51523545706371</v>
      </c>
      <c r="V118" s="68">
        <v>45.244690674053558</v>
      </c>
      <c r="W118" s="68">
        <v>70.175438596491233</v>
      </c>
      <c r="X118" s="68">
        <v>48.938134810710991</v>
      </c>
      <c r="Y118" s="41">
        <v>-0.42060788485162193</v>
      </c>
      <c r="Z118" s="41">
        <v>-3.4005307033097627E-2</v>
      </c>
      <c r="AA118" s="41">
        <v>-0.74809330808184282</v>
      </c>
      <c r="AB118" s="41">
        <v>-9.3033672672280885E-3</v>
      </c>
      <c r="AC118" s="41">
        <v>-4.3571433536321062E-3</v>
      </c>
      <c r="AD118" s="41">
        <v>-9.2227737008433078E-2</v>
      </c>
      <c r="AE118" s="41">
        <v>-9.225235251601771E-2</v>
      </c>
      <c r="AF118" s="41">
        <v>-0.14499095897150951</v>
      </c>
    </row>
    <row r="119" spans="1:32" x14ac:dyDescent="0.3">
      <c r="A119" s="137" t="s">
        <v>949</v>
      </c>
      <c r="B119" t="s">
        <v>631</v>
      </c>
      <c r="C119" t="s">
        <v>673</v>
      </c>
      <c r="D119" s="3" t="s">
        <v>674</v>
      </c>
      <c r="E119" s="122"/>
      <c r="F119" t="s">
        <v>692</v>
      </c>
      <c r="H119" t="s">
        <v>681</v>
      </c>
      <c r="I119" s="128">
        <v>0</v>
      </c>
      <c r="J119" s="128">
        <v>151</v>
      </c>
      <c r="K119" s="128">
        <v>3</v>
      </c>
      <c r="L119" s="128">
        <v>514</v>
      </c>
      <c r="M119" s="128">
        <v>577</v>
      </c>
      <c r="N119" s="128">
        <v>132</v>
      </c>
      <c r="O119" s="128">
        <v>237</v>
      </c>
      <c r="P119" s="128">
        <v>204</v>
      </c>
      <c r="Q119" s="68">
        <v>0</v>
      </c>
      <c r="R119" s="68">
        <v>65.795206971677558</v>
      </c>
      <c r="S119" s="68">
        <v>1.3071895424836601</v>
      </c>
      <c r="T119" s="68">
        <v>223.96514161220045</v>
      </c>
      <c r="U119" s="68">
        <v>251.41612200435731</v>
      </c>
      <c r="V119" s="68">
        <v>57.516339869281047</v>
      </c>
      <c r="W119" s="68">
        <v>103.26797385620915</v>
      </c>
      <c r="X119" s="68">
        <v>88.888888888888886</v>
      </c>
      <c r="Y119" s="41">
        <v>-0.74676211809958171</v>
      </c>
      <c r="Z119" s="41">
        <v>0.11696171443860516</v>
      </c>
      <c r="AA119" s="41">
        <v>-0.22914950131554576</v>
      </c>
      <c r="AB119" s="41">
        <v>0.20420132493003276</v>
      </c>
      <c r="AC119" s="41">
        <v>0.153431397658499</v>
      </c>
      <c r="AD119" s="41">
        <v>9.2287090828651434E-3</v>
      </c>
      <c r="AE119" s="41">
        <v>7.3595593043290386E-2</v>
      </c>
      <c r="AF119" s="41">
        <v>0.11119433810266291</v>
      </c>
    </row>
    <row r="120" spans="1:32" x14ac:dyDescent="0.3">
      <c r="A120" s="137" t="s">
        <v>950</v>
      </c>
      <c r="B120" t="s">
        <v>631</v>
      </c>
      <c r="C120" t="s">
        <v>673</v>
      </c>
      <c r="D120" s="3" t="s">
        <v>674</v>
      </c>
      <c r="E120" s="122" t="s">
        <v>675</v>
      </c>
      <c r="F120" t="s">
        <v>676</v>
      </c>
      <c r="G120" t="s">
        <v>694</v>
      </c>
      <c r="H120" t="s">
        <v>695</v>
      </c>
      <c r="I120" s="128">
        <v>0</v>
      </c>
      <c r="J120" s="128">
        <v>83</v>
      </c>
      <c r="K120" s="128">
        <v>4</v>
      </c>
      <c r="L120" s="128">
        <v>390</v>
      </c>
      <c r="M120" s="128">
        <v>351</v>
      </c>
      <c r="N120" s="128">
        <v>224</v>
      </c>
      <c r="O120" s="128">
        <v>345</v>
      </c>
      <c r="P120" s="128">
        <v>193</v>
      </c>
      <c r="Q120" s="68">
        <v>0</v>
      </c>
      <c r="R120" s="68">
        <v>70.042194092827003</v>
      </c>
      <c r="S120" s="68">
        <v>3.3755274261603372</v>
      </c>
      <c r="T120" s="68">
        <v>329.11392405063287</v>
      </c>
      <c r="U120" s="68">
        <v>296.20253164556959</v>
      </c>
      <c r="V120" s="68">
        <v>189.0295358649789</v>
      </c>
      <c r="W120" s="68">
        <v>291.13924050632909</v>
      </c>
      <c r="X120" s="68">
        <v>162.86919831223628</v>
      </c>
      <c r="Y120" s="41">
        <v>-0.45969777857242433</v>
      </c>
      <c r="Z120" s="41">
        <v>0.14529989661104079</v>
      </c>
      <c r="AA120" s="41">
        <v>0.16705930763667964</v>
      </c>
      <c r="AB120" s="41">
        <v>0.37150132357205751</v>
      </c>
      <c r="AC120" s="41">
        <v>0.22486907797731712</v>
      </c>
      <c r="AD120" s="41">
        <v>0.52529351567653781</v>
      </c>
      <c r="AE120" s="41">
        <v>0.52344437031977953</v>
      </c>
      <c r="AF120" s="41">
        <v>0.37424633464138984</v>
      </c>
    </row>
    <row r="121" spans="1:32" x14ac:dyDescent="0.3">
      <c r="A121" s="137" t="s">
        <v>951</v>
      </c>
      <c r="B121" t="s">
        <v>631</v>
      </c>
      <c r="C121" t="s">
        <v>673</v>
      </c>
      <c r="D121" s="3" t="s">
        <v>674</v>
      </c>
      <c r="E121" s="122"/>
      <c r="F121" t="s">
        <v>683</v>
      </c>
      <c r="G121" t="s">
        <v>684</v>
      </c>
      <c r="H121" t="s">
        <v>685</v>
      </c>
      <c r="I121" s="128">
        <v>4</v>
      </c>
      <c r="J121" s="128">
        <v>75</v>
      </c>
      <c r="K121" s="128">
        <v>1</v>
      </c>
      <c r="L121" s="128">
        <v>325</v>
      </c>
      <c r="M121" s="128">
        <v>329</v>
      </c>
      <c r="N121" s="128">
        <v>113</v>
      </c>
      <c r="O121" s="128">
        <v>249</v>
      </c>
      <c r="P121" s="128">
        <v>200</v>
      </c>
      <c r="Q121" s="68">
        <v>3.4100596760443307</v>
      </c>
      <c r="R121" s="68">
        <v>63.9386189258312</v>
      </c>
      <c r="S121" s="68">
        <v>0.85251491901108267</v>
      </c>
      <c r="T121" s="68">
        <v>277.06734867860189</v>
      </c>
      <c r="U121" s="68">
        <v>280.47740835464617</v>
      </c>
      <c r="V121" s="68">
        <v>96.334185848252346</v>
      </c>
      <c r="W121" s="68">
        <v>212.27621483375958</v>
      </c>
      <c r="X121" s="68">
        <v>170.50298380221653</v>
      </c>
      <c r="Y121" s="41">
        <v>0.498965069097494</v>
      </c>
      <c r="Z121" s="41">
        <v>0.10598071098722034</v>
      </c>
      <c r="AA121" s="41">
        <v>-0.30564160885238933</v>
      </c>
      <c r="AB121" s="41">
        <v>0.29685161649354252</v>
      </c>
      <c r="AC121" s="41">
        <v>0.20121950578209646</v>
      </c>
      <c r="AD121" s="41">
        <v>0.2334933700969308</v>
      </c>
      <c r="AE121" s="41">
        <v>0.3864872067995645</v>
      </c>
      <c r="AF121" s="41">
        <v>0.39410008047325418</v>
      </c>
    </row>
    <row r="122" spans="1:32" x14ac:dyDescent="0.3">
      <c r="A122" s="137" t="s">
        <v>952</v>
      </c>
      <c r="B122" t="s">
        <v>631</v>
      </c>
      <c r="C122" t="s">
        <v>673</v>
      </c>
      <c r="D122" s="3" t="s">
        <v>674</v>
      </c>
      <c r="E122" s="122"/>
      <c r="F122" t="s">
        <v>687</v>
      </c>
      <c r="H122" t="s">
        <v>673</v>
      </c>
      <c r="I122" s="128">
        <v>0</v>
      </c>
      <c r="J122" s="128">
        <v>53</v>
      </c>
      <c r="K122" s="128">
        <v>1</v>
      </c>
      <c r="L122" s="128">
        <v>226</v>
      </c>
      <c r="M122" s="128">
        <v>189</v>
      </c>
      <c r="N122" s="128">
        <v>102</v>
      </c>
      <c r="O122" s="128">
        <v>232</v>
      </c>
      <c r="P122" s="128">
        <v>207</v>
      </c>
      <c r="Q122" s="68">
        <v>0</v>
      </c>
      <c r="R122" s="68">
        <v>56.263269639065818</v>
      </c>
      <c r="S122" s="68">
        <v>1.0615711252653928</v>
      </c>
      <c r="T122" s="68">
        <v>239.91507430997879</v>
      </c>
      <c r="U122" s="68">
        <v>200.63694267515925</v>
      </c>
      <c r="V122" s="68">
        <v>108.28025477707007</v>
      </c>
      <c r="W122" s="68">
        <v>246.28450106157115</v>
      </c>
      <c r="X122" s="68">
        <v>219.74522292993632</v>
      </c>
      <c r="Y122" s="41">
        <v>-0.36003033101917903</v>
      </c>
      <c r="Z122" s="41">
        <v>5.1634650701912435E-2</v>
      </c>
      <c r="AA122" s="41">
        <v>-0.21039449952973746</v>
      </c>
      <c r="AB122" s="41">
        <v>0.23461593926083438</v>
      </c>
      <c r="AC122" s="41">
        <v>5.6220410478810927E-2</v>
      </c>
      <c r="AD122" s="41">
        <v>0.28446848328221436</v>
      </c>
      <c r="AE122" s="41">
        <v>0.45108672338878036</v>
      </c>
      <c r="AF122" s="41">
        <v>0.50425091388781651</v>
      </c>
    </row>
    <row r="123" spans="1:32" ht="15.6" x14ac:dyDescent="0.35">
      <c r="A123" s="137" t="s">
        <v>953</v>
      </c>
      <c r="B123" t="s">
        <v>631</v>
      </c>
      <c r="C123" t="s">
        <v>698</v>
      </c>
      <c r="D123" s="3" t="s">
        <v>699</v>
      </c>
      <c r="E123" s="122" t="s">
        <v>700</v>
      </c>
      <c r="F123" t="s">
        <v>701</v>
      </c>
      <c r="G123" t="s">
        <v>702</v>
      </c>
      <c r="H123" t="s">
        <v>517</v>
      </c>
      <c r="I123" s="128">
        <v>0</v>
      </c>
      <c r="J123" s="128">
        <v>35</v>
      </c>
      <c r="K123" s="128">
        <v>0</v>
      </c>
      <c r="L123" s="128">
        <v>140</v>
      </c>
      <c r="M123" s="128">
        <v>100</v>
      </c>
      <c r="N123" s="128">
        <v>27</v>
      </c>
      <c r="O123" s="128">
        <v>46</v>
      </c>
      <c r="P123" s="128">
        <v>32</v>
      </c>
      <c r="Q123" s="68">
        <v>0</v>
      </c>
      <c r="R123" s="68">
        <v>46.854082998661312</v>
      </c>
      <c r="S123" s="68">
        <v>0</v>
      </c>
      <c r="T123" s="68">
        <v>187.41633199464525</v>
      </c>
      <c r="U123" s="68">
        <v>133.86880856760374</v>
      </c>
      <c r="V123" s="68">
        <v>36.144578313253014</v>
      </c>
      <c r="W123" s="68">
        <v>61.579651941097723</v>
      </c>
      <c r="X123" s="68">
        <v>42.838018741633199</v>
      </c>
      <c r="Y123" s="41">
        <v>-0.25930003004170044</v>
      </c>
      <c r="Z123" s="41">
        <v>-2.5760477286743317E-2</v>
      </c>
      <c r="AA123" s="41">
        <v>-0.58678545327192133</v>
      </c>
      <c r="AB123" s="41">
        <v>0.12795435813056097</v>
      </c>
      <c r="AC123" s="41">
        <v>-0.11849244109129407</v>
      </c>
      <c r="AD123" s="41">
        <v>-0.1861923873018175</v>
      </c>
      <c r="AE123" s="41">
        <v>-0.14715297996975982</v>
      </c>
      <c r="AF123" s="41">
        <v>-0.20015352520394206</v>
      </c>
    </row>
    <row r="124" spans="1:32" ht="15.6" x14ac:dyDescent="0.35">
      <c r="A124" s="137" t="s">
        <v>948</v>
      </c>
      <c r="B124" t="s">
        <v>631</v>
      </c>
      <c r="C124" t="s">
        <v>698</v>
      </c>
      <c r="D124" s="3" t="s">
        <v>699</v>
      </c>
      <c r="E124" s="122" t="s">
        <v>703</v>
      </c>
      <c r="F124" t="s">
        <v>689</v>
      </c>
      <c r="G124" t="s">
        <v>690</v>
      </c>
      <c r="H124" t="s">
        <v>673</v>
      </c>
      <c r="I124" s="128">
        <v>0</v>
      </c>
      <c r="J124" s="128">
        <v>50</v>
      </c>
      <c r="K124" s="128">
        <v>0</v>
      </c>
      <c r="L124" s="128">
        <v>148</v>
      </c>
      <c r="M124" s="128">
        <v>189</v>
      </c>
      <c r="N124" s="128">
        <v>49</v>
      </c>
      <c r="O124" s="128">
        <v>76</v>
      </c>
      <c r="P124" s="128">
        <v>53</v>
      </c>
      <c r="Q124" s="68">
        <v>0</v>
      </c>
      <c r="R124" s="68">
        <v>46.168051708217916</v>
      </c>
      <c r="S124" s="68">
        <v>0</v>
      </c>
      <c r="T124" s="68">
        <v>136.65743305632503</v>
      </c>
      <c r="U124" s="68">
        <v>174.51523545706371</v>
      </c>
      <c r="V124" s="68">
        <v>45.244690674053558</v>
      </c>
      <c r="W124" s="68">
        <v>70.175438596491233</v>
      </c>
      <c r="X124" s="68">
        <v>48.938134810710991</v>
      </c>
      <c r="Y124" s="41">
        <v>-0.42060788485162193</v>
      </c>
      <c r="Z124" s="41">
        <v>-3.4005307033097627E-2</v>
      </c>
      <c r="AA124" s="41">
        <v>-0.74809330808184282</v>
      </c>
      <c r="AB124" s="41">
        <v>-9.3033672672280885E-3</v>
      </c>
      <c r="AC124" s="41">
        <v>-4.3571433536321062E-3</v>
      </c>
      <c r="AD124" s="41">
        <v>-9.2227737008433078E-2</v>
      </c>
      <c r="AE124" s="41">
        <v>-9.225235251601771E-2</v>
      </c>
      <c r="AF124" s="41">
        <v>-0.14499095897150951</v>
      </c>
    </row>
    <row r="125" spans="1:32" ht="15.6" x14ac:dyDescent="0.35">
      <c r="A125" s="137" t="s">
        <v>949</v>
      </c>
      <c r="B125" t="s">
        <v>631</v>
      </c>
      <c r="C125" t="s">
        <v>698</v>
      </c>
      <c r="D125" s="3" t="s">
        <v>699</v>
      </c>
      <c r="E125" s="122"/>
      <c r="F125" t="s">
        <v>692</v>
      </c>
      <c r="H125" t="s">
        <v>681</v>
      </c>
      <c r="I125" s="128">
        <v>0</v>
      </c>
      <c r="J125" s="128">
        <v>151</v>
      </c>
      <c r="K125" s="128">
        <v>3</v>
      </c>
      <c r="L125" s="128">
        <v>514</v>
      </c>
      <c r="M125" s="128">
        <v>577</v>
      </c>
      <c r="N125" s="128">
        <v>132</v>
      </c>
      <c r="O125" s="128">
        <v>237</v>
      </c>
      <c r="P125" s="128">
        <v>204</v>
      </c>
      <c r="Q125" s="68">
        <v>0</v>
      </c>
      <c r="R125" s="68">
        <v>65.795206971677558</v>
      </c>
      <c r="S125" s="68">
        <v>1.3071895424836601</v>
      </c>
      <c r="T125" s="68">
        <v>223.96514161220045</v>
      </c>
      <c r="U125" s="68">
        <v>251.41612200435731</v>
      </c>
      <c r="V125" s="68">
        <v>57.516339869281047</v>
      </c>
      <c r="W125" s="68">
        <v>103.26797385620915</v>
      </c>
      <c r="X125" s="68">
        <v>88.888888888888886</v>
      </c>
      <c r="Y125" s="41">
        <v>-0.74676211809958171</v>
      </c>
      <c r="Z125" s="41">
        <v>0.11696171443860516</v>
      </c>
      <c r="AA125" s="41">
        <v>-0.22914950131554576</v>
      </c>
      <c r="AB125" s="41">
        <v>0.20420132493003276</v>
      </c>
      <c r="AC125" s="41">
        <v>0.153431397658499</v>
      </c>
      <c r="AD125" s="41">
        <v>9.2287090828651434E-3</v>
      </c>
      <c r="AE125" s="41">
        <v>7.3595593043290386E-2</v>
      </c>
      <c r="AF125" s="41">
        <v>0.11119433810266291</v>
      </c>
    </row>
    <row r="126" spans="1:32" ht="15.6" x14ac:dyDescent="0.35">
      <c r="A126" s="137" t="s">
        <v>954</v>
      </c>
      <c r="B126" t="s">
        <v>631</v>
      </c>
      <c r="C126" t="s">
        <v>698</v>
      </c>
      <c r="D126" s="3" t="s">
        <v>699</v>
      </c>
      <c r="E126" s="122"/>
      <c r="F126" t="s">
        <v>705</v>
      </c>
      <c r="H126" t="s">
        <v>706</v>
      </c>
      <c r="I126" s="128">
        <v>0</v>
      </c>
      <c r="J126" s="128">
        <v>23</v>
      </c>
      <c r="K126" s="128">
        <v>1</v>
      </c>
      <c r="L126" s="128">
        <v>59</v>
      </c>
      <c r="M126" s="128">
        <v>75</v>
      </c>
      <c r="N126" s="128">
        <v>11</v>
      </c>
      <c r="O126" s="128">
        <v>26</v>
      </c>
      <c r="P126" s="128">
        <v>15</v>
      </c>
      <c r="Q126" s="68">
        <v>0</v>
      </c>
      <c r="R126" s="68">
        <v>37.037037037037038</v>
      </c>
      <c r="S126" s="68">
        <v>1.6103059581320451</v>
      </c>
      <c r="T126" s="68">
        <v>95.008051529790663</v>
      </c>
      <c r="U126" s="68">
        <v>120.77294685990339</v>
      </c>
      <c r="V126" s="68">
        <v>17.713365539452496</v>
      </c>
      <c r="W126" s="68">
        <v>41.867954911433173</v>
      </c>
      <c r="X126" s="68">
        <v>24.154589371980677</v>
      </c>
      <c r="Y126" s="41">
        <v>-0.1790710284028818</v>
      </c>
      <c r="Z126" s="41">
        <v>-0.12469196643128258</v>
      </c>
      <c r="AA126" s="41">
        <v>-2.9435196913440268E-2</v>
      </c>
      <c r="AB126" s="41">
        <v>-0.16497599874316957</v>
      </c>
      <c r="AC126" s="41">
        <v>-0.16248254957979485</v>
      </c>
      <c r="AD126" s="41">
        <v>-0.48459823913964994</v>
      </c>
      <c r="AE126" s="41">
        <v>-0.3111310572840873</v>
      </c>
      <c r="AF126" s="41">
        <v>-0.44147618637370634</v>
      </c>
    </row>
    <row r="127" spans="1:32" ht="15.6" x14ac:dyDescent="0.35">
      <c r="A127" s="137" t="s">
        <v>955</v>
      </c>
      <c r="B127" t="s">
        <v>631</v>
      </c>
      <c r="C127" t="s">
        <v>698</v>
      </c>
      <c r="D127" s="3" t="s">
        <v>699</v>
      </c>
      <c r="E127" s="122" t="s">
        <v>708</v>
      </c>
      <c r="F127" t="s">
        <v>709</v>
      </c>
      <c r="G127" t="s">
        <v>710</v>
      </c>
      <c r="H127" t="s">
        <v>711</v>
      </c>
      <c r="I127" s="128">
        <v>0</v>
      </c>
      <c r="J127" s="128">
        <v>24</v>
      </c>
      <c r="K127" s="128">
        <v>0</v>
      </c>
      <c r="L127" s="128">
        <v>36</v>
      </c>
      <c r="M127" s="128">
        <v>50</v>
      </c>
      <c r="N127" s="128">
        <v>15</v>
      </c>
      <c r="O127" s="128">
        <v>12</v>
      </c>
      <c r="P127" s="128">
        <v>11</v>
      </c>
      <c r="Q127" s="68">
        <v>0</v>
      </c>
      <c r="R127" s="68">
        <v>68.376068376068375</v>
      </c>
      <c r="S127" s="68">
        <v>0</v>
      </c>
      <c r="T127" s="68">
        <v>102.56410256410257</v>
      </c>
      <c r="U127" s="68">
        <v>142.45014245014247</v>
      </c>
      <c r="V127" s="68">
        <v>42.73504273504274</v>
      </c>
      <c r="W127" s="68">
        <v>34.188034188034187</v>
      </c>
      <c r="X127" s="68">
        <v>31.33903133903134</v>
      </c>
      <c r="Y127" s="41">
        <v>6.8713455307874344E-2</v>
      </c>
      <c r="Z127" s="41">
        <v>0.14119073937226978</v>
      </c>
      <c r="AA127" s="41">
        <v>-0.25877196792234652</v>
      </c>
      <c r="AB127" s="41">
        <v>-0.12941561630448825</v>
      </c>
      <c r="AC127" s="41">
        <v>-8.9353639379565614E-2</v>
      </c>
      <c r="AD127" s="41">
        <v>-0.10717989761221401</v>
      </c>
      <c r="AE127" s="41">
        <v>-0.38968243450208256</v>
      </c>
      <c r="AF127" s="41">
        <v>-0.32332556047963001</v>
      </c>
    </row>
    <row r="128" spans="1:32" ht="15.6" x14ac:dyDescent="0.35">
      <c r="A128" s="137" t="s">
        <v>956</v>
      </c>
      <c r="B128" t="s">
        <v>631</v>
      </c>
      <c r="C128" t="s">
        <v>698</v>
      </c>
      <c r="D128" s="3" t="s">
        <v>699</v>
      </c>
      <c r="E128" s="122" t="s">
        <v>713</v>
      </c>
      <c r="F128" t="s">
        <v>714</v>
      </c>
      <c r="G128" t="s">
        <v>715</v>
      </c>
      <c r="H128" t="s">
        <v>716</v>
      </c>
      <c r="I128" s="128">
        <v>0</v>
      </c>
      <c r="J128" s="128">
        <v>42</v>
      </c>
      <c r="K128" s="128">
        <v>2</v>
      </c>
      <c r="L128" s="128">
        <v>95</v>
      </c>
      <c r="M128" s="128">
        <v>135</v>
      </c>
      <c r="N128" s="128">
        <v>42</v>
      </c>
      <c r="O128" s="128">
        <v>50</v>
      </c>
      <c r="P128" s="128">
        <v>51</v>
      </c>
      <c r="Q128" s="68">
        <v>0</v>
      </c>
      <c r="R128" s="68">
        <v>34.229828850855746</v>
      </c>
      <c r="S128" s="68">
        <v>1.6299918500407498</v>
      </c>
      <c r="T128" s="68">
        <v>77.424612876935612</v>
      </c>
      <c r="U128" s="68">
        <v>110.0244498777506</v>
      </c>
      <c r="V128" s="68">
        <v>34.229828850855746</v>
      </c>
      <c r="W128" s="68">
        <v>40.749796251018743</v>
      </c>
      <c r="X128" s="68">
        <v>41.56479217603912</v>
      </c>
      <c r="Y128" s="41">
        <v>-0.47482399095330591</v>
      </c>
      <c r="Z128" s="41">
        <v>-0.16312386120313138</v>
      </c>
      <c r="AA128" s="41">
        <v>-0.10333940984750804</v>
      </c>
      <c r="AB128" s="41">
        <v>-0.2552425554383968</v>
      </c>
      <c r="AC128" s="41">
        <v>-0.20424316854898267</v>
      </c>
      <c r="AD128" s="41">
        <v>-0.21266011199337417</v>
      </c>
      <c r="AE128" s="41">
        <v>-0.32683851565265781</v>
      </c>
      <c r="AF128" s="41">
        <v>-0.2157536180532309</v>
      </c>
    </row>
    <row r="129" spans="1:32" ht="15.6" x14ac:dyDescent="0.35">
      <c r="A129" s="137" t="s">
        <v>957</v>
      </c>
      <c r="B129" t="s">
        <v>631</v>
      </c>
      <c r="C129" t="s">
        <v>698</v>
      </c>
      <c r="D129" s="3" t="s">
        <v>699</v>
      </c>
      <c r="E129" s="122" t="s">
        <v>718</v>
      </c>
      <c r="F129" t="s">
        <v>719</v>
      </c>
      <c r="G129" t="s">
        <v>720</v>
      </c>
      <c r="H129" t="s">
        <v>716</v>
      </c>
      <c r="I129" s="128">
        <v>0</v>
      </c>
      <c r="J129" s="128">
        <v>73</v>
      </c>
      <c r="K129" s="128">
        <v>9</v>
      </c>
      <c r="L129" s="128">
        <v>249</v>
      </c>
      <c r="M129" s="128">
        <v>238</v>
      </c>
      <c r="N129" s="128">
        <v>120</v>
      </c>
      <c r="O129" s="128">
        <v>161</v>
      </c>
      <c r="P129" s="128">
        <v>102</v>
      </c>
      <c r="Q129" s="68">
        <v>0</v>
      </c>
      <c r="R129" s="68">
        <v>37.726098191214469</v>
      </c>
      <c r="S129" s="68">
        <v>4.6511627906976747</v>
      </c>
      <c r="T129" s="68">
        <v>128.68217054263565</v>
      </c>
      <c r="U129" s="68">
        <v>122.99741602067184</v>
      </c>
      <c r="V129" s="68">
        <v>62.015503875968989</v>
      </c>
      <c r="W129" s="68">
        <v>83.204134366925061</v>
      </c>
      <c r="X129" s="68">
        <v>52.713178294573645</v>
      </c>
      <c r="Y129" s="41">
        <v>-0.67266039758123186</v>
      </c>
      <c r="Z129" s="41">
        <v>-0.12306185879717399</v>
      </c>
      <c r="AA129" s="41">
        <v>0.27860778014137622</v>
      </c>
      <c r="AB129" s="41">
        <v>-3.60117836906605E-2</v>
      </c>
      <c r="AC129" s="41">
        <v>-0.15653048701120037</v>
      </c>
      <c r="AD129" s="41">
        <v>4.2101598239275576E-2</v>
      </c>
      <c r="AE129" s="41">
        <v>-1.9793773732123484E-2</v>
      </c>
      <c r="AF129" s="41">
        <v>-0.11467338833057474</v>
      </c>
    </row>
    <row r="130" spans="1:32" ht="15.6" x14ac:dyDescent="0.35">
      <c r="A130" s="137" t="s">
        <v>958</v>
      </c>
      <c r="B130" t="s">
        <v>631</v>
      </c>
      <c r="C130" t="s">
        <v>698</v>
      </c>
      <c r="D130" s="3" t="s">
        <v>699</v>
      </c>
      <c r="E130" s="122" t="s">
        <v>722</v>
      </c>
      <c r="F130" t="s">
        <v>723</v>
      </c>
      <c r="G130" t="s">
        <v>724</v>
      </c>
      <c r="H130" t="s">
        <v>716</v>
      </c>
      <c r="I130" s="128">
        <v>0</v>
      </c>
      <c r="J130" s="128">
        <v>63</v>
      </c>
      <c r="K130" s="128">
        <v>2</v>
      </c>
      <c r="L130" s="128">
        <v>137</v>
      </c>
      <c r="M130" s="128">
        <v>169</v>
      </c>
      <c r="N130" s="128">
        <v>56</v>
      </c>
      <c r="O130" s="128">
        <v>70</v>
      </c>
      <c r="P130" s="128">
        <v>60</v>
      </c>
      <c r="Q130" s="68">
        <v>0</v>
      </c>
      <c r="R130" s="68">
        <v>43.121149897330596</v>
      </c>
      <c r="S130" s="68">
        <v>1.3689253935660506</v>
      </c>
      <c r="T130" s="68">
        <v>93.771389459274459</v>
      </c>
      <c r="U130" s="68">
        <v>115.67419575633127</v>
      </c>
      <c r="V130" s="68">
        <v>38.329911019849419</v>
      </c>
      <c r="W130" s="68">
        <v>47.912388774811767</v>
      </c>
      <c r="X130" s="68">
        <v>41.067761806981515</v>
      </c>
      <c r="Y130" s="41">
        <v>-0.55062964416059834</v>
      </c>
      <c r="Z130" s="41">
        <v>-6.454471916875984E-2</v>
      </c>
      <c r="AA130" s="41">
        <v>-0.17914506305480052</v>
      </c>
      <c r="AB130" s="41">
        <v>-0.17274888206315425</v>
      </c>
      <c r="AC130" s="41">
        <v>-0.18281841442759875</v>
      </c>
      <c r="AD130" s="41">
        <v>-0.16480624743153977</v>
      </c>
      <c r="AE130" s="41">
        <v>-0.25774642998721309</v>
      </c>
      <c r="AF130" s="41">
        <v>-0.22161112564924554</v>
      </c>
    </row>
    <row r="131" spans="1:32" ht="15.6" x14ac:dyDescent="0.35">
      <c r="A131" s="137" t="s">
        <v>959</v>
      </c>
      <c r="B131" t="s">
        <v>631</v>
      </c>
      <c r="C131" t="s">
        <v>698</v>
      </c>
      <c r="D131" s="3" t="s">
        <v>699</v>
      </c>
      <c r="E131" s="122" t="s">
        <v>726</v>
      </c>
      <c r="G131" t="s">
        <v>727</v>
      </c>
      <c r="I131" s="128">
        <v>0</v>
      </c>
      <c r="J131" s="128">
        <v>14</v>
      </c>
      <c r="K131" s="128">
        <v>0</v>
      </c>
      <c r="L131" s="128">
        <v>28</v>
      </c>
      <c r="M131" s="128">
        <v>50</v>
      </c>
      <c r="N131" s="128">
        <v>4</v>
      </c>
      <c r="O131" s="128">
        <v>10</v>
      </c>
      <c r="P131" s="128">
        <v>10</v>
      </c>
      <c r="Q131" s="68">
        <v>0</v>
      </c>
      <c r="R131" s="68">
        <v>51.851851851851848</v>
      </c>
      <c r="S131" s="68">
        <v>0</v>
      </c>
      <c r="T131" s="68">
        <v>103.7037037037037</v>
      </c>
      <c r="U131" s="68">
        <v>185.18518518518516</v>
      </c>
      <c r="V131" s="68">
        <v>14.814814814814813</v>
      </c>
      <c r="W131" s="68">
        <v>37.037037037037038</v>
      </c>
      <c r="X131" s="68">
        <v>37.037037037037038</v>
      </c>
      <c r="Y131" s="41">
        <v>0.18265680761471104</v>
      </c>
      <c r="Z131" s="41">
        <v>2.7336009549548863E-2</v>
      </c>
      <c r="AA131" s="41">
        <v>-0.14482861561550991</v>
      </c>
      <c r="AB131" s="41">
        <v>-0.12292026844561613</v>
      </c>
      <c r="AC131" s="41">
        <v>2.4589712927271176E-2</v>
      </c>
      <c r="AD131" s="41">
        <v>-0.53035572970032507</v>
      </c>
      <c r="AE131" s="41">
        <v>-0.35145979613336426</v>
      </c>
      <c r="AF131" s="41">
        <v>-0.24889074945646691</v>
      </c>
    </row>
    <row r="132" spans="1:32" ht="15.6" x14ac:dyDescent="0.35">
      <c r="A132" s="137" t="s">
        <v>960</v>
      </c>
      <c r="B132" t="s">
        <v>631</v>
      </c>
      <c r="C132" t="s">
        <v>698</v>
      </c>
      <c r="D132" s="3" t="s">
        <v>699</v>
      </c>
      <c r="E132" s="122" t="s">
        <v>729</v>
      </c>
      <c r="F132" t="s">
        <v>730</v>
      </c>
      <c r="G132" t="s">
        <v>731</v>
      </c>
      <c r="I132" s="128">
        <v>0</v>
      </c>
      <c r="J132" s="128">
        <v>17</v>
      </c>
      <c r="K132" s="128">
        <v>1</v>
      </c>
      <c r="L132" s="128">
        <v>46</v>
      </c>
      <c r="M132" s="128">
        <v>47</v>
      </c>
      <c r="N132" s="128">
        <v>24</v>
      </c>
      <c r="O132" s="128">
        <v>27</v>
      </c>
      <c r="P132" s="128">
        <v>26</v>
      </c>
      <c r="Q132" s="68">
        <v>0</v>
      </c>
      <c r="R132" s="68">
        <v>37.777777777777779</v>
      </c>
      <c r="S132" s="68">
        <v>2.2222222222222223</v>
      </c>
      <c r="T132" s="68">
        <v>102.22222222222221</v>
      </c>
      <c r="U132" s="68">
        <v>104.44444444444444</v>
      </c>
      <c r="V132" s="68">
        <v>53.333333333333329</v>
      </c>
      <c r="W132" s="68">
        <v>60</v>
      </c>
      <c r="X132" s="68">
        <v>57.777777777777779</v>
      </c>
      <c r="Y132" s="41">
        <v>-3.9191942001645323E-2</v>
      </c>
      <c r="Z132" s="41">
        <v>-0.11284269361548793</v>
      </c>
      <c r="AA132" s="41">
        <v>0.11044388948779614</v>
      </c>
      <c r="AB132" s="41">
        <v>-0.13216092518052874</v>
      </c>
      <c r="AC132" s="41">
        <v>-0.22385680518288004</v>
      </c>
      <c r="AD132" s="41">
        <v>-1.6250908727492661E-2</v>
      </c>
      <c r="AE132" s="41">
        <v>-0.15516515098939601</v>
      </c>
      <c r="AF132" s="41">
        <v>-6.8682924205953483E-2</v>
      </c>
    </row>
    <row r="133" spans="1:32" x14ac:dyDescent="0.3">
      <c r="A133" s="137" t="s">
        <v>961</v>
      </c>
      <c r="B133" t="s">
        <v>733</v>
      </c>
      <c r="C133" t="s">
        <v>734</v>
      </c>
      <c r="D133" s="3" t="s">
        <v>735</v>
      </c>
      <c r="E133" s="122" t="s">
        <v>741</v>
      </c>
      <c r="F133" t="s">
        <v>742</v>
      </c>
      <c r="G133" t="s">
        <v>743</v>
      </c>
      <c r="H133" t="s">
        <v>739</v>
      </c>
      <c r="I133" s="128">
        <v>0</v>
      </c>
      <c r="J133" s="128">
        <v>63</v>
      </c>
      <c r="K133" s="128">
        <v>2</v>
      </c>
      <c r="L133" s="128">
        <v>117</v>
      </c>
      <c r="M133" s="128">
        <v>117</v>
      </c>
      <c r="N133" s="128">
        <v>54</v>
      </c>
      <c r="O133" s="128">
        <v>93</v>
      </c>
      <c r="P133" s="128">
        <v>81</v>
      </c>
      <c r="Q133" s="68">
        <v>0</v>
      </c>
      <c r="R133" s="68">
        <v>78.358208955223873</v>
      </c>
      <c r="S133" s="68">
        <v>2.4875621890547261</v>
      </c>
      <c r="T133" s="68">
        <v>145.52238805970148</v>
      </c>
      <c r="U133" s="68">
        <v>145.52238805970148</v>
      </c>
      <c r="V133" s="68">
        <v>67.164179104477611</v>
      </c>
      <c r="W133" s="68">
        <v>115.67164179104476</v>
      </c>
      <c r="X133" s="68">
        <v>100.74626865671641</v>
      </c>
      <c r="Y133" s="41">
        <v>-0.29123547697475294</v>
      </c>
      <c r="Z133" s="41">
        <v>0.19484944801708573</v>
      </c>
      <c r="AA133" s="41">
        <v>8.0249104131044968E-2</v>
      </c>
      <c r="AB133" s="41">
        <v>1.8380453564164873E-2</v>
      </c>
      <c r="AC133" s="41">
        <v>-8.2556083173099107E-2</v>
      </c>
      <c r="AD133" s="41">
        <v>7.8935974211509718E-2</v>
      </c>
      <c r="AE133" s="41">
        <v>0.12427023107975158</v>
      </c>
      <c r="AF133" s="41">
        <v>0.16718527562410768</v>
      </c>
    </row>
    <row r="134" spans="1:32" x14ac:dyDescent="0.3">
      <c r="A134" s="137" t="s">
        <v>962</v>
      </c>
      <c r="B134" t="s">
        <v>733</v>
      </c>
      <c r="C134" t="s">
        <v>734</v>
      </c>
      <c r="D134" s="3" t="s">
        <v>735</v>
      </c>
      <c r="E134" s="122" t="s">
        <v>736</v>
      </c>
      <c r="F134" t="s">
        <v>737</v>
      </c>
      <c r="G134" t="s">
        <v>738</v>
      </c>
      <c r="H134" t="s">
        <v>739</v>
      </c>
      <c r="I134" s="128">
        <v>0</v>
      </c>
      <c r="J134" s="128">
        <v>46</v>
      </c>
      <c r="K134" s="128">
        <v>0</v>
      </c>
      <c r="L134" s="128">
        <v>131</v>
      </c>
      <c r="M134" s="128">
        <v>224</v>
      </c>
      <c r="N134" s="128">
        <v>60</v>
      </c>
      <c r="O134" s="128">
        <v>70</v>
      </c>
      <c r="P134" s="128">
        <v>52</v>
      </c>
      <c r="Q134" s="68">
        <v>0</v>
      </c>
      <c r="R134" s="68">
        <v>45.634920634920633</v>
      </c>
      <c r="S134" s="68">
        <v>0</v>
      </c>
      <c r="T134" s="68">
        <v>129.96031746031747</v>
      </c>
      <c r="U134" s="68">
        <v>222.22222222222223</v>
      </c>
      <c r="V134" s="68">
        <v>59.523809523809526</v>
      </c>
      <c r="W134" s="68">
        <v>69.444444444444443</v>
      </c>
      <c r="X134" s="68">
        <v>51.587301587301589</v>
      </c>
      <c r="Y134" s="41">
        <v>-0.38943996033580813</v>
      </c>
      <c r="Z134" s="41">
        <v>-3.8675807745991227E-2</v>
      </c>
      <c r="AA134" s="41">
        <v>-0.71692538356602897</v>
      </c>
      <c r="AB134" s="41">
        <v>-3.0936143578868723E-2</v>
      </c>
      <c r="AC134" s="41">
        <v>0.1004179121974326</v>
      </c>
      <c r="AD134" s="41">
        <v>2.6090363226280944E-2</v>
      </c>
      <c r="AE134" s="41">
        <v>-9.6556746162422755E-2</v>
      </c>
      <c r="AF134" s="41">
        <v>-0.12201751307096723</v>
      </c>
    </row>
    <row r="135" spans="1:32" x14ac:dyDescent="0.3">
      <c r="A135" s="137" t="s">
        <v>963</v>
      </c>
      <c r="B135" t="s">
        <v>733</v>
      </c>
      <c r="C135" t="s">
        <v>734</v>
      </c>
      <c r="D135" s="3" t="s">
        <v>735</v>
      </c>
      <c r="E135" s="122" t="s">
        <v>736</v>
      </c>
      <c r="F135" t="s">
        <v>737</v>
      </c>
      <c r="G135" t="s">
        <v>738</v>
      </c>
      <c r="H135" t="s">
        <v>739</v>
      </c>
      <c r="I135" s="128">
        <v>0</v>
      </c>
      <c r="J135" s="128">
        <v>92</v>
      </c>
      <c r="K135" s="128">
        <v>0</v>
      </c>
      <c r="L135" s="128">
        <v>510</v>
      </c>
      <c r="M135" s="128">
        <v>395</v>
      </c>
      <c r="N135" s="128">
        <v>219</v>
      </c>
      <c r="O135" s="128">
        <v>387</v>
      </c>
      <c r="P135" s="128">
        <v>302</v>
      </c>
      <c r="Q135" s="68">
        <v>0</v>
      </c>
      <c r="R135" s="68">
        <v>93.21175278622087</v>
      </c>
      <c r="S135" s="68">
        <v>0</v>
      </c>
      <c r="T135" s="68">
        <v>516.71732522796356</v>
      </c>
      <c r="U135" s="68">
        <v>400.20263424518743</v>
      </c>
      <c r="V135" s="68">
        <v>221.88449848024317</v>
      </c>
      <c r="W135" s="68">
        <v>392.09726443769</v>
      </c>
      <c r="X135" s="68">
        <v>305.97771023302937</v>
      </c>
      <c r="Y135" s="41">
        <v>-0.38029658089593837</v>
      </c>
      <c r="Z135" s="41">
        <v>0.26915635154295725</v>
      </c>
      <c r="AA135" s="41">
        <v>-0.70778200412615921</v>
      </c>
      <c r="AB135" s="41">
        <v>0.5672772294581534</v>
      </c>
      <c r="AC135" s="41">
        <v>0.35549143413165574</v>
      </c>
      <c r="AD135" s="41">
        <v>0.59491289259182201</v>
      </c>
      <c r="AE135" s="41">
        <v>0.6526692231283775</v>
      </c>
      <c r="AF135" s="41">
        <v>0.64769194195143331</v>
      </c>
    </row>
    <row r="136" spans="1:32" x14ac:dyDescent="0.3">
      <c r="A136" s="137" t="s">
        <v>964</v>
      </c>
      <c r="B136" t="s">
        <v>733</v>
      </c>
      <c r="C136" t="s">
        <v>734</v>
      </c>
      <c r="D136" s="3" t="s">
        <v>735</v>
      </c>
      <c r="E136" s="122" t="s">
        <v>741</v>
      </c>
      <c r="F136" t="s">
        <v>742</v>
      </c>
      <c r="G136" t="s">
        <v>743</v>
      </c>
      <c r="H136" t="s">
        <v>739</v>
      </c>
      <c r="I136" s="128">
        <v>0</v>
      </c>
      <c r="J136" s="128">
        <v>115</v>
      </c>
      <c r="K136" s="128">
        <v>3</v>
      </c>
      <c r="L136" s="128">
        <v>570</v>
      </c>
      <c r="M136" s="128">
        <v>511</v>
      </c>
      <c r="N136" s="128">
        <v>222</v>
      </c>
      <c r="O136" s="128">
        <v>444</v>
      </c>
      <c r="P136" s="128">
        <v>331</v>
      </c>
      <c r="Q136" s="68">
        <v>0</v>
      </c>
      <c r="R136" s="68">
        <v>144.65408805031447</v>
      </c>
      <c r="S136" s="68">
        <v>3.773584905660377</v>
      </c>
      <c r="T136" s="68">
        <v>716.98113207547169</v>
      </c>
      <c r="U136" s="68">
        <v>642.76729559748424</v>
      </c>
      <c r="V136" s="68">
        <v>279.24528301886789</v>
      </c>
      <c r="W136" s="68">
        <v>558.49056603773579</v>
      </c>
      <c r="X136" s="68">
        <v>416.35220125786162</v>
      </c>
      <c r="Y136" s="41">
        <v>-0.28634655688277189</v>
      </c>
      <c r="Z136" s="41">
        <v>0.45954662704525412</v>
      </c>
      <c r="AA136" s="41">
        <v>0.23126605990126395</v>
      </c>
      <c r="AB136" s="41">
        <v>0.70948715580262411</v>
      </c>
      <c r="AC136" s="41">
        <v>0.56114060835930579</v>
      </c>
      <c r="AD136" s="41">
        <v>0.69475840734379857</v>
      </c>
      <c r="AE136" s="41">
        <v>0.8062193056054473</v>
      </c>
      <c r="AF136" s="41">
        <v>0.78140011971690404</v>
      </c>
    </row>
    <row r="137" spans="1:32" x14ac:dyDescent="0.3">
      <c r="A137" s="137" t="s">
        <v>965</v>
      </c>
      <c r="B137" t="s">
        <v>733</v>
      </c>
      <c r="C137" t="s">
        <v>747</v>
      </c>
      <c r="D137" s="3" t="s">
        <v>748</v>
      </c>
      <c r="E137" s="122" t="s">
        <v>749</v>
      </c>
      <c r="F137" t="s">
        <v>750</v>
      </c>
      <c r="G137" t="s">
        <v>751</v>
      </c>
      <c r="H137" t="s">
        <v>752</v>
      </c>
      <c r="I137" s="128">
        <v>0</v>
      </c>
      <c r="J137" s="128">
        <v>131</v>
      </c>
      <c r="K137" s="128">
        <v>3</v>
      </c>
      <c r="L137" s="128">
        <v>939</v>
      </c>
      <c r="M137" s="128">
        <v>469</v>
      </c>
      <c r="N137" s="128">
        <v>855</v>
      </c>
      <c r="O137" s="128">
        <v>725</v>
      </c>
      <c r="P137" s="128">
        <v>566</v>
      </c>
      <c r="Q137" s="68">
        <v>0</v>
      </c>
      <c r="R137" s="68">
        <v>221.65820642978005</v>
      </c>
      <c r="S137" s="68">
        <v>5.0761421319796955</v>
      </c>
      <c r="T137" s="68">
        <v>1588.8324873096446</v>
      </c>
      <c r="U137" s="68">
        <v>793.57021996615913</v>
      </c>
      <c r="V137" s="68">
        <v>1446.7005076142132</v>
      </c>
      <c r="W137" s="68">
        <v>1226.7343485617598</v>
      </c>
      <c r="X137" s="68">
        <v>957.69881556683595</v>
      </c>
      <c r="Y137" s="41">
        <v>-0.15756690910755697</v>
      </c>
      <c r="Z137" s="41">
        <v>0.64467004341808265</v>
      </c>
      <c r="AA137" s="41">
        <v>0.36004570767647892</v>
      </c>
      <c r="AB137" s="41">
        <v>1.0549079392601501</v>
      </c>
      <c r="AC137" s="41">
        <v>0.65271021468847146</v>
      </c>
      <c r="AD137" s="41">
        <v>1.4084280536791822</v>
      </c>
      <c r="AE137" s="41">
        <v>1.1477646048481844</v>
      </c>
      <c r="AF137" s="41">
        <v>1.142896148950743</v>
      </c>
    </row>
    <row r="138" spans="1:32" x14ac:dyDescent="0.3">
      <c r="A138" s="137" t="s">
        <v>966</v>
      </c>
      <c r="B138" t="s">
        <v>733</v>
      </c>
      <c r="C138" t="s">
        <v>747</v>
      </c>
      <c r="D138" s="3" t="s">
        <v>748</v>
      </c>
      <c r="E138" s="122" t="s">
        <v>749</v>
      </c>
      <c r="F138" t="s">
        <v>750</v>
      </c>
      <c r="G138" t="s">
        <v>751</v>
      </c>
      <c r="H138" t="s">
        <v>752</v>
      </c>
      <c r="I138" s="128">
        <v>0</v>
      </c>
      <c r="J138" s="128">
        <v>175</v>
      </c>
      <c r="K138" s="128">
        <v>3</v>
      </c>
      <c r="L138" s="128">
        <v>1278</v>
      </c>
      <c r="M138" s="128">
        <v>608</v>
      </c>
      <c r="N138" s="128">
        <v>1026</v>
      </c>
      <c r="O138" s="128">
        <v>923</v>
      </c>
      <c r="P138" s="128">
        <v>738</v>
      </c>
      <c r="Q138" s="68">
        <v>0</v>
      </c>
      <c r="R138" s="68">
        <v>239.07103825136613</v>
      </c>
      <c r="S138" s="68">
        <v>4.0983606557377046</v>
      </c>
      <c r="T138" s="68">
        <v>1745.9016393442623</v>
      </c>
      <c r="U138" s="68">
        <v>830.60109289617492</v>
      </c>
      <c r="V138" s="68">
        <v>1401.639344262295</v>
      </c>
      <c r="W138" s="68">
        <v>1260.9289617486338</v>
      </c>
      <c r="X138" s="68">
        <v>1008.1967213114755</v>
      </c>
      <c r="Y138" s="41">
        <v>-0.25049050928469346</v>
      </c>
      <c r="Z138" s="41">
        <v>0.6770978112170124</v>
      </c>
      <c r="AA138" s="41">
        <v>0.2671221074993424</v>
      </c>
      <c r="AB138" s="41">
        <v>1.0957882870088236</v>
      </c>
      <c r="AC138" s="41">
        <v>0.67241160047528903</v>
      </c>
      <c r="AD138" s="41">
        <v>1.3946433933315374</v>
      </c>
      <c r="AE138" s="41">
        <v>1.1596404876735533</v>
      </c>
      <c r="AF138" s="41">
        <v>1.1651231342221589</v>
      </c>
    </row>
    <row r="139" spans="1:32" x14ac:dyDescent="0.3">
      <c r="A139" s="137" t="s">
        <v>967</v>
      </c>
      <c r="B139" t="s">
        <v>733</v>
      </c>
      <c r="C139" t="s">
        <v>747</v>
      </c>
      <c r="D139" s="3" t="s">
        <v>748</v>
      </c>
      <c r="E139" s="122" t="s">
        <v>749</v>
      </c>
      <c r="F139" t="s">
        <v>750</v>
      </c>
      <c r="G139" t="s">
        <v>751</v>
      </c>
      <c r="H139" t="s">
        <v>752</v>
      </c>
      <c r="I139" s="128">
        <v>0</v>
      </c>
      <c r="J139" s="128">
        <v>93</v>
      </c>
      <c r="K139" s="128">
        <v>1</v>
      </c>
      <c r="L139" s="128">
        <v>725</v>
      </c>
      <c r="M139" s="128">
        <v>419</v>
      </c>
      <c r="N139" s="128">
        <v>522</v>
      </c>
      <c r="O139" s="128">
        <v>626</v>
      </c>
      <c r="P139" s="128">
        <v>501</v>
      </c>
      <c r="Q139" s="68">
        <v>0</v>
      </c>
      <c r="R139" s="68">
        <v>166.66666666666666</v>
      </c>
      <c r="S139" s="68">
        <v>1.7921146953405016</v>
      </c>
      <c r="T139" s="68">
        <v>1299.2831541218636</v>
      </c>
      <c r="U139" s="68">
        <v>750.89605734767019</v>
      </c>
      <c r="V139" s="68">
        <v>935.48387096774184</v>
      </c>
      <c r="W139" s="68">
        <v>1121.8637992831541</v>
      </c>
      <c r="X139" s="68">
        <v>897.84946236559131</v>
      </c>
      <c r="Y139" s="41">
        <v>-0.13261362716388045</v>
      </c>
      <c r="Z139" s="41">
        <v>0.52150918340850028</v>
      </c>
      <c r="AA139" s="41">
        <v>1.7022204325561084E-2</v>
      </c>
      <c r="AB139" s="41">
        <v>0.967601853541037</v>
      </c>
      <c r="AC139" s="41">
        <v>0.62875986519473737</v>
      </c>
      <c r="AD139" s="41">
        <v>1.2192476165288313</v>
      </c>
      <c r="AE139" s="41">
        <v>1.1090015453482751</v>
      </c>
      <c r="AF139" s="41">
        <v>1.1149204540514406</v>
      </c>
    </row>
    <row r="140" spans="1:32" x14ac:dyDescent="0.3">
      <c r="A140" s="137" t="s">
        <v>968</v>
      </c>
      <c r="B140" t="s">
        <v>733</v>
      </c>
      <c r="C140" t="s">
        <v>754</v>
      </c>
      <c r="D140" s="3" t="s">
        <v>755</v>
      </c>
      <c r="E140" s="122" t="s">
        <v>756</v>
      </c>
      <c r="F140" t="s">
        <v>762</v>
      </c>
      <c r="G140" t="s">
        <v>757</v>
      </c>
      <c r="H140" t="s">
        <v>763</v>
      </c>
      <c r="I140" s="128">
        <v>13</v>
      </c>
      <c r="J140" s="128">
        <v>494</v>
      </c>
      <c r="K140" s="128">
        <v>0</v>
      </c>
      <c r="L140" s="128">
        <v>2089</v>
      </c>
      <c r="M140" s="128">
        <v>859</v>
      </c>
      <c r="N140" s="128">
        <v>1183</v>
      </c>
      <c r="O140" s="128">
        <v>866</v>
      </c>
      <c r="P140" s="128">
        <v>1212</v>
      </c>
      <c r="Q140" s="68">
        <v>30.952380952380953</v>
      </c>
      <c r="R140" s="68">
        <v>1176.1904761904761</v>
      </c>
      <c r="S140" s="68">
        <v>0</v>
      </c>
      <c r="T140" s="68">
        <v>4973.8095238095239</v>
      </c>
      <c r="U140" s="68">
        <v>2045.2380952380954</v>
      </c>
      <c r="V140" s="68">
        <v>2816.666666666667</v>
      </c>
      <c r="W140" s="68">
        <v>2061.9047619047619</v>
      </c>
      <c r="X140" s="68">
        <v>2885.7142857142858</v>
      </c>
      <c r="Y140" s="41">
        <v>1.4221350455347852</v>
      </c>
      <c r="Z140" s="41">
        <v>1.3682487770088592</v>
      </c>
      <c r="AA140" s="41">
        <v>-0.336714141854423</v>
      </c>
      <c r="AB140" s="41">
        <v>1.5503917207866054</v>
      </c>
      <c r="AC140" s="41">
        <v>1.0636586895927678</v>
      </c>
      <c r="AD140" s="41">
        <v>1.6977144925505196</v>
      </c>
      <c r="AE140" s="41">
        <v>1.3732339456077205</v>
      </c>
      <c r="AF140" s="41">
        <v>1.621716172508983</v>
      </c>
    </row>
    <row r="141" spans="1:32" x14ac:dyDescent="0.3">
      <c r="A141" s="137" t="s">
        <v>969</v>
      </c>
      <c r="B141" t="s">
        <v>733</v>
      </c>
      <c r="C141" t="s">
        <v>754</v>
      </c>
      <c r="D141" s="3" t="s">
        <v>755</v>
      </c>
      <c r="E141" s="122" t="s">
        <v>756</v>
      </c>
      <c r="F141" t="s">
        <v>762</v>
      </c>
      <c r="G141" t="s">
        <v>757</v>
      </c>
      <c r="H141" t="s">
        <v>763</v>
      </c>
      <c r="I141" s="128">
        <v>0</v>
      </c>
      <c r="J141" s="128">
        <v>75</v>
      </c>
      <c r="K141" s="128">
        <v>1</v>
      </c>
      <c r="L141" s="128">
        <v>450</v>
      </c>
      <c r="M141" s="128">
        <v>251</v>
      </c>
      <c r="N141" s="128">
        <v>229</v>
      </c>
      <c r="O141" s="128">
        <v>300</v>
      </c>
      <c r="P141" s="128">
        <v>372</v>
      </c>
      <c r="Q141" s="68">
        <v>0</v>
      </c>
      <c r="R141" s="68">
        <v>148.8095238095238</v>
      </c>
      <c r="S141" s="68">
        <v>1.9841269841269842</v>
      </c>
      <c r="T141" s="68">
        <v>892.85714285714289</v>
      </c>
      <c r="U141" s="68">
        <v>498.01587301587301</v>
      </c>
      <c r="V141" s="68">
        <v>454.36507936507934</v>
      </c>
      <c r="W141" s="68">
        <v>595.23809523809518</v>
      </c>
      <c r="X141" s="68">
        <v>738.09523809523807</v>
      </c>
      <c r="Y141" s="41">
        <v>-8.8409964671826921E-2</v>
      </c>
      <c r="Z141" s="41">
        <v>0.47284818665722428</v>
      </c>
      <c r="AA141" s="41">
        <v>6.1225866817614633E-2</v>
      </c>
      <c r="AB141" s="41">
        <v>0.80486289457441762</v>
      </c>
      <c r="AC141" s="41">
        <v>0.45076955191401796</v>
      </c>
      <c r="AD141" s="41">
        <v>0.90614767411107322</v>
      </c>
      <c r="AE141" s="41">
        <v>0.83412860884891804</v>
      </c>
      <c r="AF141" s="41">
        <v>1.0299794562713687</v>
      </c>
    </row>
    <row r="142" spans="1:32" x14ac:dyDescent="0.3">
      <c r="A142" s="137" t="s">
        <v>970</v>
      </c>
      <c r="B142" t="s">
        <v>733</v>
      </c>
      <c r="C142" t="s">
        <v>754</v>
      </c>
      <c r="D142" s="3" t="s">
        <v>755</v>
      </c>
      <c r="E142" s="122" t="s">
        <v>756</v>
      </c>
      <c r="G142" t="s">
        <v>757</v>
      </c>
      <c r="H142" t="s">
        <v>763</v>
      </c>
      <c r="I142" s="128">
        <v>156</v>
      </c>
      <c r="J142" s="128">
        <v>180</v>
      </c>
      <c r="K142" s="128">
        <v>76</v>
      </c>
      <c r="L142" s="128">
        <v>52</v>
      </c>
      <c r="M142" s="128">
        <v>60</v>
      </c>
      <c r="N142" s="128">
        <v>16</v>
      </c>
      <c r="O142" s="128">
        <v>26</v>
      </c>
      <c r="P142" s="128">
        <v>20</v>
      </c>
      <c r="Q142" s="68">
        <v>366.19718309859155</v>
      </c>
      <c r="R142" s="68">
        <v>422.53521126760563</v>
      </c>
      <c r="S142" s="68">
        <v>178.40375586854461</v>
      </c>
      <c r="T142" s="68">
        <v>122.06572769953051</v>
      </c>
      <c r="U142" s="68">
        <v>140.8450704225352</v>
      </c>
      <c r="V142" s="68">
        <v>37.558685446009392</v>
      </c>
      <c r="W142" s="68">
        <v>61.032863849765256</v>
      </c>
      <c r="X142" s="68">
        <v>46.948356807511736</v>
      </c>
      <c r="Y142" s="41">
        <v>2.4801553102174281</v>
      </c>
      <c r="Z142" s="41">
        <v>0.92439937861251908</v>
      </c>
      <c r="AA142" s="41">
        <v>1.8418169802583573</v>
      </c>
      <c r="AB142" s="41">
        <v>-5.565165999190097E-2</v>
      </c>
      <c r="AC142" s="41">
        <v>-9.4992125482652914E-2</v>
      </c>
      <c r="AD142" s="41">
        <v>-0.16413013420549408</v>
      </c>
      <c r="AE142" s="41">
        <v>-0.147449056210226</v>
      </c>
      <c r="AF142" s="41">
        <v>-0.15637202241438228</v>
      </c>
    </row>
    <row r="143" spans="1:32" x14ac:dyDescent="0.3">
      <c r="A143" s="137" t="s">
        <v>971</v>
      </c>
      <c r="B143" t="s">
        <v>733</v>
      </c>
      <c r="C143" t="s">
        <v>754</v>
      </c>
      <c r="D143" s="3" t="s">
        <v>755</v>
      </c>
      <c r="E143" s="122" t="s">
        <v>756</v>
      </c>
      <c r="F143" t="s">
        <v>762</v>
      </c>
      <c r="G143" t="s">
        <v>757</v>
      </c>
      <c r="H143" t="s">
        <v>763</v>
      </c>
      <c r="I143" s="128">
        <v>129</v>
      </c>
      <c r="J143" s="128">
        <v>7</v>
      </c>
      <c r="K143" s="128">
        <v>3</v>
      </c>
      <c r="L143" s="128">
        <v>78</v>
      </c>
      <c r="M143" s="128">
        <v>72</v>
      </c>
      <c r="N143" s="128">
        <v>19</v>
      </c>
      <c r="O143" s="128">
        <v>29</v>
      </c>
      <c r="P143" s="128">
        <v>22</v>
      </c>
      <c r="Q143" s="68">
        <v>268.75</v>
      </c>
      <c r="R143" s="68">
        <v>14.583333333333334</v>
      </c>
      <c r="S143" s="68">
        <v>6.25</v>
      </c>
      <c r="T143" s="68">
        <v>162.5</v>
      </c>
      <c r="U143" s="68">
        <v>150</v>
      </c>
      <c r="V143" s="68">
        <v>39.583333333333336</v>
      </c>
      <c r="W143" s="68">
        <v>60.416666666666671</v>
      </c>
      <c r="X143" s="68">
        <v>45.833333333333336</v>
      </c>
      <c r="Y143" s="41">
        <v>2.3460790984793629</v>
      </c>
      <c r="Z143" s="41">
        <v>-0.50884820251032592</v>
      </c>
      <c r="AA143" s="41">
        <v>0.45039195118214709</v>
      </c>
      <c r="AB143" s="41">
        <v>6.7227055074526448E-2</v>
      </c>
      <c r="AC143" s="41">
        <v>-6.8241131836996385E-2</v>
      </c>
      <c r="AD143" s="41">
        <v>-0.14341110532975065</v>
      </c>
      <c r="AE143" s="41">
        <v>-0.15270455244173919</v>
      </c>
      <c r="AF143" s="41">
        <v>-0.16777500363164236</v>
      </c>
    </row>
    <row r="144" spans="1:32" x14ac:dyDescent="0.3">
      <c r="A144" s="137" t="s">
        <v>972</v>
      </c>
      <c r="B144" t="s">
        <v>733</v>
      </c>
      <c r="C144" t="s">
        <v>754</v>
      </c>
      <c r="D144" s="3" t="s">
        <v>755</v>
      </c>
      <c r="E144" s="122" t="s">
        <v>756</v>
      </c>
      <c r="F144" t="s">
        <v>762</v>
      </c>
      <c r="G144" t="s">
        <v>757</v>
      </c>
      <c r="H144" t="s">
        <v>763</v>
      </c>
      <c r="I144" s="128">
        <v>30</v>
      </c>
      <c r="J144" s="128">
        <v>33</v>
      </c>
      <c r="K144" s="128">
        <v>13</v>
      </c>
      <c r="L144" s="128">
        <v>123</v>
      </c>
      <c r="M144" s="128">
        <v>116</v>
      </c>
      <c r="N144" s="128">
        <v>19</v>
      </c>
      <c r="O144" s="128">
        <v>34</v>
      </c>
      <c r="P144" s="128">
        <v>30</v>
      </c>
      <c r="Q144" s="68">
        <v>37.878787878787875</v>
      </c>
      <c r="R144" s="68">
        <v>41.666666666666664</v>
      </c>
      <c r="S144" s="68">
        <v>16.414141414141412</v>
      </c>
      <c r="T144" s="68">
        <v>155.30303030303028</v>
      </c>
      <c r="U144" s="68">
        <v>146.46464646464645</v>
      </c>
      <c r="V144" s="68">
        <v>23.98989898989899</v>
      </c>
      <c r="W144" s="68">
        <v>42.929292929292927</v>
      </c>
      <c r="X144" s="68">
        <v>37.878787878787875</v>
      </c>
      <c r="Y144" s="41">
        <v>1.5006252251949719</v>
      </c>
      <c r="Z144" s="41">
        <v>-7.6348603079086891E-2</v>
      </c>
      <c r="AA144" s="41">
        <v>0.8191737311129712</v>
      </c>
      <c r="AB144" s="41">
        <v>4.6540411711052089E-2</v>
      </c>
      <c r="AC144" s="41">
        <v>-7.9737157259858665E-2</v>
      </c>
      <c r="AD144" s="41">
        <v>-0.36089504954365692</v>
      </c>
      <c r="AE144" s="41">
        <v>-0.30219141756053441</v>
      </c>
      <c r="AF144" s="41">
        <v>-0.25314162661012529</v>
      </c>
    </row>
    <row r="145" spans="1:32" x14ac:dyDescent="0.3">
      <c r="A145" s="137" t="s">
        <v>973</v>
      </c>
      <c r="B145" t="s">
        <v>733</v>
      </c>
      <c r="C145" t="s">
        <v>754</v>
      </c>
      <c r="D145" s="3" t="s">
        <v>755</v>
      </c>
      <c r="E145" s="122" t="s">
        <v>756</v>
      </c>
      <c r="G145" t="s">
        <v>757</v>
      </c>
      <c r="H145" t="s">
        <v>763</v>
      </c>
      <c r="I145" s="128">
        <v>138</v>
      </c>
      <c r="J145" s="128">
        <v>4612</v>
      </c>
      <c r="K145" s="128">
        <v>152</v>
      </c>
      <c r="L145" s="128">
        <v>164</v>
      </c>
      <c r="M145" s="128">
        <v>85</v>
      </c>
      <c r="N145" s="128">
        <v>2607</v>
      </c>
      <c r="O145" s="128">
        <v>12836</v>
      </c>
      <c r="P145" s="128">
        <v>28736</v>
      </c>
      <c r="Q145" s="68">
        <v>85.820895522388057</v>
      </c>
      <c r="R145" s="68">
        <v>2868.1592039800994</v>
      </c>
      <c r="S145" s="68">
        <v>94.52736318407959</v>
      </c>
      <c r="T145" s="68">
        <v>101.99004975124377</v>
      </c>
      <c r="U145" s="68">
        <v>52.860696517412933</v>
      </c>
      <c r="V145" s="68">
        <v>1621.2686567164178</v>
      </c>
      <c r="W145" s="68">
        <v>7982.5870646766161</v>
      </c>
      <c r="X145" s="68">
        <v>17870.646766169153</v>
      </c>
      <c r="Y145" s="41">
        <v>1.8502142964257144</v>
      </c>
      <c r="Z145" s="41">
        <v>1.7549821062282456</v>
      </c>
      <c r="AA145" s="41">
        <v>1.5645489434778308</v>
      </c>
      <c r="AB145" s="41">
        <v>-0.13652150642157831</v>
      </c>
      <c r="AC145" s="41">
        <v>-0.52165783071666272</v>
      </c>
      <c r="AD145" s="41">
        <v>1.4577337933694545</v>
      </c>
      <c r="AE145" s="41">
        <v>1.9608752496862423</v>
      </c>
      <c r="AF145" s="41">
        <v>2.4134315427688793</v>
      </c>
    </row>
    <row r="146" spans="1:32" x14ac:dyDescent="0.3">
      <c r="A146" s="137" t="s">
        <v>974</v>
      </c>
      <c r="B146" t="s">
        <v>733</v>
      </c>
      <c r="C146" t="s">
        <v>766</v>
      </c>
      <c r="D146" s="3" t="s">
        <v>767</v>
      </c>
      <c r="E146" s="122" t="s">
        <v>773</v>
      </c>
      <c r="F146" t="s">
        <v>774</v>
      </c>
      <c r="H146" t="s">
        <v>776</v>
      </c>
      <c r="I146" s="128">
        <v>1</v>
      </c>
      <c r="J146" s="128">
        <v>14</v>
      </c>
      <c r="K146" s="128">
        <v>1</v>
      </c>
      <c r="L146" s="128">
        <v>17</v>
      </c>
      <c r="M146" s="128">
        <v>14</v>
      </c>
      <c r="N146" s="128">
        <v>4</v>
      </c>
      <c r="O146" s="128">
        <v>7</v>
      </c>
      <c r="P146" s="128">
        <v>2</v>
      </c>
      <c r="Q146" s="68">
        <v>2.7322404371584699</v>
      </c>
      <c r="R146" s="68">
        <v>38.251366120218577</v>
      </c>
      <c r="S146" s="68">
        <v>2.7322404371584699</v>
      </c>
      <c r="T146" s="68">
        <v>46.448087431693992</v>
      </c>
      <c r="U146" s="68">
        <v>38.251366120218577</v>
      </c>
      <c r="V146" s="68">
        <v>10.928961748633879</v>
      </c>
      <c r="W146" s="68">
        <v>19.125683060109289</v>
      </c>
      <c r="X146" s="68">
        <v>5.4644808743169397</v>
      </c>
      <c r="Y146" s="41">
        <v>0.52766074109895011</v>
      </c>
      <c r="Z146" s="41">
        <v>-0.10478131168587441</v>
      </c>
      <c r="AA146" s="41">
        <v>0.20017531786872916</v>
      </c>
      <c r="AB146" s="41">
        <v>-0.46684440100325514</v>
      </c>
      <c r="AC146" s="41">
        <v>-0.64945098419183867</v>
      </c>
      <c r="AD146" s="41">
        <v>-0.66247305093574849</v>
      </c>
      <c r="AE146" s="41">
        <v>-0.62970515304702557</v>
      </c>
      <c r="AF146" s="41">
        <v>-1.0042573610897907</v>
      </c>
    </row>
    <row r="147" spans="1:32" x14ac:dyDescent="0.3">
      <c r="A147" s="137" t="s">
        <v>945</v>
      </c>
      <c r="B147" t="s">
        <v>733</v>
      </c>
      <c r="C147" t="s">
        <v>766</v>
      </c>
      <c r="D147" s="3" t="s">
        <v>767</v>
      </c>
      <c r="E147" s="122" t="s">
        <v>777</v>
      </c>
      <c r="F147" t="s">
        <v>683</v>
      </c>
      <c r="H147" t="s">
        <v>685</v>
      </c>
      <c r="I147" s="128">
        <v>1</v>
      </c>
      <c r="J147" s="128">
        <v>18</v>
      </c>
      <c r="K147" s="128">
        <v>3</v>
      </c>
      <c r="L147" s="128">
        <v>78</v>
      </c>
      <c r="M147" s="128">
        <v>104</v>
      </c>
      <c r="N147" s="128">
        <v>25</v>
      </c>
      <c r="O147" s="128">
        <v>39</v>
      </c>
      <c r="P147" s="128">
        <v>21</v>
      </c>
      <c r="Q147" s="68">
        <v>2.8818443804034586</v>
      </c>
      <c r="R147" s="68">
        <v>60.518731988472624</v>
      </c>
      <c r="S147" s="68">
        <v>0.96061479346781953</v>
      </c>
      <c r="T147" s="68">
        <v>143.13160422670509</v>
      </c>
      <c r="U147" s="68">
        <v>175.79250720461096</v>
      </c>
      <c r="V147" s="68">
        <v>40.345821325648416</v>
      </c>
      <c r="W147" s="68">
        <v>60.518731988472624</v>
      </c>
      <c r="X147" s="68">
        <v>35.54274735830932</v>
      </c>
      <c r="Y147" s="41">
        <v>0.44166788227741904</v>
      </c>
      <c r="Z147" s="41">
        <v>8.2654767255000886E-2</v>
      </c>
      <c r="AA147" s="41">
        <v>-0.25379432624739623</v>
      </c>
      <c r="AB147" s="41">
        <v>1.0789098854773369E-2</v>
      </c>
      <c r="AC147" s="41">
        <v>-1.1525619548309279E-3</v>
      </c>
      <c r="AD147" s="41">
        <v>-0.14126627877690603</v>
      </c>
      <c r="AE147" s="41">
        <v>-0.15596233526287542</v>
      </c>
      <c r="AF147" s="41">
        <v>-0.28213574615023485</v>
      </c>
    </row>
    <row r="148" spans="1:32" x14ac:dyDescent="0.3">
      <c r="A148" s="137" t="s">
        <v>975</v>
      </c>
      <c r="B148" t="s">
        <v>733</v>
      </c>
      <c r="C148" t="s">
        <v>766</v>
      </c>
      <c r="D148" s="3" t="s">
        <v>767</v>
      </c>
      <c r="E148" s="122" t="s">
        <v>768</v>
      </c>
      <c r="F148" t="s">
        <v>769</v>
      </c>
      <c r="G148" t="s">
        <v>770</v>
      </c>
      <c r="H148" t="s">
        <v>771</v>
      </c>
      <c r="I148" s="128">
        <v>0</v>
      </c>
      <c r="J148" s="128">
        <v>19</v>
      </c>
      <c r="K148" s="128">
        <v>0</v>
      </c>
      <c r="L148" s="128">
        <v>49</v>
      </c>
      <c r="M148" s="128">
        <v>44</v>
      </c>
      <c r="N148" s="128">
        <v>17</v>
      </c>
      <c r="O148" s="128">
        <v>31</v>
      </c>
      <c r="P148" s="128">
        <v>18</v>
      </c>
      <c r="Q148" s="68">
        <v>0</v>
      </c>
      <c r="R148" s="68">
        <v>34.234234234234229</v>
      </c>
      <c r="S148" s="68">
        <v>0</v>
      </c>
      <c r="T148" s="68">
        <v>88.288288288288285</v>
      </c>
      <c r="U148" s="68">
        <v>79.279279279279265</v>
      </c>
      <c r="V148" s="68">
        <v>30.630630630630627</v>
      </c>
      <c r="W148" s="68">
        <v>55.85585585585585</v>
      </c>
      <c r="X148" s="68">
        <v>32.432432432432428</v>
      </c>
      <c r="Y148" s="41">
        <v>-0.13027241134897793</v>
      </c>
      <c r="Z148" s="41">
        <v>-0.15692660028659697</v>
      </c>
      <c r="AA148" s="41">
        <v>-0.45775783457919883</v>
      </c>
      <c r="AB148" s="41">
        <v>-0.19608914848424649</v>
      </c>
      <c r="AC148" s="41">
        <v>-0.34327087317414762</v>
      </c>
      <c r="AD148" s="41">
        <v>-0.25345941375306325</v>
      </c>
      <c r="AE148" s="41">
        <v>-0.18726776037739074</v>
      </c>
      <c r="AF148" s="41">
        <v>-0.31583753908708018</v>
      </c>
    </row>
    <row r="149" spans="1:32" x14ac:dyDescent="0.3">
      <c r="A149" s="137" t="s">
        <v>976</v>
      </c>
      <c r="B149" t="s">
        <v>733</v>
      </c>
      <c r="C149" t="s">
        <v>766</v>
      </c>
      <c r="D149" s="3" t="s">
        <v>767</v>
      </c>
      <c r="E149" s="122" t="s">
        <v>779</v>
      </c>
      <c r="F149" t="s">
        <v>780</v>
      </c>
      <c r="G149" t="s">
        <v>781</v>
      </c>
      <c r="H149" t="s">
        <v>782</v>
      </c>
      <c r="I149" s="128">
        <v>0</v>
      </c>
      <c r="J149" s="128">
        <v>64</v>
      </c>
      <c r="K149" s="128">
        <v>0</v>
      </c>
      <c r="L149" s="128">
        <v>281</v>
      </c>
      <c r="M149" s="128">
        <v>273</v>
      </c>
      <c r="N149" s="128">
        <v>206</v>
      </c>
      <c r="O149" s="128">
        <v>261</v>
      </c>
      <c r="P149" s="128">
        <v>155</v>
      </c>
      <c r="Q149" s="68">
        <v>0</v>
      </c>
      <c r="R149" s="68">
        <v>67.085953878406713</v>
      </c>
      <c r="S149" s="68">
        <v>0</v>
      </c>
      <c r="T149" s="68">
        <v>294.54926624737948</v>
      </c>
      <c r="U149" s="68">
        <v>286.16352201257865</v>
      </c>
      <c r="V149" s="68">
        <v>215.9329140461216</v>
      </c>
      <c r="W149" s="68">
        <v>273.58490566037739</v>
      </c>
      <c r="X149" s="68">
        <v>162.47379454926624</v>
      </c>
      <c r="Y149" s="41">
        <v>-0.36552780293039672</v>
      </c>
      <c r="Z149" s="41">
        <v>0.12734311140473398</v>
      </c>
      <c r="AA149" s="41">
        <v>-0.69301322616061767</v>
      </c>
      <c r="AB149" s="41">
        <v>0.32352866018813103</v>
      </c>
      <c r="AC149" s="41">
        <v>0.21007105493295158</v>
      </c>
      <c r="AD149" s="41">
        <v>0.58316720197164329</v>
      </c>
      <c r="AE149" s="41">
        <v>0.49663798745488302</v>
      </c>
      <c r="AF149" s="41">
        <v>0.3734657342913435</v>
      </c>
    </row>
    <row r="150" spans="1:32" x14ac:dyDescent="0.3">
      <c r="A150" s="137" t="s">
        <v>977</v>
      </c>
      <c r="B150" t="s">
        <v>733</v>
      </c>
      <c r="C150" t="s">
        <v>766</v>
      </c>
      <c r="D150" s="3" t="s">
        <v>767</v>
      </c>
      <c r="E150" s="122" t="s">
        <v>784</v>
      </c>
      <c r="F150" t="s">
        <v>785</v>
      </c>
      <c r="G150" t="s">
        <v>786</v>
      </c>
      <c r="H150" t="s">
        <v>787</v>
      </c>
      <c r="I150" s="128">
        <v>0</v>
      </c>
      <c r="J150" s="128">
        <v>144</v>
      </c>
      <c r="K150" s="128">
        <v>6</v>
      </c>
      <c r="L150" s="128">
        <v>806</v>
      </c>
      <c r="M150" s="128">
        <v>625</v>
      </c>
      <c r="N150" s="128">
        <v>462</v>
      </c>
      <c r="O150" s="128">
        <v>802</v>
      </c>
      <c r="P150" s="128">
        <v>476</v>
      </c>
      <c r="Q150" s="68">
        <v>0</v>
      </c>
      <c r="R150" s="68">
        <v>83.333333333333329</v>
      </c>
      <c r="S150" s="68">
        <v>3.4722222222222223</v>
      </c>
      <c r="T150" s="68">
        <v>466.43518518518522</v>
      </c>
      <c r="U150" s="68">
        <v>361.68981481481484</v>
      </c>
      <c r="V150" s="68">
        <v>267.36111111111109</v>
      </c>
      <c r="W150" s="68">
        <v>464.12037037037038</v>
      </c>
      <c r="X150" s="68">
        <v>275.46296296296299</v>
      </c>
      <c r="Y150" s="41">
        <v>-0.62352316636917615</v>
      </c>
      <c r="Z150" s="41">
        <v>0.21965588042325354</v>
      </c>
      <c r="AA150" s="41">
        <v>0.16293476270743973</v>
      </c>
      <c r="AB150" s="41">
        <v>0.52265926928696693</v>
      </c>
      <c r="AC150" s="41">
        <v>0.31134567485416142</v>
      </c>
      <c r="AD150" s="41">
        <v>0.67536351961549557</v>
      </c>
      <c r="AE150" s="41">
        <v>0.72561597188972027</v>
      </c>
      <c r="AF150" s="41">
        <v>0.60180288246405311</v>
      </c>
    </row>
    <row r="151" spans="1:32" x14ac:dyDescent="0.3">
      <c r="A151" s="137" t="s">
        <v>978</v>
      </c>
      <c r="B151" t="s">
        <v>733</v>
      </c>
      <c r="C151" t="s">
        <v>766</v>
      </c>
      <c r="D151" s="3" t="s">
        <v>767</v>
      </c>
      <c r="E151" s="122" t="s">
        <v>768</v>
      </c>
      <c r="F151" t="s">
        <v>769</v>
      </c>
      <c r="G151" t="s">
        <v>770</v>
      </c>
      <c r="H151" t="s">
        <v>771</v>
      </c>
      <c r="I151" s="128">
        <v>0</v>
      </c>
      <c r="J151" s="128">
        <v>57</v>
      </c>
      <c r="K151" s="128">
        <v>0</v>
      </c>
      <c r="L151" s="128">
        <v>94</v>
      </c>
      <c r="M151" s="128">
        <v>128</v>
      </c>
      <c r="N151" s="128">
        <v>27</v>
      </c>
      <c r="O151" s="128">
        <v>41</v>
      </c>
      <c r="P151" s="128">
        <v>42</v>
      </c>
      <c r="Q151" s="68">
        <v>0</v>
      </c>
      <c r="R151" s="68">
        <v>118.01242236024845</v>
      </c>
      <c r="S151" s="68">
        <v>0</v>
      </c>
      <c r="T151" s="68">
        <v>194.61697722567288</v>
      </c>
      <c r="U151" s="68">
        <v>265.01035196687371</v>
      </c>
      <c r="V151" s="68">
        <v>55.900621118012424</v>
      </c>
      <c r="W151" s="68">
        <v>84.886128364389236</v>
      </c>
      <c r="X151" s="68">
        <v>86.956521739130437</v>
      </c>
      <c r="Y151" s="41">
        <v>-6.9926558977813746E-2</v>
      </c>
      <c r="Z151" s="41">
        <v>0.37305248541167968</v>
      </c>
      <c r="AA151" s="41">
        <v>-0.3974119822080347</v>
      </c>
      <c r="AB151" s="41">
        <v>0.14508331346261188</v>
      </c>
      <c r="AC151" s="41">
        <v>0.17761809588339833</v>
      </c>
      <c r="AD151" s="41">
        <v>3.1810837620690961E-3</v>
      </c>
      <c r="AE151" s="41">
        <v>-7.1843650837343578E-3</v>
      </c>
      <c r="AF151" s="41">
        <v>0.10572551493138178</v>
      </c>
    </row>
    <row r="152" spans="1:32" x14ac:dyDescent="0.3">
      <c r="A152" s="137" t="s">
        <v>979</v>
      </c>
      <c r="B152" t="s">
        <v>733</v>
      </c>
      <c r="C152" t="s">
        <v>766</v>
      </c>
      <c r="D152" s="3" t="s">
        <v>767</v>
      </c>
      <c r="E152" s="122" t="s">
        <v>773</v>
      </c>
      <c r="F152" t="s">
        <v>774</v>
      </c>
      <c r="G152" t="s">
        <v>775</v>
      </c>
      <c r="H152" t="s">
        <v>776</v>
      </c>
      <c r="I152" s="128">
        <v>0</v>
      </c>
      <c r="J152" s="128">
        <v>37</v>
      </c>
      <c r="K152" s="128">
        <v>0</v>
      </c>
      <c r="L152" s="128">
        <v>297</v>
      </c>
      <c r="M152" s="128">
        <v>217</v>
      </c>
      <c r="N152" s="128">
        <v>305</v>
      </c>
      <c r="O152" s="128">
        <v>316</v>
      </c>
      <c r="P152" s="128">
        <v>282</v>
      </c>
      <c r="Q152" s="68">
        <v>0</v>
      </c>
      <c r="R152" s="68">
        <v>79.569892473118273</v>
      </c>
      <c r="S152" s="68">
        <v>0</v>
      </c>
      <c r="T152" s="68">
        <v>638.70967741935476</v>
      </c>
      <c r="U152" s="68">
        <v>466.66666666666663</v>
      </c>
      <c r="V152" s="68">
        <v>655.91397849462362</v>
      </c>
      <c r="W152" s="68">
        <v>679.56989247311822</v>
      </c>
      <c r="X152" s="68">
        <v>606.45161290322574</v>
      </c>
      <c r="Y152" s="41">
        <v>-5.3432381116255562E-2</v>
      </c>
      <c r="Z152" s="41">
        <v>0.20391008631132626</v>
      </c>
      <c r="AA152" s="41">
        <v>-0.38091780434647654</v>
      </c>
      <c r="AB152" s="41">
        <v>0.65963265287947548</v>
      </c>
      <c r="AC152" s="41">
        <v>0.42266840736829925</v>
      </c>
      <c r="AD152" s="41">
        <v>1.0653537823719377</v>
      </c>
      <c r="AE152" s="41">
        <v>0.89163543041910498</v>
      </c>
      <c r="AF152" s="41">
        <v>0.94484921489808571</v>
      </c>
    </row>
    <row r="153" spans="1:32" x14ac:dyDescent="0.3">
      <c r="A153" s="137" t="s">
        <v>951</v>
      </c>
      <c r="B153" t="s">
        <v>733</v>
      </c>
      <c r="C153" t="s">
        <v>766</v>
      </c>
      <c r="D153" s="3" t="s">
        <v>767</v>
      </c>
      <c r="E153" s="122" t="s">
        <v>777</v>
      </c>
      <c r="F153" t="s">
        <v>683</v>
      </c>
      <c r="G153" t="s">
        <v>684</v>
      </c>
      <c r="H153" t="s">
        <v>685</v>
      </c>
      <c r="I153" s="128">
        <v>4</v>
      </c>
      <c r="J153" s="128">
        <v>75</v>
      </c>
      <c r="K153" s="128">
        <v>1</v>
      </c>
      <c r="L153" s="128">
        <v>325</v>
      </c>
      <c r="M153" s="128">
        <v>329</v>
      </c>
      <c r="N153" s="128">
        <v>113</v>
      </c>
      <c r="O153" s="128">
        <v>249</v>
      </c>
      <c r="P153" s="128">
        <v>200</v>
      </c>
      <c r="Q153" s="68">
        <v>3.4100596760443307</v>
      </c>
      <c r="R153" s="68">
        <v>63.9386189258312</v>
      </c>
      <c r="S153" s="68">
        <v>0.85251491901108267</v>
      </c>
      <c r="T153" s="68">
        <v>277.06734867860189</v>
      </c>
      <c r="U153" s="68">
        <v>280.47740835464617</v>
      </c>
      <c r="V153" s="68">
        <v>96.334185848252346</v>
      </c>
      <c r="W153" s="68">
        <v>212.27621483375958</v>
      </c>
      <c r="X153" s="68">
        <v>170.50298380221653</v>
      </c>
      <c r="Y153" s="41">
        <v>0.498965069097494</v>
      </c>
      <c r="Z153" s="41">
        <v>0.10598071098722034</v>
      </c>
      <c r="AA153" s="41">
        <v>-0.30564160885238933</v>
      </c>
      <c r="AB153" s="41">
        <v>0.29685161649354252</v>
      </c>
      <c r="AC153" s="41">
        <v>0.20121950578209646</v>
      </c>
      <c r="AD153" s="41">
        <v>0.2334933700969308</v>
      </c>
      <c r="AE153" s="41">
        <v>0.3864872067995645</v>
      </c>
      <c r="AF153" s="41">
        <v>0.39410008047325418</v>
      </c>
    </row>
    <row r="154" spans="1:32" x14ac:dyDescent="0.3">
      <c r="A154" s="137" t="s">
        <v>980</v>
      </c>
      <c r="B154" t="s">
        <v>733</v>
      </c>
      <c r="C154" t="s">
        <v>766</v>
      </c>
      <c r="D154" s="3" t="s">
        <v>767</v>
      </c>
      <c r="E154" s="122" t="s">
        <v>768</v>
      </c>
      <c r="F154" t="s">
        <v>769</v>
      </c>
      <c r="G154" t="s">
        <v>790</v>
      </c>
      <c r="H154" t="s">
        <v>771</v>
      </c>
      <c r="I154" s="128">
        <v>0</v>
      </c>
      <c r="J154" s="128">
        <v>33</v>
      </c>
      <c r="K154" s="128">
        <v>0</v>
      </c>
      <c r="L154" s="128">
        <v>52</v>
      </c>
      <c r="M154" s="128">
        <v>61</v>
      </c>
      <c r="N154" s="128">
        <v>13</v>
      </c>
      <c r="O154" s="128">
        <v>34</v>
      </c>
      <c r="P154" s="128">
        <v>36</v>
      </c>
      <c r="Q154" s="68">
        <v>0</v>
      </c>
      <c r="R154" s="68">
        <v>63.95348837209302</v>
      </c>
      <c r="S154" s="68">
        <v>0</v>
      </c>
      <c r="T154" s="68">
        <v>100.77519379844961</v>
      </c>
      <c r="U154" s="68">
        <v>118.21705426356588</v>
      </c>
      <c r="V154" s="68">
        <v>25.193798449612402</v>
      </c>
      <c r="W154" s="68">
        <v>65.891472868217051</v>
      </c>
      <c r="X154" s="68">
        <v>69.767441860465112</v>
      </c>
      <c r="Y154" s="41">
        <v>-9.862912985351302E-2</v>
      </c>
      <c r="Z154" s="41">
        <v>0.10972687688319527</v>
      </c>
      <c r="AA154" s="41">
        <v>-0.42611455308373397</v>
      </c>
      <c r="AB154" s="41">
        <v>-0.1388917625163934</v>
      </c>
      <c r="AC154" s="41">
        <v>-0.1711124868841975</v>
      </c>
      <c r="AD154" s="41">
        <v>-0.33452041244888669</v>
      </c>
      <c r="AE154" s="41">
        <v>-0.11611593759825214</v>
      </c>
      <c r="AF154" s="41">
        <v>1.0926878461845764E-2</v>
      </c>
    </row>
    <row r="155" spans="1:32" x14ac:dyDescent="0.3">
      <c r="A155" s="137" t="s">
        <v>981</v>
      </c>
      <c r="B155" t="s">
        <v>733</v>
      </c>
      <c r="C155" t="s">
        <v>792</v>
      </c>
      <c r="D155" s="3" t="s">
        <v>793</v>
      </c>
      <c r="F155" t="s">
        <v>797</v>
      </c>
      <c r="G155" t="s">
        <v>798</v>
      </c>
      <c r="H155" t="s">
        <v>603</v>
      </c>
      <c r="I155" s="128">
        <v>0</v>
      </c>
      <c r="J155" s="128">
        <v>171</v>
      </c>
      <c r="K155" s="128">
        <v>2</v>
      </c>
      <c r="L155" s="128">
        <v>404</v>
      </c>
      <c r="M155" s="128">
        <v>583</v>
      </c>
      <c r="N155" s="128">
        <v>174</v>
      </c>
      <c r="O155" s="128">
        <v>357</v>
      </c>
      <c r="P155" s="128">
        <v>228</v>
      </c>
      <c r="Q155" s="68">
        <v>0</v>
      </c>
      <c r="R155" s="68">
        <v>84.194977843426884</v>
      </c>
      <c r="S155" s="68">
        <v>0.98473658296405708</v>
      </c>
      <c r="T155" s="68">
        <v>198.91678975873953</v>
      </c>
      <c r="U155" s="68">
        <v>287.05071393402261</v>
      </c>
      <c r="V155" s="68">
        <v>85.672082717872968</v>
      </c>
      <c r="W155" s="68">
        <v>175.77548005908417</v>
      </c>
      <c r="X155" s="68">
        <v>112.2599704579025</v>
      </c>
      <c r="Y155" s="41">
        <v>-0.69368935163110834</v>
      </c>
      <c r="Z155" s="41">
        <v>0.22388597244754388</v>
      </c>
      <c r="AA155" s="41">
        <v>-0.32220477052531049</v>
      </c>
      <c r="AB155" s="41">
        <v>0.15280723824834541</v>
      </c>
      <c r="AC155" s="41">
        <v>0.21099303594417931</v>
      </c>
      <c r="AD155" s="41">
        <v>0.18188102857371052</v>
      </c>
      <c r="AE155" s="41">
        <v>0.30428079168797773</v>
      </c>
      <c r="AF155" s="41">
        <v>0.21245999663364459</v>
      </c>
    </row>
    <row r="156" spans="1:32" x14ac:dyDescent="0.3">
      <c r="A156" s="137" t="s">
        <v>982</v>
      </c>
      <c r="B156" t="s">
        <v>733</v>
      </c>
      <c r="C156" t="s">
        <v>792</v>
      </c>
      <c r="D156" s="3" t="s">
        <v>793</v>
      </c>
      <c r="F156" t="s">
        <v>794</v>
      </c>
      <c r="G156" t="s">
        <v>795</v>
      </c>
      <c r="H156" t="s">
        <v>522</v>
      </c>
      <c r="I156" s="128">
        <v>0</v>
      </c>
      <c r="J156" s="128">
        <v>109</v>
      </c>
      <c r="K156" s="128">
        <v>3</v>
      </c>
      <c r="L156" s="128">
        <v>306</v>
      </c>
      <c r="M156" s="128">
        <v>443</v>
      </c>
      <c r="N156" s="128">
        <v>127</v>
      </c>
      <c r="O156" s="128">
        <v>204</v>
      </c>
      <c r="P156" s="128">
        <v>146</v>
      </c>
      <c r="Q156" s="68">
        <v>0</v>
      </c>
      <c r="R156" s="68">
        <v>88.617886178861795</v>
      </c>
      <c r="S156" s="68">
        <v>2.4390243902439024</v>
      </c>
      <c r="T156" s="68">
        <v>248.78048780487805</v>
      </c>
      <c r="U156" s="68">
        <v>360.16260162601628</v>
      </c>
      <c r="V156" s="68">
        <v>103.2520325203252</v>
      </c>
      <c r="W156" s="68">
        <v>165.85365853658536</v>
      </c>
      <c r="X156" s="68">
        <v>118.69918699186992</v>
      </c>
      <c r="Y156" s="41">
        <v>-0.47588453966569955</v>
      </c>
      <c r="Z156" s="41">
        <v>0.24684077921030056</v>
      </c>
      <c r="AA156" s="41">
        <v>4.1728077118336364E-2</v>
      </c>
      <c r="AB156" s="41">
        <v>0.25012400311989696</v>
      </c>
      <c r="AC156" s="41">
        <v>0.30965061169594438</v>
      </c>
      <c r="AD156" s="41">
        <v>0.2634005940138946</v>
      </c>
      <c r="AE156" s="41">
        <v>0.27950286985964773</v>
      </c>
      <c r="AF156" s="41">
        <v>0.23721622888331273</v>
      </c>
    </row>
    <row r="157" spans="1:32" x14ac:dyDescent="0.3">
      <c r="A157" s="137" t="s">
        <v>983</v>
      </c>
      <c r="B157" t="s">
        <v>733</v>
      </c>
      <c r="C157" t="s">
        <v>792</v>
      </c>
      <c r="D157" s="3" t="s">
        <v>793</v>
      </c>
      <c r="F157" t="s">
        <v>797</v>
      </c>
      <c r="G157" t="s">
        <v>798</v>
      </c>
      <c r="H157" t="s">
        <v>603</v>
      </c>
      <c r="I157" s="128">
        <v>871</v>
      </c>
      <c r="J157" s="128">
        <v>2424</v>
      </c>
      <c r="K157" s="128">
        <v>1667</v>
      </c>
      <c r="L157" s="128">
        <v>2107</v>
      </c>
      <c r="M157" s="128">
        <v>1604</v>
      </c>
      <c r="N157" s="128">
        <v>625</v>
      </c>
      <c r="O157" s="128">
        <v>926</v>
      </c>
      <c r="P157" s="128">
        <v>578</v>
      </c>
      <c r="Q157" s="68">
        <v>318.69740212221001</v>
      </c>
      <c r="R157" s="68">
        <v>886.93743139407241</v>
      </c>
      <c r="S157" s="68">
        <v>609.95243322356384</v>
      </c>
      <c r="T157" s="68">
        <v>770.94767654592022</v>
      </c>
      <c r="U157" s="68">
        <v>586.90084156604462</v>
      </c>
      <c r="V157" s="68">
        <v>228.68642517380167</v>
      </c>
      <c r="W157" s="68">
        <v>338.82180753750458</v>
      </c>
      <c r="X157" s="68">
        <v>211.4892060007318</v>
      </c>
      <c r="Y157" s="41">
        <v>2.4186783271910306</v>
      </c>
      <c r="Z157" s="41">
        <v>1.2453143282324437</v>
      </c>
      <c r="AA157" s="41">
        <v>2.3729913551033843</v>
      </c>
      <c r="AB157" s="41">
        <v>0.74072658730898033</v>
      </c>
      <c r="AC157" s="41">
        <v>0.52136218870645923</v>
      </c>
      <c r="AD157" s="41">
        <v>0.60738320302009663</v>
      </c>
      <c r="AE157" s="41">
        <v>0.5889204609179407</v>
      </c>
      <c r="AF157" s="41">
        <v>0.48694744722769001</v>
      </c>
    </row>
    <row r="158" spans="1:32" x14ac:dyDescent="0.3">
      <c r="A158" s="137" t="s">
        <v>984</v>
      </c>
      <c r="B158" t="s">
        <v>733</v>
      </c>
      <c r="C158" t="s">
        <v>792</v>
      </c>
      <c r="D158" s="3" t="s">
        <v>793</v>
      </c>
      <c r="F158" t="s">
        <v>985</v>
      </c>
      <c r="G158" t="s">
        <v>986</v>
      </c>
      <c r="H158" t="s">
        <v>517</v>
      </c>
      <c r="I158" s="128">
        <v>192</v>
      </c>
      <c r="J158" s="128">
        <v>674</v>
      </c>
      <c r="K158" s="128">
        <v>405</v>
      </c>
      <c r="L158" s="128">
        <v>476</v>
      </c>
      <c r="M158" s="128">
        <v>406</v>
      </c>
      <c r="N158" s="128">
        <v>155</v>
      </c>
      <c r="O158" s="128">
        <v>222</v>
      </c>
      <c r="P158" s="128">
        <v>113</v>
      </c>
      <c r="Q158" s="68">
        <v>345.94594594594594</v>
      </c>
      <c r="R158" s="68">
        <v>1214.4144144144143</v>
      </c>
      <c r="S158" s="68">
        <v>729.72972972972968</v>
      </c>
      <c r="T158" s="68">
        <v>857.65765765765764</v>
      </c>
      <c r="U158" s="68">
        <v>731.53153153153141</v>
      </c>
      <c r="V158" s="68">
        <v>279.27927927927925</v>
      </c>
      <c r="W158" s="68">
        <v>399.99999999999994</v>
      </c>
      <c r="X158" s="68">
        <v>203.60360360360357</v>
      </c>
      <c r="Y158" s="41">
        <v>2.4551883181595229</v>
      </c>
      <c r="Z158" s="41">
        <v>1.3820207423588082</v>
      </c>
      <c r="AA158" s="41">
        <v>2.4512630196319574</v>
      </c>
      <c r="AB158" s="41">
        <v>0.78736855755653001</v>
      </c>
      <c r="AC158" s="41">
        <v>0.6174296657750078</v>
      </c>
      <c r="AD158" s="41">
        <v>0.69523293092349858</v>
      </c>
      <c r="AE158" s="41">
        <v>0.66175170114995918</v>
      </c>
      <c r="AF158" s="41">
        <v>0.47198659403904758</v>
      </c>
    </row>
    <row r="159" spans="1:32" x14ac:dyDescent="0.3">
      <c r="A159" s="137" t="s">
        <v>987</v>
      </c>
      <c r="B159" t="s">
        <v>733</v>
      </c>
      <c r="C159" t="s">
        <v>792</v>
      </c>
      <c r="D159" s="3" t="s">
        <v>793</v>
      </c>
      <c r="E159" s="122" t="s">
        <v>988</v>
      </c>
      <c r="F159" t="s">
        <v>800</v>
      </c>
      <c r="G159" t="s">
        <v>801</v>
      </c>
      <c r="H159" t="s">
        <v>802</v>
      </c>
      <c r="I159" s="128">
        <v>0</v>
      </c>
      <c r="J159" s="128">
        <v>43</v>
      </c>
      <c r="K159" s="128">
        <v>1</v>
      </c>
      <c r="L159" s="128">
        <v>60</v>
      </c>
      <c r="M159" s="128">
        <v>68</v>
      </c>
      <c r="N159" s="128">
        <v>16</v>
      </c>
      <c r="O159" s="128">
        <v>26</v>
      </c>
      <c r="P159" s="128">
        <v>11</v>
      </c>
      <c r="Q159" s="68">
        <v>0</v>
      </c>
      <c r="R159" s="68">
        <v>112.86089238845145</v>
      </c>
      <c r="S159" s="68">
        <v>2.6246719160104988</v>
      </c>
      <c r="T159" s="68">
        <v>157.48031496062993</v>
      </c>
      <c r="U159" s="68">
        <v>178.47769028871392</v>
      </c>
      <c r="V159" s="68">
        <v>41.99475065616798</v>
      </c>
      <c r="W159" s="68">
        <v>68.241469816272968</v>
      </c>
      <c r="X159" s="68">
        <v>28.871391076115486</v>
      </c>
      <c r="Y159" s="41">
        <v>3.3095596098079043E-2</v>
      </c>
      <c r="Z159" s="41">
        <v>0.35489605275257941</v>
      </c>
      <c r="AA159" s="41">
        <v>0.18273142758752059</v>
      </c>
      <c r="AB159" s="41">
        <v>5.4429034681710613E-2</v>
      </c>
      <c r="AC159" s="41">
        <v>7.4276947844033438E-3</v>
      </c>
      <c r="AD159" s="41">
        <v>-0.11564551077839444</v>
      </c>
      <c r="AE159" s="41">
        <v>-9.8964432783126388E-2</v>
      </c>
      <c r="AF159" s="41">
        <v>-0.35894341968942522</v>
      </c>
    </row>
    <row r="160" spans="1:32" x14ac:dyDescent="0.3">
      <c r="A160" s="137" t="s">
        <v>989</v>
      </c>
      <c r="B160" s="2" t="s">
        <v>733</v>
      </c>
      <c r="C160" t="s">
        <v>792</v>
      </c>
      <c r="D160" s="3" t="s">
        <v>793</v>
      </c>
      <c r="E160" s="122"/>
      <c r="F160" t="s">
        <v>794</v>
      </c>
      <c r="G160" t="s">
        <v>795</v>
      </c>
      <c r="H160" t="s">
        <v>517</v>
      </c>
      <c r="I160" s="128">
        <v>0</v>
      </c>
      <c r="J160" s="128">
        <v>90</v>
      </c>
      <c r="K160" s="128">
        <v>3</v>
      </c>
      <c r="L160" s="128">
        <v>289</v>
      </c>
      <c r="M160" s="128">
        <v>388</v>
      </c>
      <c r="N160" s="128">
        <v>212</v>
      </c>
      <c r="O160" s="128">
        <v>274</v>
      </c>
      <c r="P160" s="128">
        <v>219</v>
      </c>
      <c r="Q160" s="68">
        <v>0</v>
      </c>
      <c r="R160" s="68">
        <v>75.757575757575765</v>
      </c>
      <c r="S160" s="68">
        <v>2.5252525252525255</v>
      </c>
      <c r="T160" s="68">
        <v>243.26599326599327</v>
      </c>
      <c r="U160" s="68">
        <v>326.59932659932662</v>
      </c>
      <c r="V160" s="68">
        <v>178.45117845117846</v>
      </c>
      <c r="W160" s="68">
        <v>230.63973063973066</v>
      </c>
      <c r="X160" s="68">
        <v>184.34343434343435</v>
      </c>
      <c r="Y160" s="41">
        <v>-0.46079586887147639</v>
      </c>
      <c r="Z160" s="41">
        <v>0.17916391003359</v>
      </c>
      <c r="AA160" s="41">
        <v>5.6816747912559619E-2</v>
      </c>
      <c r="AB160" s="41">
        <v>0.24043076312314138</v>
      </c>
      <c r="AC160" s="41">
        <v>0.26723668145935542</v>
      </c>
      <c r="AD160" s="41">
        <v>0.50033801442447412</v>
      </c>
      <c r="AE160" s="41">
        <v>0.42244057709662103</v>
      </c>
      <c r="AF160" s="41">
        <v>0.4279017995655478</v>
      </c>
    </row>
    <row r="161" spans="1:32" x14ac:dyDescent="0.3">
      <c r="A161" s="137" t="s">
        <v>990</v>
      </c>
      <c r="B161" s="2" t="s">
        <v>733</v>
      </c>
      <c r="C161" t="s">
        <v>792</v>
      </c>
      <c r="D161" s="3" t="s">
        <v>793</v>
      </c>
      <c r="E161" s="122" t="s">
        <v>988</v>
      </c>
      <c r="F161" t="s">
        <v>800</v>
      </c>
      <c r="G161" t="s">
        <v>802</v>
      </c>
      <c r="H161" t="s">
        <v>801</v>
      </c>
      <c r="I161" s="3">
        <v>2</v>
      </c>
      <c r="J161" s="3">
        <v>29</v>
      </c>
      <c r="K161" s="3">
        <v>1</v>
      </c>
      <c r="L161" s="3">
        <v>66</v>
      </c>
      <c r="M161" s="3">
        <v>76</v>
      </c>
      <c r="N161" s="3">
        <v>9</v>
      </c>
      <c r="O161" s="3">
        <v>36</v>
      </c>
      <c r="P161" s="3">
        <v>35</v>
      </c>
      <c r="Q161" s="68">
        <v>2.6990553306342782</v>
      </c>
      <c r="R161" s="68">
        <v>39.13630229419703</v>
      </c>
      <c r="S161" s="68">
        <v>1.3495276653171391</v>
      </c>
      <c r="T161" s="68">
        <v>89.068825910931182</v>
      </c>
      <c r="U161" s="68">
        <v>102.56410256410257</v>
      </c>
      <c r="V161" s="68">
        <v>12.145748987854251</v>
      </c>
      <c r="W161" s="68">
        <v>48.582995951417004</v>
      </c>
      <c r="X161" s="68">
        <v>47.233468286099864</v>
      </c>
      <c r="Y161" s="41">
        <v>0.45583767211957926</v>
      </c>
      <c r="Z161" s="41">
        <v>-0.10089638937297404</v>
      </c>
      <c r="AA161" s="41">
        <v>-0.10359173758434403</v>
      </c>
      <c r="AB161" s="41">
        <v>-0.19873263337330582</v>
      </c>
      <c r="AC161" s="41">
        <v>-0.236781761814923</v>
      </c>
      <c r="AD161" s="41">
        <v>-0.65292606864719549</v>
      </c>
      <c r="AE161" s="41">
        <v>-0.26158987301664299</v>
      </c>
      <c r="AF161" s="41">
        <v>-0.16975554429232842</v>
      </c>
    </row>
    <row r="162" spans="1:32" x14ac:dyDescent="0.3">
      <c r="A162" s="137" t="s">
        <v>991</v>
      </c>
      <c r="B162" s="2" t="s">
        <v>733</v>
      </c>
      <c r="C162" t="s">
        <v>792</v>
      </c>
      <c r="D162" s="3" t="s">
        <v>793</v>
      </c>
      <c r="E162" s="122"/>
      <c r="F162" s="131" t="s">
        <v>992</v>
      </c>
      <c r="G162" s="131" t="s">
        <v>795</v>
      </c>
      <c r="H162" s="131" t="s">
        <v>517</v>
      </c>
      <c r="I162" s="3">
        <v>0</v>
      </c>
      <c r="J162" s="3">
        <v>37</v>
      </c>
      <c r="K162" s="3">
        <v>1</v>
      </c>
      <c r="L162" s="3">
        <v>186</v>
      </c>
      <c r="M162" s="3">
        <v>203</v>
      </c>
      <c r="N162" s="3">
        <v>83</v>
      </c>
      <c r="O162" s="3">
        <v>146</v>
      </c>
      <c r="P162" s="3">
        <v>87</v>
      </c>
      <c r="Q162" s="68">
        <v>0</v>
      </c>
      <c r="R162" s="68">
        <v>37.260825780463243</v>
      </c>
      <c r="S162" s="68">
        <v>1.0070493454179255</v>
      </c>
      <c r="T162" s="68">
        <v>187.31117824773415</v>
      </c>
      <c r="U162" s="68">
        <v>204.43101711983888</v>
      </c>
      <c r="V162" s="68">
        <v>83.585095669687817</v>
      </c>
      <c r="W162" s="68">
        <v>147.02920443101712</v>
      </c>
      <c r="X162" s="68">
        <v>87.61329305135952</v>
      </c>
      <c r="Y162" s="41">
        <v>-0.37026337273249249</v>
      </c>
      <c r="Z162" s="41">
        <v>-0.12381817813947114</v>
      </c>
      <c r="AA162" s="41">
        <v>-0.23072277810039699</v>
      </c>
      <c r="AB162" s="41">
        <v>0.12199351695224295</v>
      </c>
      <c r="AC162" s="41">
        <v>6.0990176076645156E-2</v>
      </c>
      <c r="AD162" s="41">
        <v>0.16390576103150578</v>
      </c>
      <c r="AE162" s="41">
        <v>0.2148238467009575</v>
      </c>
      <c r="AF162" s="41">
        <v>9.4893115158837762E-2</v>
      </c>
    </row>
    <row r="163" spans="1:32" x14ac:dyDescent="0.3">
      <c r="A163" s="138"/>
      <c r="B163" s="2"/>
      <c r="E163" s="122"/>
      <c r="I163" s="128"/>
      <c r="J163" s="128"/>
      <c r="K163" s="128"/>
      <c r="L163" s="128"/>
      <c r="M163" s="128"/>
      <c r="N163" s="128"/>
      <c r="O163" s="128"/>
      <c r="P163" s="128"/>
      <c r="Q163" s="68"/>
      <c r="R163" s="68"/>
      <c r="S163" s="68"/>
      <c r="T163" s="68"/>
      <c r="U163" s="68"/>
      <c r="V163" s="68"/>
      <c r="W163" s="68"/>
      <c r="X163" s="68"/>
      <c r="Y163" s="41"/>
      <c r="Z163" s="41"/>
      <c r="AA163" s="41"/>
      <c r="AB163" s="41"/>
      <c r="AC163" s="41"/>
      <c r="AD163" s="41"/>
      <c r="AE163" s="41"/>
      <c r="AF163" s="41"/>
    </row>
    <row r="164" spans="1:32" s="2" customFormat="1" x14ac:dyDescent="0.3">
      <c r="A164" s="139"/>
      <c r="D164" s="132"/>
      <c r="E164" s="140"/>
      <c r="F164" s="141"/>
      <c r="G164" s="141"/>
      <c r="H164" s="141"/>
      <c r="I164" s="132"/>
      <c r="J164" s="132"/>
      <c r="K164" s="132"/>
      <c r="L164" s="132"/>
      <c r="M164" s="132"/>
      <c r="N164" s="132"/>
      <c r="O164" s="132"/>
      <c r="P164" s="132"/>
      <c r="Q164" s="81"/>
      <c r="R164" s="81"/>
      <c r="S164" s="81"/>
      <c r="T164" s="81"/>
      <c r="U164" s="81"/>
      <c r="V164" s="81"/>
      <c r="W164" s="81"/>
      <c r="X164" s="81"/>
      <c r="Y164" s="132"/>
      <c r="Z164" s="132"/>
      <c r="AA164" s="132"/>
      <c r="AB164" s="132"/>
      <c r="AC164" s="132"/>
      <c r="AD164" s="132"/>
      <c r="AE164" s="132"/>
      <c r="AF164" s="132"/>
    </row>
    <row r="165" spans="1:32" ht="15.6" x14ac:dyDescent="0.3">
      <c r="A165" s="142" t="s">
        <v>805</v>
      </c>
      <c r="B165" s="133"/>
      <c r="E165" s="122"/>
      <c r="H165" s="141" t="s">
        <v>993</v>
      </c>
      <c r="Q165" s="68"/>
      <c r="R165" s="68"/>
      <c r="S165" s="68"/>
      <c r="T165" s="68"/>
      <c r="U165" s="68"/>
      <c r="V165" s="68"/>
      <c r="W165" s="68"/>
      <c r="X165" s="68"/>
    </row>
    <row r="166" spans="1:32" x14ac:dyDescent="0.3">
      <c r="A166" s="137" t="s">
        <v>994</v>
      </c>
      <c r="B166" t="s">
        <v>807</v>
      </c>
      <c r="C166" t="s">
        <v>808</v>
      </c>
      <c r="D166" s="3" t="s">
        <v>809</v>
      </c>
      <c r="E166" s="122" t="s">
        <v>810</v>
      </c>
      <c r="F166" s="135" t="s">
        <v>811</v>
      </c>
      <c r="G166" t="s">
        <v>814</v>
      </c>
      <c r="H166" t="s">
        <v>815</v>
      </c>
      <c r="I166" s="3">
        <v>0</v>
      </c>
      <c r="J166" s="3">
        <v>76</v>
      </c>
      <c r="K166" s="3">
        <v>1</v>
      </c>
      <c r="L166" s="3">
        <v>186</v>
      </c>
      <c r="M166" s="3">
        <v>226</v>
      </c>
      <c r="N166" s="3">
        <v>213</v>
      </c>
      <c r="O166" s="3">
        <v>315</v>
      </c>
      <c r="P166" s="3">
        <v>232</v>
      </c>
      <c r="Q166" s="41">
        <v>0</v>
      </c>
      <c r="R166" s="41">
        <v>41.125541125541126</v>
      </c>
      <c r="S166" s="41">
        <v>0.54112554112554112</v>
      </c>
      <c r="T166" s="41">
        <v>100.64935064935065</v>
      </c>
      <c r="U166" s="41">
        <v>122.29437229437229</v>
      </c>
      <c r="V166" s="41">
        <v>115.25974025974025</v>
      </c>
      <c r="W166" s="41">
        <v>170.45454545454544</v>
      </c>
      <c r="X166" s="41">
        <v>125.54112554112554</v>
      </c>
      <c r="Y166" s="143">
        <v>-0.64001609112119928</v>
      </c>
      <c r="Z166" s="143">
        <v>-8.3940729102279163E-2</v>
      </c>
      <c r="AA166" s="143">
        <v>-0.50047549648910372</v>
      </c>
      <c r="AB166" s="144">
        <v>-0.14775920143646373</v>
      </c>
      <c r="AC166" s="144">
        <v>-0.16225874952444969</v>
      </c>
      <c r="AD166" s="144">
        <v>0.30186444652023964</v>
      </c>
      <c r="AE166" s="144">
        <v>0.27823286720227569</v>
      </c>
      <c r="AF166" s="144">
        <v>0.24955530097379042</v>
      </c>
    </row>
    <row r="167" spans="1:32" x14ac:dyDescent="0.3">
      <c r="A167" s="137" t="s">
        <v>995</v>
      </c>
      <c r="B167" t="s">
        <v>807</v>
      </c>
      <c r="C167" t="s">
        <v>808</v>
      </c>
      <c r="D167" s="3" t="s">
        <v>809</v>
      </c>
      <c r="E167" s="122" t="s">
        <v>810</v>
      </c>
      <c r="F167" s="135" t="s">
        <v>811</v>
      </c>
      <c r="G167" t="s">
        <v>814</v>
      </c>
      <c r="H167" t="s">
        <v>815</v>
      </c>
      <c r="I167" s="3">
        <v>0</v>
      </c>
      <c r="J167" s="3">
        <v>72</v>
      </c>
      <c r="K167" s="3">
        <v>0</v>
      </c>
      <c r="L167" s="3">
        <v>232</v>
      </c>
      <c r="M167" s="3">
        <v>221</v>
      </c>
      <c r="N167" s="3">
        <v>91</v>
      </c>
      <c r="O167" s="3">
        <v>208</v>
      </c>
      <c r="P167" s="3">
        <v>143</v>
      </c>
      <c r="Q167" s="41">
        <v>0</v>
      </c>
      <c r="R167" s="41">
        <v>41.308089500860582</v>
      </c>
      <c r="S167" s="41">
        <v>0</v>
      </c>
      <c r="T167" s="41">
        <v>133.10384394721743</v>
      </c>
      <c r="U167" s="41">
        <v>126.7928858290304</v>
      </c>
      <c r="V167" s="41">
        <v>52.208835341365457</v>
      </c>
      <c r="W167" s="41">
        <v>119.3344807802639</v>
      </c>
      <c r="X167" s="41">
        <v>82.042455536431433</v>
      </c>
      <c r="Y167" s="143">
        <v>-0.61461151134710457</v>
      </c>
      <c r="Z167" s="143">
        <v>-8.1859577910808348E-2</v>
      </c>
      <c r="AA167" s="143">
        <v>-0.9521921714346715</v>
      </c>
      <c r="AB167" s="144">
        <v>-2.6610500581102734E-2</v>
      </c>
      <c r="AC167" s="144">
        <v>-0.14654864554011732</v>
      </c>
      <c r="AD167" s="144">
        <v>-4.0707759000260038E-2</v>
      </c>
      <c r="AE167" s="144">
        <v>0.12374414270599357</v>
      </c>
      <c r="AF167" s="144">
        <v>6.5388824591923606E-2</v>
      </c>
    </row>
    <row r="168" spans="1:32" x14ac:dyDescent="0.3">
      <c r="A168" s="137" t="s">
        <v>996</v>
      </c>
      <c r="B168" t="s">
        <v>807</v>
      </c>
      <c r="C168" t="s">
        <v>808</v>
      </c>
      <c r="D168" s="3" t="s">
        <v>809</v>
      </c>
      <c r="E168" s="122" t="s">
        <v>810</v>
      </c>
      <c r="F168" s="135" t="s">
        <v>811</v>
      </c>
      <c r="G168" t="s">
        <v>814</v>
      </c>
      <c r="H168" t="s">
        <v>815</v>
      </c>
      <c r="I168" s="3">
        <v>0</v>
      </c>
      <c r="J168" s="3">
        <v>97</v>
      </c>
      <c r="K168" s="3">
        <v>2</v>
      </c>
      <c r="L168" s="3">
        <v>263</v>
      </c>
      <c r="M168" s="3">
        <v>256</v>
      </c>
      <c r="N168" s="3">
        <v>167</v>
      </c>
      <c r="O168" s="3">
        <v>278</v>
      </c>
      <c r="P168" s="3">
        <v>183</v>
      </c>
      <c r="Q168" s="41">
        <v>0</v>
      </c>
      <c r="R168" s="41">
        <v>51.07951553449184</v>
      </c>
      <c r="S168" s="41">
        <v>1.05318588730911</v>
      </c>
      <c r="T168" s="41">
        <v>138.49394418114798</v>
      </c>
      <c r="U168" s="41">
        <v>134.80779357556608</v>
      </c>
      <c r="V168" s="41">
        <v>87.941021590310683</v>
      </c>
      <c r="W168" s="41">
        <v>146.3928383359663</v>
      </c>
      <c r="X168" s="41">
        <v>96.366508688783568</v>
      </c>
      <c r="Y168" s="143">
        <v>-0.6518390889741289</v>
      </c>
      <c r="Z168" s="143">
        <v>9.5794535897104488E-3</v>
      </c>
      <c r="AA168" s="143">
        <v>-0.29044974472567708</v>
      </c>
      <c r="AB168" s="144">
        <v>-9.4804158855343792E-3</v>
      </c>
      <c r="AC168" s="144">
        <v>-0.12006258427839489</v>
      </c>
      <c r="AD168" s="144">
        <v>0.1846583806791314</v>
      </c>
      <c r="AE168" s="144">
        <v>0.21223570527894059</v>
      </c>
      <c r="AF168" s="144">
        <v>0.13494541448299627</v>
      </c>
    </row>
    <row r="169" spans="1:32" x14ac:dyDescent="0.3">
      <c r="A169" s="137" t="s">
        <v>997</v>
      </c>
      <c r="B169" t="s">
        <v>807</v>
      </c>
      <c r="C169" t="s">
        <v>808</v>
      </c>
      <c r="D169" s="3" t="s">
        <v>809</v>
      </c>
      <c r="E169" s="122" t="s">
        <v>810</v>
      </c>
      <c r="F169" s="135" t="s">
        <v>811</v>
      </c>
      <c r="G169" t="s">
        <v>814</v>
      </c>
      <c r="H169" t="s">
        <v>812</v>
      </c>
      <c r="I169" s="3">
        <v>0</v>
      </c>
      <c r="J169" s="3">
        <v>29</v>
      </c>
      <c r="K169" s="3">
        <v>1</v>
      </c>
      <c r="L169" s="3">
        <v>47</v>
      </c>
      <c r="M169" s="3">
        <v>61</v>
      </c>
      <c r="N169" s="3">
        <v>49</v>
      </c>
      <c r="O169" s="3">
        <v>30</v>
      </c>
      <c r="P169" s="3">
        <v>52</v>
      </c>
      <c r="Q169" s="41">
        <v>0</v>
      </c>
      <c r="R169" s="41">
        <v>45.59748427672956</v>
      </c>
      <c r="S169" s="41">
        <v>1.5723270440251571</v>
      </c>
      <c r="T169" s="41">
        <v>73.899371069182394</v>
      </c>
      <c r="U169" s="41">
        <v>95.911949685534594</v>
      </c>
      <c r="V169" s="41">
        <v>77.04402515723271</v>
      </c>
      <c r="W169" s="41">
        <v>47.169811320754718</v>
      </c>
      <c r="X169" s="41">
        <v>81.76100628930817</v>
      </c>
      <c r="Y169" s="143">
        <v>-0.17677123988552523</v>
      </c>
      <c r="Z169" s="143">
        <v>-3.4535297042059716E-2</v>
      </c>
      <c r="AA169" s="143">
        <v>-3.7230645253429687E-2</v>
      </c>
      <c r="AB169" s="144">
        <v>-0.27849957672062953</v>
      </c>
      <c r="AC169" s="144">
        <v>-0.26520698886220961</v>
      </c>
      <c r="AD169" s="144">
        <v>0.13031661732843972</v>
      </c>
      <c r="AE169" s="144">
        <v>-0.27322180579541755</v>
      </c>
      <c r="AF169" s="144">
        <v>6.6536498389448709E-2</v>
      </c>
    </row>
    <row r="170" spans="1:32" x14ac:dyDescent="0.3">
      <c r="A170" s="137" t="s">
        <v>998</v>
      </c>
      <c r="B170" t="s">
        <v>807</v>
      </c>
      <c r="C170" t="s">
        <v>808</v>
      </c>
      <c r="D170" s="3" t="s">
        <v>809</v>
      </c>
      <c r="E170" s="122" t="s">
        <v>810</v>
      </c>
      <c r="F170" s="135" t="s">
        <v>811</v>
      </c>
      <c r="G170" t="s">
        <v>814</v>
      </c>
      <c r="H170" t="s">
        <v>815</v>
      </c>
      <c r="I170" s="3">
        <v>0</v>
      </c>
      <c r="J170" s="3">
        <v>98</v>
      </c>
      <c r="K170" s="3">
        <v>3</v>
      </c>
      <c r="L170" s="3">
        <v>290</v>
      </c>
      <c r="M170" s="3">
        <v>426</v>
      </c>
      <c r="N170" s="3">
        <v>132</v>
      </c>
      <c r="O170" s="3">
        <v>165</v>
      </c>
      <c r="P170" s="3">
        <v>131</v>
      </c>
      <c r="Q170" s="41">
        <v>0</v>
      </c>
      <c r="R170" s="41">
        <v>56.032018296169234</v>
      </c>
      <c r="S170" s="41">
        <v>1.7152658662092624</v>
      </c>
      <c r="T170" s="41">
        <v>165.80903373356202</v>
      </c>
      <c r="U170" s="41">
        <v>243.56775300171526</v>
      </c>
      <c r="V170" s="41">
        <v>75.471698113207538</v>
      </c>
      <c r="W170" s="41">
        <v>94.339622641509422</v>
      </c>
      <c r="X170" s="41">
        <v>74.899942824471125</v>
      </c>
      <c r="Y170" s="143">
        <v>-0.61610393371578787</v>
      </c>
      <c r="Z170" s="143">
        <v>4.9746223647126366E-2</v>
      </c>
      <c r="AA170" s="143">
        <v>-0.10858655378909807</v>
      </c>
      <c r="AB170" s="144">
        <v>6.8620256550590758E-2</v>
      </c>
      <c r="AC170" s="144">
        <v>0.13650423703565284</v>
      </c>
      <c r="AD170" s="144">
        <v>0.118594602837435</v>
      </c>
      <c r="AE170" s="144">
        <v>2.1943659139271418E-2</v>
      </c>
      <c r="AF170" s="144">
        <v>2.5970253979005844E-2</v>
      </c>
    </row>
    <row r="171" spans="1:32" x14ac:dyDescent="0.3">
      <c r="A171" s="137" t="s">
        <v>999</v>
      </c>
      <c r="B171" t="s">
        <v>807</v>
      </c>
      <c r="C171" t="s">
        <v>808</v>
      </c>
      <c r="D171" s="3" t="s">
        <v>809</v>
      </c>
      <c r="E171" s="122" t="s">
        <v>810</v>
      </c>
      <c r="F171" s="135" t="s">
        <v>811</v>
      </c>
      <c r="G171" t="s">
        <v>814</v>
      </c>
      <c r="H171" t="s">
        <v>815</v>
      </c>
      <c r="I171" s="3">
        <v>0</v>
      </c>
      <c r="J171" s="3">
        <v>47</v>
      </c>
      <c r="K171" s="3">
        <v>3</v>
      </c>
      <c r="L171" s="3">
        <v>109</v>
      </c>
      <c r="M171" s="3">
        <v>184</v>
      </c>
      <c r="N171" s="3">
        <v>112</v>
      </c>
      <c r="O171" s="3">
        <v>85</v>
      </c>
      <c r="P171" s="3">
        <v>78</v>
      </c>
      <c r="Q171" s="41">
        <v>0</v>
      </c>
      <c r="R171" s="41">
        <v>32.844164919636619</v>
      </c>
      <c r="S171" s="41">
        <v>2.0964360587002098</v>
      </c>
      <c r="T171" s="41">
        <v>76.170510132774282</v>
      </c>
      <c r="U171" s="41">
        <v>128.58141160027952</v>
      </c>
      <c r="V171" s="41">
        <v>78.266946191474489</v>
      </c>
      <c r="W171" s="41">
        <v>59.399021663172604</v>
      </c>
      <c r="X171" s="41">
        <v>54.507337526205447</v>
      </c>
      <c r="Y171" s="143">
        <v>-0.52895375799688771</v>
      </c>
      <c r="Z171" s="143">
        <v>-0.17984622150671864</v>
      </c>
      <c r="AA171" s="143">
        <v>-2.143637807019786E-2</v>
      </c>
      <c r="AB171" s="144">
        <v>-0.2679615852807215</v>
      </c>
      <c r="AC171" s="144">
        <v>-0.14026825225390965</v>
      </c>
      <c r="AD171" s="144">
        <v>0.13468142273088979</v>
      </c>
      <c r="AE171" s="144">
        <v>-0.17773804852539327</v>
      </c>
      <c r="AF171" s="144">
        <v>-0.11093566638261818</v>
      </c>
    </row>
    <row r="172" spans="1:32" x14ac:dyDescent="0.3">
      <c r="A172" s="137"/>
      <c r="F172" s="135"/>
      <c r="G172" s="135"/>
      <c r="H172" s="135"/>
      <c r="Q172" s="136"/>
      <c r="R172" s="136"/>
      <c r="S172" s="136"/>
      <c r="T172" s="136"/>
      <c r="U172" s="136"/>
      <c r="V172" s="136"/>
      <c r="W172" s="136"/>
      <c r="X172" s="136"/>
    </row>
    <row r="173" spans="1:32" x14ac:dyDescent="0.3">
      <c r="A173" s="145"/>
      <c r="F173" s="135"/>
      <c r="Q173" s="136"/>
      <c r="R173" s="136"/>
      <c r="S173" s="136"/>
      <c r="T173" s="136"/>
      <c r="U173" s="136"/>
      <c r="V173" s="136"/>
      <c r="W173" s="136"/>
      <c r="X173" s="136"/>
    </row>
    <row r="174" spans="1:32" x14ac:dyDescent="0.3">
      <c r="A174" s="145"/>
      <c r="F174" s="135"/>
      <c r="Q174" s="68"/>
      <c r="R174" s="136"/>
      <c r="S174" s="136"/>
      <c r="T174" s="136"/>
      <c r="U174" s="136"/>
      <c r="V174" s="136"/>
      <c r="W174" s="136"/>
      <c r="X174" s="136"/>
    </row>
    <row r="175" spans="1:32" x14ac:dyDescent="0.3">
      <c r="A175" s="145"/>
      <c r="F175" s="135"/>
      <c r="Q175" s="68"/>
      <c r="R175" s="136"/>
      <c r="S175" s="136"/>
      <c r="T175" s="136"/>
      <c r="U175" s="136"/>
      <c r="V175" s="136"/>
      <c r="W175" s="136"/>
      <c r="X175" s="136"/>
    </row>
    <row r="176" spans="1:32" x14ac:dyDescent="0.3">
      <c r="F176" s="57"/>
      <c r="G176" s="57"/>
      <c r="H176" s="57"/>
    </row>
    <row r="177" spans="1:8" x14ac:dyDescent="0.3">
      <c r="F177" s="57"/>
      <c r="G177" s="57"/>
      <c r="H177" s="57"/>
    </row>
    <row r="178" spans="1:8" x14ac:dyDescent="0.3">
      <c r="F178" s="57"/>
      <c r="G178" s="57"/>
      <c r="H178" s="57"/>
    </row>
    <row r="179" spans="1:8" x14ac:dyDescent="0.3">
      <c r="F179" s="57"/>
      <c r="G179" s="57"/>
      <c r="H179" s="57"/>
    </row>
    <row r="180" spans="1:8" x14ac:dyDescent="0.3">
      <c r="F180" s="57"/>
      <c r="G180" s="57"/>
      <c r="H180" s="57"/>
    </row>
    <row r="181" spans="1:8" x14ac:dyDescent="0.3">
      <c r="F181" s="57"/>
      <c r="G181" s="57"/>
      <c r="H181" s="57"/>
    </row>
    <row r="182" spans="1:8" x14ac:dyDescent="0.3">
      <c r="A182" s="146"/>
      <c r="F182" s="147"/>
      <c r="G182" s="147"/>
      <c r="H182" s="147"/>
    </row>
    <row r="183" spans="1:8" x14ac:dyDescent="0.3">
      <c r="A183" s="146"/>
      <c r="F183" s="147"/>
      <c r="G183" s="147"/>
      <c r="H183" s="147"/>
    </row>
    <row r="184" spans="1:8" x14ac:dyDescent="0.3">
      <c r="A184" s="146"/>
      <c r="F184" s="147"/>
      <c r="G184" s="147"/>
      <c r="H184" s="147"/>
    </row>
    <row r="185" spans="1:8" x14ac:dyDescent="0.3">
      <c r="A185" s="146"/>
      <c r="F185" s="147"/>
      <c r="G185" s="147"/>
      <c r="H185" s="147"/>
    </row>
  </sheetData>
  <mergeCells count="3">
    <mergeCell ref="I1:P1"/>
    <mergeCell ref="Q1:X1"/>
    <mergeCell ref="Y1:AF1"/>
  </mergeCells>
  <pageMargins left="0.7" right="0.7" top="0.75" bottom="0.75" header="0.3" footer="0.3"/>
  <pageSetup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zoomScale="70" zoomScaleNormal="70" zoomScaleSheetLayoutView="70" workbookViewId="0">
      <selection activeCell="A2" sqref="A2"/>
    </sheetView>
  </sheetViews>
  <sheetFormatPr defaultRowHeight="14.4" x14ac:dyDescent="0.3"/>
  <cols>
    <col min="1" max="1" width="16" style="99" customWidth="1"/>
    <col min="2" max="2" width="17.109375" bestFit="1" customWidth="1"/>
    <col min="3" max="3" width="28.44140625" bestFit="1" customWidth="1"/>
    <col min="4" max="4" width="28.5546875" bestFit="1" customWidth="1"/>
    <col min="5" max="5" width="12.88671875" style="153" bestFit="1" customWidth="1"/>
    <col min="6" max="6" width="106.77734375" customWidth="1"/>
    <col min="7" max="7" width="51.33203125" bestFit="1" customWidth="1"/>
    <col min="8" max="8" width="48.77734375" bestFit="1" customWidth="1"/>
  </cols>
  <sheetData>
    <row r="1" spans="1:32" x14ac:dyDescent="0.3">
      <c r="A1" s="67" t="s">
        <v>1000</v>
      </c>
      <c r="B1" s="1"/>
      <c r="C1" s="1"/>
      <c r="D1" s="3"/>
      <c r="E1" s="122"/>
      <c r="I1" s="214" t="s">
        <v>388</v>
      </c>
      <c r="J1" s="214"/>
      <c r="K1" s="214"/>
      <c r="L1" s="214"/>
      <c r="M1" s="214"/>
      <c r="N1" s="214"/>
      <c r="O1" s="214"/>
      <c r="P1" s="214"/>
      <c r="Q1" s="217" t="s">
        <v>389</v>
      </c>
      <c r="R1" s="217"/>
      <c r="S1" s="217"/>
      <c r="T1" s="217"/>
      <c r="U1" s="217"/>
      <c r="V1" s="217"/>
      <c r="W1" s="217"/>
      <c r="X1" s="217"/>
      <c r="Y1" s="218" t="s">
        <v>390</v>
      </c>
      <c r="Z1" s="218"/>
      <c r="AA1" s="218"/>
      <c r="AB1" s="218"/>
      <c r="AC1" s="218"/>
      <c r="AD1" s="218"/>
      <c r="AE1" s="218"/>
      <c r="AF1" s="218"/>
    </row>
    <row r="2" spans="1:32" x14ac:dyDescent="0.3">
      <c r="A2" s="148" t="s">
        <v>391</v>
      </c>
      <c r="B2" t="s">
        <v>392</v>
      </c>
      <c r="C2" t="s">
        <v>393</v>
      </c>
      <c r="D2" s="3" t="s">
        <v>394</v>
      </c>
      <c r="E2" s="3" t="s">
        <v>819</v>
      </c>
      <c r="F2" t="s">
        <v>396</v>
      </c>
      <c r="G2" t="s">
        <v>397</v>
      </c>
      <c r="H2" t="s">
        <v>398</v>
      </c>
      <c r="I2" s="123" t="s">
        <v>399</v>
      </c>
      <c r="J2" s="123" t="s">
        <v>400</v>
      </c>
      <c r="K2" s="123" t="s">
        <v>401</v>
      </c>
      <c r="L2" s="123" t="s">
        <v>402</v>
      </c>
      <c r="M2" s="123" t="s">
        <v>403</v>
      </c>
      <c r="N2" s="123" t="s">
        <v>404</v>
      </c>
      <c r="O2" s="123" t="s">
        <v>405</v>
      </c>
      <c r="P2" s="123" t="s">
        <v>406</v>
      </c>
      <c r="Q2" s="124" t="s">
        <v>399</v>
      </c>
      <c r="R2" s="124" t="s">
        <v>400</v>
      </c>
      <c r="S2" s="125" t="s">
        <v>401</v>
      </c>
      <c r="T2" s="125" t="s">
        <v>402</v>
      </c>
      <c r="U2" s="125" t="s">
        <v>403</v>
      </c>
      <c r="V2" s="125" t="s">
        <v>404</v>
      </c>
      <c r="W2" s="125" t="s">
        <v>405</v>
      </c>
      <c r="X2" s="125" t="s">
        <v>406</v>
      </c>
      <c r="Y2" s="126" t="s">
        <v>399</v>
      </c>
      <c r="Z2" s="126" t="s">
        <v>400</v>
      </c>
      <c r="AA2" s="127" t="s">
        <v>401</v>
      </c>
      <c r="AB2" s="127" t="s">
        <v>402</v>
      </c>
      <c r="AC2" s="127" t="s">
        <v>403</v>
      </c>
      <c r="AD2" s="127" t="s">
        <v>404</v>
      </c>
      <c r="AE2" s="127" t="s">
        <v>405</v>
      </c>
      <c r="AF2" s="127" t="s">
        <v>406</v>
      </c>
    </row>
    <row r="3" spans="1:32" x14ac:dyDescent="0.3">
      <c r="A3" s="149" t="s">
        <v>1001</v>
      </c>
      <c r="B3" s="2" t="s">
        <v>1002</v>
      </c>
      <c r="C3" s="2" t="s">
        <v>1003</v>
      </c>
      <c r="D3" s="132" t="s">
        <v>1004</v>
      </c>
      <c r="E3" s="140"/>
      <c r="F3" s="141" t="s">
        <v>1005</v>
      </c>
      <c r="G3" s="141" t="s">
        <v>1006</v>
      </c>
      <c r="H3" s="2" t="s">
        <v>1007</v>
      </c>
      <c r="I3" s="128">
        <v>284</v>
      </c>
      <c r="J3" s="128">
        <v>319</v>
      </c>
      <c r="K3" s="128">
        <v>115</v>
      </c>
      <c r="L3" s="128">
        <v>154</v>
      </c>
      <c r="M3" s="128">
        <v>129</v>
      </c>
      <c r="N3" s="128">
        <v>84</v>
      </c>
      <c r="O3" s="128">
        <v>81</v>
      </c>
      <c r="P3" s="128">
        <v>34</v>
      </c>
      <c r="Q3" s="81">
        <v>207.14806710430344</v>
      </c>
      <c r="R3" s="81">
        <v>232.67687819110139</v>
      </c>
      <c r="S3" s="81">
        <v>83.880379285193285</v>
      </c>
      <c r="T3" s="81">
        <v>112.32676878191101</v>
      </c>
      <c r="U3" s="81">
        <v>94.091903719912466</v>
      </c>
      <c r="V3" s="81">
        <v>61.269146608315097</v>
      </c>
      <c r="W3" s="81">
        <v>59.080962800875277</v>
      </c>
      <c r="X3" s="81">
        <v>24.799416484318016</v>
      </c>
      <c r="Y3" s="87">
        <v>0.10616668573118658</v>
      </c>
      <c r="Z3" s="87">
        <v>0.35705602030312672</v>
      </c>
      <c r="AA3" s="87">
        <v>0.31051643488169073</v>
      </c>
      <c r="AB3" s="87">
        <v>0.39244313791804364</v>
      </c>
      <c r="AC3" s="87">
        <v>0.47789256998676616</v>
      </c>
      <c r="AD3" s="87">
        <v>0.50443133645556626</v>
      </c>
      <c r="AE3" s="87">
        <v>0.69792365436613257</v>
      </c>
      <c r="AF3" s="87">
        <v>0.50239727326833727</v>
      </c>
    </row>
    <row r="4" spans="1:32" x14ac:dyDescent="0.3">
      <c r="A4" s="149" t="s">
        <v>1008</v>
      </c>
      <c r="B4" s="2" t="s">
        <v>1002</v>
      </c>
      <c r="C4" s="2" t="s">
        <v>1009</v>
      </c>
      <c r="D4" s="132" t="s">
        <v>1010</v>
      </c>
      <c r="E4" s="140" t="s">
        <v>1011</v>
      </c>
      <c r="F4" s="2" t="s">
        <v>1012</v>
      </c>
      <c r="G4" s="2" t="s">
        <v>1013</v>
      </c>
      <c r="H4" s="2" t="s">
        <v>646</v>
      </c>
      <c r="I4" s="132">
        <v>366</v>
      </c>
      <c r="J4" s="132">
        <v>784</v>
      </c>
      <c r="K4" s="132">
        <v>548</v>
      </c>
      <c r="L4" s="132">
        <v>419</v>
      </c>
      <c r="M4" s="132">
        <v>421</v>
      </c>
      <c r="N4" s="132">
        <v>254</v>
      </c>
      <c r="O4" s="132">
        <v>297</v>
      </c>
      <c r="P4" s="132">
        <v>142</v>
      </c>
      <c r="Q4" s="81">
        <v>182.90854572713644</v>
      </c>
      <c r="R4" s="81">
        <v>391.80409795102452</v>
      </c>
      <c r="S4" s="81">
        <v>273.86306846576713</v>
      </c>
      <c r="T4" s="81">
        <v>209.3953023488256</v>
      </c>
      <c r="U4" s="81">
        <v>210.39480259870066</v>
      </c>
      <c r="V4" s="81">
        <v>126.93653173413294</v>
      </c>
      <c r="W4" s="81">
        <v>148.42578710644679</v>
      </c>
      <c r="X4" s="81">
        <v>70.964517741129441</v>
      </c>
      <c r="Y4" s="81">
        <v>5.1948760130544606E-2</v>
      </c>
      <c r="Z4" s="81">
        <v>0.58296847188496448</v>
      </c>
      <c r="AA4" s="81">
        <v>0.82290144871755888</v>
      </c>
      <c r="AB4" s="81">
        <v>0.66203698547521062</v>
      </c>
      <c r="AC4" s="81">
        <v>0.82621074668355798</v>
      </c>
      <c r="AD4" s="81">
        <v>0.81905278033195283</v>
      </c>
      <c r="AE4" s="81">
        <v>1.0960433818440256</v>
      </c>
      <c r="AF4" s="81">
        <v>0.95418340869289342</v>
      </c>
    </row>
    <row r="5" spans="1:32" x14ac:dyDescent="0.3">
      <c r="A5" s="149" t="s">
        <v>1014</v>
      </c>
      <c r="B5" s="2" t="s">
        <v>1002</v>
      </c>
      <c r="C5" s="2" t="s">
        <v>1009</v>
      </c>
      <c r="D5" s="132" t="s">
        <v>1010</v>
      </c>
      <c r="E5" s="140" t="s">
        <v>1015</v>
      </c>
      <c r="F5" s="2" t="s">
        <v>1016</v>
      </c>
      <c r="G5" s="2" t="s">
        <v>1017</v>
      </c>
      <c r="H5" s="2" t="s">
        <v>1018</v>
      </c>
      <c r="I5" s="132">
        <v>112</v>
      </c>
      <c r="J5" s="132">
        <v>313</v>
      </c>
      <c r="K5" s="132">
        <v>150</v>
      </c>
      <c r="L5" s="132">
        <v>130</v>
      </c>
      <c r="M5" s="132">
        <v>146</v>
      </c>
      <c r="N5" s="132">
        <v>92</v>
      </c>
      <c r="O5" s="132">
        <v>99</v>
      </c>
      <c r="P5" s="132">
        <v>62</v>
      </c>
      <c r="Q5" s="81">
        <v>223.55289421157684</v>
      </c>
      <c r="R5" s="81">
        <v>624.75049900199599</v>
      </c>
      <c r="S5" s="81">
        <v>299.40119760479041</v>
      </c>
      <c r="T5" s="81">
        <v>259.48103792415168</v>
      </c>
      <c r="U5" s="81">
        <v>291.41716566866268</v>
      </c>
      <c r="V5" s="81">
        <v>183.63273453093814</v>
      </c>
      <c r="W5" s="81">
        <v>197.60479041916167</v>
      </c>
      <c r="X5" s="81">
        <v>123.75249500998004</v>
      </c>
      <c r="Y5" s="87">
        <v>0.14043666636974483</v>
      </c>
      <c r="Z5" s="87">
        <v>0.78602243189771004</v>
      </c>
      <c r="AA5" s="87">
        <v>0.86267067950565679</v>
      </c>
      <c r="AB5" s="87">
        <v>0.75632489475375686</v>
      </c>
      <c r="AC5" s="87">
        <v>0.96866015518189075</v>
      </c>
      <c r="AD5" s="87">
        <v>0.98091608916717354</v>
      </c>
      <c r="AE5" s="87">
        <v>1.2217888552941483</v>
      </c>
      <c r="AF5" s="87">
        <v>1.1976579244614054</v>
      </c>
    </row>
    <row r="6" spans="1:32" x14ac:dyDescent="0.3">
      <c r="A6" s="149" t="s">
        <v>1019</v>
      </c>
      <c r="B6" s="2" t="s">
        <v>1002</v>
      </c>
      <c r="C6" s="2" t="s">
        <v>1020</v>
      </c>
      <c r="D6" s="132" t="s">
        <v>1021</v>
      </c>
      <c r="E6" s="140" t="s">
        <v>1022</v>
      </c>
      <c r="F6" s="2" t="s">
        <v>1023</v>
      </c>
      <c r="G6" s="2" t="s">
        <v>1024</v>
      </c>
      <c r="H6" s="2" t="s">
        <v>1025</v>
      </c>
      <c r="I6" s="132">
        <v>92</v>
      </c>
      <c r="J6" s="132">
        <v>111</v>
      </c>
      <c r="K6" s="132">
        <v>85</v>
      </c>
      <c r="L6" s="132">
        <v>64</v>
      </c>
      <c r="M6" s="132">
        <v>51</v>
      </c>
      <c r="N6" s="132">
        <v>30</v>
      </c>
      <c r="O6" s="132">
        <v>34</v>
      </c>
      <c r="P6" s="132">
        <v>25</v>
      </c>
      <c r="Q6" s="87">
        <v>286.6043613707165</v>
      </c>
      <c r="R6" s="87">
        <v>345.79439252336448</v>
      </c>
      <c r="S6" s="87">
        <v>264.79750778816197</v>
      </c>
      <c r="T6" s="87">
        <v>199.37694704049844</v>
      </c>
      <c r="U6" s="87">
        <v>158.87850467289718</v>
      </c>
      <c r="V6" s="87">
        <v>93.457943925233636</v>
      </c>
      <c r="W6" s="87">
        <v>105.9190031152648</v>
      </c>
      <c r="X6" s="87">
        <v>77.881619937694708</v>
      </c>
      <c r="Y6" s="87">
        <v>0.24875857012376967</v>
      </c>
      <c r="Z6" s="87">
        <v>0.53039244757752779</v>
      </c>
      <c r="AA6" s="87">
        <v>0.81043298776634087</v>
      </c>
      <c r="AB6" s="87">
        <v>0.64360679117709851</v>
      </c>
      <c r="AC6" s="87">
        <v>0.70796245299532712</v>
      </c>
      <c r="AD6" s="87">
        <v>0.69240688923730032</v>
      </c>
      <c r="AE6" s="87">
        <v>0.9551175630840707</v>
      </c>
      <c r="AF6" s="87">
        <v>1.0016507810136588</v>
      </c>
    </row>
    <row r="7" spans="1:32" x14ac:dyDescent="0.3">
      <c r="A7" s="149" t="s">
        <v>1026</v>
      </c>
      <c r="B7" s="2" t="s">
        <v>1002</v>
      </c>
      <c r="C7" s="2" t="s">
        <v>1020</v>
      </c>
      <c r="D7" s="132" t="s">
        <v>1021</v>
      </c>
      <c r="E7" s="140" t="s">
        <v>1027</v>
      </c>
      <c r="F7" s="2" t="s">
        <v>1028</v>
      </c>
      <c r="G7" s="2" t="s">
        <v>1029</v>
      </c>
      <c r="H7" s="2" t="s">
        <v>1030</v>
      </c>
      <c r="I7" s="132">
        <v>367</v>
      </c>
      <c r="J7" s="132">
        <v>266</v>
      </c>
      <c r="K7" s="132">
        <v>204</v>
      </c>
      <c r="L7" s="132">
        <v>189</v>
      </c>
      <c r="M7" s="132">
        <v>141</v>
      </c>
      <c r="N7" s="132">
        <v>52</v>
      </c>
      <c r="O7" s="132">
        <v>92</v>
      </c>
      <c r="P7" s="132">
        <v>40</v>
      </c>
      <c r="Q7" s="81">
        <v>282.52501924557356</v>
      </c>
      <c r="R7" s="81">
        <v>204.77290223248653</v>
      </c>
      <c r="S7" s="81">
        <v>157.04387990762126</v>
      </c>
      <c r="T7" s="81">
        <v>145.49653579676675</v>
      </c>
      <c r="U7" s="81">
        <v>108.54503464203233</v>
      </c>
      <c r="V7" s="81">
        <v>40.030792917628951</v>
      </c>
      <c r="W7" s="81">
        <v>70.82371054657429</v>
      </c>
      <c r="X7" s="81">
        <v>30.792917628945343</v>
      </c>
      <c r="Y7" s="87">
        <v>0.24077006213679505</v>
      </c>
      <c r="Z7" s="87">
        <v>0.30171067488778369</v>
      </c>
      <c r="AA7" s="87">
        <v>0.58205606671337307</v>
      </c>
      <c r="AB7" s="87">
        <v>0.50455217217776616</v>
      </c>
      <c r="AC7" s="87">
        <v>0.53980754514628937</v>
      </c>
      <c r="AD7" s="87">
        <v>0.32116223462831567</v>
      </c>
      <c r="AE7" s="87">
        <v>0.77633608208167326</v>
      </c>
      <c r="AF7" s="87">
        <v>0.59546150512621654</v>
      </c>
    </row>
    <row r="8" spans="1:32" x14ac:dyDescent="0.3">
      <c r="A8" s="149" t="s">
        <v>1031</v>
      </c>
      <c r="B8" s="2" t="s">
        <v>1002</v>
      </c>
      <c r="C8" s="2" t="s">
        <v>1020</v>
      </c>
      <c r="D8" s="132" t="s">
        <v>1021</v>
      </c>
      <c r="E8" s="140" t="s">
        <v>1032</v>
      </c>
      <c r="F8" s="2" t="s">
        <v>1028</v>
      </c>
      <c r="G8" s="2" t="s">
        <v>1033</v>
      </c>
      <c r="H8" s="2" t="s">
        <v>517</v>
      </c>
      <c r="I8" s="132">
        <v>350</v>
      </c>
      <c r="J8" s="132">
        <v>326</v>
      </c>
      <c r="K8" s="132">
        <v>201</v>
      </c>
      <c r="L8" s="132">
        <v>218</v>
      </c>
      <c r="M8" s="132">
        <v>148</v>
      </c>
      <c r="N8" s="132">
        <v>80</v>
      </c>
      <c r="O8" s="132">
        <v>129</v>
      </c>
      <c r="P8" s="132">
        <v>30</v>
      </c>
      <c r="Q8" s="87">
        <v>269.43802925327174</v>
      </c>
      <c r="R8" s="87">
        <v>250.96227867590454</v>
      </c>
      <c r="S8" s="87">
        <v>154.73441108545035</v>
      </c>
      <c r="T8" s="87">
        <v>167.82140107775211</v>
      </c>
      <c r="U8" s="87">
        <v>113.93379522709778</v>
      </c>
      <c r="V8" s="87">
        <v>61.585835257890686</v>
      </c>
      <c r="W8" s="87">
        <v>99.307159353348737</v>
      </c>
      <c r="X8" s="87">
        <v>23.094688221709006</v>
      </c>
      <c r="Y8" s="87">
        <v>0.22020074101925879</v>
      </c>
      <c r="Z8" s="87">
        <v>0.3898966471362853</v>
      </c>
      <c r="AA8" s="87">
        <v>0.57563780484714067</v>
      </c>
      <c r="AB8" s="87">
        <v>0.56639439918011569</v>
      </c>
      <c r="AC8" s="87">
        <v>0.56077755893921155</v>
      </c>
      <c r="AD8" s="87">
        <v>0.50679881159022733</v>
      </c>
      <c r="AE8" s="87">
        <v>0.92246411775991133</v>
      </c>
      <c r="AF8" s="87">
        <v>0.47230632125833383</v>
      </c>
    </row>
    <row r="9" spans="1:32" x14ac:dyDescent="0.3">
      <c r="A9" s="149" t="s">
        <v>1034</v>
      </c>
      <c r="B9" s="2" t="s">
        <v>1002</v>
      </c>
      <c r="C9" s="2" t="s">
        <v>1020</v>
      </c>
      <c r="D9" s="132" t="s">
        <v>1021</v>
      </c>
      <c r="E9" s="140" t="s">
        <v>1035</v>
      </c>
      <c r="F9" s="2"/>
      <c r="G9" s="2"/>
      <c r="H9" s="2" t="s">
        <v>1036</v>
      </c>
      <c r="I9" s="132">
        <v>32</v>
      </c>
      <c r="J9" s="132">
        <v>38</v>
      </c>
      <c r="K9" s="132">
        <v>17</v>
      </c>
      <c r="L9" s="132">
        <v>14</v>
      </c>
      <c r="M9" s="132">
        <v>10</v>
      </c>
      <c r="N9" s="132">
        <v>12</v>
      </c>
      <c r="O9" s="132">
        <v>11</v>
      </c>
      <c r="P9" s="132">
        <v>11</v>
      </c>
      <c r="Q9" s="87">
        <v>125.49019607843137</v>
      </c>
      <c r="R9" s="87">
        <v>149.01960784313727</v>
      </c>
      <c r="S9" s="87">
        <v>66.666666666666671</v>
      </c>
      <c r="T9" s="87">
        <v>54.901960784313722</v>
      </c>
      <c r="U9" s="87">
        <v>39.215686274509807</v>
      </c>
      <c r="V9" s="87">
        <v>47.058823529411761</v>
      </c>
      <c r="W9" s="87">
        <v>43.13725490196078</v>
      </c>
      <c r="X9" s="87">
        <v>43.13725490196078</v>
      </c>
      <c r="Y9" s="87">
        <v>-0.10553494966547156</v>
      </c>
      <c r="Z9" s="87">
        <v>0.16854316167276595</v>
      </c>
      <c r="AA9" s="87">
        <v>0.2214697736953796</v>
      </c>
      <c r="AB9" s="87">
        <v>9.5379930747722594E-2</v>
      </c>
      <c r="AC9" s="87">
        <v>0.11730937499499104</v>
      </c>
      <c r="AD9" s="87">
        <v>0.40498191486948787</v>
      </c>
      <c r="AE9" s="87">
        <v>0.57796116033532507</v>
      </c>
      <c r="AF9" s="87">
        <v>0.75577329290423234</v>
      </c>
    </row>
    <row r="10" spans="1:32" x14ac:dyDescent="0.3">
      <c r="A10" s="149" t="s">
        <v>1037</v>
      </c>
      <c r="B10" s="2" t="s">
        <v>1002</v>
      </c>
      <c r="C10" s="2" t="s">
        <v>1020</v>
      </c>
      <c r="D10" s="132" t="s">
        <v>1021</v>
      </c>
      <c r="E10" s="140"/>
      <c r="F10" s="2" t="s">
        <v>1028</v>
      </c>
      <c r="G10" s="2"/>
      <c r="H10" s="2" t="s">
        <v>517</v>
      </c>
      <c r="I10" s="132">
        <v>235</v>
      </c>
      <c r="J10" s="132">
        <v>110</v>
      </c>
      <c r="K10" s="132">
        <v>51</v>
      </c>
      <c r="L10" s="132">
        <v>74</v>
      </c>
      <c r="M10" s="132">
        <v>42</v>
      </c>
      <c r="N10" s="132">
        <v>23</v>
      </c>
      <c r="O10" s="132">
        <v>21</v>
      </c>
      <c r="P10" s="132">
        <v>11</v>
      </c>
      <c r="Q10" s="87">
        <v>295.59748427672952</v>
      </c>
      <c r="R10" s="87">
        <v>138.36477987421384</v>
      </c>
      <c r="S10" s="87">
        <v>64.15094339622641</v>
      </c>
      <c r="T10" s="87">
        <v>93.081761006289298</v>
      </c>
      <c r="U10" s="87">
        <v>52.830188679245282</v>
      </c>
      <c r="V10" s="87">
        <v>28.930817610062892</v>
      </c>
      <c r="W10" s="87">
        <v>26.415094339622641</v>
      </c>
      <c r="X10" s="87">
        <v>13.836477987421382</v>
      </c>
      <c r="Y10" s="87">
        <v>0.26074565259805382</v>
      </c>
      <c r="Z10" s="87">
        <v>0.13261776196287961</v>
      </c>
      <c r="AA10" s="87">
        <v>0.19641200582776105</v>
      </c>
      <c r="AB10" s="87">
        <v>0.31234125303852545</v>
      </c>
      <c r="AC10" s="87">
        <v>0.23068205775284945</v>
      </c>
      <c r="AD10" s="87">
        <v>0.1853128159106526</v>
      </c>
      <c r="AE10" s="87">
        <v>0.3558748316748036</v>
      </c>
      <c r="AF10" s="87">
        <v>0.26194634468171718</v>
      </c>
    </row>
    <row r="11" spans="1:32" x14ac:dyDescent="0.3">
      <c r="A11" s="149" t="s">
        <v>1038</v>
      </c>
      <c r="B11" s="2" t="s">
        <v>733</v>
      </c>
      <c r="C11" s="2" t="s">
        <v>754</v>
      </c>
      <c r="D11" s="132" t="s">
        <v>755</v>
      </c>
      <c r="E11" s="140" t="s">
        <v>756</v>
      </c>
      <c r="F11" s="150"/>
      <c r="G11" s="150" t="s">
        <v>1039</v>
      </c>
      <c r="H11" s="2" t="s">
        <v>1040</v>
      </c>
      <c r="I11" s="132">
        <v>54</v>
      </c>
      <c r="J11" s="132">
        <v>80</v>
      </c>
      <c r="K11" s="132">
        <v>17</v>
      </c>
      <c r="L11" s="132">
        <v>43</v>
      </c>
      <c r="M11" s="132">
        <v>22</v>
      </c>
      <c r="N11" s="132">
        <v>25</v>
      </c>
      <c r="O11" s="132">
        <v>24</v>
      </c>
      <c r="P11" s="132">
        <v>11</v>
      </c>
      <c r="Q11" s="87">
        <v>139.53488372093022</v>
      </c>
      <c r="R11" s="87">
        <v>206.71834625322998</v>
      </c>
      <c r="S11" s="87">
        <v>43.927648578811372</v>
      </c>
      <c r="T11" s="87">
        <v>111.11111111111111</v>
      </c>
      <c r="U11" s="87">
        <v>56.847545219638242</v>
      </c>
      <c r="V11" s="87">
        <v>64.599483204134359</v>
      </c>
      <c r="W11" s="87">
        <v>62.015503875968989</v>
      </c>
      <c r="X11" s="87">
        <v>28.423772609819121</v>
      </c>
      <c r="Y11" s="87">
        <v>-6.219259295265981E-2</v>
      </c>
      <c r="Z11" s="87">
        <v>0.30770752794717754</v>
      </c>
      <c r="AA11" s="87">
        <v>4.0298989110423344E-2</v>
      </c>
      <c r="AB11" s="87">
        <v>0.39133040088242876</v>
      </c>
      <c r="AC11" s="87">
        <v>0.26713180945145926</v>
      </c>
      <c r="AD11" s="87">
        <v>0.53344129771043036</v>
      </c>
      <c r="AE11" s="87">
        <v>0.72525861976128969</v>
      </c>
      <c r="AF11" s="87">
        <v>0.57460250831927617</v>
      </c>
    </row>
    <row r="12" spans="1:32" x14ac:dyDescent="0.3">
      <c r="A12" s="149" t="s">
        <v>1041</v>
      </c>
      <c r="B12" s="2" t="s">
        <v>733</v>
      </c>
      <c r="C12" s="2" t="s">
        <v>754</v>
      </c>
      <c r="D12" s="132" t="s">
        <v>755</v>
      </c>
      <c r="E12" s="140" t="s">
        <v>756</v>
      </c>
      <c r="F12" s="150" t="s">
        <v>1042</v>
      </c>
      <c r="G12" s="150"/>
      <c r="H12" s="2" t="s">
        <v>1040</v>
      </c>
      <c r="I12" s="132">
        <v>43</v>
      </c>
      <c r="J12" s="132">
        <v>36</v>
      </c>
      <c r="K12" s="132">
        <v>12</v>
      </c>
      <c r="L12" s="132">
        <v>16</v>
      </c>
      <c r="M12" s="132">
        <v>6</v>
      </c>
      <c r="N12" s="132">
        <v>8</v>
      </c>
      <c r="O12" s="132">
        <v>5</v>
      </c>
      <c r="P12" s="132">
        <v>5</v>
      </c>
      <c r="Q12" s="87">
        <v>118.4573002754821</v>
      </c>
      <c r="R12" s="87">
        <v>99.173553719008268</v>
      </c>
      <c r="S12" s="87">
        <v>33.057851239669425</v>
      </c>
      <c r="T12" s="87">
        <v>44.0771349862259</v>
      </c>
      <c r="U12" s="87">
        <v>16.528925619834713</v>
      </c>
      <c r="V12" s="87">
        <v>22.03856749311295</v>
      </c>
      <c r="W12" s="87">
        <v>13.774104683195592</v>
      </c>
      <c r="X12" s="87">
        <v>13.774104683195592</v>
      </c>
      <c r="Y12" s="87">
        <v>-0.13229549829186593</v>
      </c>
      <c r="Z12" s="87">
        <v>-7.9911479814173732E-3</v>
      </c>
      <c r="AA12" s="87">
        <v>-7.8024706585015785E-2</v>
      </c>
      <c r="AB12" s="87">
        <v>-1.870571875503367E-3</v>
      </c>
      <c r="AC12" s="87">
        <v>-0.2443330120342487</v>
      </c>
      <c r="AD12" s="87">
        <v>8.4124382973566822E-2</v>
      </c>
      <c r="AE12" s="87">
        <v>0.10425956487379992</v>
      </c>
      <c r="AF12" s="87">
        <v>0.28207169744270716</v>
      </c>
    </row>
    <row r="13" spans="1:32" x14ac:dyDescent="0.3">
      <c r="A13" s="149" t="s">
        <v>1043</v>
      </c>
      <c r="B13" s="2" t="s">
        <v>733</v>
      </c>
      <c r="C13" s="2" t="s">
        <v>754</v>
      </c>
      <c r="D13" s="132" t="s">
        <v>755</v>
      </c>
      <c r="E13" s="140" t="s">
        <v>756</v>
      </c>
      <c r="F13" s="150" t="s">
        <v>1042</v>
      </c>
      <c r="G13" s="141"/>
      <c r="H13" s="2" t="s">
        <v>1044</v>
      </c>
      <c r="I13" s="132">
        <v>43</v>
      </c>
      <c r="J13" s="132">
        <v>15</v>
      </c>
      <c r="K13" s="132">
        <v>12</v>
      </c>
      <c r="L13" s="132">
        <v>3</v>
      </c>
      <c r="M13" s="132">
        <v>9</v>
      </c>
      <c r="N13" s="132">
        <v>5</v>
      </c>
      <c r="O13" s="132">
        <v>1</v>
      </c>
      <c r="P13" s="132">
        <v>1</v>
      </c>
      <c r="Q13" s="87">
        <v>80.524344569288388</v>
      </c>
      <c r="R13" s="87">
        <v>28.089887640449437</v>
      </c>
      <c r="S13" s="87">
        <v>22.471910112359549</v>
      </c>
      <c r="T13" s="87">
        <v>5.6179775280898872</v>
      </c>
      <c r="U13" s="87">
        <v>16.853932584269661</v>
      </c>
      <c r="V13" s="87">
        <v>9.3632958801498116</v>
      </c>
      <c r="W13" s="87">
        <v>1.8726591760299625</v>
      </c>
      <c r="X13" s="87">
        <v>1.8726591760299625</v>
      </c>
      <c r="Y13" s="87">
        <v>-0.29993013028430987</v>
      </c>
      <c r="Z13" s="87">
        <v>-0.54758694626004445</v>
      </c>
      <c r="AA13" s="87">
        <v>-0.24565933857745972</v>
      </c>
      <c r="AB13" s="87">
        <v>-0.84292110373157791</v>
      </c>
      <c r="AC13" s="87">
        <v>-0.2471573953807005</v>
      </c>
      <c r="AD13" s="87">
        <v>-0.27256648523892596</v>
      </c>
      <c r="AE13" s="87">
        <v>-0.62764649755720658</v>
      </c>
      <c r="AF13" s="87">
        <v>-0.44983436498829937</v>
      </c>
    </row>
    <row r="14" spans="1:32" x14ac:dyDescent="0.3">
      <c r="A14" s="149" t="s">
        <v>1045</v>
      </c>
      <c r="B14" s="2" t="s">
        <v>733</v>
      </c>
      <c r="C14" s="2" t="s">
        <v>1046</v>
      </c>
      <c r="D14" s="132" t="s">
        <v>1047</v>
      </c>
      <c r="E14" s="140"/>
      <c r="F14" s="2" t="s">
        <v>1048</v>
      </c>
      <c r="G14" s="2" t="s">
        <v>1049</v>
      </c>
      <c r="H14" s="2" t="s">
        <v>1050</v>
      </c>
      <c r="I14" s="128">
        <v>604</v>
      </c>
      <c r="J14" s="128">
        <v>357</v>
      </c>
      <c r="K14" s="128">
        <v>154</v>
      </c>
      <c r="L14" s="128">
        <v>175</v>
      </c>
      <c r="M14" s="128">
        <v>122</v>
      </c>
      <c r="N14" s="128">
        <v>50</v>
      </c>
      <c r="O14" s="128">
        <v>64</v>
      </c>
      <c r="P14" s="128">
        <v>27</v>
      </c>
      <c r="Q14" s="87">
        <v>222.46777163904238</v>
      </c>
      <c r="R14" s="87">
        <v>131.49171270718233</v>
      </c>
      <c r="S14" s="87">
        <v>56.721915285451203</v>
      </c>
      <c r="T14" s="87">
        <v>64.456721915285456</v>
      </c>
      <c r="U14" s="87">
        <v>44.935543278084715</v>
      </c>
      <c r="V14" s="87">
        <v>18.41620626151013</v>
      </c>
      <c r="W14" s="87">
        <v>23.572744014732965</v>
      </c>
      <c r="X14" s="87">
        <v>9.94475138121547</v>
      </c>
      <c r="Y14" s="87">
        <v>0.13674834106153419</v>
      </c>
      <c r="Z14" s="87">
        <v>0.10912882481045409</v>
      </c>
      <c r="AA14" s="87">
        <v>0.14013055527902804</v>
      </c>
      <c r="AB14" s="87">
        <v>0.15105939582368</v>
      </c>
      <c r="AC14" s="87">
        <v>0.15702651113469374</v>
      </c>
      <c r="AD14" s="87">
        <v>-1.58663735108177E-2</v>
      </c>
      <c r="AE14" s="87">
        <v>0.29959338112607059</v>
      </c>
      <c r="AF14" s="87">
        <v>0.10717849288997273</v>
      </c>
    </row>
    <row r="15" spans="1:32" x14ac:dyDescent="0.3">
      <c r="A15" s="149" t="s">
        <v>1051</v>
      </c>
      <c r="B15" s="2" t="s">
        <v>733</v>
      </c>
      <c r="C15" s="2" t="s">
        <v>1046</v>
      </c>
      <c r="D15" s="132" t="s">
        <v>1047</v>
      </c>
      <c r="E15" s="140"/>
      <c r="F15" s="2" t="s">
        <v>1052</v>
      </c>
      <c r="G15" s="2"/>
      <c r="H15" s="2" t="s">
        <v>1050</v>
      </c>
      <c r="I15" s="128">
        <v>305</v>
      </c>
      <c r="J15" s="128">
        <v>260</v>
      </c>
      <c r="K15" s="128">
        <v>102</v>
      </c>
      <c r="L15" s="128">
        <v>114</v>
      </c>
      <c r="M15" s="128">
        <v>81</v>
      </c>
      <c r="N15" s="128">
        <v>44</v>
      </c>
      <c r="O15" s="128">
        <v>45</v>
      </c>
      <c r="P15" s="128">
        <v>18</v>
      </c>
      <c r="Q15" s="87">
        <v>175.28735632183907</v>
      </c>
      <c r="R15" s="87">
        <v>149.42528735632183</v>
      </c>
      <c r="S15" s="87">
        <v>58.620689655172413</v>
      </c>
      <c r="T15" s="87">
        <v>65.517241379310349</v>
      </c>
      <c r="U15" s="87">
        <v>46.551724137931032</v>
      </c>
      <c r="V15" s="87">
        <v>25.287356321839081</v>
      </c>
      <c r="W15" s="87">
        <v>25.862068965517242</v>
      </c>
      <c r="X15" s="87">
        <v>10.344827586206897</v>
      </c>
      <c r="Y15" s="87">
        <v>3.3583836085582588E-2</v>
      </c>
      <c r="Z15" s="87">
        <v>0.16488109195116402</v>
      </c>
      <c r="AA15" s="87">
        <v>0.15514652255221373</v>
      </c>
      <c r="AB15" s="87">
        <v>0.1588083473400099</v>
      </c>
      <c r="AC15" s="87">
        <v>0.17326861681638514</v>
      </c>
      <c r="AD15" s="87">
        <v>0.12242284499371851</v>
      </c>
      <c r="AE15" s="87">
        <v>0.34126564879018129</v>
      </c>
      <c r="AF15" s="87">
        <v>0.12823811310498989</v>
      </c>
    </row>
    <row r="16" spans="1:32" x14ac:dyDescent="0.3">
      <c r="A16" s="149" t="s">
        <v>1053</v>
      </c>
      <c r="B16" s="2" t="s">
        <v>733</v>
      </c>
      <c r="C16" s="2" t="s">
        <v>1046</v>
      </c>
      <c r="D16" s="132" t="s">
        <v>1047</v>
      </c>
      <c r="E16" s="140"/>
      <c r="F16" s="150"/>
      <c r="G16" s="2" t="s">
        <v>1054</v>
      </c>
      <c r="H16" s="2" t="s">
        <v>1050</v>
      </c>
      <c r="I16" s="128">
        <v>200</v>
      </c>
      <c r="J16" s="128">
        <v>136</v>
      </c>
      <c r="K16" s="128">
        <v>61</v>
      </c>
      <c r="L16" s="128">
        <v>68</v>
      </c>
      <c r="M16" s="128">
        <v>29</v>
      </c>
      <c r="N16" s="128">
        <v>23</v>
      </c>
      <c r="O16" s="128">
        <v>16</v>
      </c>
      <c r="P16" s="128">
        <v>5</v>
      </c>
      <c r="Q16" s="81">
        <v>189.93352326685661</v>
      </c>
      <c r="R16" s="81">
        <v>129.1547958214625</v>
      </c>
      <c r="S16" s="81">
        <v>57.929724596391267</v>
      </c>
      <c r="T16" s="81">
        <v>64.57739791073125</v>
      </c>
      <c r="U16" s="81">
        <v>27.540360873694208</v>
      </c>
      <c r="V16" s="81">
        <v>21.84235517568851</v>
      </c>
      <c r="W16" s="81">
        <v>15.194681861348529</v>
      </c>
      <c r="X16" s="81">
        <v>4.7483380816714149</v>
      </c>
      <c r="Y16" s="87">
        <v>6.8807875560323875E-2</v>
      </c>
      <c r="Z16" s="87">
        <v>0.10232689278950884</v>
      </c>
      <c r="AA16" s="87">
        <v>0.15141865003297056</v>
      </c>
      <c r="AB16" s="87">
        <v>0.15381430925364192</v>
      </c>
      <c r="AC16" s="87">
        <v>-4.9946098848315308E-2</v>
      </c>
      <c r="AD16" s="87">
        <v>6.3251573381636395E-2</v>
      </c>
      <c r="AE16" s="87">
        <v>0.11885907344408839</v>
      </c>
      <c r="AF16" s="87">
        <v>-0.18045004870666684</v>
      </c>
    </row>
    <row r="17" spans="1:32" x14ac:dyDescent="0.3">
      <c r="A17" s="149" t="s">
        <v>1055</v>
      </c>
      <c r="B17" s="2" t="s">
        <v>733</v>
      </c>
      <c r="C17" s="2" t="s">
        <v>1046</v>
      </c>
      <c r="D17" s="132" t="s">
        <v>1047</v>
      </c>
      <c r="E17" s="140"/>
      <c r="F17" s="2" t="s">
        <v>1056</v>
      </c>
      <c r="G17" s="2" t="s">
        <v>1057</v>
      </c>
      <c r="H17" s="2" t="s">
        <v>1058</v>
      </c>
      <c r="I17" s="128">
        <v>156</v>
      </c>
      <c r="J17" s="128">
        <v>113</v>
      </c>
      <c r="K17" s="128">
        <v>51</v>
      </c>
      <c r="L17" s="128">
        <v>59</v>
      </c>
      <c r="M17" s="128">
        <v>39</v>
      </c>
      <c r="N17" s="128">
        <v>29</v>
      </c>
      <c r="O17" s="128">
        <v>11</v>
      </c>
      <c r="P17" s="128">
        <v>6</v>
      </c>
      <c r="Q17" s="87">
        <v>125.60386473429952</v>
      </c>
      <c r="R17" s="87">
        <v>90.98228663446055</v>
      </c>
      <c r="S17" s="87">
        <v>41.062801932367151</v>
      </c>
      <c r="T17" s="87">
        <v>47.504025764895331</v>
      </c>
      <c r="U17" s="87">
        <v>31.40096618357488</v>
      </c>
      <c r="V17" s="87">
        <v>23.349436392914654</v>
      </c>
      <c r="W17" s="87">
        <v>8.8566827697262482</v>
      </c>
      <c r="X17" s="87">
        <v>4.8309178743961354</v>
      </c>
      <c r="Y17" s="87">
        <v>-0.11048538416848488</v>
      </c>
      <c r="Z17" s="87">
        <v>-4.9503121713199448E-2</v>
      </c>
      <c r="AA17" s="87">
        <v>2.6575386436699872E-3</v>
      </c>
      <c r="AB17" s="87">
        <v>2.0947478834691068E-2</v>
      </c>
      <c r="AC17" s="87">
        <v>5.1357561449071054E-3</v>
      </c>
      <c r="AD17" s="87">
        <v>9.0312502432988273E-2</v>
      </c>
      <c r="AE17" s="87">
        <v>-0.10962025507128111</v>
      </c>
      <c r="AF17" s="87">
        <v>-0.17959260621313</v>
      </c>
    </row>
    <row r="18" spans="1:32" x14ac:dyDescent="0.3">
      <c r="A18" s="149" t="s">
        <v>1059</v>
      </c>
      <c r="B18" s="2" t="s">
        <v>733</v>
      </c>
      <c r="C18" s="2" t="s">
        <v>1046</v>
      </c>
      <c r="D18" s="132" t="s">
        <v>1047</v>
      </c>
      <c r="E18" s="140"/>
      <c r="F18" s="150"/>
      <c r="G18" s="150"/>
      <c r="H18" s="2" t="s">
        <v>1050</v>
      </c>
      <c r="I18" s="128">
        <v>95</v>
      </c>
      <c r="J18" s="128">
        <v>69</v>
      </c>
      <c r="K18" s="128">
        <v>42</v>
      </c>
      <c r="L18" s="128">
        <v>32</v>
      </c>
      <c r="M18" s="128">
        <v>28</v>
      </c>
      <c r="N18" s="128">
        <v>17</v>
      </c>
      <c r="O18" s="128">
        <v>13</v>
      </c>
      <c r="P18" s="128">
        <v>12</v>
      </c>
      <c r="Q18" s="87">
        <v>251.32275132275132</v>
      </c>
      <c r="R18" s="87">
        <v>182.53968253968253</v>
      </c>
      <c r="S18" s="87">
        <v>111.11111111111111</v>
      </c>
      <c r="T18" s="87">
        <v>84.656084656084658</v>
      </c>
      <c r="U18" s="87">
        <v>74.074074074074076</v>
      </c>
      <c r="V18" s="87">
        <v>44.973544973544975</v>
      </c>
      <c r="W18" s="87">
        <v>34.391534391534393</v>
      </c>
      <c r="X18" s="87">
        <v>31.746031746031747</v>
      </c>
      <c r="Y18" s="87">
        <v>0.19163344153613024</v>
      </c>
      <c r="Z18" s="87">
        <v>0.25411561735110905</v>
      </c>
      <c r="AA18" s="87">
        <v>0.4358690356561265</v>
      </c>
      <c r="AB18" s="87">
        <v>0.27494367008835185</v>
      </c>
      <c r="AC18" s="87">
        <v>0.38001331653029302</v>
      </c>
      <c r="AD18" s="87">
        <v>0.38015833114445574</v>
      </c>
      <c r="AE18" s="87">
        <v>0.4766454690734494</v>
      </c>
      <c r="AF18" s="87">
        <v>0.62103384615540691</v>
      </c>
    </row>
    <row r="19" spans="1:32" x14ac:dyDescent="0.3">
      <c r="A19" s="149" t="s">
        <v>1060</v>
      </c>
      <c r="B19" s="2" t="s">
        <v>733</v>
      </c>
      <c r="C19" s="2" t="s">
        <v>1046</v>
      </c>
      <c r="D19" s="132" t="s">
        <v>1047</v>
      </c>
      <c r="E19" s="140"/>
      <c r="F19" s="150"/>
      <c r="G19" s="150"/>
      <c r="H19" s="151"/>
      <c r="I19" s="128">
        <v>78</v>
      </c>
      <c r="J19" s="128">
        <v>19</v>
      </c>
      <c r="K19" s="128">
        <v>11</v>
      </c>
      <c r="L19" s="128">
        <v>14</v>
      </c>
      <c r="M19" s="128">
        <v>7</v>
      </c>
      <c r="N19" s="128">
        <v>7</v>
      </c>
      <c r="O19" s="128">
        <v>10</v>
      </c>
      <c r="P19" s="128">
        <v>0</v>
      </c>
      <c r="Q19" s="87">
        <v>201.55038759689921</v>
      </c>
      <c r="R19" s="87">
        <v>49.095607235142118</v>
      </c>
      <c r="S19" s="87">
        <v>28.423772609819121</v>
      </c>
      <c r="T19" s="87">
        <v>36.175710594315241</v>
      </c>
      <c r="U19" s="87">
        <v>18.087855297157621</v>
      </c>
      <c r="V19" s="87">
        <v>18.087855297157621</v>
      </c>
      <c r="W19" s="87">
        <v>25.839793281653748</v>
      </c>
      <c r="X19" s="87">
        <v>0</v>
      </c>
      <c r="Y19" s="87">
        <v>9.6280561515950366E-2</v>
      </c>
      <c r="Z19" s="87">
        <v>-0.30805374105817296</v>
      </c>
      <c r="AA19" s="87">
        <v>-0.14204121922225935</v>
      </c>
      <c r="AB19" s="87">
        <v>-8.5790853837233616E-2</v>
      </c>
      <c r="AC19" s="87">
        <v>-0.20998944526820318</v>
      </c>
      <c r="AD19" s="87">
        <v>1.962380668175273E-3</v>
      </c>
      <c r="AE19" s="87">
        <v>0.35728183446669526</v>
      </c>
      <c r="AF19" s="87">
        <v>-0.78712532769831678</v>
      </c>
    </row>
    <row r="20" spans="1:32" x14ac:dyDescent="0.3">
      <c r="A20" s="149" t="s">
        <v>1061</v>
      </c>
      <c r="B20" s="2" t="s">
        <v>733</v>
      </c>
      <c r="C20" s="2" t="s">
        <v>766</v>
      </c>
      <c r="D20" s="132" t="s">
        <v>767</v>
      </c>
      <c r="E20" s="140" t="s">
        <v>779</v>
      </c>
      <c r="F20" s="71" t="s">
        <v>780</v>
      </c>
      <c r="G20" s="71" t="s">
        <v>1062</v>
      </c>
      <c r="H20" s="2" t="s">
        <v>782</v>
      </c>
      <c r="I20" s="132">
        <v>133</v>
      </c>
      <c r="J20" s="132">
        <v>146</v>
      </c>
      <c r="K20" s="132">
        <v>121</v>
      </c>
      <c r="L20" s="132">
        <v>188</v>
      </c>
      <c r="M20" s="132">
        <v>129</v>
      </c>
      <c r="N20" s="132">
        <v>133</v>
      </c>
      <c r="O20" s="132">
        <v>115</v>
      </c>
      <c r="P20" s="132">
        <v>38</v>
      </c>
      <c r="Q20" s="87">
        <v>144.880174291939</v>
      </c>
      <c r="R20" s="87">
        <v>159.04139433551197</v>
      </c>
      <c r="S20" s="87">
        <v>131.80827886710239</v>
      </c>
      <c r="T20" s="87">
        <v>204.79302832244008</v>
      </c>
      <c r="U20" s="87">
        <v>140.52287581699346</v>
      </c>
      <c r="V20" s="87">
        <v>144.880174291939</v>
      </c>
      <c r="W20" s="87">
        <v>125.2723311546841</v>
      </c>
      <c r="X20" s="87">
        <v>41.394335511982568</v>
      </c>
      <c r="Y20" s="87">
        <v>-4.8239545711039153E-2</v>
      </c>
      <c r="Z20" s="87">
        <v>0.19261755608710626</v>
      </c>
      <c r="AA20" s="87">
        <v>0.50670550217612886</v>
      </c>
      <c r="AB20" s="87">
        <v>0.65302078228727212</v>
      </c>
      <c r="AC20" s="87">
        <v>0.65208734357503639</v>
      </c>
      <c r="AD20" s="87">
        <v>0.87725066679473818</v>
      </c>
      <c r="AE20" s="87">
        <v>1.0235428034425893</v>
      </c>
      <c r="AF20" s="87">
        <v>0.72423368129183407</v>
      </c>
    </row>
    <row r="21" spans="1:32" x14ac:dyDescent="0.3">
      <c r="A21" s="149" t="s">
        <v>1063</v>
      </c>
      <c r="B21" s="2" t="s">
        <v>733</v>
      </c>
      <c r="C21" s="2" t="s">
        <v>766</v>
      </c>
      <c r="D21" s="132" t="s">
        <v>767</v>
      </c>
      <c r="E21" s="140" t="s">
        <v>784</v>
      </c>
      <c r="F21" s="71" t="s">
        <v>785</v>
      </c>
      <c r="G21" s="71"/>
      <c r="H21" s="2" t="s">
        <v>787</v>
      </c>
      <c r="I21" s="132">
        <v>256</v>
      </c>
      <c r="J21" s="132">
        <v>200</v>
      </c>
      <c r="K21" s="132">
        <v>149</v>
      </c>
      <c r="L21" s="132">
        <v>224</v>
      </c>
      <c r="M21" s="132">
        <v>146</v>
      </c>
      <c r="N21" s="132">
        <v>164</v>
      </c>
      <c r="O21" s="132">
        <v>122</v>
      </c>
      <c r="P21" s="132">
        <v>45</v>
      </c>
      <c r="Q21" s="87">
        <v>254.72636815920401</v>
      </c>
      <c r="R21" s="87">
        <v>199.00497512437812</v>
      </c>
      <c r="S21" s="87">
        <v>148.25870646766171</v>
      </c>
      <c r="T21" s="87">
        <v>222.88557213930352</v>
      </c>
      <c r="U21" s="87">
        <v>145.27363184079604</v>
      </c>
      <c r="V21" s="87">
        <v>163.18407960199008</v>
      </c>
      <c r="W21" s="87">
        <v>121.39303482587066</v>
      </c>
      <c r="X21" s="87">
        <v>44.776119402985081</v>
      </c>
      <c r="Y21" s="87">
        <v>0.19604317748093669</v>
      </c>
      <c r="Z21" s="87">
        <v>0.28957092779791394</v>
      </c>
      <c r="AA21" s="87">
        <v>0.55744703634698112</v>
      </c>
      <c r="AB21" s="87">
        <v>0.68960239252953726</v>
      </c>
      <c r="AC21" s="87">
        <v>0.66633181929262886</v>
      </c>
      <c r="AD21" s="87">
        <v>0.92861192282487215</v>
      </c>
      <c r="AE21" s="87">
        <v>1.0097735273597122</v>
      </c>
      <c r="AF21" s="87">
        <v>0.75746096788518058</v>
      </c>
    </row>
    <row r="22" spans="1:32" x14ac:dyDescent="0.3">
      <c r="A22" s="149" t="s">
        <v>1064</v>
      </c>
      <c r="B22" s="2" t="s">
        <v>733</v>
      </c>
      <c r="C22" s="2" t="s">
        <v>766</v>
      </c>
      <c r="D22" s="132" t="s">
        <v>767</v>
      </c>
      <c r="E22" s="140" t="s">
        <v>768</v>
      </c>
      <c r="F22" s="71" t="s">
        <v>769</v>
      </c>
      <c r="G22" s="71" t="s">
        <v>770</v>
      </c>
      <c r="H22" s="2" t="s">
        <v>771</v>
      </c>
      <c r="I22" s="132">
        <v>154</v>
      </c>
      <c r="J22" s="132">
        <v>91</v>
      </c>
      <c r="K22" s="132">
        <v>46</v>
      </c>
      <c r="L22" s="132">
        <v>39</v>
      </c>
      <c r="M22" s="132">
        <v>21</v>
      </c>
      <c r="N22" s="132">
        <v>12</v>
      </c>
      <c r="O22" s="132">
        <v>13</v>
      </c>
      <c r="P22" s="132">
        <v>5</v>
      </c>
      <c r="Q22" s="87">
        <v>311.11111111111109</v>
      </c>
      <c r="R22" s="87">
        <v>183.83838383838383</v>
      </c>
      <c r="S22" s="87">
        <v>92.929292929292927</v>
      </c>
      <c r="T22" s="87">
        <v>78.787878787878782</v>
      </c>
      <c r="U22" s="87">
        <v>42.424242424242422</v>
      </c>
      <c r="V22" s="87">
        <v>24.242424242424242</v>
      </c>
      <c r="W22" s="87">
        <v>26.262626262626263</v>
      </c>
      <c r="X22" s="87">
        <v>10.1010101010101</v>
      </c>
      <c r="Y22" s="87">
        <v>0.28344515461689396</v>
      </c>
      <c r="Z22" s="87">
        <v>0.2564385077311</v>
      </c>
      <c r="AA22" s="87">
        <v>0.3578196593994255</v>
      </c>
      <c r="AB22" s="87">
        <v>0.24254400563959436</v>
      </c>
      <c r="AC22" s="87">
        <v>0.14049351734104482</v>
      </c>
      <c r="AD22" s="87">
        <v>0.11691689636987433</v>
      </c>
      <c r="AE22" s="87">
        <v>0.35953206997710602</v>
      </c>
      <c r="AF22" s="87">
        <v>0.14737312354525095</v>
      </c>
    </row>
    <row r="23" spans="1:32" x14ac:dyDescent="0.3">
      <c r="A23" s="149" t="s">
        <v>1065</v>
      </c>
      <c r="B23" s="2" t="s">
        <v>733</v>
      </c>
      <c r="C23" s="2" t="s">
        <v>766</v>
      </c>
      <c r="D23" s="132" t="s">
        <v>767</v>
      </c>
      <c r="E23" s="140" t="s">
        <v>1066</v>
      </c>
      <c r="F23" s="71" t="s">
        <v>1067</v>
      </c>
      <c r="G23" s="71" t="s">
        <v>1068</v>
      </c>
      <c r="H23" s="2" t="s">
        <v>1069</v>
      </c>
      <c r="I23" s="132">
        <v>226</v>
      </c>
      <c r="J23" s="132">
        <v>200</v>
      </c>
      <c r="K23" s="132">
        <v>69</v>
      </c>
      <c r="L23" s="132">
        <v>75</v>
      </c>
      <c r="M23" s="132">
        <v>50</v>
      </c>
      <c r="N23" s="132">
        <v>21</v>
      </c>
      <c r="O23" s="132">
        <v>22</v>
      </c>
      <c r="P23" s="132">
        <v>14</v>
      </c>
      <c r="Q23" s="87">
        <v>189.75650713685977</v>
      </c>
      <c r="R23" s="87">
        <v>167.92611251049539</v>
      </c>
      <c r="S23" s="87">
        <v>57.934508816120903</v>
      </c>
      <c r="T23" s="87">
        <v>62.972292191435763</v>
      </c>
      <c r="U23" s="87">
        <v>41.981528127623847</v>
      </c>
      <c r="V23" s="87">
        <v>17.632241813602015</v>
      </c>
      <c r="W23" s="87">
        <v>18.47187237615449</v>
      </c>
      <c r="X23" s="87">
        <v>11.754827875734676</v>
      </c>
      <c r="Y23" s="87">
        <v>6.8278314655682362E-2</v>
      </c>
      <c r="Z23" s="87">
        <v>0.21582522807164403</v>
      </c>
      <c r="AA23" s="87">
        <v>0.15104494855037665</v>
      </c>
      <c r="AB23" s="87">
        <v>0.1425872990931136</v>
      </c>
      <c r="AC23" s="87">
        <v>0.13003987299489206</v>
      </c>
      <c r="AD23" s="87">
        <v>-2.8861219271785539E-2</v>
      </c>
      <c r="AE23" s="87">
        <v>0.20007425704425355</v>
      </c>
      <c r="AF23" s="87">
        <v>0.1870718737367732</v>
      </c>
    </row>
    <row r="24" spans="1:32" x14ac:dyDescent="0.3">
      <c r="A24" s="149" t="s">
        <v>1070</v>
      </c>
      <c r="B24" s="2" t="s">
        <v>733</v>
      </c>
      <c r="C24" s="2" t="s">
        <v>766</v>
      </c>
      <c r="D24" s="132" t="s">
        <v>767</v>
      </c>
      <c r="E24" s="140" t="s">
        <v>768</v>
      </c>
      <c r="F24" s="71" t="s">
        <v>769</v>
      </c>
      <c r="G24" s="71" t="s">
        <v>770</v>
      </c>
      <c r="H24" s="2" t="s">
        <v>771</v>
      </c>
      <c r="I24" s="132">
        <v>107</v>
      </c>
      <c r="J24" s="132">
        <v>116</v>
      </c>
      <c r="K24" s="132">
        <v>45</v>
      </c>
      <c r="L24" s="132">
        <v>48</v>
      </c>
      <c r="M24" s="132">
        <v>31</v>
      </c>
      <c r="N24" s="132">
        <v>11</v>
      </c>
      <c r="O24" s="132">
        <v>10</v>
      </c>
      <c r="P24" s="132">
        <v>2</v>
      </c>
      <c r="Q24" s="87">
        <v>239.37360178970917</v>
      </c>
      <c r="R24" s="87">
        <v>259.5078299776286</v>
      </c>
      <c r="S24" s="87">
        <v>100.67114093959731</v>
      </c>
      <c r="T24" s="87">
        <v>107.38255033557047</v>
      </c>
      <c r="U24" s="87">
        <v>69.351230425055931</v>
      </c>
      <c r="V24" s="87">
        <v>24.608501118568231</v>
      </c>
      <c r="W24" s="87">
        <v>22.371364653243848</v>
      </c>
      <c r="X24" s="87">
        <v>4.4742729306487696</v>
      </c>
      <c r="Y24" s="87">
        <v>0.17022281090929692</v>
      </c>
      <c r="Z24" s="87">
        <v>0.40564101482832171</v>
      </c>
      <c r="AA24" s="87">
        <v>0.3926757789682162</v>
      </c>
      <c r="AB24" s="87">
        <v>0.37598632441703</v>
      </c>
      <c r="AC24" s="87">
        <v>0.35066328701667221</v>
      </c>
      <c r="AD24" s="87">
        <v>0.12500239951706182</v>
      </c>
      <c r="AE24" s="87">
        <v>0.2946852763536702</v>
      </c>
      <c r="AF24" s="87">
        <v>-0.15075188147532304</v>
      </c>
    </row>
    <row r="25" spans="1:32" x14ac:dyDescent="0.3">
      <c r="A25" s="149" t="s">
        <v>1071</v>
      </c>
      <c r="B25" s="2" t="s">
        <v>733</v>
      </c>
      <c r="C25" s="2" t="s">
        <v>766</v>
      </c>
      <c r="D25" s="132" t="s">
        <v>767</v>
      </c>
      <c r="E25" s="140" t="s">
        <v>1072</v>
      </c>
      <c r="F25" s="71" t="s">
        <v>1067</v>
      </c>
      <c r="G25" s="71"/>
      <c r="H25" s="2" t="s">
        <v>1069</v>
      </c>
      <c r="I25" s="132">
        <v>149</v>
      </c>
      <c r="J25" s="132">
        <v>154</v>
      </c>
      <c r="K25" s="132">
        <v>72</v>
      </c>
      <c r="L25" s="132">
        <v>55</v>
      </c>
      <c r="M25" s="132">
        <v>54</v>
      </c>
      <c r="N25" s="132">
        <v>27</v>
      </c>
      <c r="O25" s="132">
        <v>22</v>
      </c>
      <c r="P25" s="132">
        <v>14</v>
      </c>
      <c r="Q25" s="87">
        <v>122.63374485596707</v>
      </c>
      <c r="R25" s="87">
        <v>126.74897119341563</v>
      </c>
      <c r="S25" s="87">
        <v>59.259259259259252</v>
      </c>
      <c r="T25" s="87">
        <v>45.267489711934154</v>
      </c>
      <c r="U25" s="87">
        <v>44.444444444444443</v>
      </c>
      <c r="V25" s="87">
        <v>22.222222222222221</v>
      </c>
      <c r="W25" s="87">
        <v>18.10699588477366</v>
      </c>
      <c r="X25" s="87">
        <v>11.522633744855966</v>
      </c>
      <c r="Y25" s="87">
        <v>-0.12081321548427329</v>
      </c>
      <c r="Z25" s="87">
        <v>9.3974818424742868E-2</v>
      </c>
      <c r="AA25" s="87">
        <v>0.16073363407970301</v>
      </c>
      <c r="AB25" s="87">
        <v>2.6881413504814257E-4</v>
      </c>
      <c r="AC25" s="87">
        <v>0.15448048070131959</v>
      </c>
      <c r="AD25" s="87">
        <v>6.9368498191318295E-2</v>
      </c>
      <c r="AE25" s="87">
        <v>0.19140974059270011</v>
      </c>
      <c r="AF25" s="87">
        <v>0.17840735728521964</v>
      </c>
    </row>
    <row r="26" spans="1:32" x14ac:dyDescent="0.3">
      <c r="A26" s="149" t="s">
        <v>1073</v>
      </c>
      <c r="B26" s="2" t="s">
        <v>733</v>
      </c>
      <c r="C26" s="2" t="s">
        <v>792</v>
      </c>
      <c r="D26" s="132" t="s">
        <v>793</v>
      </c>
      <c r="E26" s="140"/>
      <c r="F26" s="152" t="s">
        <v>1074</v>
      </c>
      <c r="G26" s="152" t="s">
        <v>798</v>
      </c>
      <c r="H26" s="2" t="s">
        <v>603</v>
      </c>
      <c r="I26" s="132">
        <v>511</v>
      </c>
      <c r="J26" s="132">
        <v>604</v>
      </c>
      <c r="K26" s="132">
        <v>398</v>
      </c>
      <c r="L26" s="132">
        <v>359</v>
      </c>
      <c r="M26" s="132">
        <v>214</v>
      </c>
      <c r="N26" s="132">
        <v>166</v>
      </c>
      <c r="O26" s="132">
        <v>181</v>
      </c>
      <c r="P26" s="132">
        <v>61</v>
      </c>
      <c r="Q26" s="87">
        <v>207.47056435241575</v>
      </c>
      <c r="R26" s="87">
        <v>245.22939504669102</v>
      </c>
      <c r="S26" s="87">
        <v>161.59155501421031</v>
      </c>
      <c r="T26" s="87">
        <v>145.75720665854649</v>
      </c>
      <c r="U26" s="87">
        <v>86.885911490052777</v>
      </c>
      <c r="V26" s="87">
        <v>67.397482744620376</v>
      </c>
      <c r="W26" s="87">
        <v>73.48761672756801</v>
      </c>
      <c r="X26" s="87">
        <v>24.766544863987008</v>
      </c>
      <c r="Y26" s="87">
        <v>0.10650309599868496</v>
      </c>
      <c r="Z26" s="87">
        <v>0.37955450595590789</v>
      </c>
      <c r="AA26" s="87">
        <v>0.5939358193360682</v>
      </c>
      <c r="AB26" s="87">
        <v>0.50478659182650099</v>
      </c>
      <c r="AC26" s="87">
        <v>0.44262314104064804</v>
      </c>
      <c r="AD26" s="87">
        <v>0.54456190829862217</v>
      </c>
      <c r="AE26" s="87">
        <v>0.79121571794869672</v>
      </c>
      <c r="AF26" s="87">
        <v>0.49902633692088932</v>
      </c>
    </row>
    <row r="27" spans="1:32" x14ac:dyDescent="0.3">
      <c r="A27" s="149" t="s">
        <v>1075</v>
      </c>
      <c r="B27" s="2" t="s">
        <v>733</v>
      </c>
      <c r="C27" s="2" t="s">
        <v>792</v>
      </c>
      <c r="D27" s="132" t="s">
        <v>793</v>
      </c>
      <c r="E27" s="140"/>
      <c r="F27" s="152" t="s">
        <v>985</v>
      </c>
      <c r="G27" s="152" t="s">
        <v>986</v>
      </c>
      <c r="H27" s="2" t="s">
        <v>517</v>
      </c>
      <c r="I27" s="132">
        <v>112</v>
      </c>
      <c r="J27" s="132">
        <v>172</v>
      </c>
      <c r="K27" s="132">
        <v>123</v>
      </c>
      <c r="L27" s="132">
        <v>82</v>
      </c>
      <c r="M27" s="132">
        <v>52</v>
      </c>
      <c r="N27" s="132">
        <v>40</v>
      </c>
      <c r="O27" s="132">
        <v>54</v>
      </c>
      <c r="P27" s="132">
        <v>27</v>
      </c>
      <c r="Q27" s="87">
        <v>156.20641562064156</v>
      </c>
      <c r="R27" s="87">
        <v>239.88842398884242</v>
      </c>
      <c r="S27" s="87">
        <v>171.54811715481173</v>
      </c>
      <c r="T27" s="87">
        <v>114.36541143654115</v>
      </c>
      <c r="U27" s="87">
        <v>72.524407252440724</v>
      </c>
      <c r="V27" s="87">
        <v>55.788005578800558</v>
      </c>
      <c r="W27" s="87">
        <v>75.31380753138076</v>
      </c>
      <c r="X27" s="87">
        <v>37.65690376569038</v>
      </c>
      <c r="Y27" s="87">
        <v>-1.5244763430809539E-2</v>
      </c>
      <c r="Z27" s="87">
        <v>0.37089255633971324</v>
      </c>
      <c r="AA27" s="87">
        <v>0.6211197073709247</v>
      </c>
      <c r="AB27" s="87">
        <v>0.40148690182882785</v>
      </c>
      <c r="AC27" s="87">
        <v>0.36730040409716497</v>
      </c>
      <c r="AD27" s="87">
        <v>0.46654794984225512</v>
      </c>
      <c r="AE27" s="87">
        <v>0.80468084702451093</v>
      </c>
      <c r="AF27" s="87">
        <v>0.68542917114703827</v>
      </c>
    </row>
    <row r="28" spans="1:32" x14ac:dyDescent="0.3">
      <c r="A28" s="149" t="s">
        <v>1076</v>
      </c>
      <c r="B28" s="2" t="s">
        <v>733</v>
      </c>
      <c r="C28" s="2" t="s">
        <v>792</v>
      </c>
      <c r="D28" s="132" t="s">
        <v>793</v>
      </c>
      <c r="E28" s="140" t="s">
        <v>1077</v>
      </c>
      <c r="F28" s="152" t="s">
        <v>1078</v>
      </c>
      <c r="G28" s="152" t="s">
        <v>1079</v>
      </c>
      <c r="H28" s="2" t="s">
        <v>1080</v>
      </c>
      <c r="I28" s="132">
        <v>178</v>
      </c>
      <c r="J28" s="132">
        <v>69</v>
      </c>
      <c r="K28" s="132">
        <v>31</v>
      </c>
      <c r="L28" s="132">
        <v>43</v>
      </c>
      <c r="M28" s="132">
        <v>20</v>
      </c>
      <c r="N28" s="132">
        <v>18</v>
      </c>
      <c r="O28" s="132">
        <v>8</v>
      </c>
      <c r="P28" s="132">
        <v>7</v>
      </c>
      <c r="Q28" s="87">
        <v>239.24731182795699</v>
      </c>
      <c r="R28" s="87">
        <v>92.741935483870975</v>
      </c>
      <c r="S28" s="87">
        <v>41.666666666666664</v>
      </c>
      <c r="T28" s="87">
        <v>57.795698924731184</v>
      </c>
      <c r="U28" s="87">
        <v>26.881720430107528</v>
      </c>
      <c r="V28" s="87">
        <v>24.193548387096776</v>
      </c>
      <c r="W28" s="87">
        <v>10.75268817204301</v>
      </c>
      <c r="X28" s="87">
        <v>9.408602150537634</v>
      </c>
      <c r="Y28" s="81">
        <v>0.16918715469194251</v>
      </c>
      <c r="Z28" s="81">
        <v>-3.9965518357544347E-2</v>
      </c>
      <c r="AA28" s="81">
        <v>1.1709523686762067E-2</v>
      </c>
      <c r="AB28" s="81">
        <v>0.10746843035546148</v>
      </c>
      <c r="AC28" s="81">
        <v>-5.7158818131116181E-2</v>
      </c>
      <c r="AD28" s="81">
        <v>0.11021087515252175</v>
      </c>
      <c r="AE28" s="81">
        <v>-1.8350509415917336E-2</v>
      </c>
      <c r="AF28" s="81">
        <v>0.10510396083039714</v>
      </c>
    </row>
  </sheetData>
  <mergeCells count="3">
    <mergeCell ref="I1:P1"/>
    <mergeCell ref="Q1:X1"/>
    <mergeCell ref="Y1:AF1"/>
  </mergeCells>
  <conditionalFormatting sqref="Q2:S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:AA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" zoomScale="70" zoomScaleNormal="70" workbookViewId="0">
      <selection activeCell="D43" sqref="D43"/>
    </sheetView>
  </sheetViews>
  <sheetFormatPr defaultRowHeight="14.4" x14ac:dyDescent="0.3"/>
  <cols>
    <col min="1" max="1" width="19.5546875" customWidth="1"/>
    <col min="2" max="2" width="34.44140625" customWidth="1"/>
    <col min="3" max="3" width="21.33203125" customWidth="1"/>
    <col min="4" max="4" width="44.6640625" customWidth="1"/>
    <col min="6" max="6" width="8.88671875" style="3"/>
  </cols>
  <sheetData>
    <row r="1" spans="1:9" x14ac:dyDescent="0.3">
      <c r="A1" s="12" t="s">
        <v>33</v>
      </c>
      <c r="B1" s="40" t="s">
        <v>32</v>
      </c>
      <c r="C1" s="12" t="s">
        <v>31</v>
      </c>
      <c r="D1" s="40" t="s">
        <v>30</v>
      </c>
      <c r="F1" s="15"/>
      <c r="G1" s="20"/>
      <c r="H1" s="13"/>
      <c r="I1" s="19"/>
    </row>
    <row r="2" spans="1:9" x14ac:dyDescent="0.3">
      <c r="A2" s="39">
        <v>3</v>
      </c>
      <c r="B2" s="38">
        <v>0.61818181818181828</v>
      </c>
      <c r="C2" s="37">
        <v>3</v>
      </c>
      <c r="D2" s="36">
        <v>0.50909090909090915</v>
      </c>
      <c r="F2" s="15"/>
      <c r="G2" s="28"/>
      <c r="H2" s="13"/>
      <c r="I2" s="21"/>
    </row>
    <row r="3" spans="1:9" x14ac:dyDescent="0.3">
      <c r="A3" s="39">
        <v>13</v>
      </c>
      <c r="B3" s="38">
        <v>0.90909090909090917</v>
      </c>
      <c r="C3" s="37">
        <v>13</v>
      </c>
      <c r="D3" s="36">
        <v>0.83636363636363631</v>
      </c>
      <c r="F3" s="15"/>
      <c r="G3" s="28"/>
      <c r="H3" s="13"/>
      <c r="I3" s="21"/>
    </row>
    <row r="4" spans="1:9" x14ac:dyDescent="0.3">
      <c r="A4" s="39">
        <v>26</v>
      </c>
      <c r="B4" s="38">
        <v>1.2727272727272729</v>
      </c>
      <c r="C4" s="37">
        <v>26</v>
      </c>
      <c r="D4" s="36">
        <v>1.490909090909091</v>
      </c>
      <c r="F4" s="15"/>
      <c r="G4" s="28"/>
      <c r="H4" s="13"/>
      <c r="I4" s="21"/>
    </row>
    <row r="5" spans="1:9" x14ac:dyDescent="0.3">
      <c r="A5" s="39">
        <v>40</v>
      </c>
      <c r="B5" s="38">
        <v>2</v>
      </c>
      <c r="C5" s="37">
        <v>40</v>
      </c>
      <c r="D5" s="36">
        <v>2.1454545454545455</v>
      </c>
      <c r="F5" s="15"/>
      <c r="G5" s="28"/>
      <c r="H5" s="13"/>
      <c r="I5" s="21"/>
    </row>
    <row r="6" spans="1:9" x14ac:dyDescent="0.3">
      <c r="A6" s="39">
        <v>59</v>
      </c>
      <c r="B6" s="38">
        <v>2.1090909090909093</v>
      </c>
      <c r="C6" s="37">
        <v>59</v>
      </c>
      <c r="D6" s="36">
        <v>3.2727272727272725</v>
      </c>
      <c r="F6" s="15"/>
      <c r="G6" s="28"/>
      <c r="H6" s="13"/>
      <c r="I6" s="21"/>
    </row>
    <row r="7" spans="1:9" x14ac:dyDescent="0.3">
      <c r="A7" s="39">
        <v>76</v>
      </c>
      <c r="B7" s="38">
        <v>1.8909090909090909</v>
      </c>
      <c r="C7" s="37">
        <v>76</v>
      </c>
      <c r="D7" s="36">
        <v>3.3818181818181818</v>
      </c>
      <c r="F7" s="15"/>
      <c r="G7" s="28"/>
      <c r="H7" s="13"/>
      <c r="I7" s="21"/>
    </row>
    <row r="8" spans="1:9" x14ac:dyDescent="0.3">
      <c r="A8" s="39">
        <v>89</v>
      </c>
      <c r="B8" s="38">
        <v>2.3272727272727272</v>
      </c>
      <c r="C8" s="37">
        <v>89</v>
      </c>
      <c r="D8" s="36">
        <v>4.872727272727273</v>
      </c>
      <c r="F8" s="15"/>
      <c r="G8" s="28"/>
      <c r="H8" s="13"/>
      <c r="I8" s="21"/>
    </row>
    <row r="9" spans="1:9" x14ac:dyDescent="0.3">
      <c r="A9" s="39">
        <v>101</v>
      </c>
      <c r="B9" s="38">
        <v>2.9454545454545453</v>
      </c>
      <c r="C9" s="37">
        <v>101</v>
      </c>
      <c r="D9" s="36">
        <v>4.7636363636363637</v>
      </c>
      <c r="F9" s="15"/>
      <c r="G9" s="28"/>
      <c r="H9" s="13"/>
      <c r="I9" s="21"/>
    </row>
    <row r="10" spans="1:9" x14ac:dyDescent="0.3">
      <c r="A10" s="39">
        <v>130</v>
      </c>
      <c r="B10" s="38">
        <v>4.0727272727272732</v>
      </c>
      <c r="C10" s="37">
        <v>130</v>
      </c>
      <c r="D10" s="36">
        <v>5.9636363636363638</v>
      </c>
      <c r="F10" s="15"/>
      <c r="G10" s="28"/>
      <c r="H10" s="13"/>
      <c r="I10" s="21"/>
    </row>
    <row r="11" spans="1:9" x14ac:dyDescent="0.3">
      <c r="A11" s="39">
        <v>143</v>
      </c>
      <c r="B11" s="38">
        <v>4.4727272727272727</v>
      </c>
      <c r="C11" s="37">
        <v>143</v>
      </c>
      <c r="D11" s="36">
        <v>6.5090909090909088</v>
      </c>
      <c r="F11" s="15"/>
      <c r="G11" s="28"/>
      <c r="H11" s="13"/>
      <c r="I11" s="21"/>
    </row>
    <row r="12" spans="1:9" x14ac:dyDescent="0.3">
      <c r="A12" s="39">
        <v>150</v>
      </c>
      <c r="B12" s="38">
        <v>4.3999999999999995</v>
      </c>
      <c r="C12" s="37">
        <v>150</v>
      </c>
      <c r="D12" s="36">
        <v>7.3090909090909095</v>
      </c>
      <c r="F12" s="15"/>
      <c r="G12" s="28"/>
      <c r="H12" s="13"/>
      <c r="I12" s="21"/>
    </row>
    <row r="13" spans="1:9" x14ac:dyDescent="0.3">
      <c r="A13" s="39">
        <v>157</v>
      </c>
      <c r="B13" s="38">
        <v>3.0909090909090913</v>
      </c>
      <c r="C13" s="37">
        <v>157</v>
      </c>
      <c r="D13" s="36">
        <v>5.709090909090909</v>
      </c>
      <c r="F13" s="15"/>
      <c r="G13" s="28"/>
      <c r="H13" s="13"/>
      <c r="I13" s="21"/>
    </row>
    <row r="14" spans="1:9" x14ac:dyDescent="0.3">
      <c r="A14" s="39">
        <v>171</v>
      </c>
      <c r="B14" s="38">
        <v>4.7272727272727275</v>
      </c>
      <c r="C14" s="37">
        <v>171</v>
      </c>
      <c r="D14" s="36">
        <v>7.9636363636363638</v>
      </c>
      <c r="F14" s="15"/>
      <c r="G14" s="28"/>
      <c r="H14" s="13"/>
      <c r="I14" s="21"/>
    </row>
    <row r="15" spans="1:9" x14ac:dyDescent="0.3">
      <c r="A15" s="39">
        <v>185</v>
      </c>
      <c r="B15" s="38">
        <v>2.7272727272727271</v>
      </c>
      <c r="C15" s="37">
        <v>185</v>
      </c>
      <c r="D15" s="36">
        <v>7.7818181818181813</v>
      </c>
      <c r="F15" s="15"/>
      <c r="G15" s="28"/>
      <c r="H15" s="13"/>
      <c r="I15" s="21"/>
    </row>
    <row r="16" spans="1:9" x14ac:dyDescent="0.3">
      <c r="A16" s="39">
        <v>208</v>
      </c>
      <c r="B16" s="38">
        <v>3.9272727272727272</v>
      </c>
      <c r="C16" s="37">
        <v>208</v>
      </c>
      <c r="D16" s="36">
        <v>9.6</v>
      </c>
      <c r="F16" s="15"/>
      <c r="G16" s="28"/>
      <c r="H16" s="13"/>
      <c r="I16" s="21"/>
    </row>
    <row r="17" spans="1:9" x14ac:dyDescent="0.3">
      <c r="A17" s="39">
        <v>230</v>
      </c>
      <c r="B17" s="38">
        <v>5.4545454545454541</v>
      </c>
      <c r="C17" s="37">
        <v>230</v>
      </c>
      <c r="D17" s="36">
        <v>10.763636363636364</v>
      </c>
      <c r="F17" s="15"/>
      <c r="G17" s="28"/>
      <c r="H17" s="13"/>
      <c r="I17" s="21"/>
    </row>
    <row r="18" spans="1:9" x14ac:dyDescent="0.3">
      <c r="A18" s="39">
        <v>249</v>
      </c>
      <c r="B18" s="38">
        <v>7.418181818181818</v>
      </c>
      <c r="C18" s="37">
        <v>249</v>
      </c>
      <c r="D18" s="36">
        <v>12.109090909090909</v>
      </c>
      <c r="F18" s="15"/>
      <c r="G18" s="28"/>
      <c r="H18" s="13"/>
      <c r="I18" s="21"/>
    </row>
    <row r="19" spans="1:9" x14ac:dyDescent="0.3">
      <c r="A19" s="39">
        <v>265</v>
      </c>
      <c r="B19" s="38">
        <v>8.9818181818181824</v>
      </c>
      <c r="C19" s="37">
        <v>265</v>
      </c>
      <c r="D19" s="36">
        <v>11.454545454545455</v>
      </c>
      <c r="F19" s="15"/>
      <c r="G19" s="28"/>
      <c r="H19" s="13"/>
      <c r="I19" s="21"/>
    </row>
    <row r="20" spans="1:9" x14ac:dyDescent="0.3">
      <c r="A20" s="39">
        <v>277</v>
      </c>
      <c r="B20" s="38">
        <v>12.290909090909091</v>
      </c>
      <c r="C20" s="37">
        <v>277</v>
      </c>
      <c r="D20" s="36">
        <v>12.69090909090909</v>
      </c>
      <c r="F20" s="15"/>
      <c r="G20" s="28"/>
      <c r="H20" s="13"/>
      <c r="I20" s="21"/>
    </row>
    <row r="21" spans="1:9" x14ac:dyDescent="0.3">
      <c r="A21" s="35">
        <v>298</v>
      </c>
      <c r="B21" s="34">
        <v>1.2</v>
      </c>
      <c r="C21" s="33">
        <v>279</v>
      </c>
      <c r="D21" s="32">
        <v>0.58181818181818179</v>
      </c>
      <c r="F21" s="15"/>
      <c r="G21" s="20"/>
      <c r="H21" s="13"/>
      <c r="I21" s="21"/>
    </row>
    <row r="22" spans="1:9" x14ac:dyDescent="0.3">
      <c r="A22" s="31">
        <v>319</v>
      </c>
      <c r="B22" s="22">
        <v>2.9090909090909092</v>
      </c>
      <c r="C22" s="23">
        <v>298</v>
      </c>
      <c r="D22" s="27">
        <v>1.3454545454545455</v>
      </c>
      <c r="F22" s="15"/>
      <c r="G22" s="28"/>
      <c r="H22" s="13"/>
      <c r="I22" s="21"/>
    </row>
    <row r="23" spans="1:9" x14ac:dyDescent="0.3">
      <c r="A23" s="31">
        <v>340</v>
      </c>
      <c r="B23" s="22">
        <v>4.5454545454545459</v>
      </c>
      <c r="C23" s="23">
        <v>319</v>
      </c>
      <c r="D23" s="27">
        <v>1.6363636363636362</v>
      </c>
      <c r="F23" s="15"/>
      <c r="G23" s="28"/>
      <c r="H23" s="13"/>
      <c r="I23" s="21"/>
    </row>
    <row r="24" spans="1:9" x14ac:dyDescent="0.3">
      <c r="A24" s="31">
        <v>368</v>
      </c>
      <c r="B24" s="22">
        <v>7.4545454545454541</v>
      </c>
      <c r="C24" s="23">
        <v>340</v>
      </c>
      <c r="D24" s="27">
        <v>2.1090909090909093</v>
      </c>
      <c r="F24" s="15"/>
      <c r="G24" s="28"/>
      <c r="H24" s="13"/>
      <c r="I24" s="21"/>
    </row>
    <row r="25" spans="1:9" x14ac:dyDescent="0.3">
      <c r="A25" s="31">
        <v>390</v>
      </c>
      <c r="B25" s="22">
        <v>12.509090909090908</v>
      </c>
      <c r="C25" s="23">
        <v>368</v>
      </c>
      <c r="D25" s="27">
        <v>3.127272727272727</v>
      </c>
      <c r="F25" s="15"/>
      <c r="G25" s="28"/>
      <c r="H25" s="13"/>
      <c r="I25" s="21"/>
    </row>
    <row r="26" spans="1:9" x14ac:dyDescent="0.3">
      <c r="A26" s="30">
        <v>427</v>
      </c>
      <c r="B26" s="29">
        <v>1.7454545454545456</v>
      </c>
      <c r="C26" s="23">
        <v>390</v>
      </c>
      <c r="D26" s="27">
        <v>4.2545454545454549</v>
      </c>
      <c r="F26" s="15"/>
      <c r="G26" s="28"/>
      <c r="H26" s="13"/>
      <c r="I26" s="21"/>
    </row>
    <row r="27" spans="1:9" x14ac:dyDescent="0.3">
      <c r="A27" s="25">
        <v>453</v>
      </c>
      <c r="B27" s="26">
        <v>1.5636363636363635</v>
      </c>
      <c r="C27" s="23">
        <v>427</v>
      </c>
      <c r="D27" s="27">
        <v>5.3454545454545448</v>
      </c>
      <c r="F27" s="15"/>
      <c r="G27" s="28"/>
      <c r="H27" s="13"/>
      <c r="I27" s="21"/>
    </row>
    <row r="28" spans="1:9" x14ac:dyDescent="0.3">
      <c r="A28" s="25">
        <v>467</v>
      </c>
      <c r="B28" s="26">
        <v>2.2181818181818183</v>
      </c>
      <c r="C28" s="23">
        <v>453</v>
      </c>
      <c r="D28" s="27">
        <v>5.6727272727272728</v>
      </c>
      <c r="F28" s="15"/>
      <c r="G28" s="14"/>
      <c r="H28" s="13"/>
      <c r="I28" s="21"/>
    </row>
    <row r="29" spans="1:9" x14ac:dyDescent="0.3">
      <c r="A29" s="25">
        <v>495</v>
      </c>
      <c r="B29" s="26">
        <v>2</v>
      </c>
      <c r="C29" s="23">
        <v>467</v>
      </c>
      <c r="D29" s="27">
        <v>6.6181818181818182</v>
      </c>
      <c r="F29" s="15"/>
      <c r="G29" s="14"/>
      <c r="H29" s="13"/>
      <c r="I29" s="21"/>
    </row>
    <row r="30" spans="1:9" x14ac:dyDescent="0.3">
      <c r="A30" s="25">
        <v>536</v>
      </c>
      <c r="B30" s="26">
        <v>3.6363636363636367</v>
      </c>
      <c r="C30" s="23">
        <v>495</v>
      </c>
      <c r="D30" s="27">
        <v>5.6727272727272728</v>
      </c>
      <c r="F30" s="15"/>
      <c r="G30" s="14"/>
      <c r="H30" s="13"/>
      <c r="I30" s="21"/>
    </row>
    <row r="31" spans="1:9" x14ac:dyDescent="0.3">
      <c r="A31" s="25">
        <v>579</v>
      </c>
      <c r="B31" s="26">
        <v>2.6909090909090909</v>
      </c>
      <c r="C31" s="23">
        <v>536</v>
      </c>
      <c r="D31" s="27">
        <v>7.8545454545454545</v>
      </c>
      <c r="F31" s="15"/>
      <c r="G31" s="14"/>
      <c r="H31" s="13"/>
      <c r="I31" s="21"/>
    </row>
    <row r="32" spans="1:9" x14ac:dyDescent="0.3">
      <c r="A32" s="25">
        <v>608</v>
      </c>
      <c r="B32" s="26">
        <v>3.7454545454545451</v>
      </c>
      <c r="C32" s="23">
        <v>579</v>
      </c>
      <c r="D32" s="22">
        <v>7.4909090909090903</v>
      </c>
      <c r="F32" s="15"/>
      <c r="G32" s="14"/>
      <c r="H32" s="13"/>
      <c r="I32" s="21"/>
    </row>
    <row r="33" spans="1:9" x14ac:dyDescent="0.3">
      <c r="A33" s="25">
        <v>634</v>
      </c>
      <c r="B33" s="26">
        <v>6.3636363636363633</v>
      </c>
      <c r="C33" s="23">
        <v>608</v>
      </c>
      <c r="D33" s="22">
        <v>7.3818181818181827</v>
      </c>
      <c r="F33" s="15"/>
      <c r="G33" s="14"/>
      <c r="H33" s="13"/>
      <c r="I33" s="19"/>
    </row>
    <row r="34" spans="1:9" x14ac:dyDescent="0.3">
      <c r="A34" s="25">
        <v>663</v>
      </c>
      <c r="B34" s="24">
        <v>13.345454545454546</v>
      </c>
      <c r="C34" s="23">
        <v>634</v>
      </c>
      <c r="D34" s="22">
        <v>7.5636363636363635</v>
      </c>
      <c r="F34" s="15"/>
      <c r="G34" s="14"/>
      <c r="H34" s="13"/>
      <c r="I34" s="19"/>
    </row>
    <row r="35" spans="1:9" x14ac:dyDescent="0.3">
      <c r="C35" s="23">
        <v>663</v>
      </c>
      <c r="D35" s="22">
        <v>11.236363636363636</v>
      </c>
      <c r="F35" s="15"/>
      <c r="G35" s="14"/>
      <c r="H35" s="13"/>
      <c r="I35" s="19"/>
    </row>
    <row r="36" spans="1:9" x14ac:dyDescent="0.3">
      <c r="C36" s="23">
        <v>729</v>
      </c>
      <c r="D36" s="22">
        <v>12.290909090909091</v>
      </c>
      <c r="F36" s="15"/>
      <c r="G36" s="21"/>
      <c r="H36" s="13"/>
      <c r="I36" s="19"/>
    </row>
    <row r="37" spans="1:9" x14ac:dyDescent="0.3">
      <c r="F37" s="15"/>
      <c r="G37" s="20"/>
      <c r="H37" s="13"/>
      <c r="I37" s="19"/>
    </row>
    <row r="38" spans="1:9" x14ac:dyDescent="0.3">
      <c r="A38" s="18" t="s">
        <v>29</v>
      </c>
      <c r="F38" s="15"/>
      <c r="G38" s="14"/>
    </row>
    <row r="39" spans="1:9" x14ac:dyDescent="0.3">
      <c r="A39" s="17" t="s">
        <v>28</v>
      </c>
      <c r="F39" s="15"/>
      <c r="G39" s="14"/>
    </row>
    <row r="40" spans="1:9" x14ac:dyDescent="0.3">
      <c r="A40" s="16" t="s">
        <v>27</v>
      </c>
      <c r="F40" s="15"/>
      <c r="G40" s="14"/>
    </row>
    <row r="41" spans="1:9" x14ac:dyDescent="0.3">
      <c r="F41" s="15"/>
      <c r="G41" s="14"/>
    </row>
    <row r="44" spans="1:9" x14ac:dyDescent="0.3">
      <c r="A44" s="13"/>
      <c r="B44" s="12" t="s">
        <v>26</v>
      </c>
      <c r="C44" s="11" t="s">
        <v>25</v>
      </c>
      <c r="D44" s="10" t="s">
        <v>24</v>
      </c>
      <c r="E44" s="9" t="s">
        <v>23</v>
      </c>
    </row>
    <row r="45" spans="1:9" ht="14.4" customHeight="1" x14ac:dyDescent="0.3">
      <c r="A45" s="6" t="s">
        <v>22</v>
      </c>
      <c r="B45" s="8">
        <v>2.4E-2</v>
      </c>
      <c r="C45" s="4">
        <f>LN(2)/B45</f>
        <v>28.881132523331054</v>
      </c>
      <c r="D45" s="195">
        <f>AVERAGE(C45:C46)</f>
        <v>108.10910417517164</v>
      </c>
      <c r="E45" s="196">
        <f>AVERAGE(C45:C47)</f>
        <v>114.85959911430858</v>
      </c>
      <c r="F45" s="196"/>
      <c r="G45" s="196"/>
      <c r="H45" s="196"/>
      <c r="I45" s="196"/>
    </row>
    <row r="46" spans="1:9" ht="14.4" customHeight="1" x14ac:dyDescent="0.3">
      <c r="A46" s="6" t="s">
        <v>21</v>
      </c>
      <c r="B46" s="8">
        <v>3.7000000000000002E-3</v>
      </c>
      <c r="C46" s="4">
        <f>LN(2)/B46</f>
        <v>187.33707582701223</v>
      </c>
      <c r="D46" s="195"/>
      <c r="E46" s="196"/>
      <c r="F46" s="196"/>
      <c r="G46" s="196"/>
      <c r="H46" s="196"/>
      <c r="I46" s="196"/>
    </row>
    <row r="47" spans="1:9" ht="14.4" customHeight="1" x14ac:dyDescent="0.3">
      <c r="A47" s="6" t="s">
        <v>20</v>
      </c>
      <c r="B47" s="8">
        <v>5.4000000000000003E-3</v>
      </c>
      <c r="C47" s="4">
        <f>LN(2)/B47</f>
        <v>128.36058899258245</v>
      </c>
      <c r="D47" s="7" t="s">
        <v>19</v>
      </c>
      <c r="E47" s="196"/>
      <c r="F47" s="196"/>
      <c r="G47" s="196"/>
      <c r="H47" s="196"/>
      <c r="I47" s="196"/>
    </row>
    <row r="48" spans="1:9" x14ac:dyDescent="0.3">
      <c r="A48" s="6"/>
      <c r="B48" s="5"/>
      <c r="C48" s="4"/>
    </row>
  </sheetData>
  <mergeCells count="2">
    <mergeCell ref="D45:D46"/>
    <mergeCell ref="E45:I4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2" sqref="A2"/>
    </sheetView>
  </sheetViews>
  <sheetFormatPr defaultRowHeight="14.4" x14ac:dyDescent="0.3"/>
  <cols>
    <col min="1" max="1" width="37.33203125" customWidth="1"/>
    <col min="2" max="2" width="11.109375" customWidth="1"/>
    <col min="3" max="3" width="42.5546875" customWidth="1"/>
    <col min="4" max="4" width="12.33203125" customWidth="1"/>
    <col min="5" max="5" width="9.6640625" style="61" customWidth="1"/>
    <col min="6" max="6" width="18.6640625" customWidth="1"/>
    <col min="7" max="7" width="9.77734375" customWidth="1"/>
    <col min="8" max="8" width="23.88671875" customWidth="1"/>
    <col min="10" max="10" width="19.21875" customWidth="1"/>
  </cols>
  <sheetData>
    <row r="1" spans="1:10" x14ac:dyDescent="0.3">
      <c r="A1" s="154" t="s">
        <v>1081</v>
      </c>
      <c r="B1" s="155" t="s">
        <v>1082</v>
      </c>
      <c r="C1" s="154" t="s">
        <v>1083</v>
      </c>
      <c r="D1" s="155" t="s">
        <v>1084</v>
      </c>
      <c r="E1" s="156" t="s">
        <v>1085</v>
      </c>
      <c r="F1" s="155" t="s">
        <v>1086</v>
      </c>
      <c r="G1" s="155" t="s">
        <v>1087</v>
      </c>
      <c r="H1" s="155" t="s">
        <v>1088</v>
      </c>
      <c r="J1" s="157" t="s">
        <v>1089</v>
      </c>
    </row>
    <row r="2" spans="1:10" x14ac:dyDescent="0.3">
      <c r="A2" s="158" t="s">
        <v>1090</v>
      </c>
      <c r="B2" s="159">
        <v>1773</v>
      </c>
      <c r="C2" s="158" t="s">
        <v>1091</v>
      </c>
      <c r="D2" s="159">
        <v>2011</v>
      </c>
      <c r="E2" s="160">
        <v>84.38</v>
      </c>
      <c r="F2" s="159">
        <v>1221</v>
      </c>
      <c r="G2" s="159">
        <v>8.31</v>
      </c>
      <c r="H2" s="161">
        <v>68.87</v>
      </c>
      <c r="J2" s="162" t="s">
        <v>129</v>
      </c>
    </row>
    <row r="3" spans="1:10" x14ac:dyDescent="0.3">
      <c r="A3" s="163" t="s">
        <v>1090</v>
      </c>
      <c r="B3" s="164">
        <v>1773</v>
      </c>
      <c r="C3" s="163" t="s">
        <v>1092</v>
      </c>
      <c r="D3" s="164">
        <v>347</v>
      </c>
      <c r="E3" s="165">
        <v>59.43</v>
      </c>
      <c r="F3" s="164">
        <v>165</v>
      </c>
      <c r="G3" s="164">
        <v>10.32</v>
      </c>
      <c r="H3" s="166">
        <v>47.55</v>
      </c>
      <c r="J3" s="167" t="s">
        <v>1093</v>
      </c>
    </row>
    <row r="4" spans="1:10" x14ac:dyDescent="0.3">
      <c r="A4" s="163" t="s">
        <v>1090</v>
      </c>
      <c r="B4" s="164">
        <v>1773</v>
      </c>
      <c r="C4" s="163" t="s">
        <v>1094</v>
      </c>
      <c r="D4" s="164">
        <v>2466</v>
      </c>
      <c r="E4" s="165">
        <v>58.7</v>
      </c>
      <c r="F4" s="164">
        <v>655</v>
      </c>
      <c r="G4" s="164">
        <v>10.88</v>
      </c>
      <c r="H4" s="166">
        <v>36.94</v>
      </c>
    </row>
    <row r="5" spans="1:10" x14ac:dyDescent="0.3">
      <c r="A5" s="163" t="s">
        <v>1090</v>
      </c>
      <c r="B5" s="164">
        <v>1773</v>
      </c>
      <c r="C5" s="163" t="s">
        <v>1095</v>
      </c>
      <c r="D5" s="164">
        <v>1197</v>
      </c>
      <c r="E5" s="165">
        <v>58.52</v>
      </c>
      <c r="F5" s="164">
        <v>553</v>
      </c>
      <c r="G5" s="164">
        <v>11</v>
      </c>
      <c r="H5" s="166">
        <v>46.2</v>
      </c>
    </row>
    <row r="6" spans="1:10" x14ac:dyDescent="0.3">
      <c r="A6" s="163" t="s">
        <v>1090</v>
      </c>
      <c r="B6" s="164">
        <v>1773</v>
      </c>
      <c r="C6" s="163" t="s">
        <v>1096</v>
      </c>
      <c r="D6" s="164">
        <v>1974</v>
      </c>
      <c r="E6" s="165">
        <v>58.1</v>
      </c>
      <c r="F6" s="164">
        <v>480</v>
      </c>
      <c r="G6" s="164">
        <v>11.06</v>
      </c>
      <c r="H6" s="166">
        <v>27.07</v>
      </c>
    </row>
    <row r="7" spans="1:10" x14ac:dyDescent="0.3">
      <c r="A7" s="163" t="s">
        <v>1090</v>
      </c>
      <c r="B7" s="164">
        <v>1773</v>
      </c>
      <c r="C7" s="163" t="s">
        <v>1097</v>
      </c>
      <c r="D7" s="164">
        <v>2388</v>
      </c>
      <c r="E7" s="165">
        <v>58.03</v>
      </c>
      <c r="F7" s="164">
        <v>485</v>
      </c>
      <c r="G7" s="164">
        <v>11.22</v>
      </c>
      <c r="H7" s="166">
        <v>27.35</v>
      </c>
    </row>
    <row r="8" spans="1:10" x14ac:dyDescent="0.3">
      <c r="A8" s="163" t="s">
        <v>1090</v>
      </c>
      <c r="B8" s="164">
        <v>1773</v>
      </c>
      <c r="C8" s="163" t="s">
        <v>1098</v>
      </c>
      <c r="D8" s="164">
        <v>1455</v>
      </c>
      <c r="E8" s="165">
        <v>58</v>
      </c>
      <c r="F8" s="164">
        <v>685</v>
      </c>
      <c r="G8" s="164">
        <v>12.04</v>
      </c>
      <c r="H8" s="166">
        <v>47.08</v>
      </c>
    </row>
    <row r="9" spans="1:10" x14ac:dyDescent="0.3">
      <c r="A9" s="163" t="s">
        <v>1099</v>
      </c>
      <c r="B9" s="164">
        <v>1824</v>
      </c>
      <c r="C9" s="163" t="s">
        <v>1090</v>
      </c>
      <c r="D9" s="164">
        <v>1773</v>
      </c>
      <c r="E9" s="165">
        <v>57.89</v>
      </c>
      <c r="F9" s="164">
        <v>695</v>
      </c>
      <c r="G9" s="164">
        <v>10.79</v>
      </c>
      <c r="H9" s="166">
        <v>39.200000000000003</v>
      </c>
    </row>
    <row r="10" spans="1:10" x14ac:dyDescent="0.3">
      <c r="A10" s="163" t="s">
        <v>1090</v>
      </c>
      <c r="B10" s="164">
        <v>1773</v>
      </c>
      <c r="C10" s="163" t="s">
        <v>1100</v>
      </c>
      <c r="D10" s="164">
        <v>2836</v>
      </c>
      <c r="E10" s="165">
        <v>57.76</v>
      </c>
      <c r="F10" s="164">
        <v>517</v>
      </c>
      <c r="G10" s="164">
        <v>10.91</v>
      </c>
      <c r="H10" s="166">
        <v>29.16</v>
      </c>
    </row>
    <row r="11" spans="1:10" x14ac:dyDescent="0.3">
      <c r="A11" s="163" t="s">
        <v>1090</v>
      </c>
      <c r="B11" s="164">
        <v>1773</v>
      </c>
      <c r="C11" s="163" t="s">
        <v>1101</v>
      </c>
      <c r="D11" s="164">
        <v>2008</v>
      </c>
      <c r="E11" s="165">
        <v>57.71</v>
      </c>
      <c r="F11" s="164">
        <v>723</v>
      </c>
      <c r="G11" s="164">
        <v>10.87</v>
      </c>
      <c r="H11" s="166">
        <v>40.78</v>
      </c>
    </row>
    <row r="12" spans="1:10" x14ac:dyDescent="0.3">
      <c r="A12" s="163" t="s">
        <v>1090</v>
      </c>
      <c r="B12" s="164">
        <v>1773</v>
      </c>
      <c r="C12" s="163" t="s">
        <v>1102</v>
      </c>
      <c r="D12" s="164">
        <v>2029</v>
      </c>
      <c r="E12" s="165">
        <v>57.62</v>
      </c>
      <c r="F12" s="164">
        <v>594</v>
      </c>
      <c r="G12" s="164">
        <v>10.26</v>
      </c>
      <c r="H12" s="166">
        <v>33.5</v>
      </c>
    </row>
    <row r="13" spans="1:10" x14ac:dyDescent="0.3">
      <c r="A13" s="163" t="s">
        <v>1103</v>
      </c>
      <c r="B13" s="164">
        <v>1099</v>
      </c>
      <c r="C13" s="163" t="s">
        <v>1090</v>
      </c>
      <c r="D13" s="164">
        <v>1773</v>
      </c>
      <c r="E13" s="165">
        <v>57.59</v>
      </c>
      <c r="F13" s="164">
        <v>494</v>
      </c>
      <c r="G13" s="164">
        <v>10.36</v>
      </c>
      <c r="H13" s="166">
        <v>44.95</v>
      </c>
    </row>
    <row r="14" spans="1:10" x14ac:dyDescent="0.3">
      <c r="A14" s="163" t="s">
        <v>1090</v>
      </c>
      <c r="B14" s="164">
        <v>1773</v>
      </c>
      <c r="C14" s="163" t="s">
        <v>1104</v>
      </c>
      <c r="D14" s="164">
        <v>2498</v>
      </c>
      <c r="E14" s="165">
        <v>57.49</v>
      </c>
      <c r="F14" s="164">
        <v>594</v>
      </c>
      <c r="G14" s="164">
        <v>10.48</v>
      </c>
      <c r="H14" s="166">
        <v>33.5</v>
      </c>
    </row>
    <row r="15" spans="1:10" x14ac:dyDescent="0.3">
      <c r="A15" s="163" t="s">
        <v>1105</v>
      </c>
      <c r="B15" s="164">
        <v>2500</v>
      </c>
      <c r="C15" s="163" t="s">
        <v>1090</v>
      </c>
      <c r="D15" s="164">
        <v>1773</v>
      </c>
      <c r="E15" s="165">
        <v>57.49</v>
      </c>
      <c r="F15" s="164">
        <v>596</v>
      </c>
      <c r="G15" s="164">
        <v>10.46</v>
      </c>
      <c r="H15" s="166">
        <v>33.619999999999997</v>
      </c>
    </row>
    <row r="16" spans="1:10" x14ac:dyDescent="0.3">
      <c r="A16" s="163" t="s">
        <v>1090</v>
      </c>
      <c r="B16" s="164">
        <v>1773</v>
      </c>
      <c r="C16" s="163" t="s">
        <v>1106</v>
      </c>
      <c r="D16" s="164">
        <v>2357</v>
      </c>
      <c r="E16" s="165">
        <v>57.4</v>
      </c>
      <c r="F16" s="164">
        <v>548</v>
      </c>
      <c r="G16" s="164">
        <v>10.6</v>
      </c>
      <c r="H16" s="166">
        <v>30.91</v>
      </c>
    </row>
    <row r="17" spans="1:8" x14ac:dyDescent="0.3">
      <c r="A17" s="163" t="s">
        <v>1107</v>
      </c>
      <c r="B17" s="164">
        <v>2359</v>
      </c>
      <c r="C17" s="163" t="s">
        <v>1090</v>
      </c>
      <c r="D17" s="164">
        <v>1773</v>
      </c>
      <c r="E17" s="165">
        <v>57.39</v>
      </c>
      <c r="F17" s="164">
        <v>550</v>
      </c>
      <c r="G17" s="164">
        <v>10.59</v>
      </c>
      <c r="H17" s="166">
        <v>31.02</v>
      </c>
    </row>
    <row r="18" spans="1:8" x14ac:dyDescent="0.3">
      <c r="A18" s="163" t="s">
        <v>1090</v>
      </c>
      <c r="B18" s="164">
        <v>1773</v>
      </c>
      <c r="C18" s="163" t="s">
        <v>1108</v>
      </c>
      <c r="D18" s="164">
        <v>1682</v>
      </c>
      <c r="E18" s="165">
        <v>57.26</v>
      </c>
      <c r="F18" s="164">
        <v>626</v>
      </c>
      <c r="G18" s="164">
        <v>10.25</v>
      </c>
      <c r="H18" s="166">
        <v>37.22</v>
      </c>
    </row>
    <row r="19" spans="1:8" x14ac:dyDescent="0.3">
      <c r="A19" s="163" t="s">
        <v>1090</v>
      </c>
      <c r="B19" s="164">
        <v>1773</v>
      </c>
      <c r="C19" s="163" t="s">
        <v>1109</v>
      </c>
      <c r="D19" s="164">
        <v>1616</v>
      </c>
      <c r="E19" s="165">
        <v>57.21</v>
      </c>
      <c r="F19" s="164">
        <v>637</v>
      </c>
      <c r="G19" s="164">
        <v>10.34</v>
      </c>
      <c r="H19" s="166">
        <v>39.42</v>
      </c>
    </row>
    <row r="20" spans="1:8" x14ac:dyDescent="0.3">
      <c r="A20" s="163" t="s">
        <v>1110</v>
      </c>
      <c r="B20" s="164">
        <v>2429</v>
      </c>
      <c r="C20" s="163" t="s">
        <v>1090</v>
      </c>
      <c r="D20" s="164">
        <v>1773</v>
      </c>
      <c r="E20" s="165">
        <v>57.2</v>
      </c>
      <c r="F20" s="164">
        <v>604</v>
      </c>
      <c r="G20" s="164">
        <v>10.72</v>
      </c>
      <c r="H20" s="166">
        <v>34.07</v>
      </c>
    </row>
    <row r="21" spans="1:8" x14ac:dyDescent="0.3">
      <c r="A21" s="163" t="s">
        <v>1090</v>
      </c>
      <c r="B21" s="164">
        <v>1773</v>
      </c>
      <c r="C21" s="163" t="s">
        <v>1111</v>
      </c>
      <c r="D21" s="164">
        <v>5000</v>
      </c>
      <c r="E21" s="165">
        <v>57.16</v>
      </c>
      <c r="F21" s="164">
        <v>561</v>
      </c>
      <c r="G21" s="164">
        <v>10.61</v>
      </c>
      <c r="H21" s="166">
        <v>31.64</v>
      </c>
    </row>
    <row r="22" spans="1:8" x14ac:dyDescent="0.3">
      <c r="A22" s="163" t="s">
        <v>1090</v>
      </c>
      <c r="B22" s="164">
        <v>1773</v>
      </c>
      <c r="C22" s="163" t="s">
        <v>1112</v>
      </c>
      <c r="D22" s="164">
        <v>1920</v>
      </c>
      <c r="E22" s="165">
        <v>57.15</v>
      </c>
      <c r="F22" s="164">
        <v>539</v>
      </c>
      <c r="G22" s="164">
        <v>10.63</v>
      </c>
      <c r="H22" s="166">
        <v>30.4</v>
      </c>
    </row>
    <row r="23" spans="1:8" x14ac:dyDescent="0.3">
      <c r="A23" s="163" t="s">
        <v>1090</v>
      </c>
      <c r="B23" s="164">
        <v>1773</v>
      </c>
      <c r="C23" s="163" t="s">
        <v>1113</v>
      </c>
      <c r="D23" s="164">
        <v>1451</v>
      </c>
      <c r="E23" s="165">
        <v>57.09</v>
      </c>
      <c r="F23" s="164">
        <v>482</v>
      </c>
      <c r="G23" s="164">
        <v>11</v>
      </c>
      <c r="H23" s="166">
        <v>33.22</v>
      </c>
    </row>
    <row r="24" spans="1:8" x14ac:dyDescent="0.3">
      <c r="A24" s="163" t="s">
        <v>1090</v>
      </c>
      <c r="B24" s="164">
        <v>1773</v>
      </c>
      <c r="C24" s="163" t="s">
        <v>1114</v>
      </c>
      <c r="D24" s="164">
        <v>3311</v>
      </c>
      <c r="E24" s="165">
        <v>56.99</v>
      </c>
      <c r="F24" s="164">
        <v>618</v>
      </c>
      <c r="G24" s="164">
        <v>10.56</v>
      </c>
      <c r="H24" s="166">
        <v>34.86</v>
      </c>
    </row>
    <row r="25" spans="1:8" x14ac:dyDescent="0.3">
      <c r="A25" s="163" t="s">
        <v>1090</v>
      </c>
      <c r="B25" s="164">
        <v>1773</v>
      </c>
      <c r="C25" s="163" t="s">
        <v>1115</v>
      </c>
      <c r="D25" s="164">
        <v>3303</v>
      </c>
      <c r="E25" s="165">
        <v>56.95</v>
      </c>
      <c r="F25" s="164">
        <v>617</v>
      </c>
      <c r="G25" s="164">
        <v>10.53</v>
      </c>
      <c r="H25" s="166">
        <v>34.799999999999997</v>
      </c>
    </row>
    <row r="26" spans="1:8" x14ac:dyDescent="0.3">
      <c r="A26" s="163" t="s">
        <v>1090</v>
      </c>
      <c r="B26" s="164">
        <v>1773</v>
      </c>
      <c r="C26" s="163" t="s">
        <v>1116</v>
      </c>
      <c r="D26" s="164">
        <v>2947</v>
      </c>
      <c r="E26" s="165">
        <v>56.94</v>
      </c>
      <c r="F26" s="164">
        <v>554</v>
      </c>
      <c r="G26" s="164">
        <v>10.55</v>
      </c>
      <c r="H26" s="166">
        <v>31.25</v>
      </c>
    </row>
    <row r="27" spans="1:8" x14ac:dyDescent="0.3">
      <c r="A27" s="163" t="s">
        <v>1117</v>
      </c>
      <c r="B27" s="164">
        <v>2946</v>
      </c>
      <c r="C27" s="163" t="s">
        <v>1090</v>
      </c>
      <c r="D27" s="164">
        <v>1773</v>
      </c>
      <c r="E27" s="165">
        <v>56.93</v>
      </c>
      <c r="F27" s="164">
        <v>555</v>
      </c>
      <c r="G27" s="164">
        <v>10.54</v>
      </c>
      <c r="H27" s="166">
        <v>31.3</v>
      </c>
    </row>
    <row r="28" spans="1:8" x14ac:dyDescent="0.3">
      <c r="A28" s="163" t="s">
        <v>1090</v>
      </c>
      <c r="B28" s="164">
        <v>1773</v>
      </c>
      <c r="C28" s="163" t="s">
        <v>1118</v>
      </c>
      <c r="D28" s="164">
        <v>2929</v>
      </c>
      <c r="E28" s="165">
        <v>56.84</v>
      </c>
      <c r="F28" s="164">
        <v>535</v>
      </c>
      <c r="G28" s="164">
        <v>10.9</v>
      </c>
      <c r="H28" s="166">
        <v>30.17</v>
      </c>
    </row>
    <row r="29" spans="1:8" x14ac:dyDescent="0.3">
      <c r="A29" s="163" t="s">
        <v>1119</v>
      </c>
      <c r="B29" s="164">
        <v>2217</v>
      </c>
      <c r="C29" s="163" t="s">
        <v>1090</v>
      </c>
      <c r="D29" s="164">
        <v>1773</v>
      </c>
      <c r="E29" s="165">
        <v>56.76</v>
      </c>
      <c r="F29" s="164">
        <v>625</v>
      </c>
      <c r="G29" s="164">
        <v>10.79</v>
      </c>
      <c r="H29" s="166">
        <v>35.25</v>
      </c>
    </row>
    <row r="30" spans="1:8" x14ac:dyDescent="0.3">
      <c r="A30" s="163" t="s">
        <v>1090</v>
      </c>
      <c r="B30" s="164">
        <v>1773</v>
      </c>
      <c r="C30" s="163" t="s">
        <v>1120</v>
      </c>
      <c r="D30" s="164">
        <v>2031</v>
      </c>
      <c r="E30" s="165">
        <v>56.73</v>
      </c>
      <c r="F30" s="164">
        <v>746</v>
      </c>
      <c r="G30" s="164">
        <v>11.71</v>
      </c>
      <c r="H30" s="166">
        <v>42.08</v>
      </c>
    </row>
    <row r="31" spans="1:8" x14ac:dyDescent="0.3">
      <c r="A31" s="163" t="s">
        <v>1090</v>
      </c>
      <c r="B31" s="164">
        <v>1773</v>
      </c>
      <c r="C31" s="163" t="s">
        <v>1121</v>
      </c>
      <c r="D31" s="164">
        <v>1900</v>
      </c>
      <c r="E31" s="165">
        <v>56.69</v>
      </c>
      <c r="F31" s="164">
        <v>600</v>
      </c>
      <c r="G31" s="164">
        <v>10.47</v>
      </c>
      <c r="H31" s="166">
        <v>33.840000000000003</v>
      </c>
    </row>
    <row r="32" spans="1:8" x14ac:dyDescent="0.3">
      <c r="A32" s="163" t="s">
        <v>1090</v>
      </c>
      <c r="B32" s="164">
        <v>1773</v>
      </c>
      <c r="C32" s="163" t="s">
        <v>1122</v>
      </c>
      <c r="D32" s="164">
        <v>6156</v>
      </c>
      <c r="E32" s="165">
        <v>56.54</v>
      </c>
      <c r="F32" s="164">
        <v>541</v>
      </c>
      <c r="G32" s="164">
        <v>11.09</v>
      </c>
      <c r="H32" s="166">
        <v>30.51</v>
      </c>
    </row>
    <row r="33" spans="1:8" x14ac:dyDescent="0.3">
      <c r="A33" s="163" t="s">
        <v>1090</v>
      </c>
      <c r="B33" s="164">
        <v>1773</v>
      </c>
      <c r="C33" s="163" t="s">
        <v>1123</v>
      </c>
      <c r="D33" s="164">
        <v>3337</v>
      </c>
      <c r="E33" s="165">
        <v>56.52</v>
      </c>
      <c r="F33" s="164">
        <v>700</v>
      </c>
      <c r="G33" s="164">
        <v>10.34</v>
      </c>
      <c r="H33" s="166">
        <v>39.479999999999997</v>
      </c>
    </row>
    <row r="34" spans="1:8" x14ac:dyDescent="0.3">
      <c r="A34" s="163" t="s">
        <v>1090</v>
      </c>
      <c r="B34" s="164">
        <v>1773</v>
      </c>
      <c r="C34" s="163" t="s">
        <v>1124</v>
      </c>
      <c r="D34" s="164">
        <v>2828</v>
      </c>
      <c r="E34" s="165">
        <v>56.43</v>
      </c>
      <c r="F34" s="164">
        <v>547</v>
      </c>
      <c r="G34" s="164">
        <v>10.89</v>
      </c>
      <c r="H34" s="166">
        <v>30.85</v>
      </c>
    </row>
    <row r="35" spans="1:8" x14ac:dyDescent="0.3">
      <c r="A35" s="163" t="s">
        <v>1090</v>
      </c>
      <c r="B35" s="164">
        <v>1773</v>
      </c>
      <c r="C35" s="163" t="s">
        <v>1125</v>
      </c>
      <c r="D35" s="164">
        <v>2832</v>
      </c>
      <c r="E35" s="165">
        <v>56.39</v>
      </c>
      <c r="F35" s="164">
        <v>546</v>
      </c>
      <c r="G35" s="164">
        <v>10.86</v>
      </c>
      <c r="H35" s="166">
        <v>30.8</v>
      </c>
    </row>
    <row r="36" spans="1:8" x14ac:dyDescent="0.3">
      <c r="A36" s="163" t="s">
        <v>1090</v>
      </c>
      <c r="B36" s="164">
        <v>1773</v>
      </c>
      <c r="C36" s="163" t="s">
        <v>1126</v>
      </c>
      <c r="D36" s="164">
        <v>1049</v>
      </c>
      <c r="E36" s="165">
        <v>56.12</v>
      </c>
      <c r="F36" s="164">
        <v>465</v>
      </c>
      <c r="G36" s="164">
        <v>10.68</v>
      </c>
      <c r="H36" s="166">
        <v>44.33</v>
      </c>
    </row>
    <row r="37" spans="1:8" x14ac:dyDescent="0.3">
      <c r="A37" s="163" t="s">
        <v>1090</v>
      </c>
      <c r="B37" s="164">
        <v>1773</v>
      </c>
      <c r="C37" s="163" t="s">
        <v>1127</v>
      </c>
      <c r="D37" s="164">
        <v>2059</v>
      </c>
      <c r="E37" s="165">
        <v>56.12</v>
      </c>
      <c r="F37" s="164">
        <v>435</v>
      </c>
      <c r="G37" s="164">
        <v>10.65</v>
      </c>
      <c r="H37" s="166">
        <v>24.53</v>
      </c>
    </row>
    <row r="38" spans="1:8" x14ac:dyDescent="0.3">
      <c r="A38" s="163" t="s">
        <v>1090</v>
      </c>
      <c r="B38" s="164">
        <v>1773</v>
      </c>
      <c r="C38" s="163" t="s">
        <v>1128</v>
      </c>
      <c r="D38" s="164">
        <v>2060</v>
      </c>
      <c r="E38" s="165">
        <v>56.12</v>
      </c>
      <c r="F38" s="164">
        <v>435</v>
      </c>
      <c r="G38" s="164">
        <v>10.65</v>
      </c>
      <c r="H38" s="166">
        <v>24.53</v>
      </c>
    </row>
    <row r="39" spans="1:8" x14ac:dyDescent="0.3">
      <c r="A39" s="163" t="s">
        <v>1090</v>
      </c>
      <c r="B39" s="164">
        <v>1773</v>
      </c>
      <c r="C39" s="163" t="s">
        <v>1129</v>
      </c>
      <c r="D39" s="164">
        <v>1385</v>
      </c>
      <c r="E39" s="165">
        <v>56.01</v>
      </c>
      <c r="F39" s="164">
        <v>630</v>
      </c>
      <c r="G39" s="164">
        <v>10.029999999999999</v>
      </c>
      <c r="H39" s="166">
        <v>45.49</v>
      </c>
    </row>
    <row r="40" spans="1:8" x14ac:dyDescent="0.3">
      <c r="A40" s="163" t="s">
        <v>1090</v>
      </c>
      <c r="B40" s="164">
        <v>1773</v>
      </c>
      <c r="C40" s="163" t="s">
        <v>1130</v>
      </c>
      <c r="D40" s="164">
        <v>1575</v>
      </c>
      <c r="E40" s="165">
        <v>55.79</v>
      </c>
      <c r="F40" s="164">
        <v>625</v>
      </c>
      <c r="G40" s="164">
        <v>10.17</v>
      </c>
      <c r="H40" s="166">
        <v>39.68</v>
      </c>
    </row>
    <row r="41" spans="1:8" x14ac:dyDescent="0.3">
      <c r="A41" s="168" t="s">
        <v>1090</v>
      </c>
      <c r="B41" s="169">
        <v>1773</v>
      </c>
      <c r="C41" s="168" t="s">
        <v>1131</v>
      </c>
      <c r="D41" s="169">
        <v>1459</v>
      </c>
      <c r="E41" s="170">
        <v>55.1</v>
      </c>
      <c r="F41" s="169">
        <v>687</v>
      </c>
      <c r="G41" s="169">
        <v>10.91</v>
      </c>
      <c r="H41" s="171">
        <v>47.09</v>
      </c>
    </row>
    <row r="42" spans="1:8" x14ac:dyDescent="0.3">
      <c r="A42" s="168" t="s">
        <v>1090</v>
      </c>
      <c r="B42" s="169">
        <v>1773</v>
      </c>
      <c r="C42" s="168" t="s">
        <v>1132</v>
      </c>
      <c r="D42" s="169">
        <v>1560</v>
      </c>
      <c r="E42" s="170">
        <v>54.97</v>
      </c>
      <c r="F42" s="169">
        <v>675</v>
      </c>
      <c r="G42" s="169">
        <v>11.16</v>
      </c>
      <c r="H42" s="171">
        <v>43.27</v>
      </c>
    </row>
    <row r="43" spans="1:8" x14ac:dyDescent="0.3">
      <c r="A43" s="168" t="s">
        <v>1133</v>
      </c>
      <c r="B43" s="169">
        <v>1659</v>
      </c>
      <c r="C43" s="168" t="s">
        <v>1090</v>
      </c>
      <c r="D43" s="169">
        <v>1773</v>
      </c>
      <c r="E43" s="170">
        <v>54.91</v>
      </c>
      <c r="F43" s="169">
        <v>712</v>
      </c>
      <c r="G43" s="169">
        <v>11.19</v>
      </c>
      <c r="H43" s="171">
        <v>42.92</v>
      </c>
    </row>
    <row r="44" spans="1:8" x14ac:dyDescent="0.3">
      <c r="A44" s="168" t="s">
        <v>1090</v>
      </c>
      <c r="B44" s="169">
        <v>1773</v>
      </c>
      <c r="C44" s="168" t="s">
        <v>1134</v>
      </c>
      <c r="D44" s="169">
        <v>1753</v>
      </c>
      <c r="E44" s="170">
        <v>53.93</v>
      </c>
      <c r="F44" s="169">
        <v>690</v>
      </c>
      <c r="G44" s="169">
        <v>10.23</v>
      </c>
      <c r="H44" s="171">
        <v>39.36</v>
      </c>
    </row>
    <row r="45" spans="1:8" x14ac:dyDescent="0.3">
      <c r="A45" s="168" t="s">
        <v>1135</v>
      </c>
      <c r="B45" s="169">
        <v>1808</v>
      </c>
      <c r="C45" s="168" t="s">
        <v>1090</v>
      </c>
      <c r="D45" s="169">
        <v>1773</v>
      </c>
      <c r="E45" s="170">
        <v>53.85</v>
      </c>
      <c r="F45" s="169">
        <v>697</v>
      </c>
      <c r="G45" s="169">
        <v>10.11</v>
      </c>
      <c r="H45" s="171">
        <v>39.31</v>
      </c>
    </row>
    <row r="46" spans="1:8" x14ac:dyDescent="0.3">
      <c r="A46" s="168" t="s">
        <v>1090</v>
      </c>
      <c r="B46" s="169">
        <v>1773</v>
      </c>
      <c r="C46" s="168" t="s">
        <v>1136</v>
      </c>
      <c r="D46" s="169">
        <v>866</v>
      </c>
      <c r="E46" s="170">
        <v>52.86</v>
      </c>
      <c r="F46" s="169">
        <v>269</v>
      </c>
      <c r="G46" s="169">
        <v>9.74</v>
      </c>
      <c r="H46" s="171">
        <v>31.06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J9" sqref="J9"/>
    </sheetView>
  </sheetViews>
  <sheetFormatPr defaultRowHeight="14.4" x14ac:dyDescent="0.3"/>
  <cols>
    <col min="1" max="1" width="42.33203125" customWidth="1"/>
    <col min="2" max="2" width="10.88671875" customWidth="1"/>
    <col min="3" max="3" width="42.21875" customWidth="1"/>
    <col min="4" max="4" width="10.33203125" customWidth="1"/>
    <col min="5" max="5" width="10" style="61" customWidth="1"/>
    <col min="6" max="6" width="17.6640625" customWidth="1"/>
    <col min="7" max="7" width="10.21875" customWidth="1"/>
    <col min="8" max="8" width="23.109375" style="61" customWidth="1"/>
    <col min="10" max="10" width="19.6640625" customWidth="1"/>
  </cols>
  <sheetData>
    <row r="1" spans="1:10" x14ac:dyDescent="0.3">
      <c r="A1" s="154" t="s">
        <v>1081</v>
      </c>
      <c r="B1" s="155" t="s">
        <v>1082</v>
      </c>
      <c r="C1" s="154" t="s">
        <v>1083</v>
      </c>
      <c r="D1" s="155" t="s">
        <v>1084</v>
      </c>
      <c r="E1" s="156" t="s">
        <v>1085</v>
      </c>
      <c r="F1" s="155" t="s">
        <v>1086</v>
      </c>
      <c r="G1" s="155" t="s">
        <v>1087</v>
      </c>
      <c r="H1" s="172" t="s">
        <v>1088</v>
      </c>
      <c r="J1" s="173" t="s">
        <v>1089</v>
      </c>
    </row>
    <row r="2" spans="1:10" x14ac:dyDescent="0.3">
      <c r="A2" s="158" t="s">
        <v>1090</v>
      </c>
      <c r="B2" s="159">
        <v>1773</v>
      </c>
      <c r="C2" s="158" t="s">
        <v>1091</v>
      </c>
      <c r="D2" s="159">
        <v>2011</v>
      </c>
      <c r="E2" s="160">
        <v>84.38</v>
      </c>
      <c r="F2" s="159">
        <v>1221</v>
      </c>
      <c r="G2" s="159">
        <v>8.31</v>
      </c>
      <c r="H2" s="161">
        <v>68.87</v>
      </c>
      <c r="J2" s="174" t="s">
        <v>129</v>
      </c>
    </row>
    <row r="3" spans="1:10" x14ac:dyDescent="0.3">
      <c r="A3" s="163" t="s">
        <v>1092</v>
      </c>
      <c r="B3" s="164">
        <v>347</v>
      </c>
      <c r="C3" s="163" t="s">
        <v>1091</v>
      </c>
      <c r="D3" s="164">
        <v>2011</v>
      </c>
      <c r="E3" s="165">
        <v>58.53</v>
      </c>
      <c r="F3" s="164">
        <v>173</v>
      </c>
      <c r="G3" s="164">
        <v>10.37</v>
      </c>
      <c r="H3" s="166">
        <v>49.86</v>
      </c>
      <c r="J3" s="175" t="s">
        <v>1093</v>
      </c>
    </row>
    <row r="4" spans="1:10" x14ac:dyDescent="0.3">
      <c r="A4" s="163" t="s">
        <v>1094</v>
      </c>
      <c r="B4" s="164">
        <v>2466</v>
      </c>
      <c r="C4" s="163" t="s">
        <v>1091</v>
      </c>
      <c r="D4" s="164">
        <v>2011</v>
      </c>
      <c r="E4" s="165">
        <v>58.11</v>
      </c>
      <c r="F4" s="164">
        <v>710</v>
      </c>
      <c r="G4" s="164">
        <v>10.5</v>
      </c>
      <c r="H4" s="166">
        <v>35.31</v>
      </c>
    </row>
    <row r="5" spans="1:10" x14ac:dyDescent="0.3">
      <c r="A5" s="163" t="s">
        <v>1095</v>
      </c>
      <c r="B5" s="164">
        <v>1197</v>
      </c>
      <c r="C5" s="163" t="s">
        <v>1091</v>
      </c>
      <c r="D5" s="164">
        <v>2011</v>
      </c>
      <c r="E5" s="165">
        <v>57.74</v>
      </c>
      <c r="F5" s="164">
        <v>600</v>
      </c>
      <c r="G5" s="164">
        <v>10.82</v>
      </c>
      <c r="H5" s="166">
        <v>50.13</v>
      </c>
    </row>
    <row r="6" spans="1:10" x14ac:dyDescent="0.3">
      <c r="A6" s="163" t="s">
        <v>1096</v>
      </c>
      <c r="B6" s="164">
        <v>1974</v>
      </c>
      <c r="C6" s="163" t="s">
        <v>1091</v>
      </c>
      <c r="D6" s="164">
        <v>2011</v>
      </c>
      <c r="E6" s="165">
        <v>57.56</v>
      </c>
      <c r="F6" s="164">
        <v>506</v>
      </c>
      <c r="G6" s="164">
        <v>10.95</v>
      </c>
      <c r="H6" s="166">
        <v>25.63</v>
      </c>
    </row>
    <row r="7" spans="1:10" x14ac:dyDescent="0.3">
      <c r="A7" s="163" t="s">
        <v>1097</v>
      </c>
      <c r="B7" s="164">
        <v>2388</v>
      </c>
      <c r="C7" s="163" t="s">
        <v>1091</v>
      </c>
      <c r="D7" s="164">
        <v>2011</v>
      </c>
      <c r="E7" s="165">
        <v>57.52</v>
      </c>
      <c r="F7" s="164">
        <v>535</v>
      </c>
      <c r="G7" s="164">
        <v>11.12</v>
      </c>
      <c r="H7" s="166">
        <v>26.6</v>
      </c>
    </row>
    <row r="8" spans="1:10" x14ac:dyDescent="0.3">
      <c r="A8" s="163" t="s">
        <v>1091</v>
      </c>
      <c r="B8" s="164">
        <v>2011</v>
      </c>
      <c r="C8" s="163" t="s">
        <v>1098</v>
      </c>
      <c r="D8" s="164">
        <v>1455</v>
      </c>
      <c r="E8" s="165">
        <v>57.48</v>
      </c>
      <c r="F8" s="164">
        <v>762</v>
      </c>
      <c r="G8" s="164">
        <v>11.71</v>
      </c>
      <c r="H8" s="166">
        <v>52.37</v>
      </c>
    </row>
    <row r="9" spans="1:10" x14ac:dyDescent="0.3">
      <c r="A9" s="163" t="s">
        <v>1099</v>
      </c>
      <c r="B9" s="164">
        <v>1824</v>
      </c>
      <c r="C9" s="163" t="s">
        <v>1091</v>
      </c>
      <c r="D9" s="164">
        <v>2011</v>
      </c>
      <c r="E9" s="165">
        <v>57.29</v>
      </c>
      <c r="F9" s="164">
        <v>773</v>
      </c>
      <c r="G9" s="164">
        <v>10.98</v>
      </c>
      <c r="H9" s="166">
        <v>42.38</v>
      </c>
    </row>
    <row r="10" spans="1:10" x14ac:dyDescent="0.3">
      <c r="A10" s="163" t="s">
        <v>1103</v>
      </c>
      <c r="B10" s="164">
        <v>1099</v>
      </c>
      <c r="C10" s="163" t="s">
        <v>1091</v>
      </c>
      <c r="D10" s="164">
        <v>2011</v>
      </c>
      <c r="E10" s="165">
        <v>57.08</v>
      </c>
      <c r="F10" s="164">
        <v>527</v>
      </c>
      <c r="G10" s="164">
        <v>10.27</v>
      </c>
      <c r="H10" s="166">
        <v>47.95</v>
      </c>
    </row>
    <row r="11" spans="1:10" x14ac:dyDescent="0.3">
      <c r="A11" s="163" t="s">
        <v>1111</v>
      </c>
      <c r="B11" s="164">
        <v>5000</v>
      </c>
      <c r="C11" s="163" t="s">
        <v>1091</v>
      </c>
      <c r="D11" s="164">
        <v>2011</v>
      </c>
      <c r="E11" s="165">
        <v>56.98</v>
      </c>
      <c r="F11" s="164">
        <v>855</v>
      </c>
      <c r="G11" s="164">
        <v>10.83</v>
      </c>
      <c r="H11" s="166">
        <v>42.52</v>
      </c>
    </row>
    <row r="12" spans="1:10" x14ac:dyDescent="0.3">
      <c r="A12" s="163" t="s">
        <v>1091</v>
      </c>
      <c r="B12" s="164">
        <v>2011</v>
      </c>
      <c r="C12" s="163" t="s">
        <v>1101</v>
      </c>
      <c r="D12" s="164">
        <v>2008</v>
      </c>
      <c r="E12" s="165">
        <v>56.96</v>
      </c>
      <c r="F12" s="164">
        <v>779</v>
      </c>
      <c r="G12" s="164">
        <v>10.9</v>
      </c>
      <c r="H12" s="166">
        <v>38.79</v>
      </c>
    </row>
    <row r="13" spans="1:10" x14ac:dyDescent="0.3">
      <c r="A13" s="163" t="s">
        <v>1100</v>
      </c>
      <c r="B13" s="164">
        <v>2836</v>
      </c>
      <c r="C13" s="163" t="s">
        <v>1091</v>
      </c>
      <c r="D13" s="164">
        <v>2011</v>
      </c>
      <c r="E13" s="165">
        <v>56.93</v>
      </c>
      <c r="F13" s="164">
        <v>578</v>
      </c>
      <c r="G13" s="164">
        <v>10.94</v>
      </c>
      <c r="H13" s="166">
        <v>28.74</v>
      </c>
    </row>
    <row r="14" spans="1:10" x14ac:dyDescent="0.3">
      <c r="A14" s="163" t="s">
        <v>1110</v>
      </c>
      <c r="B14" s="164">
        <v>2429</v>
      </c>
      <c r="C14" s="163" t="s">
        <v>1091</v>
      </c>
      <c r="D14" s="164">
        <v>2011</v>
      </c>
      <c r="E14" s="165">
        <v>56.93</v>
      </c>
      <c r="F14" s="164">
        <v>641</v>
      </c>
      <c r="G14" s="164">
        <v>10.63</v>
      </c>
      <c r="H14" s="166">
        <v>31.87</v>
      </c>
    </row>
    <row r="15" spans="1:10" x14ac:dyDescent="0.3">
      <c r="A15" s="163" t="s">
        <v>1109</v>
      </c>
      <c r="B15" s="164">
        <v>1616</v>
      </c>
      <c r="C15" s="163" t="s">
        <v>1091</v>
      </c>
      <c r="D15" s="164">
        <v>2011</v>
      </c>
      <c r="E15" s="165">
        <v>56.83</v>
      </c>
      <c r="F15" s="164">
        <v>692</v>
      </c>
      <c r="G15" s="164">
        <v>10.26</v>
      </c>
      <c r="H15" s="166">
        <v>42.82</v>
      </c>
    </row>
    <row r="16" spans="1:10" x14ac:dyDescent="0.3">
      <c r="A16" s="163" t="s">
        <v>1107</v>
      </c>
      <c r="B16" s="164">
        <v>2359</v>
      </c>
      <c r="C16" s="163" t="s">
        <v>1091</v>
      </c>
      <c r="D16" s="164">
        <v>2011</v>
      </c>
      <c r="E16" s="165">
        <v>56.78</v>
      </c>
      <c r="F16" s="164">
        <v>617</v>
      </c>
      <c r="G16" s="164">
        <v>10.65</v>
      </c>
      <c r="H16" s="166">
        <v>30.68</v>
      </c>
    </row>
    <row r="17" spans="1:8" x14ac:dyDescent="0.3">
      <c r="A17" s="163" t="s">
        <v>1091</v>
      </c>
      <c r="B17" s="164">
        <v>2011</v>
      </c>
      <c r="C17" s="163" t="s">
        <v>1113</v>
      </c>
      <c r="D17" s="164">
        <v>1451</v>
      </c>
      <c r="E17" s="165">
        <v>56.78</v>
      </c>
      <c r="F17" s="164">
        <v>526</v>
      </c>
      <c r="G17" s="164">
        <v>10.61</v>
      </c>
      <c r="H17" s="166">
        <v>36.25</v>
      </c>
    </row>
    <row r="18" spans="1:8" x14ac:dyDescent="0.3">
      <c r="A18" s="163" t="s">
        <v>1091</v>
      </c>
      <c r="B18" s="164">
        <v>2011</v>
      </c>
      <c r="C18" s="163" t="s">
        <v>1106</v>
      </c>
      <c r="D18" s="164">
        <v>2357</v>
      </c>
      <c r="E18" s="165">
        <v>56.76</v>
      </c>
      <c r="F18" s="164">
        <v>616</v>
      </c>
      <c r="G18" s="164">
        <v>10.64</v>
      </c>
      <c r="H18" s="166">
        <v>30.63</v>
      </c>
    </row>
    <row r="19" spans="1:8" x14ac:dyDescent="0.3">
      <c r="A19" s="163" t="s">
        <v>1091</v>
      </c>
      <c r="B19" s="164">
        <v>2011</v>
      </c>
      <c r="C19" s="163" t="s">
        <v>1102</v>
      </c>
      <c r="D19" s="164">
        <v>2029</v>
      </c>
      <c r="E19" s="165">
        <v>56.74</v>
      </c>
      <c r="F19" s="164">
        <v>640</v>
      </c>
      <c r="G19" s="164">
        <v>10.16</v>
      </c>
      <c r="H19" s="166">
        <v>31.82</v>
      </c>
    </row>
    <row r="20" spans="1:8" x14ac:dyDescent="0.3">
      <c r="A20" s="163" t="s">
        <v>1091</v>
      </c>
      <c r="B20" s="164">
        <v>2011</v>
      </c>
      <c r="C20" s="163" t="s">
        <v>1112</v>
      </c>
      <c r="D20" s="164">
        <v>1920</v>
      </c>
      <c r="E20" s="165">
        <v>56.68</v>
      </c>
      <c r="F20" s="164">
        <v>579</v>
      </c>
      <c r="G20" s="164">
        <v>10.65</v>
      </c>
      <c r="H20" s="166">
        <v>30.16</v>
      </c>
    </row>
    <row r="21" spans="1:8" x14ac:dyDescent="0.3">
      <c r="A21" s="163" t="s">
        <v>1108</v>
      </c>
      <c r="B21" s="164">
        <v>1682</v>
      </c>
      <c r="C21" s="163" t="s">
        <v>1091</v>
      </c>
      <c r="D21" s="164">
        <v>2011</v>
      </c>
      <c r="E21" s="165">
        <v>56.6</v>
      </c>
      <c r="F21" s="164">
        <v>666</v>
      </c>
      <c r="G21" s="164">
        <v>10.15</v>
      </c>
      <c r="H21" s="166">
        <v>39.6</v>
      </c>
    </row>
    <row r="22" spans="1:8" x14ac:dyDescent="0.3">
      <c r="A22" s="163" t="s">
        <v>1105</v>
      </c>
      <c r="B22" s="164">
        <v>2500</v>
      </c>
      <c r="C22" s="163" t="s">
        <v>1091</v>
      </c>
      <c r="D22" s="164">
        <v>2011</v>
      </c>
      <c r="E22" s="165">
        <v>56.58</v>
      </c>
      <c r="F22" s="164">
        <v>662</v>
      </c>
      <c r="G22" s="164">
        <v>10.77</v>
      </c>
      <c r="H22" s="166">
        <v>32.92</v>
      </c>
    </row>
    <row r="23" spans="1:8" x14ac:dyDescent="0.3">
      <c r="A23" s="163" t="s">
        <v>1104</v>
      </c>
      <c r="B23" s="164">
        <v>2498</v>
      </c>
      <c r="C23" s="163" t="s">
        <v>1091</v>
      </c>
      <c r="D23" s="164">
        <v>2011</v>
      </c>
      <c r="E23" s="165">
        <v>56.58</v>
      </c>
      <c r="F23" s="164">
        <v>662</v>
      </c>
      <c r="G23" s="164">
        <v>10.77</v>
      </c>
      <c r="H23" s="166">
        <v>32.92</v>
      </c>
    </row>
    <row r="24" spans="1:8" x14ac:dyDescent="0.3">
      <c r="A24" s="163" t="s">
        <v>1091</v>
      </c>
      <c r="B24" s="164">
        <v>2011</v>
      </c>
      <c r="C24" s="163" t="s">
        <v>1114</v>
      </c>
      <c r="D24" s="164">
        <v>3311</v>
      </c>
      <c r="E24" s="165">
        <v>56.46</v>
      </c>
      <c r="F24" s="164">
        <v>680</v>
      </c>
      <c r="G24" s="164">
        <v>10.32</v>
      </c>
      <c r="H24" s="166">
        <v>33.81</v>
      </c>
    </row>
    <row r="25" spans="1:8" x14ac:dyDescent="0.3">
      <c r="A25" s="163" t="s">
        <v>1091</v>
      </c>
      <c r="B25" s="164">
        <v>2011</v>
      </c>
      <c r="C25" s="163" t="s">
        <v>1123</v>
      </c>
      <c r="D25" s="164">
        <v>3337</v>
      </c>
      <c r="E25" s="165">
        <v>56.43</v>
      </c>
      <c r="F25" s="164">
        <v>762</v>
      </c>
      <c r="G25" s="164">
        <v>10.220000000000001</v>
      </c>
      <c r="H25" s="166">
        <v>37.89</v>
      </c>
    </row>
    <row r="26" spans="1:8" x14ac:dyDescent="0.3">
      <c r="A26" s="163" t="s">
        <v>1091</v>
      </c>
      <c r="B26" s="164">
        <v>2011</v>
      </c>
      <c r="C26" s="163" t="s">
        <v>1115</v>
      </c>
      <c r="D26" s="164">
        <v>3303</v>
      </c>
      <c r="E26" s="165">
        <v>56.43</v>
      </c>
      <c r="F26" s="164">
        <v>679</v>
      </c>
      <c r="G26" s="164">
        <v>10.31</v>
      </c>
      <c r="H26" s="166">
        <v>33.76</v>
      </c>
    </row>
    <row r="27" spans="1:8" x14ac:dyDescent="0.3">
      <c r="A27" s="163" t="s">
        <v>1119</v>
      </c>
      <c r="B27" s="164">
        <v>2217</v>
      </c>
      <c r="C27" s="163" t="s">
        <v>1091</v>
      </c>
      <c r="D27" s="164">
        <v>2011</v>
      </c>
      <c r="E27" s="165">
        <v>56.42</v>
      </c>
      <c r="F27" s="164">
        <v>712</v>
      </c>
      <c r="G27" s="164">
        <v>10.57</v>
      </c>
      <c r="H27" s="166">
        <v>35.409999999999997</v>
      </c>
    </row>
    <row r="28" spans="1:8" x14ac:dyDescent="0.3">
      <c r="A28" s="163" t="s">
        <v>1121</v>
      </c>
      <c r="B28" s="164">
        <v>1900</v>
      </c>
      <c r="C28" s="163" t="s">
        <v>1091</v>
      </c>
      <c r="D28" s="164">
        <v>2011</v>
      </c>
      <c r="E28" s="165">
        <v>56.38</v>
      </c>
      <c r="F28" s="164">
        <v>638</v>
      </c>
      <c r="G28" s="164">
        <v>10.33</v>
      </c>
      <c r="H28" s="166">
        <v>33.58</v>
      </c>
    </row>
    <row r="29" spans="1:8" x14ac:dyDescent="0.3">
      <c r="A29" s="163" t="s">
        <v>1120</v>
      </c>
      <c r="B29" s="164">
        <v>2031</v>
      </c>
      <c r="C29" s="163" t="s">
        <v>1091</v>
      </c>
      <c r="D29" s="164">
        <v>2011</v>
      </c>
      <c r="E29" s="165">
        <v>56.36</v>
      </c>
      <c r="F29" s="164">
        <v>824</v>
      </c>
      <c r="G29" s="164">
        <v>11.66</v>
      </c>
      <c r="H29" s="166">
        <v>40.97</v>
      </c>
    </row>
    <row r="30" spans="1:8" x14ac:dyDescent="0.3">
      <c r="A30" s="163" t="s">
        <v>1118</v>
      </c>
      <c r="B30" s="164">
        <v>2929</v>
      </c>
      <c r="C30" s="163" t="s">
        <v>1091</v>
      </c>
      <c r="D30" s="164">
        <v>2011</v>
      </c>
      <c r="E30" s="165">
        <v>56.34</v>
      </c>
      <c r="F30" s="164">
        <v>571</v>
      </c>
      <c r="G30" s="164">
        <v>10.88</v>
      </c>
      <c r="H30" s="166">
        <v>28.39</v>
      </c>
    </row>
    <row r="31" spans="1:8" x14ac:dyDescent="0.3">
      <c r="A31" s="163" t="s">
        <v>1091</v>
      </c>
      <c r="B31" s="164">
        <v>2011</v>
      </c>
      <c r="C31" s="163" t="s">
        <v>1116</v>
      </c>
      <c r="D31" s="164">
        <v>2947</v>
      </c>
      <c r="E31" s="165">
        <v>56.19</v>
      </c>
      <c r="F31" s="164">
        <v>624</v>
      </c>
      <c r="G31" s="164">
        <v>10.64</v>
      </c>
      <c r="H31" s="166">
        <v>31.03</v>
      </c>
    </row>
    <row r="32" spans="1:8" x14ac:dyDescent="0.3">
      <c r="A32" s="163" t="s">
        <v>1091</v>
      </c>
      <c r="B32" s="164">
        <v>2011</v>
      </c>
      <c r="C32" s="163" t="s">
        <v>1122</v>
      </c>
      <c r="D32" s="164">
        <v>6156</v>
      </c>
      <c r="E32" s="165">
        <v>56.18</v>
      </c>
      <c r="F32" s="164">
        <v>581</v>
      </c>
      <c r="G32" s="164">
        <v>11.04</v>
      </c>
      <c r="H32" s="166">
        <v>28.89</v>
      </c>
    </row>
    <row r="33" spans="1:8" x14ac:dyDescent="0.3">
      <c r="A33" s="163" t="s">
        <v>1117</v>
      </c>
      <c r="B33" s="164">
        <v>2946</v>
      </c>
      <c r="C33" s="163" t="s">
        <v>1091</v>
      </c>
      <c r="D33" s="164">
        <v>2011</v>
      </c>
      <c r="E33" s="165">
        <v>56.17</v>
      </c>
      <c r="F33" s="164">
        <v>626</v>
      </c>
      <c r="G33" s="164">
        <v>10.63</v>
      </c>
      <c r="H33" s="166">
        <v>31.13</v>
      </c>
    </row>
    <row r="34" spans="1:8" x14ac:dyDescent="0.3">
      <c r="A34" s="163" t="s">
        <v>1124</v>
      </c>
      <c r="B34" s="164">
        <v>2828</v>
      </c>
      <c r="C34" s="163" t="s">
        <v>1091</v>
      </c>
      <c r="D34" s="164">
        <v>2011</v>
      </c>
      <c r="E34" s="165">
        <v>55.96</v>
      </c>
      <c r="F34" s="164">
        <v>587</v>
      </c>
      <c r="G34" s="164">
        <v>10.57</v>
      </c>
      <c r="H34" s="166">
        <v>29.19</v>
      </c>
    </row>
    <row r="35" spans="1:8" x14ac:dyDescent="0.3">
      <c r="A35" s="163" t="s">
        <v>1125</v>
      </c>
      <c r="B35" s="164">
        <v>2832</v>
      </c>
      <c r="C35" s="163" t="s">
        <v>1091</v>
      </c>
      <c r="D35" s="164">
        <v>2011</v>
      </c>
      <c r="E35" s="165">
        <v>55.93</v>
      </c>
      <c r="F35" s="164">
        <v>586</v>
      </c>
      <c r="G35" s="164">
        <v>10.55</v>
      </c>
      <c r="H35" s="166">
        <v>29.14</v>
      </c>
    </row>
    <row r="36" spans="1:8" x14ac:dyDescent="0.3">
      <c r="A36" s="163" t="s">
        <v>1091</v>
      </c>
      <c r="B36" s="164">
        <v>2011</v>
      </c>
      <c r="C36" s="163" t="s">
        <v>1127</v>
      </c>
      <c r="D36" s="164">
        <v>2059</v>
      </c>
      <c r="E36" s="165">
        <v>55.81</v>
      </c>
      <c r="F36" s="164">
        <v>469</v>
      </c>
      <c r="G36" s="164">
        <v>10.31</v>
      </c>
      <c r="H36" s="166">
        <v>23.32</v>
      </c>
    </row>
    <row r="37" spans="1:8" x14ac:dyDescent="0.3">
      <c r="A37" s="163" t="s">
        <v>1091</v>
      </c>
      <c r="B37" s="164">
        <v>2011</v>
      </c>
      <c r="C37" s="163" t="s">
        <v>1128</v>
      </c>
      <c r="D37" s="164">
        <v>2060</v>
      </c>
      <c r="E37" s="165">
        <v>55.81</v>
      </c>
      <c r="F37" s="164">
        <v>469</v>
      </c>
      <c r="G37" s="164">
        <v>10.31</v>
      </c>
      <c r="H37" s="166">
        <v>23.32</v>
      </c>
    </row>
    <row r="38" spans="1:8" x14ac:dyDescent="0.3">
      <c r="A38" s="163" t="s">
        <v>1091</v>
      </c>
      <c r="B38" s="164">
        <v>2011</v>
      </c>
      <c r="C38" s="163" t="s">
        <v>1126</v>
      </c>
      <c r="D38" s="164">
        <v>1049</v>
      </c>
      <c r="E38" s="165">
        <v>55.61</v>
      </c>
      <c r="F38" s="164">
        <v>505</v>
      </c>
      <c r="G38" s="164">
        <v>10.73</v>
      </c>
      <c r="H38" s="166">
        <v>48.14</v>
      </c>
    </row>
    <row r="39" spans="1:8" x14ac:dyDescent="0.3">
      <c r="A39" s="163" t="s">
        <v>1091</v>
      </c>
      <c r="B39" s="164">
        <v>2011</v>
      </c>
      <c r="C39" s="163" t="s">
        <v>1129</v>
      </c>
      <c r="D39" s="164">
        <v>1385</v>
      </c>
      <c r="E39" s="165">
        <v>55.3</v>
      </c>
      <c r="F39" s="164">
        <v>690</v>
      </c>
      <c r="G39" s="164">
        <v>10.16</v>
      </c>
      <c r="H39" s="166">
        <v>49.82</v>
      </c>
    </row>
    <row r="40" spans="1:8" x14ac:dyDescent="0.3">
      <c r="A40" s="163" t="s">
        <v>1091</v>
      </c>
      <c r="B40" s="164">
        <v>2011</v>
      </c>
      <c r="C40" s="163" t="s">
        <v>1130</v>
      </c>
      <c r="D40" s="164">
        <v>1575</v>
      </c>
      <c r="E40" s="165">
        <v>55.27</v>
      </c>
      <c r="F40" s="164">
        <v>680</v>
      </c>
      <c r="G40" s="164">
        <v>10.130000000000001</v>
      </c>
      <c r="H40" s="166">
        <v>43.17</v>
      </c>
    </row>
    <row r="41" spans="1:8" x14ac:dyDescent="0.3">
      <c r="A41" s="168" t="s">
        <v>1132</v>
      </c>
      <c r="B41" s="169">
        <v>1560</v>
      </c>
      <c r="C41" s="168" t="s">
        <v>1091</v>
      </c>
      <c r="D41" s="169">
        <v>2011</v>
      </c>
      <c r="E41" s="170">
        <v>54.47</v>
      </c>
      <c r="F41" s="169">
        <v>768</v>
      </c>
      <c r="G41" s="169">
        <v>10.91</v>
      </c>
      <c r="H41" s="171">
        <v>49.23</v>
      </c>
    </row>
    <row r="42" spans="1:8" x14ac:dyDescent="0.3">
      <c r="A42" s="168" t="s">
        <v>1133</v>
      </c>
      <c r="B42" s="169">
        <v>1659</v>
      </c>
      <c r="C42" s="168" t="s">
        <v>1091</v>
      </c>
      <c r="D42" s="169">
        <v>2011</v>
      </c>
      <c r="E42" s="170">
        <v>54.38</v>
      </c>
      <c r="F42" s="169">
        <v>787</v>
      </c>
      <c r="G42" s="169">
        <v>10.97</v>
      </c>
      <c r="H42" s="171">
        <v>47.44</v>
      </c>
    </row>
    <row r="43" spans="1:8" x14ac:dyDescent="0.3">
      <c r="A43" s="168" t="s">
        <v>1091</v>
      </c>
      <c r="B43" s="169">
        <v>2011</v>
      </c>
      <c r="C43" s="168" t="s">
        <v>1131</v>
      </c>
      <c r="D43" s="169">
        <v>1459</v>
      </c>
      <c r="E43" s="170">
        <v>54.34</v>
      </c>
      <c r="F43" s="169">
        <v>768</v>
      </c>
      <c r="G43" s="169">
        <v>10.63</v>
      </c>
      <c r="H43" s="171">
        <v>52.64</v>
      </c>
    </row>
    <row r="44" spans="1:8" x14ac:dyDescent="0.3">
      <c r="A44" s="168" t="s">
        <v>1091</v>
      </c>
      <c r="B44" s="169">
        <v>2011</v>
      </c>
      <c r="C44" s="168" t="s">
        <v>1134</v>
      </c>
      <c r="D44" s="169">
        <v>1753</v>
      </c>
      <c r="E44" s="170">
        <v>53.42</v>
      </c>
      <c r="F44" s="169">
        <v>771</v>
      </c>
      <c r="G44" s="169">
        <v>10.4</v>
      </c>
      <c r="H44" s="171">
        <v>43.98</v>
      </c>
    </row>
    <row r="45" spans="1:8" x14ac:dyDescent="0.3">
      <c r="A45" s="168" t="s">
        <v>1135</v>
      </c>
      <c r="B45" s="169">
        <v>1808</v>
      </c>
      <c r="C45" s="168" t="s">
        <v>1091</v>
      </c>
      <c r="D45" s="169">
        <v>2011</v>
      </c>
      <c r="E45" s="170">
        <v>53.19</v>
      </c>
      <c r="F45" s="169">
        <v>766</v>
      </c>
      <c r="G45" s="169">
        <v>10.130000000000001</v>
      </c>
      <c r="H45" s="171">
        <v>42.37</v>
      </c>
    </row>
    <row r="46" spans="1:8" x14ac:dyDescent="0.3">
      <c r="A46" s="168" t="s">
        <v>1091</v>
      </c>
      <c r="B46" s="169">
        <v>2011</v>
      </c>
      <c r="C46" s="168" t="s">
        <v>1136</v>
      </c>
      <c r="D46" s="169">
        <v>866</v>
      </c>
      <c r="E46" s="170">
        <v>52.18</v>
      </c>
      <c r="F46" s="169">
        <v>317</v>
      </c>
      <c r="G46" s="169">
        <v>9.83</v>
      </c>
      <c r="H46" s="171">
        <v>36.61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85" zoomScaleNormal="85" workbookViewId="0">
      <selection activeCell="A32" sqref="A32"/>
    </sheetView>
  </sheetViews>
  <sheetFormatPr defaultRowHeight="14.4" x14ac:dyDescent="0.3"/>
  <cols>
    <col min="1" max="1" width="46" customWidth="1"/>
    <col min="2" max="2" width="10.88671875" customWidth="1"/>
    <col min="3" max="3" width="18.5546875" customWidth="1"/>
    <col min="4" max="4" width="10.88671875" customWidth="1"/>
    <col min="5" max="5" width="19.33203125" customWidth="1"/>
    <col min="6" max="6" width="28.21875" customWidth="1"/>
    <col min="7" max="7" width="14.88671875" customWidth="1"/>
    <col min="8" max="8" width="17.33203125" customWidth="1"/>
    <col min="10" max="10" width="12.5546875" customWidth="1"/>
    <col min="11" max="11" width="19.88671875" customWidth="1"/>
    <col min="12" max="12" width="12.77734375" customWidth="1"/>
    <col min="13" max="13" width="19.77734375" customWidth="1"/>
    <col min="14" max="14" width="28.6640625" customWidth="1"/>
    <col min="15" max="15" width="14.5546875" customWidth="1"/>
    <col min="16" max="16" width="17.109375" customWidth="1"/>
  </cols>
  <sheetData>
    <row r="1" spans="1:16" x14ac:dyDescent="0.3">
      <c r="A1" t="s">
        <v>1159</v>
      </c>
    </row>
    <row r="2" spans="1:16" x14ac:dyDescent="0.3">
      <c r="A2" s="179" t="s">
        <v>1158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6" x14ac:dyDescent="0.3">
      <c r="A3" s="177" t="s">
        <v>1157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5" spans="1:16" x14ac:dyDescent="0.3">
      <c r="A5" s="194"/>
      <c r="B5" s="219" t="s">
        <v>1156</v>
      </c>
      <c r="C5" s="219"/>
      <c r="D5" s="220" t="s">
        <v>1155</v>
      </c>
      <c r="E5" s="220"/>
      <c r="F5" s="220"/>
      <c r="G5" s="220"/>
      <c r="J5" s="219" t="s">
        <v>1156</v>
      </c>
      <c r="K5" s="219"/>
      <c r="L5" s="220" t="s">
        <v>1155</v>
      </c>
      <c r="M5" s="220"/>
      <c r="N5" s="220"/>
      <c r="O5" s="220"/>
    </row>
    <row r="6" spans="1:16" ht="57.6" customHeight="1" x14ac:dyDescent="0.3">
      <c r="A6" s="193" t="s">
        <v>1154</v>
      </c>
      <c r="B6" s="192" t="s">
        <v>1153</v>
      </c>
      <c r="C6" s="192" t="s">
        <v>1152</v>
      </c>
      <c r="D6" s="192" t="s">
        <v>1153</v>
      </c>
      <c r="E6" s="192" t="s">
        <v>1152</v>
      </c>
      <c r="F6" s="192" t="s">
        <v>1149</v>
      </c>
      <c r="G6" s="192" t="s">
        <v>1148</v>
      </c>
      <c r="H6" s="191" t="s">
        <v>1147</v>
      </c>
      <c r="J6" s="190" t="s">
        <v>1151</v>
      </c>
      <c r="K6" s="190" t="s">
        <v>1150</v>
      </c>
      <c r="L6" s="190" t="s">
        <v>1151</v>
      </c>
      <c r="M6" s="190" t="s">
        <v>1150</v>
      </c>
      <c r="N6" s="190" t="s">
        <v>1149</v>
      </c>
      <c r="O6" s="190" t="s">
        <v>1148</v>
      </c>
      <c r="P6" s="189" t="s">
        <v>1147</v>
      </c>
    </row>
    <row r="7" spans="1:16" x14ac:dyDescent="0.3">
      <c r="A7">
        <v>0</v>
      </c>
      <c r="B7" s="187">
        <v>2.5</v>
      </c>
      <c r="C7" s="187">
        <v>1.7</v>
      </c>
      <c r="D7" s="186">
        <f t="shared" ref="D7:D19" si="0">(B7*$B$26)/1000</f>
        <v>1.2098071586638096E-2</v>
      </c>
      <c r="E7" s="186">
        <f t="shared" ref="E7:E19" si="1">(C7*$B$26)/1000</f>
        <v>8.2266886789139036E-3</v>
      </c>
      <c r="F7" s="185">
        <f t="shared" ref="F7:F19" si="2">$B$29*A7</f>
        <v>0</v>
      </c>
      <c r="G7" s="185">
        <f t="shared" ref="G7:G19" si="3">F7*4</f>
        <v>0</v>
      </c>
      <c r="H7" s="188"/>
      <c r="J7" s="183">
        <v>1.6</v>
      </c>
      <c r="K7" s="183">
        <v>1.6</v>
      </c>
      <c r="L7" s="182">
        <f t="shared" ref="L7:L19" si="4">(J7*$B$26)/1000</f>
        <v>7.7427658154483811E-3</v>
      </c>
      <c r="M7" s="182">
        <f t="shared" ref="M7:M19" si="5">(K7*$B$26)/1000</f>
        <v>7.7427658154483811E-3</v>
      </c>
      <c r="N7" s="181">
        <f t="shared" ref="N7:N19" si="6">A7*$B$31</f>
        <v>0</v>
      </c>
      <c r="O7" s="181">
        <f t="shared" ref="O7:O19" si="7">N7*4</f>
        <v>0</v>
      </c>
      <c r="P7" s="181"/>
    </row>
    <row r="8" spans="1:16" x14ac:dyDescent="0.3">
      <c r="A8">
        <v>1</v>
      </c>
      <c r="B8" s="187">
        <v>1.7</v>
      </c>
      <c r="C8" s="187">
        <v>1.9</v>
      </c>
      <c r="D8" s="186">
        <f t="shared" si="0"/>
        <v>8.2266886789139036E-3</v>
      </c>
      <c r="E8" s="186">
        <f t="shared" si="1"/>
        <v>9.1945344058449521E-3</v>
      </c>
      <c r="F8" s="185">
        <f t="shared" si="2"/>
        <v>0.26706349206349206</v>
      </c>
      <c r="G8" s="185">
        <f t="shared" si="3"/>
        <v>1.0682539682539682</v>
      </c>
      <c r="H8" s="184">
        <f t="shared" ref="H8:H19" si="8">E8/G8*100</f>
        <v>0.86070678687701629</v>
      </c>
      <c r="J8" s="183">
        <v>1.7</v>
      </c>
      <c r="K8" s="183">
        <v>1.7</v>
      </c>
      <c r="L8" s="182">
        <f t="shared" si="4"/>
        <v>8.2266886789139036E-3</v>
      </c>
      <c r="M8" s="182">
        <f t="shared" si="5"/>
        <v>8.2266886789139036E-3</v>
      </c>
      <c r="N8" s="181">
        <f t="shared" si="6"/>
        <v>0.28134920634920635</v>
      </c>
      <c r="O8" s="181">
        <f t="shared" si="7"/>
        <v>1.1253968253968254</v>
      </c>
      <c r="P8" s="180">
        <f t="shared" ref="P8:P19" si="9">M8/O8*100</f>
        <v>0.73100336639150343</v>
      </c>
    </row>
    <row r="9" spans="1:16" x14ac:dyDescent="0.3">
      <c r="A9">
        <v>2</v>
      </c>
      <c r="B9" s="187">
        <v>1.8</v>
      </c>
      <c r="C9" s="187">
        <v>8.6999999999999993</v>
      </c>
      <c r="D9" s="186">
        <f t="shared" si="0"/>
        <v>8.7106115423794279E-3</v>
      </c>
      <c r="E9" s="186">
        <f t="shared" si="1"/>
        <v>4.2101289121500567E-2</v>
      </c>
      <c r="F9" s="185">
        <f t="shared" si="2"/>
        <v>0.53412698412698412</v>
      </c>
      <c r="G9" s="185">
        <f t="shared" si="3"/>
        <v>2.1365079365079365</v>
      </c>
      <c r="H9" s="184">
        <f t="shared" si="8"/>
        <v>1.9705655383763268</v>
      </c>
      <c r="J9" s="183">
        <v>1.8</v>
      </c>
      <c r="K9" s="183">
        <v>2</v>
      </c>
      <c r="L9" s="182">
        <f t="shared" si="4"/>
        <v>8.7106115423794279E-3</v>
      </c>
      <c r="M9" s="182">
        <f t="shared" si="5"/>
        <v>9.6784572693104764E-3</v>
      </c>
      <c r="N9" s="181">
        <f t="shared" si="6"/>
        <v>0.5626984126984127</v>
      </c>
      <c r="O9" s="181">
        <f t="shared" si="7"/>
        <v>2.2507936507936508</v>
      </c>
      <c r="P9" s="180">
        <f t="shared" si="9"/>
        <v>0.43000198023029623</v>
      </c>
    </row>
    <row r="10" spans="1:16" x14ac:dyDescent="0.3">
      <c r="A10">
        <v>3</v>
      </c>
      <c r="B10" s="187">
        <v>2</v>
      </c>
      <c r="C10" s="187">
        <v>14.2</v>
      </c>
      <c r="D10" s="186">
        <f t="shared" si="0"/>
        <v>9.6784572693104764E-3</v>
      </c>
      <c r="E10" s="186">
        <f t="shared" si="1"/>
        <v>6.8717046612104385E-2</v>
      </c>
      <c r="F10" s="185">
        <f t="shared" si="2"/>
        <v>0.80119047619047623</v>
      </c>
      <c r="G10" s="185">
        <f t="shared" si="3"/>
        <v>3.2047619047619049</v>
      </c>
      <c r="H10" s="184">
        <f t="shared" si="8"/>
        <v>2.144216907658532</v>
      </c>
      <c r="J10" s="183">
        <v>1.8</v>
      </c>
      <c r="K10" s="183">
        <v>2.5</v>
      </c>
      <c r="L10" s="182">
        <f t="shared" si="4"/>
        <v>8.7106115423794279E-3</v>
      </c>
      <c r="M10" s="182">
        <f t="shared" si="5"/>
        <v>1.2098071586638096E-2</v>
      </c>
      <c r="N10" s="181">
        <f t="shared" si="6"/>
        <v>0.84404761904761905</v>
      </c>
      <c r="O10" s="181">
        <f t="shared" si="7"/>
        <v>3.3761904761904762</v>
      </c>
      <c r="P10" s="180">
        <f t="shared" si="9"/>
        <v>0.35833498352524684</v>
      </c>
    </row>
    <row r="11" spans="1:16" x14ac:dyDescent="0.3">
      <c r="A11">
        <v>4</v>
      </c>
      <c r="B11" s="187">
        <v>2.1</v>
      </c>
      <c r="C11" s="187">
        <v>21</v>
      </c>
      <c r="D11" s="186">
        <f t="shared" si="0"/>
        <v>1.0162380132776001E-2</v>
      </c>
      <c r="E11" s="186">
        <f t="shared" si="1"/>
        <v>0.10162380132775999</v>
      </c>
      <c r="F11" s="185">
        <f t="shared" si="2"/>
        <v>1.0682539682539682</v>
      </c>
      <c r="G11" s="185">
        <f t="shared" si="3"/>
        <v>4.2730158730158729</v>
      </c>
      <c r="H11" s="184">
        <f t="shared" si="8"/>
        <v>2.378268753212808</v>
      </c>
      <c r="J11" s="183">
        <v>2.1</v>
      </c>
      <c r="K11" s="183">
        <v>3.5</v>
      </c>
      <c r="L11" s="182">
        <f t="shared" si="4"/>
        <v>1.0162380132776001E-2</v>
      </c>
      <c r="M11" s="182">
        <f t="shared" si="5"/>
        <v>1.6937300221293333E-2</v>
      </c>
      <c r="N11" s="181">
        <f t="shared" si="6"/>
        <v>1.1253968253968254</v>
      </c>
      <c r="O11" s="181">
        <f t="shared" si="7"/>
        <v>4.5015873015873016</v>
      </c>
      <c r="P11" s="180">
        <f t="shared" si="9"/>
        <v>0.37625173270150913</v>
      </c>
    </row>
    <row r="12" spans="1:16" x14ac:dyDescent="0.3">
      <c r="A12">
        <v>5</v>
      </c>
      <c r="B12" s="187">
        <v>2.1</v>
      </c>
      <c r="C12" s="187">
        <v>26.5</v>
      </c>
      <c r="D12" s="186">
        <f t="shared" si="0"/>
        <v>1.0162380132776001E-2</v>
      </c>
      <c r="E12" s="186">
        <f t="shared" si="1"/>
        <v>0.1282395588183638</v>
      </c>
      <c r="F12" s="185">
        <f t="shared" si="2"/>
        <v>1.3353174603174602</v>
      </c>
      <c r="G12" s="185">
        <f t="shared" si="3"/>
        <v>5.3412698412698409</v>
      </c>
      <c r="H12" s="184">
        <f t="shared" si="8"/>
        <v>2.400918931814835</v>
      </c>
      <c r="J12" s="183">
        <v>2.2999999999999998</v>
      </c>
      <c r="K12" s="183">
        <v>4.2</v>
      </c>
      <c r="L12" s="182">
        <f t="shared" si="4"/>
        <v>1.1130225859707046E-2</v>
      </c>
      <c r="M12" s="182">
        <f t="shared" si="5"/>
        <v>2.0324760265552001E-2</v>
      </c>
      <c r="N12" s="181">
        <f t="shared" si="6"/>
        <v>1.4067460317460316</v>
      </c>
      <c r="O12" s="181">
        <f t="shared" si="7"/>
        <v>5.6269841269841265</v>
      </c>
      <c r="P12" s="180">
        <f t="shared" si="9"/>
        <v>0.36120166339344889</v>
      </c>
    </row>
    <row r="13" spans="1:16" x14ac:dyDescent="0.3">
      <c r="A13">
        <v>6</v>
      </c>
      <c r="B13" s="187">
        <v>2.2999999999999998</v>
      </c>
      <c r="C13" s="187">
        <v>32</v>
      </c>
      <c r="D13" s="186">
        <f t="shared" si="0"/>
        <v>1.1130225859707046E-2</v>
      </c>
      <c r="E13" s="186">
        <f t="shared" si="1"/>
        <v>0.15485531630896762</v>
      </c>
      <c r="F13" s="185">
        <f t="shared" si="2"/>
        <v>1.6023809523809525</v>
      </c>
      <c r="G13" s="185">
        <f t="shared" si="3"/>
        <v>6.4095238095238098</v>
      </c>
      <c r="H13" s="184">
        <f t="shared" si="8"/>
        <v>2.416019050882853</v>
      </c>
      <c r="J13" s="183">
        <v>2.4</v>
      </c>
      <c r="K13" s="183">
        <v>0.7</v>
      </c>
      <c r="L13" s="182">
        <f t="shared" si="4"/>
        <v>1.1614148723172572E-2</v>
      </c>
      <c r="M13" s="182">
        <f t="shared" si="5"/>
        <v>3.3874600442586663E-3</v>
      </c>
      <c r="N13" s="181">
        <f t="shared" si="6"/>
        <v>1.6880952380952381</v>
      </c>
      <c r="O13" s="181">
        <f t="shared" si="7"/>
        <v>6.7523809523809524</v>
      </c>
      <c r="P13" s="180">
        <f t="shared" si="9"/>
        <v>5.0166897693534551E-2</v>
      </c>
    </row>
    <row r="14" spans="1:16" x14ac:dyDescent="0.3">
      <c r="A14">
        <v>7</v>
      </c>
      <c r="B14" s="187">
        <v>0.2</v>
      </c>
      <c r="C14" s="187">
        <v>34.700000000000003</v>
      </c>
      <c r="D14" s="186">
        <f t="shared" si="0"/>
        <v>9.6784572693104764E-4</v>
      </c>
      <c r="E14" s="186">
        <f t="shared" si="1"/>
        <v>0.16792123362253675</v>
      </c>
      <c r="F14" s="185">
        <f t="shared" si="2"/>
        <v>1.8694444444444445</v>
      </c>
      <c r="G14" s="185">
        <f t="shared" si="3"/>
        <v>7.4777777777777779</v>
      </c>
      <c r="H14" s="184">
        <f t="shared" si="8"/>
        <v>2.2456034214009373</v>
      </c>
      <c r="J14" s="183">
        <v>2.7</v>
      </c>
      <c r="K14" s="183">
        <v>1</v>
      </c>
      <c r="L14" s="182">
        <f t="shared" si="4"/>
        <v>1.3065917313569143E-2</v>
      </c>
      <c r="M14" s="182">
        <f t="shared" si="5"/>
        <v>4.8392286346552382E-3</v>
      </c>
      <c r="N14" s="181">
        <f t="shared" si="6"/>
        <v>1.9694444444444446</v>
      </c>
      <c r="O14" s="181">
        <f t="shared" si="7"/>
        <v>7.8777777777777782</v>
      </c>
      <c r="P14" s="180">
        <f t="shared" si="9"/>
        <v>6.1428854318613738E-2</v>
      </c>
    </row>
    <row r="15" spans="1:16" x14ac:dyDescent="0.3">
      <c r="A15">
        <v>8</v>
      </c>
      <c r="B15" s="187">
        <v>2.8</v>
      </c>
      <c r="C15" s="187">
        <v>40</v>
      </c>
      <c r="D15" s="186">
        <f t="shared" si="0"/>
        <v>1.3549840177034665E-2</v>
      </c>
      <c r="E15" s="186">
        <f t="shared" si="1"/>
        <v>0.19356914538620953</v>
      </c>
      <c r="F15" s="185">
        <f t="shared" si="2"/>
        <v>2.1365079365079365</v>
      </c>
      <c r="G15" s="185">
        <f t="shared" si="3"/>
        <v>8.5460317460317459</v>
      </c>
      <c r="H15" s="184">
        <f t="shared" si="8"/>
        <v>2.2650178602026747</v>
      </c>
      <c r="J15" s="183">
        <v>0.3</v>
      </c>
      <c r="K15" s="183">
        <v>0.9</v>
      </c>
      <c r="L15" s="182">
        <f t="shared" si="4"/>
        <v>1.4517685903965715E-3</v>
      </c>
      <c r="M15" s="182">
        <f t="shared" si="5"/>
        <v>4.3553057711897139E-3</v>
      </c>
      <c r="N15" s="181">
        <f t="shared" si="6"/>
        <v>2.2507936507936508</v>
      </c>
      <c r="O15" s="181">
        <f t="shared" si="7"/>
        <v>9.0031746031746032</v>
      </c>
      <c r="P15" s="180">
        <f t="shared" si="9"/>
        <v>4.8375222775908319E-2</v>
      </c>
    </row>
    <row r="16" spans="1:16" x14ac:dyDescent="0.3">
      <c r="A16">
        <v>24</v>
      </c>
      <c r="B16" s="187">
        <v>4.5</v>
      </c>
      <c r="C16" s="187">
        <v>87.9</v>
      </c>
      <c r="D16" s="186">
        <f t="shared" si="0"/>
        <v>2.1776528855948569E-2</v>
      </c>
      <c r="E16" s="186">
        <f t="shared" si="1"/>
        <v>0.42536819698619549</v>
      </c>
      <c r="F16" s="185">
        <f t="shared" si="2"/>
        <v>6.4095238095238098</v>
      </c>
      <c r="G16" s="185">
        <f t="shared" si="3"/>
        <v>25.638095238095239</v>
      </c>
      <c r="H16" s="184">
        <f t="shared" si="8"/>
        <v>1.6591255825984592</v>
      </c>
      <c r="J16" s="183">
        <v>5.5</v>
      </c>
      <c r="K16" s="183">
        <v>46.8</v>
      </c>
      <c r="L16" s="182">
        <f t="shared" si="4"/>
        <v>2.6615757490603808E-2</v>
      </c>
      <c r="M16" s="182">
        <f t="shared" si="5"/>
        <v>0.22647590010186514</v>
      </c>
      <c r="N16" s="181">
        <f t="shared" si="6"/>
        <v>6.7523809523809524</v>
      </c>
      <c r="O16" s="181">
        <f t="shared" si="7"/>
        <v>27.009523809523809</v>
      </c>
      <c r="P16" s="180">
        <f t="shared" si="9"/>
        <v>0.83850386144907751</v>
      </c>
    </row>
    <row r="17" spans="1:16" x14ac:dyDescent="0.3">
      <c r="A17">
        <v>26</v>
      </c>
      <c r="B17" s="187">
        <v>0.8</v>
      </c>
      <c r="C17" s="187">
        <v>91.9</v>
      </c>
      <c r="D17" s="186">
        <f t="shared" si="0"/>
        <v>3.8713829077241906E-3</v>
      </c>
      <c r="E17" s="186">
        <f t="shared" si="1"/>
        <v>0.44472511152481636</v>
      </c>
      <c r="F17" s="185">
        <f t="shared" si="2"/>
        <v>6.9436507936507939</v>
      </c>
      <c r="G17" s="185">
        <f t="shared" si="3"/>
        <v>27.774603174603175</v>
      </c>
      <c r="H17" s="184">
        <f t="shared" si="8"/>
        <v>1.6011933950201982</v>
      </c>
      <c r="J17" s="183">
        <v>6.2</v>
      </c>
      <c r="K17" s="183">
        <v>52.1</v>
      </c>
      <c r="L17" s="182">
        <f t="shared" si="4"/>
        <v>3.0003217534862476E-2</v>
      </c>
      <c r="M17" s="182">
        <f t="shared" si="5"/>
        <v>0.25212381186553789</v>
      </c>
      <c r="N17" s="181">
        <f t="shared" si="6"/>
        <v>7.3150793650793648</v>
      </c>
      <c r="O17" s="181">
        <f t="shared" si="7"/>
        <v>29.260317460317459</v>
      </c>
      <c r="P17" s="180">
        <f t="shared" si="9"/>
        <v>0.86165781423070897</v>
      </c>
    </row>
    <row r="18" spans="1:16" x14ac:dyDescent="0.3">
      <c r="A18">
        <v>28</v>
      </c>
      <c r="B18" s="187">
        <v>7.9</v>
      </c>
      <c r="C18" s="187">
        <v>92.6</v>
      </c>
      <c r="D18" s="186">
        <f t="shared" si="0"/>
        <v>3.822990621377638E-2</v>
      </c>
      <c r="E18" s="186">
        <f t="shared" si="1"/>
        <v>0.44811257156907497</v>
      </c>
      <c r="F18" s="185">
        <f t="shared" si="2"/>
        <v>7.4777777777777779</v>
      </c>
      <c r="G18" s="185">
        <f t="shared" si="3"/>
        <v>29.911111111111111</v>
      </c>
      <c r="H18" s="184">
        <f t="shared" si="8"/>
        <v>1.4981475275340546</v>
      </c>
      <c r="J18" s="183">
        <v>1.1000000000000001</v>
      </c>
      <c r="K18" s="183">
        <v>58</v>
      </c>
      <c r="L18" s="182">
        <f t="shared" si="4"/>
        <v>5.3231514981207624E-3</v>
      </c>
      <c r="M18" s="182">
        <f t="shared" si="5"/>
        <v>0.28067526081000382</v>
      </c>
      <c r="N18" s="181">
        <f t="shared" si="6"/>
        <v>7.8777777777777782</v>
      </c>
      <c r="O18" s="181">
        <f t="shared" si="7"/>
        <v>31.511111111111113</v>
      </c>
      <c r="P18" s="180">
        <f t="shared" si="9"/>
        <v>0.8907183876198993</v>
      </c>
    </row>
    <row r="19" spans="1:16" x14ac:dyDescent="0.3">
      <c r="A19">
        <v>30</v>
      </c>
      <c r="B19" s="187">
        <v>8.3000000000000007</v>
      </c>
      <c r="C19" s="187">
        <v>97.5</v>
      </c>
      <c r="D19" s="186">
        <f t="shared" si="0"/>
        <v>4.0165597667638477E-2</v>
      </c>
      <c r="E19" s="186">
        <f t="shared" si="1"/>
        <v>0.47182479187888571</v>
      </c>
      <c r="F19" s="185">
        <f t="shared" si="2"/>
        <v>8.011904761904761</v>
      </c>
      <c r="G19" s="185">
        <f t="shared" si="3"/>
        <v>32.047619047619044</v>
      </c>
      <c r="H19" s="184">
        <f t="shared" si="8"/>
        <v>1.4722616091317386</v>
      </c>
      <c r="J19" s="183">
        <v>7.7</v>
      </c>
      <c r="K19" s="183">
        <v>63.8</v>
      </c>
      <c r="L19" s="182">
        <f t="shared" si="4"/>
        <v>3.7262060486845335E-2</v>
      </c>
      <c r="M19" s="182">
        <f t="shared" si="5"/>
        <v>0.30874278689100421</v>
      </c>
      <c r="N19" s="181">
        <f t="shared" si="6"/>
        <v>8.4404761904761898</v>
      </c>
      <c r="O19" s="181">
        <f t="shared" si="7"/>
        <v>33.761904761904759</v>
      </c>
      <c r="P19" s="180">
        <f t="shared" si="9"/>
        <v>0.91447087795643001</v>
      </c>
    </row>
    <row r="22" spans="1:16" x14ac:dyDescent="0.3">
      <c r="A22" t="s">
        <v>1146</v>
      </c>
      <c r="B22">
        <v>156</v>
      </c>
    </row>
    <row r="23" spans="1:16" x14ac:dyDescent="0.3">
      <c r="A23" t="s">
        <v>1145</v>
      </c>
      <c r="B23">
        <v>20</v>
      </c>
    </row>
    <row r="24" spans="1:16" x14ac:dyDescent="0.3">
      <c r="A24" t="s">
        <v>1144</v>
      </c>
      <c r="B24">
        <f>B22-B23</f>
        <v>136</v>
      </c>
    </row>
    <row r="25" spans="1:16" x14ac:dyDescent="0.3">
      <c r="A25" t="s">
        <v>1143</v>
      </c>
      <c r="B25">
        <v>1.0129999999999999</v>
      </c>
    </row>
    <row r="26" spans="1:16" x14ac:dyDescent="0.3">
      <c r="A26" t="s">
        <v>1142</v>
      </c>
      <c r="B26" s="61">
        <f>(B25*B24)/(343*0.083)</f>
        <v>4.839228634655238</v>
      </c>
      <c r="C26" t="s">
        <v>1141</v>
      </c>
    </row>
    <row r="28" spans="1:16" x14ac:dyDescent="0.3">
      <c r="A28" s="179" t="s">
        <v>1140</v>
      </c>
      <c r="B28" s="178">
        <f>6.73/21*0.02*1000</f>
        <v>6.4095238095238098</v>
      </c>
    </row>
    <row r="29" spans="1:16" x14ac:dyDescent="0.3">
      <c r="A29" s="179" t="s">
        <v>1139</v>
      </c>
      <c r="B29" s="178">
        <f>B28/24</f>
        <v>0.26706349206349206</v>
      </c>
    </row>
    <row r="30" spans="1:16" x14ac:dyDescent="0.3">
      <c r="A30" s="177" t="s">
        <v>1138</v>
      </c>
      <c r="B30" s="176">
        <f>7.09/21*0.02*1000</f>
        <v>6.7523809523809524</v>
      </c>
    </row>
    <row r="31" spans="1:16" x14ac:dyDescent="0.3">
      <c r="A31" s="177" t="s">
        <v>1137</v>
      </c>
      <c r="B31" s="176">
        <f>B30/24</f>
        <v>0.28134920634920635</v>
      </c>
    </row>
  </sheetData>
  <mergeCells count="4">
    <mergeCell ref="B5:C5"/>
    <mergeCell ref="D5:G5"/>
    <mergeCell ref="J5:K5"/>
    <mergeCell ref="L5:O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workbookViewId="0">
      <selection sqref="A1:A1048576"/>
    </sheetView>
  </sheetViews>
  <sheetFormatPr defaultRowHeight="14.4" x14ac:dyDescent="0.3"/>
  <cols>
    <col min="1" max="1" width="56.33203125" customWidth="1"/>
    <col min="2" max="2" width="50.88671875" customWidth="1"/>
  </cols>
  <sheetData>
    <row r="1" spans="1:2" x14ac:dyDescent="0.3">
      <c r="A1" t="s">
        <v>1161</v>
      </c>
      <c r="B1" t="s">
        <v>1160</v>
      </c>
    </row>
    <row r="2" spans="1:2" x14ac:dyDescent="0.3">
      <c r="A2" t="s">
        <v>1163</v>
      </c>
      <c r="B2" t="s">
        <v>1162</v>
      </c>
    </row>
    <row r="3" spans="1:2" x14ac:dyDescent="0.3">
      <c r="A3" t="s">
        <v>1165</v>
      </c>
      <c r="B3" t="s">
        <v>1164</v>
      </c>
    </row>
    <row r="4" spans="1:2" x14ac:dyDescent="0.3">
      <c r="A4" t="s">
        <v>1167</v>
      </c>
      <c r="B4" t="s">
        <v>1166</v>
      </c>
    </row>
    <row r="5" spans="1:2" x14ac:dyDescent="0.3">
      <c r="A5" t="s">
        <v>1169</v>
      </c>
      <c r="B5" t="s">
        <v>1168</v>
      </c>
    </row>
    <row r="6" spans="1:2" x14ac:dyDescent="0.3">
      <c r="A6" t="s">
        <v>1171</v>
      </c>
      <c r="B6" t="s">
        <v>1170</v>
      </c>
    </row>
    <row r="7" spans="1:2" x14ac:dyDescent="0.3">
      <c r="A7" t="s">
        <v>1173</v>
      </c>
      <c r="B7" t="s">
        <v>1172</v>
      </c>
    </row>
    <row r="8" spans="1:2" x14ac:dyDescent="0.3">
      <c r="A8" t="s">
        <v>1175</v>
      </c>
      <c r="B8" t="s">
        <v>1174</v>
      </c>
    </row>
    <row r="9" spans="1:2" x14ac:dyDescent="0.3">
      <c r="A9" t="s">
        <v>1177</v>
      </c>
      <c r="B9" t="s">
        <v>1176</v>
      </c>
    </row>
    <row r="10" spans="1:2" x14ac:dyDescent="0.3">
      <c r="A10" t="s">
        <v>1179</v>
      </c>
      <c r="B10" t="s">
        <v>1178</v>
      </c>
    </row>
    <row r="11" spans="1:2" x14ac:dyDescent="0.3">
      <c r="A11" t="s">
        <v>1181</v>
      </c>
      <c r="B11" t="s">
        <v>1180</v>
      </c>
    </row>
    <row r="12" spans="1:2" x14ac:dyDescent="0.3">
      <c r="A12" t="s">
        <v>1183</v>
      </c>
      <c r="B12" t="s">
        <v>1182</v>
      </c>
    </row>
    <row r="13" spans="1:2" x14ac:dyDescent="0.3">
      <c r="A13" t="s">
        <v>1185</v>
      </c>
      <c r="B13" t="s">
        <v>1184</v>
      </c>
    </row>
    <row r="14" spans="1:2" x14ac:dyDescent="0.3">
      <c r="A14" t="s">
        <v>1187</v>
      </c>
      <c r="B14" t="s">
        <v>1186</v>
      </c>
    </row>
    <row r="15" spans="1:2" x14ac:dyDescent="0.3">
      <c r="A15" t="s">
        <v>1189</v>
      </c>
      <c r="B15" t="s">
        <v>1188</v>
      </c>
    </row>
    <row r="16" spans="1:2" x14ac:dyDescent="0.3">
      <c r="A16" t="s">
        <v>1191</v>
      </c>
      <c r="B16" t="s">
        <v>1190</v>
      </c>
    </row>
    <row r="17" spans="1:2" x14ac:dyDescent="0.3">
      <c r="A17" t="s">
        <v>1193</v>
      </c>
      <c r="B17" t="s">
        <v>1192</v>
      </c>
    </row>
    <row r="18" spans="1:2" x14ac:dyDescent="0.3">
      <c r="A18" t="s">
        <v>1195</v>
      </c>
      <c r="B18" t="s">
        <v>1194</v>
      </c>
    </row>
    <row r="19" spans="1:2" x14ac:dyDescent="0.3">
      <c r="A19" t="s">
        <v>1197</v>
      </c>
      <c r="B19" t="s">
        <v>1196</v>
      </c>
    </row>
    <row r="20" spans="1:2" x14ac:dyDescent="0.3">
      <c r="A20" t="s">
        <v>1199</v>
      </c>
      <c r="B20" t="s">
        <v>1198</v>
      </c>
    </row>
    <row r="21" spans="1:2" x14ac:dyDescent="0.3">
      <c r="A21" t="s">
        <v>1201</v>
      </c>
      <c r="B21" t="s">
        <v>1200</v>
      </c>
    </row>
    <row r="22" spans="1:2" x14ac:dyDescent="0.3">
      <c r="A22" t="s">
        <v>1203</v>
      </c>
      <c r="B22" t="s">
        <v>1202</v>
      </c>
    </row>
    <row r="23" spans="1:2" x14ac:dyDescent="0.3">
      <c r="A23" t="s">
        <v>1205</v>
      </c>
      <c r="B23" t="s">
        <v>1204</v>
      </c>
    </row>
    <row r="24" spans="1:2" x14ac:dyDescent="0.3">
      <c r="A24" t="s">
        <v>1207</v>
      </c>
      <c r="B24" t="s">
        <v>1206</v>
      </c>
    </row>
    <row r="25" spans="1:2" x14ac:dyDescent="0.3">
      <c r="A25" t="s">
        <v>1209</v>
      </c>
      <c r="B25" t="s">
        <v>1208</v>
      </c>
    </row>
    <row r="26" spans="1:2" x14ac:dyDescent="0.3">
      <c r="A26" t="s">
        <v>1211</v>
      </c>
      <c r="B26" t="s">
        <v>1210</v>
      </c>
    </row>
    <row r="27" spans="1:2" x14ac:dyDescent="0.3">
      <c r="A27" t="s">
        <v>1213</v>
      </c>
      <c r="B27" t="s">
        <v>1212</v>
      </c>
    </row>
    <row r="28" spans="1:2" x14ac:dyDescent="0.3">
      <c r="A28" t="s">
        <v>1215</v>
      </c>
      <c r="B28" t="s">
        <v>1214</v>
      </c>
    </row>
    <row r="29" spans="1:2" x14ac:dyDescent="0.3">
      <c r="A29" t="s">
        <v>1217</v>
      </c>
      <c r="B29" t="s">
        <v>1216</v>
      </c>
    </row>
    <row r="30" spans="1:2" x14ac:dyDescent="0.3">
      <c r="A30" t="s">
        <v>1219</v>
      </c>
      <c r="B30" t="s">
        <v>1218</v>
      </c>
    </row>
    <row r="31" spans="1:2" x14ac:dyDescent="0.3">
      <c r="A31" t="s">
        <v>1221</v>
      </c>
      <c r="B31" t="s">
        <v>1220</v>
      </c>
    </row>
    <row r="32" spans="1:2" x14ac:dyDescent="0.3">
      <c r="A32" t="s">
        <v>1223</v>
      </c>
      <c r="B32" t="s">
        <v>1222</v>
      </c>
    </row>
    <row r="33" spans="1:2" x14ac:dyDescent="0.3">
      <c r="A33" t="s">
        <v>1225</v>
      </c>
      <c r="B33" t="s">
        <v>1224</v>
      </c>
    </row>
    <row r="34" spans="1:2" x14ac:dyDescent="0.3">
      <c r="A34" t="s">
        <v>1227</v>
      </c>
      <c r="B34" t="s">
        <v>1226</v>
      </c>
    </row>
    <row r="35" spans="1:2" x14ac:dyDescent="0.3">
      <c r="A35" t="s">
        <v>1229</v>
      </c>
      <c r="B35" t="s">
        <v>1228</v>
      </c>
    </row>
    <row r="36" spans="1:2" x14ac:dyDescent="0.3">
      <c r="A36" t="s">
        <v>1231</v>
      </c>
      <c r="B36" t="s">
        <v>1230</v>
      </c>
    </row>
    <row r="37" spans="1:2" x14ac:dyDescent="0.3">
      <c r="A37" t="s">
        <v>1233</v>
      </c>
      <c r="B37" t="s">
        <v>1232</v>
      </c>
    </row>
    <row r="38" spans="1:2" x14ac:dyDescent="0.3">
      <c r="A38" t="s">
        <v>1235</v>
      </c>
      <c r="B38" t="s">
        <v>1234</v>
      </c>
    </row>
    <row r="39" spans="1:2" x14ac:dyDescent="0.3">
      <c r="A39" t="s">
        <v>1237</v>
      </c>
      <c r="B39" t="s">
        <v>1236</v>
      </c>
    </row>
    <row r="40" spans="1:2" x14ac:dyDescent="0.3">
      <c r="A40" t="s">
        <v>1239</v>
      </c>
      <c r="B40" t="s">
        <v>1238</v>
      </c>
    </row>
    <row r="41" spans="1:2" x14ac:dyDescent="0.3">
      <c r="A41" t="s">
        <v>1241</v>
      </c>
      <c r="B41" t="s">
        <v>1240</v>
      </c>
    </row>
    <row r="42" spans="1:2" x14ac:dyDescent="0.3">
      <c r="A42" t="s">
        <v>1243</v>
      </c>
      <c r="B42" t="s">
        <v>1242</v>
      </c>
    </row>
    <row r="43" spans="1:2" x14ac:dyDescent="0.3">
      <c r="A43" t="s">
        <v>1244</v>
      </c>
      <c r="B43" t="s">
        <v>1134</v>
      </c>
    </row>
    <row r="44" spans="1:2" x14ac:dyDescent="0.3">
      <c r="A44" t="s">
        <v>1245</v>
      </c>
      <c r="B44" t="s">
        <v>1132</v>
      </c>
    </row>
    <row r="45" spans="1:2" x14ac:dyDescent="0.3">
      <c r="A45" t="s">
        <v>1247</v>
      </c>
      <c r="B45" t="s">
        <v>1246</v>
      </c>
    </row>
    <row r="46" spans="1:2" x14ac:dyDescent="0.3">
      <c r="A46" t="s">
        <v>1248</v>
      </c>
      <c r="B46" t="s">
        <v>1133</v>
      </c>
    </row>
    <row r="47" spans="1:2" x14ac:dyDescent="0.3">
      <c r="A47" t="s">
        <v>1250</v>
      </c>
      <c r="B47" t="s">
        <v>1249</v>
      </c>
    </row>
    <row r="48" spans="1:2" x14ac:dyDescent="0.3">
      <c r="A48" t="s">
        <v>1252</v>
      </c>
      <c r="B48" t="s">
        <v>1251</v>
      </c>
    </row>
    <row r="49" spans="1:2" x14ac:dyDescent="0.3">
      <c r="A49" t="s">
        <v>1254</v>
      </c>
      <c r="B49" t="s">
        <v>1253</v>
      </c>
    </row>
    <row r="50" spans="1:2" x14ac:dyDescent="0.3">
      <c r="A50" t="s">
        <v>1256</v>
      </c>
      <c r="B50" t="s">
        <v>1255</v>
      </c>
    </row>
    <row r="51" spans="1:2" x14ac:dyDescent="0.3">
      <c r="A51" t="s">
        <v>1258</v>
      </c>
      <c r="B51" t="s">
        <v>1257</v>
      </c>
    </row>
    <row r="52" spans="1:2" x14ac:dyDescent="0.3">
      <c r="A52" t="s">
        <v>1260</v>
      </c>
      <c r="B52" t="s">
        <v>1259</v>
      </c>
    </row>
    <row r="53" spans="1:2" x14ac:dyDescent="0.3">
      <c r="A53" t="s">
        <v>1262</v>
      </c>
      <c r="B53" t="s">
        <v>1261</v>
      </c>
    </row>
    <row r="54" spans="1:2" x14ac:dyDescent="0.3">
      <c r="A54" t="s">
        <v>1264</v>
      </c>
      <c r="B54" t="s">
        <v>1263</v>
      </c>
    </row>
    <row r="55" spans="1:2" x14ac:dyDescent="0.3">
      <c r="A55" t="s">
        <v>1266</v>
      </c>
      <c r="B55" t="s">
        <v>1265</v>
      </c>
    </row>
    <row r="56" spans="1:2" x14ac:dyDescent="0.3">
      <c r="A56" t="s">
        <v>1268</v>
      </c>
      <c r="B56" t="s">
        <v>1267</v>
      </c>
    </row>
    <row r="57" spans="1:2" x14ac:dyDescent="0.3">
      <c r="A57" t="s">
        <v>1270</v>
      </c>
      <c r="B57" t="s">
        <v>1269</v>
      </c>
    </row>
    <row r="58" spans="1:2" x14ac:dyDescent="0.3">
      <c r="A58" t="s">
        <v>1272</v>
      </c>
      <c r="B58" t="s">
        <v>1271</v>
      </c>
    </row>
    <row r="59" spans="1:2" x14ac:dyDescent="0.3">
      <c r="A59" t="s">
        <v>1274</v>
      </c>
      <c r="B59" t="s">
        <v>1273</v>
      </c>
    </row>
    <row r="60" spans="1:2" x14ac:dyDescent="0.3">
      <c r="A60" t="s">
        <v>1276</v>
      </c>
      <c r="B60" t="s">
        <v>1275</v>
      </c>
    </row>
    <row r="61" spans="1:2" x14ac:dyDescent="0.3">
      <c r="A61" t="s">
        <v>1278</v>
      </c>
      <c r="B61" t="s">
        <v>1277</v>
      </c>
    </row>
    <row r="62" spans="1:2" x14ac:dyDescent="0.3">
      <c r="A62" t="s">
        <v>1280</v>
      </c>
      <c r="B62" t="s">
        <v>1279</v>
      </c>
    </row>
    <row r="63" spans="1:2" x14ac:dyDescent="0.3">
      <c r="A63" t="s">
        <v>1281</v>
      </c>
      <c r="B63" t="s">
        <v>1126</v>
      </c>
    </row>
    <row r="64" spans="1:2" x14ac:dyDescent="0.3">
      <c r="A64" t="s">
        <v>1282</v>
      </c>
      <c r="B64" t="s">
        <v>1129</v>
      </c>
    </row>
    <row r="65" spans="1:2" x14ac:dyDescent="0.3">
      <c r="A65" t="s">
        <v>1283</v>
      </c>
      <c r="B65" t="s">
        <v>1099</v>
      </c>
    </row>
    <row r="66" spans="1:2" x14ac:dyDescent="0.3">
      <c r="A66" t="s">
        <v>1284</v>
      </c>
      <c r="B66" t="s">
        <v>1123</v>
      </c>
    </row>
    <row r="67" spans="1:2" x14ac:dyDescent="0.3">
      <c r="A67" t="s">
        <v>1285</v>
      </c>
      <c r="B67" t="s">
        <v>1097</v>
      </c>
    </row>
    <row r="68" spans="1:2" x14ac:dyDescent="0.3">
      <c r="A68" t="s">
        <v>1286</v>
      </c>
      <c r="B68" t="s">
        <v>1096</v>
      </c>
    </row>
    <row r="69" spans="1:2" x14ac:dyDescent="0.3">
      <c r="A69" t="s">
        <v>1287</v>
      </c>
      <c r="B69" t="s">
        <v>1113</v>
      </c>
    </row>
    <row r="70" spans="1:2" x14ac:dyDescent="0.3">
      <c r="A70" t="s">
        <v>1288</v>
      </c>
      <c r="B70" t="s">
        <v>1110</v>
      </c>
    </row>
    <row r="71" spans="1:2" x14ac:dyDescent="0.3">
      <c r="A71" t="s">
        <v>1289</v>
      </c>
      <c r="B71" t="s">
        <v>1127</v>
      </c>
    </row>
    <row r="72" spans="1:2" x14ac:dyDescent="0.3">
      <c r="A72" t="s">
        <v>1290</v>
      </c>
      <c r="B72" t="s">
        <v>1125</v>
      </c>
    </row>
    <row r="73" spans="1:2" x14ac:dyDescent="0.3">
      <c r="A73" t="s">
        <v>1291</v>
      </c>
      <c r="B73" t="s">
        <v>1116</v>
      </c>
    </row>
    <row r="74" spans="1:2" x14ac:dyDescent="0.3">
      <c r="A74" t="s">
        <v>1292</v>
      </c>
      <c r="B74" t="s">
        <v>1115</v>
      </c>
    </row>
    <row r="75" spans="1:2" x14ac:dyDescent="0.3">
      <c r="A75" t="s">
        <v>1293</v>
      </c>
      <c r="B75" t="s">
        <v>1107</v>
      </c>
    </row>
    <row r="76" spans="1:2" x14ac:dyDescent="0.3">
      <c r="A76" t="s">
        <v>1294</v>
      </c>
      <c r="B76" t="s">
        <v>1105</v>
      </c>
    </row>
    <row r="77" spans="1:2" x14ac:dyDescent="0.3">
      <c r="A77" t="s">
        <v>1295</v>
      </c>
      <c r="B77" t="s">
        <v>1112</v>
      </c>
    </row>
    <row r="78" spans="1:2" x14ac:dyDescent="0.3">
      <c r="A78" t="s">
        <v>1297</v>
      </c>
      <c r="B78" t="s">
        <v>1296</v>
      </c>
    </row>
    <row r="79" spans="1:2" x14ac:dyDescent="0.3">
      <c r="A79" t="s">
        <v>1299</v>
      </c>
      <c r="B79" t="s">
        <v>1298</v>
      </c>
    </row>
    <row r="80" spans="1:2" x14ac:dyDescent="0.3">
      <c r="A80" t="s">
        <v>1301</v>
      </c>
      <c r="B80" t="s">
        <v>1300</v>
      </c>
    </row>
    <row r="81" spans="1:2" x14ac:dyDescent="0.3">
      <c r="A81" t="s">
        <v>1303</v>
      </c>
      <c r="B81" t="s">
        <v>1302</v>
      </c>
    </row>
    <row r="82" spans="1:2" x14ac:dyDescent="0.3">
      <c r="A82" t="s">
        <v>1305</v>
      </c>
      <c r="B82" t="s">
        <v>1304</v>
      </c>
    </row>
    <row r="83" spans="1:2" x14ac:dyDescent="0.3">
      <c r="A83" t="s">
        <v>1307</v>
      </c>
      <c r="B83" t="s">
        <v>1306</v>
      </c>
    </row>
    <row r="84" spans="1:2" x14ac:dyDescent="0.3">
      <c r="A84" t="s">
        <v>1309</v>
      </c>
      <c r="B84" t="s">
        <v>1308</v>
      </c>
    </row>
    <row r="85" spans="1:2" x14ac:dyDescent="0.3">
      <c r="A85" t="s">
        <v>1311</v>
      </c>
      <c r="B85" t="s">
        <v>1310</v>
      </c>
    </row>
    <row r="86" spans="1:2" x14ac:dyDescent="0.3">
      <c r="A86" t="s">
        <v>1312</v>
      </c>
      <c r="B86" t="s">
        <v>1131</v>
      </c>
    </row>
    <row r="87" spans="1:2" x14ac:dyDescent="0.3">
      <c r="A87" t="s">
        <v>1314</v>
      </c>
      <c r="B87" t="s">
        <v>1313</v>
      </c>
    </row>
    <row r="88" spans="1:2" x14ac:dyDescent="0.3">
      <c r="A88" t="s">
        <v>1315</v>
      </c>
      <c r="B88" t="s">
        <v>1119</v>
      </c>
    </row>
    <row r="89" spans="1:2" x14ac:dyDescent="0.3">
      <c r="A89" t="s">
        <v>1317</v>
      </c>
      <c r="B89" t="s">
        <v>1316</v>
      </c>
    </row>
    <row r="90" spans="1:2" x14ac:dyDescent="0.3">
      <c r="A90" t="s">
        <v>1319</v>
      </c>
      <c r="B90" t="s">
        <v>1318</v>
      </c>
    </row>
    <row r="91" spans="1:2" x14ac:dyDescent="0.3">
      <c r="A91" t="s">
        <v>1321</v>
      </c>
      <c r="B91" t="s">
        <v>1320</v>
      </c>
    </row>
    <row r="92" spans="1:2" x14ac:dyDescent="0.3">
      <c r="A92" t="s">
        <v>1323</v>
      </c>
      <c r="B92" t="s">
        <v>1322</v>
      </c>
    </row>
    <row r="93" spans="1:2" x14ac:dyDescent="0.3">
      <c r="A93" t="s">
        <v>1324</v>
      </c>
      <c r="B93" t="s">
        <v>1136</v>
      </c>
    </row>
    <row r="94" spans="1:2" x14ac:dyDescent="0.3">
      <c r="A94" t="s">
        <v>1326</v>
      </c>
      <c r="B94" t="s">
        <v>1325</v>
      </c>
    </row>
    <row r="95" spans="1:2" x14ac:dyDescent="0.3">
      <c r="A95" t="s">
        <v>1328</v>
      </c>
      <c r="B95" t="s">
        <v>1327</v>
      </c>
    </row>
    <row r="96" spans="1:2" x14ac:dyDescent="0.3">
      <c r="A96" t="s">
        <v>1330</v>
      </c>
      <c r="B96" t="s">
        <v>1329</v>
      </c>
    </row>
    <row r="97" spans="1:2" x14ac:dyDescent="0.3">
      <c r="A97" t="s">
        <v>1332</v>
      </c>
      <c r="B97" t="s">
        <v>1331</v>
      </c>
    </row>
    <row r="98" spans="1:2" x14ac:dyDescent="0.3">
      <c r="A98" t="s">
        <v>1334</v>
      </c>
      <c r="B98" t="s">
        <v>1333</v>
      </c>
    </row>
    <row r="99" spans="1:2" x14ac:dyDescent="0.3">
      <c r="A99" t="s">
        <v>1336</v>
      </c>
      <c r="B99" t="s">
        <v>1335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topLeftCell="A103" workbookViewId="0">
      <selection activeCell="A124" sqref="A124"/>
    </sheetView>
  </sheetViews>
  <sheetFormatPr defaultRowHeight="14.4" x14ac:dyDescent="0.3"/>
  <cols>
    <col min="1" max="1" width="55.88671875" style="99" bestFit="1" customWidth="1"/>
    <col min="2" max="2" width="46.21875" bestFit="1" customWidth="1"/>
  </cols>
  <sheetData>
    <row r="1" spans="1:2" x14ac:dyDescent="0.3">
      <c r="A1" s="99" t="s">
        <v>1161</v>
      </c>
      <c r="B1" t="s">
        <v>1160</v>
      </c>
    </row>
    <row r="2" spans="1:2" x14ac:dyDescent="0.3">
      <c r="A2" s="99" t="s">
        <v>1338</v>
      </c>
      <c r="B2" t="s">
        <v>1337</v>
      </c>
    </row>
    <row r="3" spans="1:2" x14ac:dyDescent="0.3">
      <c r="A3" s="99" t="s">
        <v>1340</v>
      </c>
      <c r="B3" t="s">
        <v>1339</v>
      </c>
    </row>
    <row r="4" spans="1:2" x14ac:dyDescent="0.3">
      <c r="A4" s="99" t="s">
        <v>1342</v>
      </c>
      <c r="B4" t="s">
        <v>1341</v>
      </c>
    </row>
    <row r="5" spans="1:2" x14ac:dyDescent="0.3">
      <c r="A5" s="99" t="s">
        <v>1344</v>
      </c>
      <c r="B5" t="s">
        <v>1343</v>
      </c>
    </row>
    <row r="6" spans="1:2" x14ac:dyDescent="0.3">
      <c r="A6" s="99" t="s">
        <v>1346</v>
      </c>
      <c r="B6" t="s">
        <v>1345</v>
      </c>
    </row>
    <row r="7" spans="1:2" x14ac:dyDescent="0.3">
      <c r="A7" s="99" t="s">
        <v>1348</v>
      </c>
      <c r="B7" t="s">
        <v>1347</v>
      </c>
    </row>
    <row r="8" spans="1:2" x14ac:dyDescent="0.3">
      <c r="A8" s="99" t="s">
        <v>1350</v>
      </c>
      <c r="B8" t="s">
        <v>1349</v>
      </c>
    </row>
    <row r="9" spans="1:2" x14ac:dyDescent="0.3">
      <c r="A9" s="99" t="s">
        <v>1352</v>
      </c>
      <c r="B9" t="s">
        <v>1351</v>
      </c>
    </row>
    <row r="10" spans="1:2" x14ac:dyDescent="0.3">
      <c r="A10" s="99" t="s">
        <v>1354</v>
      </c>
      <c r="B10" t="s">
        <v>1353</v>
      </c>
    </row>
    <row r="11" spans="1:2" x14ac:dyDescent="0.3">
      <c r="A11" s="99" t="s">
        <v>1356</v>
      </c>
      <c r="B11" t="s">
        <v>1355</v>
      </c>
    </row>
    <row r="12" spans="1:2" x14ac:dyDescent="0.3">
      <c r="A12" s="99" t="s">
        <v>1358</v>
      </c>
      <c r="B12" t="s">
        <v>1357</v>
      </c>
    </row>
    <row r="13" spans="1:2" x14ac:dyDescent="0.3">
      <c r="A13" s="99" t="s">
        <v>1360</v>
      </c>
      <c r="B13" t="s">
        <v>1359</v>
      </c>
    </row>
    <row r="14" spans="1:2" x14ac:dyDescent="0.3">
      <c r="A14" s="99" t="s">
        <v>1362</v>
      </c>
      <c r="B14" t="s">
        <v>1361</v>
      </c>
    </row>
    <row r="15" spans="1:2" x14ac:dyDescent="0.3">
      <c r="A15" s="99" t="s">
        <v>1364</v>
      </c>
      <c r="B15" t="s">
        <v>1363</v>
      </c>
    </row>
    <row r="16" spans="1:2" x14ac:dyDescent="0.3">
      <c r="A16" s="99" t="s">
        <v>1366</v>
      </c>
      <c r="B16" t="s">
        <v>1365</v>
      </c>
    </row>
    <row r="17" spans="1:2" x14ac:dyDescent="0.3">
      <c r="A17" s="99" t="s">
        <v>1368</v>
      </c>
      <c r="B17" t="s">
        <v>1367</v>
      </c>
    </row>
    <row r="18" spans="1:2" x14ac:dyDescent="0.3">
      <c r="A18" s="99" t="s">
        <v>1370</v>
      </c>
      <c r="B18" t="s">
        <v>1369</v>
      </c>
    </row>
    <row r="19" spans="1:2" x14ac:dyDescent="0.3">
      <c r="A19" s="99" t="s">
        <v>1372</v>
      </c>
      <c r="B19" t="s">
        <v>1371</v>
      </c>
    </row>
    <row r="20" spans="1:2" x14ac:dyDescent="0.3">
      <c r="A20" s="99" t="s">
        <v>1374</v>
      </c>
      <c r="B20" t="s">
        <v>1373</v>
      </c>
    </row>
    <row r="21" spans="1:2" x14ac:dyDescent="0.3">
      <c r="A21" s="99" t="s">
        <v>1376</v>
      </c>
      <c r="B21" t="s">
        <v>1375</v>
      </c>
    </row>
    <row r="22" spans="1:2" x14ac:dyDescent="0.3">
      <c r="A22" s="99" t="s">
        <v>1378</v>
      </c>
      <c r="B22" t="s">
        <v>1377</v>
      </c>
    </row>
    <row r="23" spans="1:2" x14ac:dyDescent="0.3">
      <c r="A23" s="99" t="s">
        <v>1380</v>
      </c>
      <c r="B23" t="s">
        <v>1379</v>
      </c>
    </row>
    <row r="24" spans="1:2" x14ac:dyDescent="0.3">
      <c r="A24" s="99" t="s">
        <v>1382</v>
      </c>
      <c r="B24" t="s">
        <v>1381</v>
      </c>
    </row>
    <row r="25" spans="1:2" x14ac:dyDescent="0.3">
      <c r="A25" s="99" t="s">
        <v>1384</v>
      </c>
      <c r="B25" t="s">
        <v>1383</v>
      </c>
    </row>
    <row r="26" spans="1:2" x14ac:dyDescent="0.3">
      <c r="A26" s="99" t="s">
        <v>1386</v>
      </c>
      <c r="B26" t="s">
        <v>1385</v>
      </c>
    </row>
    <row r="27" spans="1:2" x14ac:dyDescent="0.3">
      <c r="A27" s="99" t="s">
        <v>1388</v>
      </c>
      <c r="B27" t="s">
        <v>1387</v>
      </c>
    </row>
    <row r="28" spans="1:2" x14ac:dyDescent="0.3">
      <c r="A28" s="99" t="s">
        <v>1390</v>
      </c>
      <c r="B28" t="s">
        <v>1389</v>
      </c>
    </row>
    <row r="29" spans="1:2" x14ac:dyDescent="0.3">
      <c r="A29" s="99" t="s">
        <v>1392</v>
      </c>
      <c r="B29" t="s">
        <v>1391</v>
      </c>
    </row>
    <row r="30" spans="1:2" x14ac:dyDescent="0.3">
      <c r="A30" s="99" t="s">
        <v>1394</v>
      </c>
      <c r="B30" t="s">
        <v>1393</v>
      </c>
    </row>
    <row r="31" spans="1:2" x14ac:dyDescent="0.3">
      <c r="A31" s="99" t="s">
        <v>1396</v>
      </c>
      <c r="B31" t="s">
        <v>1395</v>
      </c>
    </row>
    <row r="32" spans="1:2" x14ac:dyDescent="0.3">
      <c r="A32" s="99" t="s">
        <v>1398</v>
      </c>
      <c r="B32" t="s">
        <v>1397</v>
      </c>
    </row>
    <row r="33" spans="1:2" x14ac:dyDescent="0.3">
      <c r="A33" s="99" t="s">
        <v>1400</v>
      </c>
      <c r="B33" t="s">
        <v>1399</v>
      </c>
    </row>
    <row r="34" spans="1:2" x14ac:dyDescent="0.3">
      <c r="A34" s="99" t="s">
        <v>1402</v>
      </c>
      <c r="B34" t="s">
        <v>1401</v>
      </c>
    </row>
    <row r="35" spans="1:2" x14ac:dyDescent="0.3">
      <c r="A35" s="99" t="s">
        <v>1404</v>
      </c>
      <c r="B35" t="s">
        <v>1403</v>
      </c>
    </row>
    <row r="36" spans="1:2" x14ac:dyDescent="0.3">
      <c r="A36" s="99" t="s">
        <v>1406</v>
      </c>
      <c r="B36" t="s">
        <v>1405</v>
      </c>
    </row>
    <row r="37" spans="1:2" x14ac:dyDescent="0.3">
      <c r="A37" s="99" t="s">
        <v>1408</v>
      </c>
      <c r="B37" t="s">
        <v>1407</v>
      </c>
    </row>
    <row r="38" spans="1:2" x14ac:dyDescent="0.3">
      <c r="A38" s="99" t="s">
        <v>1410</v>
      </c>
      <c r="B38" t="s">
        <v>1409</v>
      </c>
    </row>
    <row r="39" spans="1:2" x14ac:dyDescent="0.3">
      <c r="A39" s="99" t="s">
        <v>1412</v>
      </c>
      <c r="B39" t="s">
        <v>1411</v>
      </c>
    </row>
    <row r="40" spans="1:2" x14ac:dyDescent="0.3">
      <c r="A40" s="99" t="s">
        <v>1414</v>
      </c>
      <c r="B40" t="s">
        <v>1413</v>
      </c>
    </row>
    <row r="41" spans="1:2" x14ac:dyDescent="0.3">
      <c r="A41" s="99" t="s">
        <v>1416</v>
      </c>
      <c r="B41" t="s">
        <v>1415</v>
      </c>
    </row>
    <row r="42" spans="1:2" x14ac:dyDescent="0.3">
      <c r="A42" s="99" t="s">
        <v>1418</v>
      </c>
      <c r="B42" t="s">
        <v>1417</v>
      </c>
    </row>
    <row r="43" spans="1:2" x14ac:dyDescent="0.3">
      <c r="A43" s="99" t="s">
        <v>1420</v>
      </c>
      <c r="B43" t="s">
        <v>1419</v>
      </c>
    </row>
    <row r="44" spans="1:2" x14ac:dyDescent="0.3">
      <c r="A44" s="99" t="s">
        <v>1422</v>
      </c>
      <c r="B44" t="s">
        <v>1421</v>
      </c>
    </row>
    <row r="45" spans="1:2" x14ac:dyDescent="0.3">
      <c r="A45" s="99" t="s">
        <v>1424</v>
      </c>
      <c r="B45" t="s">
        <v>1423</v>
      </c>
    </row>
    <row r="46" spans="1:2" x14ac:dyDescent="0.3">
      <c r="A46" s="99" t="s">
        <v>1426</v>
      </c>
      <c r="B46" t="s">
        <v>1425</v>
      </c>
    </row>
    <row r="47" spans="1:2" x14ac:dyDescent="0.3">
      <c r="A47" s="99" t="s">
        <v>1428</v>
      </c>
      <c r="B47" t="s">
        <v>1427</v>
      </c>
    </row>
    <row r="48" spans="1:2" x14ac:dyDescent="0.3">
      <c r="A48" s="99" t="s">
        <v>1430</v>
      </c>
      <c r="B48" t="s">
        <v>1429</v>
      </c>
    </row>
    <row r="49" spans="1:2" x14ac:dyDescent="0.3">
      <c r="A49" s="99" t="s">
        <v>1432</v>
      </c>
      <c r="B49" t="s">
        <v>1431</v>
      </c>
    </row>
    <row r="50" spans="1:2" x14ac:dyDescent="0.3">
      <c r="A50" s="99" t="s">
        <v>1434</v>
      </c>
      <c r="B50" t="s">
        <v>1433</v>
      </c>
    </row>
    <row r="51" spans="1:2" x14ac:dyDescent="0.3">
      <c r="A51" s="99" t="s">
        <v>1436</v>
      </c>
      <c r="B51" t="s">
        <v>1435</v>
      </c>
    </row>
    <row r="52" spans="1:2" x14ac:dyDescent="0.3">
      <c r="A52" s="99" t="s">
        <v>1438</v>
      </c>
      <c r="B52" t="s">
        <v>1437</v>
      </c>
    </row>
    <row r="53" spans="1:2" x14ac:dyDescent="0.3">
      <c r="A53" s="99" t="s">
        <v>1440</v>
      </c>
      <c r="B53" t="s">
        <v>1439</v>
      </c>
    </row>
    <row r="54" spans="1:2" x14ac:dyDescent="0.3">
      <c r="A54" s="99" t="s">
        <v>1442</v>
      </c>
      <c r="B54" t="s">
        <v>1441</v>
      </c>
    </row>
    <row r="55" spans="1:2" x14ac:dyDescent="0.3">
      <c r="A55" s="99" t="s">
        <v>1444</v>
      </c>
      <c r="B55" t="s">
        <v>1443</v>
      </c>
    </row>
    <row r="56" spans="1:2" x14ac:dyDescent="0.3">
      <c r="A56" s="99" t="s">
        <v>1446</v>
      </c>
      <c r="B56" t="s">
        <v>1445</v>
      </c>
    </row>
    <row r="57" spans="1:2" x14ac:dyDescent="0.3">
      <c r="A57" s="99" t="s">
        <v>1448</v>
      </c>
      <c r="B57" t="s">
        <v>1447</v>
      </c>
    </row>
    <row r="58" spans="1:2" x14ac:dyDescent="0.3">
      <c r="A58" s="99" t="s">
        <v>1450</v>
      </c>
      <c r="B58" t="s">
        <v>1449</v>
      </c>
    </row>
    <row r="59" spans="1:2" x14ac:dyDescent="0.3">
      <c r="A59" s="99" t="s">
        <v>1452</v>
      </c>
      <c r="B59" t="s">
        <v>1451</v>
      </c>
    </row>
    <row r="60" spans="1:2" x14ac:dyDescent="0.3">
      <c r="A60" s="99" t="s">
        <v>1454</v>
      </c>
      <c r="B60" t="s">
        <v>1453</v>
      </c>
    </row>
    <row r="61" spans="1:2" x14ac:dyDescent="0.3">
      <c r="A61" s="99" t="s">
        <v>1456</v>
      </c>
      <c r="B61" t="s">
        <v>1455</v>
      </c>
    </row>
    <row r="62" spans="1:2" x14ac:dyDescent="0.3">
      <c r="A62" s="99" t="s">
        <v>1458</v>
      </c>
      <c r="B62" t="s">
        <v>1457</v>
      </c>
    </row>
    <row r="63" spans="1:2" x14ac:dyDescent="0.3">
      <c r="A63" s="99" t="s">
        <v>1460</v>
      </c>
      <c r="B63" t="s">
        <v>1459</v>
      </c>
    </row>
    <row r="64" spans="1:2" x14ac:dyDescent="0.3">
      <c r="A64" s="99" t="s">
        <v>1462</v>
      </c>
      <c r="B64" t="s">
        <v>1461</v>
      </c>
    </row>
    <row r="65" spans="1:2" x14ac:dyDescent="0.3">
      <c r="A65" s="99" t="s">
        <v>1464</v>
      </c>
      <c r="B65" t="s">
        <v>1463</v>
      </c>
    </row>
    <row r="66" spans="1:2" x14ac:dyDescent="0.3">
      <c r="A66" s="99" t="s">
        <v>1466</v>
      </c>
      <c r="B66" t="s">
        <v>1465</v>
      </c>
    </row>
    <row r="67" spans="1:2" x14ac:dyDescent="0.3">
      <c r="A67" s="99" t="s">
        <v>1468</v>
      </c>
      <c r="B67" t="s">
        <v>1467</v>
      </c>
    </row>
    <row r="68" spans="1:2" x14ac:dyDescent="0.3">
      <c r="A68" s="99" t="s">
        <v>1470</v>
      </c>
      <c r="B68" t="s">
        <v>1469</v>
      </c>
    </row>
    <row r="69" spans="1:2" x14ac:dyDescent="0.3">
      <c r="A69" s="99" t="s">
        <v>1472</v>
      </c>
      <c r="B69" t="s">
        <v>1471</v>
      </c>
    </row>
    <row r="70" spans="1:2" x14ac:dyDescent="0.3">
      <c r="A70" s="99" t="s">
        <v>1474</v>
      </c>
      <c r="B70" t="s">
        <v>1473</v>
      </c>
    </row>
    <row r="71" spans="1:2" x14ac:dyDescent="0.3">
      <c r="A71" s="99" t="s">
        <v>1476</v>
      </c>
      <c r="B71" t="s">
        <v>1475</v>
      </c>
    </row>
    <row r="72" spans="1:2" x14ac:dyDescent="0.3">
      <c r="A72" s="99" t="s">
        <v>1478</v>
      </c>
      <c r="B72" t="s">
        <v>1477</v>
      </c>
    </row>
    <row r="73" spans="1:2" x14ac:dyDescent="0.3">
      <c r="A73" s="99" t="s">
        <v>1480</v>
      </c>
      <c r="B73" t="s">
        <v>1479</v>
      </c>
    </row>
    <row r="74" spans="1:2" x14ac:dyDescent="0.3">
      <c r="A74" s="99" t="s">
        <v>1482</v>
      </c>
      <c r="B74" t="s">
        <v>1481</v>
      </c>
    </row>
    <row r="75" spans="1:2" x14ac:dyDescent="0.3">
      <c r="A75" s="99" t="s">
        <v>1484</v>
      </c>
      <c r="B75" t="s">
        <v>1483</v>
      </c>
    </row>
    <row r="76" spans="1:2" x14ac:dyDescent="0.3">
      <c r="A76" s="99" t="s">
        <v>1486</v>
      </c>
      <c r="B76" t="s">
        <v>1485</v>
      </c>
    </row>
    <row r="77" spans="1:2" x14ac:dyDescent="0.3">
      <c r="A77" s="99" t="s">
        <v>1488</v>
      </c>
      <c r="B77" t="s">
        <v>1487</v>
      </c>
    </row>
    <row r="78" spans="1:2" x14ac:dyDescent="0.3">
      <c r="A78" s="99" t="s">
        <v>1490</v>
      </c>
      <c r="B78" t="s">
        <v>1489</v>
      </c>
    </row>
    <row r="79" spans="1:2" x14ac:dyDescent="0.3">
      <c r="A79" s="99" t="s">
        <v>1492</v>
      </c>
      <c r="B79" t="s">
        <v>1491</v>
      </c>
    </row>
    <row r="80" spans="1:2" x14ac:dyDescent="0.3">
      <c r="A80" s="99" t="s">
        <v>1494</v>
      </c>
      <c r="B80" t="s">
        <v>1493</v>
      </c>
    </row>
    <row r="81" spans="1:2" x14ac:dyDescent="0.3">
      <c r="A81" s="99" t="s">
        <v>1496</v>
      </c>
      <c r="B81" t="s">
        <v>1495</v>
      </c>
    </row>
    <row r="82" spans="1:2" x14ac:dyDescent="0.3">
      <c r="A82" s="99" t="s">
        <v>1498</v>
      </c>
      <c r="B82" t="s">
        <v>1497</v>
      </c>
    </row>
    <row r="83" spans="1:2" x14ac:dyDescent="0.3">
      <c r="A83" s="99" t="s">
        <v>1500</v>
      </c>
      <c r="B83" t="s">
        <v>1499</v>
      </c>
    </row>
    <row r="84" spans="1:2" x14ac:dyDescent="0.3">
      <c r="A84" s="99" t="s">
        <v>1502</v>
      </c>
      <c r="B84" t="s">
        <v>1501</v>
      </c>
    </row>
    <row r="85" spans="1:2" x14ac:dyDescent="0.3">
      <c r="A85" s="99" t="s">
        <v>1504</v>
      </c>
      <c r="B85" t="s">
        <v>1503</v>
      </c>
    </row>
    <row r="86" spans="1:2" x14ac:dyDescent="0.3">
      <c r="A86" s="99" t="s">
        <v>1506</v>
      </c>
      <c r="B86" t="s">
        <v>1505</v>
      </c>
    </row>
    <row r="87" spans="1:2" x14ac:dyDescent="0.3">
      <c r="A87" s="99" t="s">
        <v>1508</v>
      </c>
      <c r="B87" t="s">
        <v>1507</v>
      </c>
    </row>
    <row r="88" spans="1:2" x14ac:dyDescent="0.3">
      <c r="A88" s="99" t="s">
        <v>1510</v>
      </c>
      <c r="B88" t="s">
        <v>1509</v>
      </c>
    </row>
    <row r="89" spans="1:2" x14ac:dyDescent="0.3">
      <c r="A89" s="99" t="s">
        <v>1512</v>
      </c>
      <c r="B89" t="s">
        <v>1511</v>
      </c>
    </row>
    <row r="90" spans="1:2" x14ac:dyDescent="0.3">
      <c r="A90" s="99" t="s">
        <v>1514</v>
      </c>
      <c r="B90" t="s">
        <v>1513</v>
      </c>
    </row>
    <row r="91" spans="1:2" x14ac:dyDescent="0.3">
      <c r="A91" s="99" t="s">
        <v>1516</v>
      </c>
      <c r="B91" t="s">
        <v>1515</v>
      </c>
    </row>
    <row r="92" spans="1:2" x14ac:dyDescent="0.3">
      <c r="A92" s="99" t="s">
        <v>1518</v>
      </c>
      <c r="B92" t="s">
        <v>1517</v>
      </c>
    </row>
    <row r="93" spans="1:2" x14ac:dyDescent="0.3">
      <c r="A93" s="99" t="s">
        <v>1520</v>
      </c>
      <c r="B93" t="s">
        <v>1519</v>
      </c>
    </row>
    <row r="94" spans="1:2" x14ac:dyDescent="0.3">
      <c r="A94" s="99" t="s">
        <v>1522</v>
      </c>
      <c r="B94" t="s">
        <v>1521</v>
      </c>
    </row>
    <row r="95" spans="1:2" x14ac:dyDescent="0.3">
      <c r="A95" s="99" t="s">
        <v>1524</v>
      </c>
      <c r="B95" t="s">
        <v>1523</v>
      </c>
    </row>
    <row r="96" spans="1:2" x14ac:dyDescent="0.3">
      <c r="A96" s="99" t="s">
        <v>1526</v>
      </c>
      <c r="B96" t="s">
        <v>1525</v>
      </c>
    </row>
    <row r="97" spans="1:2" x14ac:dyDescent="0.3">
      <c r="A97" s="99" t="s">
        <v>1528</v>
      </c>
      <c r="B97" t="s">
        <v>1527</v>
      </c>
    </row>
    <row r="98" spans="1:2" x14ac:dyDescent="0.3">
      <c r="A98" s="99" t="s">
        <v>1530</v>
      </c>
      <c r="B98" t="s">
        <v>1529</v>
      </c>
    </row>
    <row r="99" spans="1:2" x14ac:dyDescent="0.3">
      <c r="A99" s="99" t="s">
        <v>1532</v>
      </c>
      <c r="B99" t="s">
        <v>1531</v>
      </c>
    </row>
    <row r="100" spans="1:2" x14ac:dyDescent="0.3">
      <c r="A100" s="99" t="s">
        <v>1534</v>
      </c>
      <c r="B100" t="s">
        <v>1533</v>
      </c>
    </row>
    <row r="101" spans="1:2" x14ac:dyDescent="0.3">
      <c r="A101" s="99" t="s">
        <v>1536</v>
      </c>
      <c r="B101" t="s">
        <v>1535</v>
      </c>
    </row>
    <row r="102" spans="1:2" x14ac:dyDescent="0.3">
      <c r="A102" s="99" t="s">
        <v>1538</v>
      </c>
      <c r="B102" t="s">
        <v>1537</v>
      </c>
    </row>
    <row r="103" spans="1:2" x14ac:dyDescent="0.3">
      <c r="A103" s="99" t="s">
        <v>1540</v>
      </c>
      <c r="B103" t="s">
        <v>1539</v>
      </c>
    </row>
    <row r="104" spans="1:2" x14ac:dyDescent="0.3">
      <c r="A104" s="99" t="s">
        <v>1542</v>
      </c>
      <c r="B104" t="s">
        <v>1541</v>
      </c>
    </row>
    <row r="105" spans="1:2" x14ac:dyDescent="0.3">
      <c r="A105" s="99" t="s">
        <v>1544</v>
      </c>
      <c r="B105" t="s">
        <v>1543</v>
      </c>
    </row>
    <row r="106" spans="1:2" x14ac:dyDescent="0.3">
      <c r="A106" s="99" t="s">
        <v>1546</v>
      </c>
      <c r="B106" t="s">
        <v>1545</v>
      </c>
    </row>
    <row r="107" spans="1:2" x14ac:dyDescent="0.3">
      <c r="A107" s="99" t="s">
        <v>1548</v>
      </c>
      <c r="B107" t="s">
        <v>1547</v>
      </c>
    </row>
    <row r="108" spans="1:2" x14ac:dyDescent="0.3">
      <c r="A108" s="99" t="s">
        <v>1550</v>
      </c>
      <c r="B108" t="s">
        <v>1549</v>
      </c>
    </row>
    <row r="109" spans="1:2" x14ac:dyDescent="0.3">
      <c r="A109" s="99" t="s">
        <v>1552</v>
      </c>
      <c r="B109" t="s">
        <v>1551</v>
      </c>
    </row>
    <row r="110" spans="1:2" x14ac:dyDescent="0.3">
      <c r="A110" s="99" t="s">
        <v>1554</v>
      </c>
      <c r="B110" t="s">
        <v>1553</v>
      </c>
    </row>
    <row r="111" spans="1:2" x14ac:dyDescent="0.3">
      <c r="A111" s="99" t="s">
        <v>1556</v>
      </c>
      <c r="B111" t="s">
        <v>1555</v>
      </c>
    </row>
    <row r="112" spans="1:2" x14ac:dyDescent="0.3">
      <c r="A112" s="99" t="s">
        <v>1558</v>
      </c>
      <c r="B112" t="s">
        <v>1557</v>
      </c>
    </row>
    <row r="113" spans="1:2" x14ac:dyDescent="0.3">
      <c r="A113" s="99" t="s">
        <v>1560</v>
      </c>
      <c r="B113" t="s">
        <v>1559</v>
      </c>
    </row>
    <row r="114" spans="1:2" x14ac:dyDescent="0.3">
      <c r="A114" s="99" t="s">
        <v>1562</v>
      </c>
      <c r="B114" t="s">
        <v>1561</v>
      </c>
    </row>
    <row r="115" spans="1:2" x14ac:dyDescent="0.3">
      <c r="A115" s="99" t="s">
        <v>1564</v>
      </c>
      <c r="B115" t="s">
        <v>1563</v>
      </c>
    </row>
    <row r="116" spans="1:2" x14ac:dyDescent="0.3">
      <c r="A116" s="99" t="s">
        <v>1566</v>
      </c>
      <c r="B116" t="s">
        <v>1565</v>
      </c>
    </row>
    <row r="117" spans="1:2" x14ac:dyDescent="0.3">
      <c r="A117" s="99" t="s">
        <v>1568</v>
      </c>
      <c r="B117" t="s">
        <v>1567</v>
      </c>
    </row>
    <row r="118" spans="1:2" x14ac:dyDescent="0.3">
      <c r="A118" s="99" t="s">
        <v>1570</v>
      </c>
      <c r="B118" t="s">
        <v>1569</v>
      </c>
    </row>
    <row r="119" spans="1:2" x14ac:dyDescent="0.3">
      <c r="A119" s="99" t="s">
        <v>1572</v>
      </c>
      <c r="B119" t="s">
        <v>1571</v>
      </c>
    </row>
    <row r="120" spans="1:2" x14ac:dyDescent="0.3">
      <c r="A120" s="99" t="s">
        <v>1574</v>
      </c>
      <c r="B120" t="s">
        <v>1573</v>
      </c>
    </row>
    <row r="121" spans="1:2" x14ac:dyDescent="0.3">
      <c r="A121" s="99" t="s">
        <v>1576</v>
      </c>
      <c r="B121" t="s">
        <v>1575</v>
      </c>
    </row>
    <row r="122" spans="1:2" x14ac:dyDescent="0.3">
      <c r="A122" s="99" t="s">
        <v>1578</v>
      </c>
      <c r="B122" t="s">
        <v>1577</v>
      </c>
    </row>
    <row r="123" spans="1:2" x14ac:dyDescent="0.3">
      <c r="A123" s="99" t="s">
        <v>2447</v>
      </c>
      <c r="B123" t="s">
        <v>2446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11" zoomScaleNormal="100" workbookViewId="0">
      <selection activeCell="B13" sqref="B13"/>
    </sheetView>
  </sheetViews>
  <sheetFormatPr defaultRowHeight="14.4" x14ac:dyDescent="0.3"/>
  <cols>
    <col min="1" max="1" width="19.109375" bestFit="1" customWidth="1"/>
    <col min="2" max="2" width="111" bestFit="1" customWidth="1"/>
    <col min="3" max="3" width="69.109375" customWidth="1"/>
  </cols>
  <sheetData>
    <row r="1" spans="1:3" x14ac:dyDescent="0.3">
      <c r="A1" t="s">
        <v>1580</v>
      </c>
      <c r="B1" t="s">
        <v>1579</v>
      </c>
      <c r="C1" t="s">
        <v>1160</v>
      </c>
    </row>
    <row r="2" spans="1:3" x14ac:dyDescent="0.3">
      <c r="A2" t="s">
        <v>1582</v>
      </c>
      <c r="B2" t="s">
        <v>1581</v>
      </c>
      <c r="C2" t="s">
        <v>1583</v>
      </c>
    </row>
    <row r="3" spans="1:3" x14ac:dyDescent="0.3">
      <c r="A3" t="s">
        <v>1585</v>
      </c>
      <c r="B3" t="s">
        <v>1584</v>
      </c>
      <c r="C3" t="s">
        <v>1586</v>
      </c>
    </row>
    <row r="4" spans="1:3" x14ac:dyDescent="0.3">
      <c r="A4" t="s">
        <v>1588</v>
      </c>
      <c r="B4" t="s">
        <v>1587</v>
      </c>
      <c r="C4" t="s">
        <v>1589</v>
      </c>
    </row>
    <row r="5" spans="1:3" x14ac:dyDescent="0.3">
      <c r="A5" t="s">
        <v>1591</v>
      </c>
      <c r="B5" t="s">
        <v>1590</v>
      </c>
      <c r="C5" t="s">
        <v>1592</v>
      </c>
    </row>
    <row r="6" spans="1:3" x14ac:dyDescent="0.3">
      <c r="A6" s="2"/>
      <c r="B6" s="2" t="s">
        <v>1593</v>
      </c>
      <c r="C6" s="2" t="s">
        <v>1594</v>
      </c>
    </row>
    <row r="7" spans="1:3" x14ac:dyDescent="0.3">
      <c r="A7" t="s">
        <v>1596</v>
      </c>
      <c r="B7" t="s">
        <v>1595</v>
      </c>
      <c r="C7" t="s">
        <v>1586</v>
      </c>
    </row>
    <row r="8" spans="1:3" x14ac:dyDescent="0.3">
      <c r="A8" t="s">
        <v>1598</v>
      </c>
      <c r="B8" t="s">
        <v>1597</v>
      </c>
      <c r="C8" t="s">
        <v>1599</v>
      </c>
    </row>
    <row r="9" spans="1:3" x14ac:dyDescent="0.3">
      <c r="A9" t="s">
        <v>1601</v>
      </c>
      <c r="B9" t="s">
        <v>1600</v>
      </c>
      <c r="C9" t="s">
        <v>1602</v>
      </c>
    </row>
    <row r="10" spans="1:3" x14ac:dyDescent="0.3">
      <c r="A10" t="s">
        <v>1604</v>
      </c>
      <c r="B10" t="s">
        <v>1603</v>
      </c>
      <c r="C10" t="s">
        <v>1605</v>
      </c>
    </row>
    <row r="11" spans="1:3" x14ac:dyDescent="0.3">
      <c r="A11" t="s">
        <v>1607</v>
      </c>
      <c r="B11" t="s">
        <v>1606</v>
      </c>
      <c r="C11" t="s">
        <v>1602</v>
      </c>
    </row>
    <row r="12" spans="1:3" x14ac:dyDescent="0.3">
      <c r="A12" t="s">
        <v>1609</v>
      </c>
      <c r="B12" t="s">
        <v>1608</v>
      </c>
      <c r="C12" t="s">
        <v>1610</v>
      </c>
    </row>
    <row r="13" spans="1:3" x14ac:dyDescent="0.3">
      <c r="A13" t="s">
        <v>1612</v>
      </c>
      <c r="B13" t="s">
        <v>1611</v>
      </c>
      <c r="C13" t="s">
        <v>1613</v>
      </c>
    </row>
    <row r="14" spans="1:3" x14ac:dyDescent="0.3">
      <c r="A14" t="s">
        <v>1615</v>
      </c>
      <c r="B14" t="s">
        <v>1614</v>
      </c>
      <c r="C14" t="s">
        <v>1616</v>
      </c>
    </row>
    <row r="15" spans="1:3" x14ac:dyDescent="0.3">
      <c r="A15" t="s">
        <v>1618</v>
      </c>
      <c r="B15" t="s">
        <v>1617</v>
      </c>
      <c r="C15" t="s">
        <v>1616</v>
      </c>
    </row>
    <row r="16" spans="1:3" x14ac:dyDescent="0.3">
      <c r="A16" s="2" t="s">
        <v>1620</v>
      </c>
      <c r="B16" s="2" t="s">
        <v>1619</v>
      </c>
      <c r="C16" s="2" t="s">
        <v>1621</v>
      </c>
    </row>
    <row r="17" spans="1:3" x14ac:dyDescent="0.3">
      <c r="A17" t="s">
        <v>1623</v>
      </c>
      <c r="B17" t="s">
        <v>1622</v>
      </c>
      <c r="C17" t="s">
        <v>1624</v>
      </c>
    </row>
    <row r="18" spans="1:3" x14ac:dyDescent="0.3">
      <c r="A18" t="s">
        <v>1626</v>
      </c>
      <c r="B18" t="s">
        <v>1625</v>
      </c>
      <c r="C18" t="s">
        <v>1583</v>
      </c>
    </row>
    <row r="19" spans="1:3" x14ac:dyDescent="0.3">
      <c r="A19" t="s">
        <v>1628</v>
      </c>
      <c r="B19" t="s">
        <v>1627</v>
      </c>
      <c r="C19" t="s">
        <v>1589</v>
      </c>
    </row>
    <row r="20" spans="1:3" x14ac:dyDescent="0.3">
      <c r="A20" t="s">
        <v>1630</v>
      </c>
      <c r="B20" t="s">
        <v>1629</v>
      </c>
      <c r="C20" t="s">
        <v>1592</v>
      </c>
    </row>
    <row r="21" spans="1:3" x14ac:dyDescent="0.3">
      <c r="A21" t="s">
        <v>1632</v>
      </c>
      <c r="B21" t="s">
        <v>1631</v>
      </c>
      <c r="C21" t="s">
        <v>1583</v>
      </c>
    </row>
    <row r="22" spans="1:3" x14ac:dyDescent="0.3">
      <c r="A22" t="s">
        <v>1634</v>
      </c>
      <c r="B22" t="s">
        <v>1633</v>
      </c>
      <c r="C22" t="s">
        <v>1586</v>
      </c>
    </row>
    <row r="23" spans="1:3" x14ac:dyDescent="0.3">
      <c r="A23" t="s">
        <v>1636</v>
      </c>
      <c r="B23" t="s">
        <v>1635</v>
      </c>
      <c r="C23" t="s">
        <v>1589</v>
      </c>
    </row>
    <row r="24" spans="1:3" x14ac:dyDescent="0.3">
      <c r="A24" t="s">
        <v>1638</v>
      </c>
      <c r="B24" t="s">
        <v>1637</v>
      </c>
      <c r="C24" t="s">
        <v>1592</v>
      </c>
    </row>
    <row r="25" spans="1:3" x14ac:dyDescent="0.3">
      <c r="A25" t="s">
        <v>1640</v>
      </c>
      <c r="B25" t="s">
        <v>1639</v>
      </c>
      <c r="C25" t="s">
        <v>1586</v>
      </c>
    </row>
    <row r="26" spans="1:3" x14ac:dyDescent="0.3">
      <c r="A26" s="2"/>
      <c r="B26" s="2" t="s">
        <v>1641</v>
      </c>
      <c r="C26" s="2"/>
    </row>
    <row r="27" spans="1:3" x14ac:dyDescent="0.3">
      <c r="A27" t="s">
        <v>1643</v>
      </c>
      <c r="B27" t="s">
        <v>1642</v>
      </c>
      <c r="C27" t="s">
        <v>1589</v>
      </c>
    </row>
    <row r="28" spans="1:3" x14ac:dyDescent="0.3">
      <c r="A28" t="s">
        <v>1645</v>
      </c>
      <c r="B28" t="s">
        <v>1644</v>
      </c>
      <c r="C28" t="s">
        <v>1592</v>
      </c>
    </row>
    <row r="29" spans="1:3" x14ac:dyDescent="0.3">
      <c r="A29" t="s">
        <v>1647</v>
      </c>
      <c r="B29" t="s">
        <v>1646</v>
      </c>
      <c r="C29" t="s">
        <v>1583</v>
      </c>
    </row>
    <row r="30" spans="1:3" x14ac:dyDescent="0.3">
      <c r="A30" t="s">
        <v>1649</v>
      </c>
      <c r="B30" t="s">
        <v>1648</v>
      </c>
      <c r="C30" t="s">
        <v>1586</v>
      </c>
    </row>
    <row r="31" spans="1:3" x14ac:dyDescent="0.3">
      <c r="A31" t="s">
        <v>1651</v>
      </c>
      <c r="B31" t="s">
        <v>1650</v>
      </c>
      <c r="C31" t="s">
        <v>1652</v>
      </c>
    </row>
    <row r="32" spans="1:3" x14ac:dyDescent="0.3">
      <c r="A32" t="s">
        <v>1654</v>
      </c>
      <c r="B32" t="s">
        <v>1653</v>
      </c>
      <c r="C32" t="s">
        <v>1655</v>
      </c>
    </row>
    <row r="33" spans="1:3" x14ac:dyDescent="0.3">
      <c r="A33" t="s">
        <v>1657</v>
      </c>
      <c r="B33" t="s">
        <v>1656</v>
      </c>
      <c r="C33" t="s">
        <v>1658</v>
      </c>
    </row>
    <row r="34" spans="1:3" x14ac:dyDescent="0.3">
      <c r="A34" t="s">
        <v>1660</v>
      </c>
      <c r="B34" t="s">
        <v>1659</v>
      </c>
      <c r="C34" t="s">
        <v>1661</v>
      </c>
    </row>
    <row r="35" spans="1:3" x14ac:dyDescent="0.3">
      <c r="A35" t="s">
        <v>1663</v>
      </c>
      <c r="B35" t="s">
        <v>1662</v>
      </c>
      <c r="C35" t="s">
        <v>1664</v>
      </c>
    </row>
    <row r="36" spans="1:3" x14ac:dyDescent="0.3">
      <c r="A36" t="s">
        <v>1666</v>
      </c>
      <c r="B36" t="s">
        <v>1665</v>
      </c>
      <c r="C36" t="s">
        <v>1667</v>
      </c>
    </row>
    <row r="37" spans="1:3" x14ac:dyDescent="0.3">
      <c r="A37" t="s">
        <v>1669</v>
      </c>
      <c r="B37" t="s">
        <v>1668</v>
      </c>
      <c r="C37" t="s">
        <v>1670</v>
      </c>
    </row>
    <row r="38" spans="1:3" x14ac:dyDescent="0.3">
      <c r="A38" t="s">
        <v>1672</v>
      </c>
      <c r="B38" t="s">
        <v>1671</v>
      </c>
      <c r="C38" t="s">
        <v>1673</v>
      </c>
    </row>
    <row r="39" spans="1:3" x14ac:dyDescent="0.3">
      <c r="A39" t="s">
        <v>1675</v>
      </c>
      <c r="B39" t="s">
        <v>1674</v>
      </c>
      <c r="C39" t="s">
        <v>1673</v>
      </c>
    </row>
    <row r="40" spans="1:3" x14ac:dyDescent="0.3">
      <c r="A40" t="s">
        <v>1677</v>
      </c>
      <c r="B40" t="s">
        <v>1676</v>
      </c>
      <c r="C40" t="s">
        <v>1678</v>
      </c>
    </row>
    <row r="41" spans="1:3" x14ac:dyDescent="0.3">
      <c r="A41" t="s">
        <v>1680</v>
      </c>
      <c r="B41" t="s">
        <v>1679</v>
      </c>
      <c r="C41" t="s">
        <v>1681</v>
      </c>
    </row>
    <row r="42" spans="1:3" x14ac:dyDescent="0.3">
      <c r="A42" t="s">
        <v>1683</v>
      </c>
      <c r="B42" t="s">
        <v>1682</v>
      </c>
      <c r="C42" t="s">
        <v>1684</v>
      </c>
    </row>
    <row r="43" spans="1:3" x14ac:dyDescent="0.3">
      <c r="A43" t="s">
        <v>1686</v>
      </c>
      <c r="B43" t="s">
        <v>1685</v>
      </c>
      <c r="C43" t="s">
        <v>1687</v>
      </c>
    </row>
    <row r="44" spans="1:3" x14ac:dyDescent="0.3">
      <c r="A44" t="s">
        <v>1689</v>
      </c>
      <c r="B44" t="s">
        <v>1688</v>
      </c>
      <c r="C44" t="s">
        <v>1690</v>
      </c>
    </row>
    <row r="45" spans="1:3" x14ac:dyDescent="0.3">
      <c r="A45" t="s">
        <v>1692</v>
      </c>
      <c r="B45" t="s">
        <v>1691</v>
      </c>
      <c r="C45" t="s">
        <v>1693</v>
      </c>
    </row>
    <row r="46" spans="1:3" x14ac:dyDescent="0.3">
      <c r="A46" t="s">
        <v>1695</v>
      </c>
      <c r="B46" t="s">
        <v>1694</v>
      </c>
      <c r="C46" t="s">
        <v>1690</v>
      </c>
    </row>
    <row r="47" spans="1:3" x14ac:dyDescent="0.3">
      <c r="A47" t="s">
        <v>1697</v>
      </c>
      <c r="B47" t="s">
        <v>1696</v>
      </c>
      <c r="C47" t="s">
        <v>1690</v>
      </c>
    </row>
    <row r="48" spans="1:3" x14ac:dyDescent="0.3">
      <c r="A48" t="s">
        <v>1699</v>
      </c>
      <c r="B48" t="s">
        <v>1698</v>
      </c>
      <c r="C48" t="s">
        <v>1690</v>
      </c>
    </row>
    <row r="49" spans="1:3" x14ac:dyDescent="0.3">
      <c r="A49" t="s">
        <v>1701</v>
      </c>
      <c r="B49" t="s">
        <v>1700</v>
      </c>
      <c r="C49" t="s">
        <v>1693</v>
      </c>
    </row>
    <row r="50" spans="1:3" x14ac:dyDescent="0.3">
      <c r="A50" t="s">
        <v>1703</v>
      </c>
      <c r="B50" t="s">
        <v>1702</v>
      </c>
      <c r="C50" t="s">
        <v>1690</v>
      </c>
    </row>
    <row r="51" spans="1:3" x14ac:dyDescent="0.3">
      <c r="A51" t="s">
        <v>1705</v>
      </c>
      <c r="B51" t="s">
        <v>1704</v>
      </c>
      <c r="C51" t="s">
        <v>1706</v>
      </c>
    </row>
    <row r="52" spans="1:3" x14ac:dyDescent="0.3">
      <c r="A52" t="s">
        <v>1708</v>
      </c>
      <c r="B52" t="s">
        <v>1707</v>
      </c>
      <c r="C52" t="s">
        <v>1709</v>
      </c>
    </row>
    <row r="53" spans="1:3" x14ac:dyDescent="0.3">
      <c r="A53" t="s">
        <v>1711</v>
      </c>
      <c r="B53" t="s">
        <v>1710</v>
      </c>
      <c r="C53" t="s">
        <v>1712</v>
      </c>
    </row>
    <row r="54" spans="1:3" x14ac:dyDescent="0.3">
      <c r="A54" t="s">
        <v>1714</v>
      </c>
      <c r="B54" t="s">
        <v>1713</v>
      </c>
      <c r="C54" t="s">
        <v>1693</v>
      </c>
    </row>
    <row r="55" spans="1:3" x14ac:dyDescent="0.3">
      <c r="A55" t="s">
        <v>1716</v>
      </c>
      <c r="B55" t="s">
        <v>1715</v>
      </c>
      <c r="C55" t="s">
        <v>1717</v>
      </c>
    </row>
    <row r="56" spans="1:3" x14ac:dyDescent="0.3">
      <c r="A56" t="s">
        <v>1719</v>
      </c>
      <c r="B56" t="s">
        <v>1718</v>
      </c>
      <c r="C56" t="s">
        <v>1720</v>
      </c>
    </row>
    <row r="57" spans="1:3" x14ac:dyDescent="0.3">
      <c r="A57" t="s">
        <v>1722</v>
      </c>
      <c r="B57" t="s">
        <v>1721</v>
      </c>
      <c r="C57" t="s">
        <v>1723</v>
      </c>
    </row>
    <row r="58" spans="1:3" x14ac:dyDescent="0.3">
      <c r="A58" t="s">
        <v>1725</v>
      </c>
      <c r="B58" t="s">
        <v>1724</v>
      </c>
      <c r="C58" t="s">
        <v>1726</v>
      </c>
    </row>
    <row r="59" spans="1:3" x14ac:dyDescent="0.3">
      <c r="A59" t="s">
        <v>1728</v>
      </c>
      <c r="B59" t="s">
        <v>1727</v>
      </c>
      <c r="C59" t="s">
        <v>1729</v>
      </c>
    </row>
    <row r="60" spans="1:3" x14ac:dyDescent="0.3">
      <c r="A60" t="s">
        <v>1731</v>
      </c>
      <c r="B60" t="s">
        <v>1730</v>
      </c>
      <c r="C60" t="s">
        <v>1732</v>
      </c>
    </row>
    <row r="61" spans="1:3" x14ac:dyDescent="0.3">
      <c r="A61" t="s">
        <v>1734</v>
      </c>
      <c r="B61" t="s">
        <v>1733</v>
      </c>
      <c r="C61" t="s">
        <v>1735</v>
      </c>
    </row>
    <row r="62" spans="1:3" x14ac:dyDescent="0.3">
      <c r="A62" t="s">
        <v>1737</v>
      </c>
      <c r="B62" t="s">
        <v>1736</v>
      </c>
      <c r="C62" t="s">
        <v>1738</v>
      </c>
    </row>
    <row r="63" spans="1:3" x14ac:dyDescent="0.3">
      <c r="A63" t="s">
        <v>1740</v>
      </c>
      <c r="B63" t="s">
        <v>1739</v>
      </c>
      <c r="C63" t="s">
        <v>1741</v>
      </c>
    </row>
    <row r="64" spans="1:3" x14ac:dyDescent="0.3">
      <c r="A64" t="s">
        <v>1743</v>
      </c>
      <c r="B64" t="s">
        <v>1742</v>
      </c>
      <c r="C64" t="s">
        <v>1744</v>
      </c>
    </row>
    <row r="65" spans="1:3" x14ac:dyDescent="0.3">
      <c r="A65" t="s">
        <v>1746</v>
      </c>
      <c r="B65" t="s">
        <v>1745</v>
      </c>
      <c r="C65" t="s">
        <v>1747</v>
      </c>
    </row>
    <row r="66" spans="1:3" x14ac:dyDescent="0.3">
      <c r="A66" t="s">
        <v>1749</v>
      </c>
      <c r="B66" t="s">
        <v>1748</v>
      </c>
      <c r="C66" t="s">
        <v>1747</v>
      </c>
    </row>
    <row r="67" spans="1:3" x14ac:dyDescent="0.3">
      <c r="A67" t="s">
        <v>1751</v>
      </c>
      <c r="B67" t="s">
        <v>1750</v>
      </c>
      <c r="C67" t="s">
        <v>1747</v>
      </c>
    </row>
    <row r="68" spans="1:3" x14ac:dyDescent="0.3">
      <c r="A68" t="s">
        <v>1753</v>
      </c>
      <c r="B68" t="s">
        <v>1752</v>
      </c>
      <c r="C68" t="s">
        <v>1754</v>
      </c>
    </row>
    <row r="69" spans="1:3" x14ac:dyDescent="0.3">
      <c r="A69" t="s">
        <v>1756</v>
      </c>
      <c r="B69" t="s">
        <v>1755</v>
      </c>
      <c r="C69" t="s">
        <v>1757</v>
      </c>
    </row>
    <row r="70" spans="1:3" x14ac:dyDescent="0.3">
      <c r="A70" t="s">
        <v>1759</v>
      </c>
      <c r="B70" t="s">
        <v>1758</v>
      </c>
      <c r="C70" t="s">
        <v>1760</v>
      </c>
    </row>
    <row r="71" spans="1:3" x14ac:dyDescent="0.3">
      <c r="A71" t="s">
        <v>1762</v>
      </c>
      <c r="B71" t="s">
        <v>1761</v>
      </c>
      <c r="C71" t="s">
        <v>1763</v>
      </c>
    </row>
    <row r="72" spans="1:3" x14ac:dyDescent="0.3">
      <c r="A72" t="s">
        <v>1765</v>
      </c>
      <c r="B72" t="s">
        <v>1764</v>
      </c>
      <c r="C72" t="s">
        <v>1760</v>
      </c>
    </row>
    <row r="73" spans="1:3" x14ac:dyDescent="0.3">
      <c r="A73" t="s">
        <v>1767</v>
      </c>
      <c r="B73" t="s">
        <v>1766</v>
      </c>
      <c r="C73" t="s">
        <v>1768</v>
      </c>
    </row>
    <row r="74" spans="1:3" x14ac:dyDescent="0.3">
      <c r="A74" t="s">
        <v>1770</v>
      </c>
      <c r="B74" t="s">
        <v>1769</v>
      </c>
      <c r="C74" t="s">
        <v>1771</v>
      </c>
    </row>
    <row r="75" spans="1:3" x14ac:dyDescent="0.3">
      <c r="A75" t="s">
        <v>1773</v>
      </c>
      <c r="B75" t="s">
        <v>1772</v>
      </c>
      <c r="C75" t="s">
        <v>1774</v>
      </c>
    </row>
    <row r="76" spans="1:3" x14ac:dyDescent="0.3">
      <c r="A76" s="2" t="s">
        <v>1776</v>
      </c>
      <c r="B76" s="2" t="s">
        <v>1775</v>
      </c>
      <c r="C76" s="2" t="s">
        <v>1777</v>
      </c>
    </row>
    <row r="77" spans="1:3" x14ac:dyDescent="0.3">
      <c r="A77" t="s">
        <v>1779</v>
      </c>
      <c r="B77" t="s">
        <v>1778</v>
      </c>
      <c r="C77" t="s">
        <v>1780</v>
      </c>
    </row>
    <row r="78" spans="1:3" x14ac:dyDescent="0.3">
      <c r="A78" s="2" t="s">
        <v>1782</v>
      </c>
      <c r="B78" s="2" t="s">
        <v>1781</v>
      </c>
      <c r="C78" s="2" t="s">
        <v>1783</v>
      </c>
    </row>
    <row r="79" spans="1:3" x14ac:dyDescent="0.3">
      <c r="A79" s="2" t="s">
        <v>1785</v>
      </c>
      <c r="B79" s="2" t="s">
        <v>1784</v>
      </c>
      <c r="C79" s="2" t="s">
        <v>1783</v>
      </c>
    </row>
    <row r="80" spans="1:3" x14ac:dyDescent="0.3">
      <c r="A80" t="s">
        <v>1787</v>
      </c>
      <c r="B80" t="s">
        <v>1786</v>
      </c>
      <c r="C80" t="s">
        <v>1788</v>
      </c>
    </row>
    <row r="81" spans="1:3" x14ac:dyDescent="0.3">
      <c r="A81" s="2" t="s">
        <v>1790</v>
      </c>
      <c r="B81" s="2" t="s">
        <v>1789</v>
      </c>
      <c r="C81" s="2" t="s">
        <v>1791</v>
      </c>
    </row>
    <row r="82" spans="1:3" x14ac:dyDescent="0.3">
      <c r="A82" s="2" t="s">
        <v>1793</v>
      </c>
      <c r="B82" s="2" t="s">
        <v>1792</v>
      </c>
      <c r="C82" s="2" t="s">
        <v>1791</v>
      </c>
    </row>
    <row r="83" spans="1:3" x14ac:dyDescent="0.3">
      <c r="A83" t="s">
        <v>1795</v>
      </c>
      <c r="B83" t="s">
        <v>1794</v>
      </c>
      <c r="C83" t="s">
        <v>1796</v>
      </c>
    </row>
    <row r="84" spans="1:3" x14ac:dyDescent="0.3">
      <c r="A84" t="s">
        <v>1798</v>
      </c>
      <c r="B84" t="s">
        <v>1797</v>
      </c>
      <c r="C84" t="s">
        <v>1788</v>
      </c>
    </row>
    <row r="85" spans="1:3" x14ac:dyDescent="0.3">
      <c r="A85" t="s">
        <v>1800</v>
      </c>
      <c r="B85" t="s">
        <v>1799</v>
      </c>
      <c r="C85" t="s">
        <v>1801</v>
      </c>
    </row>
    <row r="86" spans="1:3" x14ac:dyDescent="0.3">
      <c r="A86" t="s">
        <v>1803</v>
      </c>
      <c r="B86" t="s">
        <v>1802</v>
      </c>
      <c r="C86" t="s">
        <v>1804</v>
      </c>
    </row>
    <row r="87" spans="1:3" x14ac:dyDescent="0.3">
      <c r="A87" t="s">
        <v>1806</v>
      </c>
      <c r="B87" t="s">
        <v>1805</v>
      </c>
      <c r="C87" t="s">
        <v>1807</v>
      </c>
    </row>
    <row r="88" spans="1:3" x14ac:dyDescent="0.3">
      <c r="A88" t="s">
        <v>1809</v>
      </c>
      <c r="B88" t="s">
        <v>1808</v>
      </c>
      <c r="C88" t="s">
        <v>1768</v>
      </c>
    </row>
    <row r="89" spans="1:3" x14ac:dyDescent="0.3">
      <c r="A89" t="s">
        <v>1811</v>
      </c>
      <c r="B89" t="s">
        <v>1810</v>
      </c>
      <c r="C89" t="s">
        <v>1812</v>
      </c>
    </row>
    <row r="90" spans="1:3" x14ac:dyDescent="0.3">
      <c r="A90" t="s">
        <v>1814</v>
      </c>
      <c r="B90" t="s">
        <v>1813</v>
      </c>
      <c r="C90" t="s">
        <v>1815</v>
      </c>
    </row>
    <row r="91" spans="1:3" x14ac:dyDescent="0.3">
      <c r="A91" t="s">
        <v>1817</v>
      </c>
      <c r="B91" t="s">
        <v>1816</v>
      </c>
      <c r="C91" t="s">
        <v>1818</v>
      </c>
    </row>
    <row r="92" spans="1:3" x14ac:dyDescent="0.3">
      <c r="A92" t="s">
        <v>1820</v>
      </c>
      <c r="B92" t="s">
        <v>1819</v>
      </c>
      <c r="C92" t="s">
        <v>1821</v>
      </c>
    </row>
    <row r="93" spans="1:3" x14ac:dyDescent="0.3">
      <c r="A93" t="s">
        <v>1823</v>
      </c>
      <c r="B93" t="s">
        <v>1822</v>
      </c>
      <c r="C93" t="s">
        <v>1824</v>
      </c>
    </row>
    <row r="94" spans="1:3" x14ac:dyDescent="0.3">
      <c r="A94" t="s">
        <v>1826</v>
      </c>
      <c r="B94" t="s">
        <v>1825</v>
      </c>
      <c r="C94" t="s">
        <v>1827</v>
      </c>
    </row>
    <row r="95" spans="1:3" x14ac:dyDescent="0.3">
      <c r="A95" t="s">
        <v>1829</v>
      </c>
      <c r="B95" t="s">
        <v>1828</v>
      </c>
      <c r="C95" t="s">
        <v>1830</v>
      </c>
    </row>
    <row r="96" spans="1:3" x14ac:dyDescent="0.3">
      <c r="A96" t="s">
        <v>1832</v>
      </c>
      <c r="B96" t="s">
        <v>1831</v>
      </c>
      <c r="C96" t="s">
        <v>1833</v>
      </c>
    </row>
    <row r="97" spans="1:3" x14ac:dyDescent="0.3">
      <c r="A97" t="s">
        <v>1835</v>
      </c>
      <c r="B97" t="s">
        <v>1834</v>
      </c>
      <c r="C97" t="s">
        <v>1836</v>
      </c>
    </row>
    <row r="98" spans="1:3" x14ac:dyDescent="0.3">
      <c r="A98" t="s">
        <v>1838</v>
      </c>
      <c r="B98" t="s">
        <v>1837</v>
      </c>
      <c r="C98" t="s">
        <v>1836</v>
      </c>
    </row>
    <row r="99" spans="1:3" x14ac:dyDescent="0.3">
      <c r="A99" t="s">
        <v>1840</v>
      </c>
      <c r="B99" t="s">
        <v>1839</v>
      </c>
      <c r="C99" t="s">
        <v>1841</v>
      </c>
    </row>
    <row r="100" spans="1:3" x14ac:dyDescent="0.3">
      <c r="A100" t="s">
        <v>1843</v>
      </c>
      <c r="B100" t="s">
        <v>1842</v>
      </c>
      <c r="C100" t="s">
        <v>1687</v>
      </c>
    </row>
    <row r="101" spans="1:3" x14ac:dyDescent="0.3">
      <c r="A101" t="s">
        <v>1845</v>
      </c>
      <c r="B101" t="s">
        <v>1844</v>
      </c>
      <c r="C101" t="s">
        <v>1846</v>
      </c>
    </row>
    <row r="102" spans="1:3" x14ac:dyDescent="0.3">
      <c r="A102" t="s">
        <v>1848</v>
      </c>
      <c r="B102" t="s">
        <v>1847</v>
      </c>
      <c r="C102" t="s">
        <v>1849</v>
      </c>
    </row>
    <row r="103" spans="1:3" x14ac:dyDescent="0.3">
      <c r="A103" t="s">
        <v>1851</v>
      </c>
      <c r="B103" t="s">
        <v>1850</v>
      </c>
      <c r="C103" t="s">
        <v>1709</v>
      </c>
    </row>
    <row r="104" spans="1:3" x14ac:dyDescent="0.3">
      <c r="A104" t="s">
        <v>1853</v>
      </c>
      <c r="B104" t="s">
        <v>1852</v>
      </c>
      <c r="C104" t="s">
        <v>1693</v>
      </c>
    </row>
    <row r="105" spans="1:3" x14ac:dyDescent="0.3">
      <c r="A105" t="s">
        <v>1855</v>
      </c>
      <c r="B105" t="s">
        <v>1854</v>
      </c>
      <c r="C105" t="s">
        <v>1720</v>
      </c>
    </row>
    <row r="106" spans="1:3" x14ac:dyDescent="0.3">
      <c r="A106" t="s">
        <v>1857</v>
      </c>
      <c r="B106" t="s">
        <v>1856</v>
      </c>
      <c r="C106" t="s">
        <v>1858</v>
      </c>
    </row>
    <row r="107" spans="1:3" x14ac:dyDescent="0.3">
      <c r="A107" t="s">
        <v>1860</v>
      </c>
      <c r="B107" t="s">
        <v>1859</v>
      </c>
      <c r="C107" t="s">
        <v>1812</v>
      </c>
    </row>
    <row r="108" spans="1:3" x14ac:dyDescent="0.3">
      <c r="A108" t="s">
        <v>1862</v>
      </c>
      <c r="B108" t="s">
        <v>1861</v>
      </c>
      <c r="C108" t="s">
        <v>1863</v>
      </c>
    </row>
    <row r="109" spans="1:3" x14ac:dyDescent="0.3">
      <c r="A109" t="s">
        <v>1865</v>
      </c>
      <c r="B109" t="s">
        <v>1864</v>
      </c>
      <c r="C109" t="s">
        <v>1866</v>
      </c>
    </row>
    <row r="110" spans="1:3" x14ac:dyDescent="0.3">
      <c r="A110" t="s">
        <v>1868</v>
      </c>
      <c r="B110" t="s">
        <v>1867</v>
      </c>
      <c r="C110" t="s">
        <v>1869</v>
      </c>
    </row>
    <row r="111" spans="1:3" x14ac:dyDescent="0.3">
      <c r="A111" t="s">
        <v>1871</v>
      </c>
      <c r="B111" t="s">
        <v>1870</v>
      </c>
      <c r="C111" t="s">
        <v>1872</v>
      </c>
    </row>
    <row r="112" spans="1:3" x14ac:dyDescent="0.3">
      <c r="A112" t="s">
        <v>1874</v>
      </c>
      <c r="B112" t="s">
        <v>1873</v>
      </c>
      <c r="C112" t="s">
        <v>1875</v>
      </c>
    </row>
    <row r="113" spans="1:3" x14ac:dyDescent="0.3">
      <c r="A113" t="s">
        <v>1877</v>
      </c>
      <c r="B113" t="s">
        <v>1876</v>
      </c>
      <c r="C113" t="s">
        <v>1878</v>
      </c>
    </row>
    <row r="114" spans="1:3" x14ac:dyDescent="0.3">
      <c r="A114" t="s">
        <v>1880</v>
      </c>
      <c r="B114" t="s">
        <v>1879</v>
      </c>
      <c r="C114" t="s">
        <v>1881</v>
      </c>
    </row>
    <row r="115" spans="1:3" x14ac:dyDescent="0.3">
      <c r="A115" t="s">
        <v>1883</v>
      </c>
      <c r="B115" t="s">
        <v>1882</v>
      </c>
      <c r="C115" t="s">
        <v>1881</v>
      </c>
    </row>
    <row r="116" spans="1:3" x14ac:dyDescent="0.3">
      <c r="A116" t="s">
        <v>1885</v>
      </c>
      <c r="B116" t="s">
        <v>1884</v>
      </c>
      <c r="C116" t="s">
        <v>1681</v>
      </c>
    </row>
    <row r="117" spans="1:3" x14ac:dyDescent="0.3">
      <c r="A117" t="s">
        <v>1887</v>
      </c>
      <c r="B117" t="s">
        <v>1886</v>
      </c>
      <c r="C117" t="s">
        <v>1681</v>
      </c>
    </row>
    <row r="118" spans="1:3" x14ac:dyDescent="0.3">
      <c r="A118" t="s">
        <v>1889</v>
      </c>
      <c r="B118" t="s">
        <v>1888</v>
      </c>
      <c r="C118" t="s">
        <v>1783</v>
      </c>
    </row>
    <row r="119" spans="1:3" x14ac:dyDescent="0.3">
      <c r="A119" t="s">
        <v>1891</v>
      </c>
      <c r="B119" t="s">
        <v>1890</v>
      </c>
      <c r="C119" t="s">
        <v>1791</v>
      </c>
    </row>
    <row r="120" spans="1:3" x14ac:dyDescent="0.3">
      <c r="A120" t="s">
        <v>1893</v>
      </c>
      <c r="B120" t="s">
        <v>1892</v>
      </c>
      <c r="C120" t="s">
        <v>1796</v>
      </c>
    </row>
    <row r="121" spans="1:3" x14ac:dyDescent="0.3">
      <c r="A121" t="s">
        <v>1895</v>
      </c>
      <c r="B121" t="s">
        <v>1894</v>
      </c>
      <c r="C121" t="s">
        <v>1804</v>
      </c>
    </row>
    <row r="122" spans="1:3" x14ac:dyDescent="0.3">
      <c r="A122" t="s">
        <v>1897</v>
      </c>
      <c r="B122" t="s">
        <v>1896</v>
      </c>
      <c r="C122" t="s">
        <v>1898</v>
      </c>
    </row>
    <row r="123" spans="1:3" x14ac:dyDescent="0.3">
      <c r="A123" t="s">
        <v>1900</v>
      </c>
      <c r="B123" t="s">
        <v>1899</v>
      </c>
      <c r="C123" t="s">
        <v>1788</v>
      </c>
    </row>
    <row r="124" spans="1:3" x14ac:dyDescent="0.3">
      <c r="A124" t="s">
        <v>1902</v>
      </c>
      <c r="B124" t="s">
        <v>1901</v>
      </c>
      <c r="C124" t="s">
        <v>1777</v>
      </c>
    </row>
    <row r="125" spans="1:3" x14ac:dyDescent="0.3">
      <c r="A125" t="s">
        <v>1904</v>
      </c>
      <c r="B125" t="s">
        <v>1903</v>
      </c>
      <c r="C125" t="s">
        <v>1780</v>
      </c>
    </row>
    <row r="126" spans="1:3" x14ac:dyDescent="0.3">
      <c r="A126" t="s">
        <v>1906</v>
      </c>
      <c r="B126" t="s">
        <v>1905</v>
      </c>
      <c r="C126" t="s">
        <v>1757</v>
      </c>
    </row>
    <row r="127" spans="1:3" x14ac:dyDescent="0.3">
      <c r="A127" t="s">
        <v>1908</v>
      </c>
      <c r="B127" t="s">
        <v>1907</v>
      </c>
      <c r="C127" t="s">
        <v>1768</v>
      </c>
    </row>
    <row r="128" spans="1:3" x14ac:dyDescent="0.3">
      <c r="A128" t="s">
        <v>1910</v>
      </c>
      <c r="B128" t="s">
        <v>1909</v>
      </c>
      <c r="C128" t="s">
        <v>1763</v>
      </c>
    </row>
    <row r="129" spans="1:3" x14ac:dyDescent="0.3">
      <c r="A129" t="s">
        <v>1912</v>
      </c>
      <c r="B129" t="s">
        <v>1911</v>
      </c>
      <c r="C129" t="s">
        <v>1760</v>
      </c>
    </row>
    <row r="130" spans="1:3" x14ac:dyDescent="0.3">
      <c r="A130" t="s">
        <v>1914</v>
      </c>
      <c r="B130" t="s">
        <v>1913</v>
      </c>
      <c r="C130" t="s">
        <v>1760</v>
      </c>
    </row>
    <row r="131" spans="1:3" x14ac:dyDescent="0.3">
      <c r="A131" t="s">
        <v>1916</v>
      </c>
      <c r="B131" t="s">
        <v>1915</v>
      </c>
      <c r="C131" t="s">
        <v>1760</v>
      </c>
    </row>
    <row r="132" spans="1:3" x14ac:dyDescent="0.3">
      <c r="A132" t="s">
        <v>1918</v>
      </c>
      <c r="B132" t="s">
        <v>1917</v>
      </c>
      <c r="C132" t="s">
        <v>1771</v>
      </c>
    </row>
    <row r="133" spans="1:3" x14ac:dyDescent="0.3">
      <c r="A133" t="s">
        <v>1920</v>
      </c>
      <c r="B133" t="s">
        <v>1919</v>
      </c>
      <c r="C133" t="s">
        <v>1768</v>
      </c>
    </row>
    <row r="134" spans="1:3" x14ac:dyDescent="0.3">
      <c r="A134" t="s">
        <v>1922</v>
      </c>
      <c r="B134" t="s">
        <v>1921</v>
      </c>
      <c r="C134" t="s">
        <v>1768</v>
      </c>
    </row>
    <row r="135" spans="1:3" x14ac:dyDescent="0.3">
      <c r="A135" t="s">
        <v>1924</v>
      </c>
      <c r="B135" t="s">
        <v>1923</v>
      </c>
      <c r="C135" t="s">
        <v>1925</v>
      </c>
    </row>
    <row r="136" spans="1:3" x14ac:dyDescent="0.3">
      <c r="A136" t="s">
        <v>1927</v>
      </c>
      <c r="B136" t="s">
        <v>1926</v>
      </c>
      <c r="C136" t="s">
        <v>1928</v>
      </c>
    </row>
    <row r="137" spans="1:3" x14ac:dyDescent="0.3">
      <c r="A137" t="s">
        <v>1930</v>
      </c>
      <c r="B137" t="s">
        <v>1929</v>
      </c>
      <c r="C137" t="s">
        <v>1931</v>
      </c>
    </row>
    <row r="138" spans="1:3" x14ac:dyDescent="0.3">
      <c r="A138" t="s">
        <v>1933</v>
      </c>
      <c r="B138" t="s">
        <v>1932</v>
      </c>
      <c r="C138" t="s">
        <v>1931</v>
      </c>
    </row>
    <row r="139" spans="1:3" x14ac:dyDescent="0.3">
      <c r="A139" s="2" t="s">
        <v>1935</v>
      </c>
      <c r="B139" s="2" t="s">
        <v>1934</v>
      </c>
      <c r="C139" s="2" t="s">
        <v>1936</v>
      </c>
    </row>
    <row r="140" spans="1:3" x14ac:dyDescent="0.3">
      <c r="A140" t="s">
        <v>1938</v>
      </c>
      <c r="B140" t="s">
        <v>1937</v>
      </c>
      <c r="C140" t="s">
        <v>1939</v>
      </c>
    </row>
    <row r="141" spans="1:3" x14ac:dyDescent="0.3">
      <c r="A141" t="s">
        <v>1941</v>
      </c>
      <c r="B141" t="s">
        <v>1940</v>
      </c>
      <c r="C141" t="s">
        <v>1942</v>
      </c>
    </row>
    <row r="142" spans="1:3" x14ac:dyDescent="0.3">
      <c r="A142" t="s">
        <v>1944</v>
      </c>
      <c r="B142" t="s">
        <v>1943</v>
      </c>
      <c r="C142" t="s">
        <v>1945</v>
      </c>
    </row>
    <row r="143" spans="1:3" x14ac:dyDescent="0.3">
      <c r="A143" t="s">
        <v>1947</v>
      </c>
      <c r="B143" t="s">
        <v>1946</v>
      </c>
      <c r="C143" t="s">
        <v>1948</v>
      </c>
    </row>
    <row r="144" spans="1:3" x14ac:dyDescent="0.3">
      <c r="A144" t="s">
        <v>1950</v>
      </c>
      <c r="B144" t="s">
        <v>1949</v>
      </c>
      <c r="C144" t="s">
        <v>1863</v>
      </c>
    </row>
    <row r="145" spans="1:3" x14ac:dyDescent="0.3">
      <c r="A145" t="s">
        <v>1952</v>
      </c>
      <c r="B145" t="s">
        <v>1951</v>
      </c>
      <c r="C145" t="s">
        <v>1863</v>
      </c>
    </row>
    <row r="146" spans="1:3" x14ac:dyDescent="0.3">
      <c r="A146" t="s">
        <v>1954</v>
      </c>
      <c r="B146" t="s">
        <v>1953</v>
      </c>
      <c r="C146" t="s">
        <v>1955</v>
      </c>
    </row>
    <row r="147" spans="1:3" x14ac:dyDescent="0.3">
      <c r="A147" t="s">
        <v>1957</v>
      </c>
      <c r="B147" t="s">
        <v>1956</v>
      </c>
      <c r="C147" t="s">
        <v>1958</v>
      </c>
    </row>
    <row r="148" spans="1:3" x14ac:dyDescent="0.3">
      <c r="A148" t="s">
        <v>1960</v>
      </c>
      <c r="B148" t="s">
        <v>1959</v>
      </c>
      <c r="C148" t="s">
        <v>1958</v>
      </c>
    </row>
    <row r="149" spans="1:3" x14ac:dyDescent="0.3">
      <c r="A149" t="s">
        <v>1962</v>
      </c>
      <c r="B149" t="s">
        <v>1961</v>
      </c>
      <c r="C149" t="s">
        <v>1963</v>
      </c>
    </row>
    <row r="150" spans="1:3" x14ac:dyDescent="0.3">
      <c r="A150" t="s">
        <v>1965</v>
      </c>
      <c r="B150" t="s">
        <v>1964</v>
      </c>
      <c r="C150" t="s">
        <v>1866</v>
      </c>
    </row>
    <row r="151" spans="1:3" x14ac:dyDescent="0.3">
      <c r="A151" t="s">
        <v>1967</v>
      </c>
      <c r="B151" t="s">
        <v>1966</v>
      </c>
      <c r="C151" t="s">
        <v>1869</v>
      </c>
    </row>
    <row r="152" spans="1:3" x14ac:dyDescent="0.3">
      <c r="A152" t="s">
        <v>1969</v>
      </c>
      <c r="B152" t="s">
        <v>1968</v>
      </c>
      <c r="C152" t="s">
        <v>1970</v>
      </c>
    </row>
    <row r="153" spans="1:3" x14ac:dyDescent="0.3">
      <c r="A153" t="s">
        <v>1972</v>
      </c>
      <c r="B153" t="s">
        <v>1971</v>
      </c>
      <c r="C153" t="s">
        <v>1875</v>
      </c>
    </row>
    <row r="154" spans="1:3" x14ac:dyDescent="0.3">
      <c r="A154" t="s">
        <v>1974</v>
      </c>
      <c r="B154" t="s">
        <v>1973</v>
      </c>
      <c r="C154" t="s">
        <v>1872</v>
      </c>
    </row>
    <row r="155" spans="1:3" x14ac:dyDescent="0.3">
      <c r="A155" t="s">
        <v>1976</v>
      </c>
      <c r="B155" t="s">
        <v>1975</v>
      </c>
      <c r="C155" t="s">
        <v>1977</v>
      </c>
    </row>
    <row r="156" spans="1:3" x14ac:dyDescent="0.3">
      <c r="A156" t="s">
        <v>1979</v>
      </c>
      <c r="B156" t="s">
        <v>1978</v>
      </c>
      <c r="C156" t="s">
        <v>1878</v>
      </c>
    </row>
    <row r="157" spans="1:3" x14ac:dyDescent="0.3">
      <c r="A157" t="s">
        <v>1981</v>
      </c>
      <c r="B157" t="s">
        <v>1980</v>
      </c>
      <c r="C157" t="s">
        <v>1881</v>
      </c>
    </row>
    <row r="158" spans="1:3" x14ac:dyDescent="0.3">
      <c r="A158" t="s">
        <v>1983</v>
      </c>
      <c r="B158" t="s">
        <v>1982</v>
      </c>
      <c r="C158" t="s">
        <v>1984</v>
      </c>
    </row>
    <row r="159" spans="1:3" x14ac:dyDescent="0.3">
      <c r="A159" s="2" t="s">
        <v>1986</v>
      </c>
      <c r="B159" s="2" t="s">
        <v>1985</v>
      </c>
      <c r="C159" s="2" t="s">
        <v>1987</v>
      </c>
    </row>
    <row r="160" spans="1:3" x14ac:dyDescent="0.3">
      <c r="A160" s="2" t="s">
        <v>1989</v>
      </c>
      <c r="B160" s="2" t="s">
        <v>1988</v>
      </c>
      <c r="C160" s="2" t="s">
        <v>1990</v>
      </c>
    </row>
    <row r="161" spans="1:3" x14ac:dyDescent="0.3">
      <c r="A161" t="s">
        <v>1992</v>
      </c>
      <c r="B161" t="s">
        <v>1991</v>
      </c>
      <c r="C161" t="s">
        <v>1610</v>
      </c>
    </row>
    <row r="162" spans="1:3" x14ac:dyDescent="0.3">
      <c r="A162" t="s">
        <v>1994</v>
      </c>
      <c r="B162" t="s">
        <v>1993</v>
      </c>
      <c r="C162" t="s">
        <v>1995</v>
      </c>
    </row>
    <row r="163" spans="1:3" x14ac:dyDescent="0.3">
      <c r="A163" t="s">
        <v>1997</v>
      </c>
      <c r="B163" t="s">
        <v>1996</v>
      </c>
      <c r="C163" t="s">
        <v>1998</v>
      </c>
    </row>
    <row r="164" spans="1:3" x14ac:dyDescent="0.3">
      <c r="A164" t="s">
        <v>2000</v>
      </c>
      <c r="B164" t="s">
        <v>1999</v>
      </c>
      <c r="C164" t="s">
        <v>2001</v>
      </c>
    </row>
    <row r="165" spans="1:3" x14ac:dyDescent="0.3">
      <c r="A165" t="s">
        <v>2003</v>
      </c>
      <c r="B165" t="s">
        <v>2002</v>
      </c>
      <c r="C165" t="s">
        <v>2004</v>
      </c>
    </row>
    <row r="166" spans="1:3" x14ac:dyDescent="0.3">
      <c r="A166" t="s">
        <v>2006</v>
      </c>
      <c r="B166" t="s">
        <v>2005</v>
      </c>
      <c r="C166" t="s">
        <v>1610</v>
      </c>
    </row>
    <row r="167" spans="1:3" x14ac:dyDescent="0.3">
      <c r="A167" t="s">
        <v>2008</v>
      </c>
      <c r="B167" t="s">
        <v>2007</v>
      </c>
      <c r="C167" t="s">
        <v>1610</v>
      </c>
    </row>
    <row r="168" spans="1:3" x14ac:dyDescent="0.3">
      <c r="A168" t="s">
        <v>2010</v>
      </c>
      <c r="B168" t="s">
        <v>2009</v>
      </c>
      <c r="C168" t="s">
        <v>1610</v>
      </c>
    </row>
    <row r="169" spans="1:3" x14ac:dyDescent="0.3">
      <c r="A169" t="s">
        <v>2012</v>
      </c>
      <c r="B169" t="s">
        <v>2011</v>
      </c>
      <c r="C169" t="s">
        <v>2013</v>
      </c>
    </row>
    <row r="170" spans="1:3" x14ac:dyDescent="0.3">
      <c r="A170" t="s">
        <v>2015</v>
      </c>
      <c r="B170" t="s">
        <v>2014</v>
      </c>
      <c r="C170" t="s">
        <v>2016</v>
      </c>
    </row>
    <row r="171" spans="1:3" x14ac:dyDescent="0.3">
      <c r="A171" t="s">
        <v>2018</v>
      </c>
      <c r="B171" t="s">
        <v>2017</v>
      </c>
      <c r="C171" t="s">
        <v>2019</v>
      </c>
    </row>
    <row r="172" spans="1:3" x14ac:dyDescent="0.3">
      <c r="A172" t="s">
        <v>2021</v>
      </c>
      <c r="B172" t="s">
        <v>2020</v>
      </c>
      <c r="C172" t="s">
        <v>2022</v>
      </c>
    </row>
    <row r="173" spans="1:3" x14ac:dyDescent="0.3">
      <c r="A173" t="s">
        <v>2024</v>
      </c>
      <c r="B173" t="s">
        <v>2023</v>
      </c>
      <c r="C173" t="s">
        <v>2022</v>
      </c>
    </row>
    <row r="174" spans="1:3" x14ac:dyDescent="0.3">
      <c r="A174" t="s">
        <v>2026</v>
      </c>
      <c r="B174" t="s">
        <v>2025</v>
      </c>
      <c r="C174" t="s">
        <v>2027</v>
      </c>
    </row>
    <row r="175" spans="1:3" x14ac:dyDescent="0.3">
      <c r="A175" t="s">
        <v>2029</v>
      </c>
      <c r="B175" t="s">
        <v>2028</v>
      </c>
      <c r="C175" t="s">
        <v>2030</v>
      </c>
    </row>
    <row r="176" spans="1:3" x14ac:dyDescent="0.3">
      <c r="A176" t="s">
        <v>2032</v>
      </c>
      <c r="B176" t="s">
        <v>2031</v>
      </c>
      <c r="C176" t="s">
        <v>2030</v>
      </c>
    </row>
    <row r="177" spans="1:3" x14ac:dyDescent="0.3">
      <c r="A177" t="s">
        <v>2034</v>
      </c>
      <c r="B177" t="s">
        <v>2033</v>
      </c>
      <c r="C177" t="s">
        <v>2035</v>
      </c>
    </row>
    <row r="178" spans="1:3" x14ac:dyDescent="0.3">
      <c r="A178" t="s">
        <v>2037</v>
      </c>
      <c r="B178" t="s">
        <v>2036</v>
      </c>
      <c r="C178" t="s">
        <v>2038</v>
      </c>
    </row>
    <row r="179" spans="1:3" x14ac:dyDescent="0.3">
      <c r="A179" t="s">
        <v>2040</v>
      </c>
      <c r="B179" t="s">
        <v>2039</v>
      </c>
      <c r="C179" t="s">
        <v>2041</v>
      </c>
    </row>
    <row r="180" spans="1:3" x14ac:dyDescent="0.3">
      <c r="A180" t="s">
        <v>2043</v>
      </c>
      <c r="B180" t="s">
        <v>2042</v>
      </c>
      <c r="C180" t="s">
        <v>2044</v>
      </c>
    </row>
    <row r="181" spans="1:3" x14ac:dyDescent="0.3">
      <c r="A181" t="s">
        <v>2046</v>
      </c>
      <c r="B181" t="s">
        <v>2045</v>
      </c>
      <c r="C181" t="s">
        <v>2047</v>
      </c>
    </row>
    <row r="182" spans="1:3" x14ac:dyDescent="0.3">
      <c r="A182" t="s">
        <v>2049</v>
      </c>
      <c r="B182" t="s">
        <v>2048</v>
      </c>
      <c r="C182" t="s">
        <v>1610</v>
      </c>
    </row>
    <row r="183" spans="1:3" x14ac:dyDescent="0.3">
      <c r="A183" t="s">
        <v>2051</v>
      </c>
      <c r="B183" t="s">
        <v>2050</v>
      </c>
      <c r="C183" t="s">
        <v>1610</v>
      </c>
    </row>
    <row r="184" spans="1:3" x14ac:dyDescent="0.3">
      <c r="A184" t="s">
        <v>2053</v>
      </c>
      <c r="B184" t="s">
        <v>2052</v>
      </c>
      <c r="C184" t="s">
        <v>2054</v>
      </c>
    </row>
    <row r="185" spans="1:3" x14ac:dyDescent="0.3">
      <c r="A185" t="s">
        <v>2056</v>
      </c>
      <c r="B185" t="s">
        <v>2055</v>
      </c>
      <c r="C185" t="s">
        <v>2054</v>
      </c>
    </row>
    <row r="186" spans="1:3" x14ac:dyDescent="0.3">
      <c r="A186" t="s">
        <v>2058</v>
      </c>
      <c r="B186" t="s">
        <v>2057</v>
      </c>
      <c r="C186" t="s">
        <v>2059</v>
      </c>
    </row>
    <row r="187" spans="1:3" x14ac:dyDescent="0.3">
      <c r="A187" t="s">
        <v>2061</v>
      </c>
      <c r="B187" t="s">
        <v>2060</v>
      </c>
      <c r="C187" t="s">
        <v>2054</v>
      </c>
    </row>
    <row r="188" spans="1:3" x14ac:dyDescent="0.3">
      <c r="A188" t="s">
        <v>2063</v>
      </c>
      <c r="B188" t="s">
        <v>2062</v>
      </c>
      <c r="C188" t="s">
        <v>2064</v>
      </c>
    </row>
    <row r="189" spans="1:3" x14ac:dyDescent="0.3">
      <c r="A189" t="s">
        <v>2066</v>
      </c>
      <c r="B189" t="s">
        <v>2065</v>
      </c>
      <c r="C189" t="s">
        <v>2067</v>
      </c>
    </row>
    <row r="190" spans="1:3" x14ac:dyDescent="0.3">
      <c r="A190" t="s">
        <v>2069</v>
      </c>
      <c r="B190" t="s">
        <v>2068</v>
      </c>
      <c r="C190" t="s">
        <v>2070</v>
      </c>
    </row>
    <row r="191" spans="1:3" x14ac:dyDescent="0.3">
      <c r="A191" t="s">
        <v>2072</v>
      </c>
      <c r="B191" t="s">
        <v>2071</v>
      </c>
      <c r="C191" t="s">
        <v>2073</v>
      </c>
    </row>
    <row r="192" spans="1:3" x14ac:dyDescent="0.3">
      <c r="A192" t="s">
        <v>2075</v>
      </c>
      <c r="B192" t="s">
        <v>2074</v>
      </c>
      <c r="C192" t="s">
        <v>2076</v>
      </c>
    </row>
    <row r="193" spans="1:3" x14ac:dyDescent="0.3">
      <c r="A193" t="s">
        <v>2078</v>
      </c>
      <c r="B193" t="s">
        <v>2077</v>
      </c>
      <c r="C193" t="s">
        <v>2079</v>
      </c>
    </row>
    <row r="194" spans="1:3" x14ac:dyDescent="0.3">
      <c r="A194" t="s">
        <v>2081</v>
      </c>
      <c r="B194" t="s">
        <v>2080</v>
      </c>
      <c r="C194" t="s">
        <v>1610</v>
      </c>
    </row>
    <row r="195" spans="1:3" x14ac:dyDescent="0.3">
      <c r="A195" t="s">
        <v>2083</v>
      </c>
      <c r="B195" t="s">
        <v>2082</v>
      </c>
      <c r="C195" t="s">
        <v>2079</v>
      </c>
    </row>
    <row r="196" spans="1:3" x14ac:dyDescent="0.3">
      <c r="A196" t="s">
        <v>2085</v>
      </c>
      <c r="B196" t="s">
        <v>2084</v>
      </c>
      <c r="C196" t="s">
        <v>2076</v>
      </c>
    </row>
    <row r="197" spans="1:3" x14ac:dyDescent="0.3">
      <c r="A197" t="s">
        <v>2087</v>
      </c>
      <c r="B197" t="s">
        <v>2086</v>
      </c>
      <c r="C197" t="s">
        <v>2064</v>
      </c>
    </row>
    <row r="198" spans="1:3" x14ac:dyDescent="0.3">
      <c r="A198" t="s">
        <v>2089</v>
      </c>
      <c r="B198" t="s">
        <v>2088</v>
      </c>
      <c r="C198" t="s">
        <v>2090</v>
      </c>
    </row>
    <row r="199" spans="1:3" x14ac:dyDescent="0.3">
      <c r="A199" t="s">
        <v>2092</v>
      </c>
      <c r="B199" t="s">
        <v>2091</v>
      </c>
      <c r="C199" t="s">
        <v>2070</v>
      </c>
    </row>
    <row r="200" spans="1:3" x14ac:dyDescent="0.3">
      <c r="A200" t="s">
        <v>2094</v>
      </c>
      <c r="B200" t="s">
        <v>2093</v>
      </c>
      <c r="C200" t="s">
        <v>2095</v>
      </c>
    </row>
    <row r="201" spans="1:3" x14ac:dyDescent="0.3">
      <c r="A201" t="s">
        <v>2097</v>
      </c>
      <c r="B201" t="s">
        <v>2096</v>
      </c>
      <c r="C201" t="s">
        <v>2067</v>
      </c>
    </row>
    <row r="202" spans="1:3" x14ac:dyDescent="0.3">
      <c r="A202" t="s">
        <v>2099</v>
      </c>
      <c r="B202" t="s">
        <v>2098</v>
      </c>
      <c r="C202" t="s">
        <v>2054</v>
      </c>
    </row>
    <row r="203" spans="1:3" x14ac:dyDescent="0.3">
      <c r="A203" t="s">
        <v>2101</v>
      </c>
      <c r="B203" t="s">
        <v>2100</v>
      </c>
      <c r="C203" t="s">
        <v>2054</v>
      </c>
    </row>
    <row r="204" spans="1:3" x14ac:dyDescent="0.3">
      <c r="A204" t="s">
        <v>2103</v>
      </c>
      <c r="B204" t="s">
        <v>2102</v>
      </c>
      <c r="C204" t="s">
        <v>2059</v>
      </c>
    </row>
    <row r="205" spans="1:3" x14ac:dyDescent="0.3">
      <c r="A205" t="s">
        <v>2105</v>
      </c>
      <c r="B205" t="s">
        <v>2104</v>
      </c>
      <c r="C205" t="s">
        <v>2106</v>
      </c>
    </row>
    <row r="206" spans="1:3" x14ac:dyDescent="0.3">
      <c r="A206" t="s">
        <v>2108</v>
      </c>
      <c r="B206" t="s">
        <v>2107</v>
      </c>
      <c r="C206" t="s">
        <v>2109</v>
      </c>
    </row>
    <row r="207" spans="1:3" x14ac:dyDescent="0.3">
      <c r="A207" t="s">
        <v>2111</v>
      </c>
      <c r="B207" t="s">
        <v>2110</v>
      </c>
      <c r="C207" t="s">
        <v>2106</v>
      </c>
    </row>
    <row r="208" spans="1:3" x14ac:dyDescent="0.3">
      <c r="A208" t="s">
        <v>2113</v>
      </c>
      <c r="B208" t="s">
        <v>2112</v>
      </c>
      <c r="C208" t="s">
        <v>2109</v>
      </c>
    </row>
    <row r="209" spans="1:3" x14ac:dyDescent="0.3">
      <c r="A209" t="s">
        <v>2115</v>
      </c>
      <c r="B209" t="s">
        <v>2114</v>
      </c>
      <c r="C209" t="s">
        <v>2041</v>
      </c>
    </row>
    <row r="210" spans="1:3" x14ac:dyDescent="0.3">
      <c r="A210" t="s">
        <v>2117</v>
      </c>
      <c r="B210" t="s">
        <v>2116</v>
      </c>
      <c r="C210" t="s">
        <v>2044</v>
      </c>
    </row>
    <row r="211" spans="1:3" x14ac:dyDescent="0.3">
      <c r="A211" t="s">
        <v>2119</v>
      </c>
      <c r="B211" t="s">
        <v>2118</v>
      </c>
      <c r="C211" t="s">
        <v>2120</v>
      </c>
    </row>
    <row r="212" spans="1:3" x14ac:dyDescent="0.3">
      <c r="A212" t="s">
        <v>2122</v>
      </c>
      <c r="B212" t="s">
        <v>2121</v>
      </c>
      <c r="C212" t="s">
        <v>1610</v>
      </c>
    </row>
    <row r="213" spans="1:3" x14ac:dyDescent="0.3">
      <c r="A213" t="s">
        <v>2124</v>
      </c>
      <c r="B213" t="s">
        <v>2123</v>
      </c>
      <c r="C213" t="s">
        <v>2125</v>
      </c>
    </row>
    <row r="214" spans="1:3" x14ac:dyDescent="0.3">
      <c r="A214" t="s">
        <v>2127</v>
      </c>
      <c r="B214" t="s">
        <v>2126</v>
      </c>
      <c r="C214" t="s">
        <v>2128</v>
      </c>
    </row>
    <row r="215" spans="1:3" x14ac:dyDescent="0.3">
      <c r="A215" t="s">
        <v>2130</v>
      </c>
      <c r="B215" t="s">
        <v>2129</v>
      </c>
      <c r="C215" t="s">
        <v>2131</v>
      </c>
    </row>
    <row r="216" spans="1:3" x14ac:dyDescent="0.3">
      <c r="A216" t="s">
        <v>2133</v>
      </c>
      <c r="B216" t="s">
        <v>2132</v>
      </c>
      <c r="C216" t="s">
        <v>2134</v>
      </c>
    </row>
    <row r="217" spans="1:3" x14ac:dyDescent="0.3">
      <c r="A217" t="s">
        <v>2136</v>
      </c>
      <c r="B217" t="s">
        <v>2135</v>
      </c>
      <c r="C217" t="s">
        <v>2137</v>
      </c>
    </row>
    <row r="218" spans="1:3" x14ac:dyDescent="0.3">
      <c r="A218" t="s">
        <v>2139</v>
      </c>
      <c r="B218" t="s">
        <v>2138</v>
      </c>
      <c r="C218" t="s">
        <v>2140</v>
      </c>
    </row>
    <row r="219" spans="1:3" x14ac:dyDescent="0.3">
      <c r="A219" t="s">
        <v>2142</v>
      </c>
      <c r="B219" t="s">
        <v>2141</v>
      </c>
      <c r="C219" t="s">
        <v>2143</v>
      </c>
    </row>
    <row r="220" spans="1:3" x14ac:dyDescent="0.3">
      <c r="A220" t="s">
        <v>2145</v>
      </c>
      <c r="B220" t="s">
        <v>2144</v>
      </c>
      <c r="C220" t="s">
        <v>2016</v>
      </c>
    </row>
    <row r="221" spans="1:3" x14ac:dyDescent="0.3">
      <c r="A221" t="s">
        <v>2147</v>
      </c>
      <c r="B221" t="s">
        <v>2146</v>
      </c>
      <c r="C221" t="s">
        <v>1610</v>
      </c>
    </row>
    <row r="222" spans="1:3" x14ac:dyDescent="0.3">
      <c r="A222" t="s">
        <v>2149</v>
      </c>
      <c r="B222" t="s">
        <v>2148</v>
      </c>
      <c r="C222" t="s">
        <v>1610</v>
      </c>
    </row>
    <row r="223" spans="1:3" x14ac:dyDescent="0.3">
      <c r="A223" t="s">
        <v>2151</v>
      </c>
      <c r="B223" t="s">
        <v>2150</v>
      </c>
      <c r="C223" t="s">
        <v>1610</v>
      </c>
    </row>
    <row r="224" spans="1:3" x14ac:dyDescent="0.3">
      <c r="A224" t="s">
        <v>2153</v>
      </c>
      <c r="B224" t="s">
        <v>2152</v>
      </c>
      <c r="C224" t="s">
        <v>1610</v>
      </c>
    </row>
    <row r="225" spans="1:3" x14ac:dyDescent="0.3">
      <c r="A225" t="s">
        <v>2155</v>
      </c>
      <c r="B225" t="s">
        <v>2154</v>
      </c>
      <c r="C225" t="s">
        <v>1610</v>
      </c>
    </row>
    <row r="226" spans="1:3" x14ac:dyDescent="0.3">
      <c r="A226" t="s">
        <v>2157</v>
      </c>
      <c r="B226" t="s">
        <v>2156</v>
      </c>
      <c r="C226" t="s">
        <v>2158</v>
      </c>
    </row>
    <row r="227" spans="1:3" x14ac:dyDescent="0.3">
      <c r="A227" t="s">
        <v>2160</v>
      </c>
      <c r="B227" t="s">
        <v>2159</v>
      </c>
      <c r="C227" t="s">
        <v>2161</v>
      </c>
    </row>
    <row r="228" spans="1:3" x14ac:dyDescent="0.3">
      <c r="A228" t="s">
        <v>2163</v>
      </c>
      <c r="B228" t="s">
        <v>2162</v>
      </c>
      <c r="C228" t="s">
        <v>2164</v>
      </c>
    </row>
    <row r="229" spans="1:3" x14ac:dyDescent="0.3">
      <c r="A229" t="s">
        <v>2166</v>
      </c>
      <c r="B229" t="s">
        <v>2165</v>
      </c>
      <c r="C229" t="s">
        <v>2167</v>
      </c>
    </row>
    <row r="230" spans="1:3" x14ac:dyDescent="0.3">
      <c r="A230" t="s">
        <v>2169</v>
      </c>
      <c r="B230" t="s">
        <v>2168</v>
      </c>
      <c r="C230" t="s">
        <v>2170</v>
      </c>
    </row>
    <row r="231" spans="1:3" x14ac:dyDescent="0.3">
      <c r="A231" t="s">
        <v>2172</v>
      </c>
      <c r="B231" t="s">
        <v>2171</v>
      </c>
      <c r="C231" t="s">
        <v>2173</v>
      </c>
    </row>
    <row r="232" spans="1:3" x14ac:dyDescent="0.3">
      <c r="A232" t="s">
        <v>2175</v>
      </c>
      <c r="B232" t="s">
        <v>2174</v>
      </c>
      <c r="C232" t="s">
        <v>2176</v>
      </c>
    </row>
    <row r="233" spans="1:3" x14ac:dyDescent="0.3">
      <c r="A233" t="s">
        <v>2178</v>
      </c>
      <c r="B233" t="s">
        <v>2177</v>
      </c>
      <c r="C233" t="s">
        <v>2179</v>
      </c>
    </row>
    <row r="234" spans="1:3" x14ac:dyDescent="0.3">
      <c r="A234" t="s">
        <v>2181</v>
      </c>
      <c r="B234" t="s">
        <v>2180</v>
      </c>
      <c r="C234" t="s">
        <v>2182</v>
      </c>
    </row>
    <row r="235" spans="1:3" x14ac:dyDescent="0.3">
      <c r="A235" t="s">
        <v>2184</v>
      </c>
      <c r="B235" t="s">
        <v>2183</v>
      </c>
      <c r="C235" t="s">
        <v>2170</v>
      </c>
    </row>
    <row r="236" spans="1:3" x14ac:dyDescent="0.3">
      <c r="A236" t="s">
        <v>2186</v>
      </c>
      <c r="B236" t="s">
        <v>2185</v>
      </c>
      <c r="C236" t="s">
        <v>2187</v>
      </c>
    </row>
    <row r="237" spans="1:3" x14ac:dyDescent="0.3">
      <c r="A237" t="s">
        <v>2189</v>
      </c>
      <c r="B237" t="s">
        <v>2188</v>
      </c>
      <c r="C237" t="s">
        <v>2190</v>
      </c>
    </row>
    <row r="238" spans="1:3" x14ac:dyDescent="0.3">
      <c r="A238" t="s">
        <v>2192</v>
      </c>
      <c r="B238" t="s">
        <v>2191</v>
      </c>
      <c r="C238" t="s">
        <v>2193</v>
      </c>
    </row>
    <row r="239" spans="1:3" x14ac:dyDescent="0.3">
      <c r="A239" t="s">
        <v>2195</v>
      </c>
      <c r="B239" t="s">
        <v>2194</v>
      </c>
      <c r="C239" t="s">
        <v>2196</v>
      </c>
    </row>
    <row r="240" spans="1:3" x14ac:dyDescent="0.3">
      <c r="A240" t="s">
        <v>2198</v>
      </c>
      <c r="B240" t="s">
        <v>2197</v>
      </c>
      <c r="C240" t="s">
        <v>2199</v>
      </c>
    </row>
    <row r="241" spans="1:3" x14ac:dyDescent="0.3">
      <c r="A241" t="s">
        <v>2201</v>
      </c>
      <c r="B241" t="s">
        <v>2200</v>
      </c>
      <c r="C241" t="s">
        <v>2196</v>
      </c>
    </row>
    <row r="242" spans="1:3" x14ac:dyDescent="0.3">
      <c r="A242" t="s">
        <v>2203</v>
      </c>
      <c r="B242" t="s">
        <v>2202</v>
      </c>
      <c r="C242" t="s">
        <v>2204</v>
      </c>
    </row>
    <row r="243" spans="1:3" x14ac:dyDescent="0.3">
      <c r="A243" t="s">
        <v>2206</v>
      </c>
      <c r="B243" t="s">
        <v>2205</v>
      </c>
      <c r="C243" t="s">
        <v>2207</v>
      </c>
    </row>
    <row r="244" spans="1:3" x14ac:dyDescent="0.3">
      <c r="A244" t="s">
        <v>2209</v>
      </c>
      <c r="B244" t="s">
        <v>2208</v>
      </c>
      <c r="C244" t="s">
        <v>2210</v>
      </c>
    </row>
    <row r="245" spans="1:3" x14ac:dyDescent="0.3">
      <c r="A245" t="s">
        <v>2212</v>
      </c>
      <c r="B245" t="s">
        <v>2211</v>
      </c>
      <c r="C245" t="s">
        <v>2213</v>
      </c>
    </row>
    <row r="246" spans="1:3" x14ac:dyDescent="0.3">
      <c r="A246" t="s">
        <v>2215</v>
      </c>
      <c r="B246" t="s">
        <v>2214</v>
      </c>
      <c r="C246" t="s">
        <v>2216</v>
      </c>
    </row>
    <row r="247" spans="1:3" x14ac:dyDescent="0.3">
      <c r="A247" t="s">
        <v>2218</v>
      </c>
      <c r="B247" t="s">
        <v>2217</v>
      </c>
      <c r="C247" t="s">
        <v>2213</v>
      </c>
    </row>
    <row r="248" spans="1:3" x14ac:dyDescent="0.3">
      <c r="A248" t="s">
        <v>2220</v>
      </c>
      <c r="B248" t="s">
        <v>2219</v>
      </c>
      <c r="C248" t="s">
        <v>2213</v>
      </c>
    </row>
    <row r="249" spans="1:3" x14ac:dyDescent="0.3">
      <c r="A249" t="s">
        <v>2222</v>
      </c>
      <c r="B249" t="s">
        <v>2221</v>
      </c>
      <c r="C249" t="s">
        <v>2223</v>
      </c>
    </row>
    <row r="250" spans="1:3" x14ac:dyDescent="0.3">
      <c r="A250" t="s">
        <v>2225</v>
      </c>
      <c r="B250" t="s">
        <v>2224</v>
      </c>
      <c r="C250" t="s">
        <v>2226</v>
      </c>
    </row>
    <row r="251" spans="1:3" x14ac:dyDescent="0.3">
      <c r="A251" t="s">
        <v>2228</v>
      </c>
      <c r="B251" t="s">
        <v>2227</v>
      </c>
      <c r="C251" t="s">
        <v>2229</v>
      </c>
    </row>
    <row r="252" spans="1:3" x14ac:dyDescent="0.3">
      <c r="A252" t="s">
        <v>2231</v>
      </c>
      <c r="B252" t="s">
        <v>2230</v>
      </c>
      <c r="C252" t="s">
        <v>2213</v>
      </c>
    </row>
    <row r="253" spans="1:3" x14ac:dyDescent="0.3">
      <c r="A253" t="s">
        <v>2233</v>
      </c>
      <c r="B253" t="s">
        <v>2232</v>
      </c>
      <c r="C253" t="s">
        <v>2234</v>
      </c>
    </row>
    <row r="254" spans="1:3" x14ac:dyDescent="0.3">
      <c r="A254" t="s">
        <v>2236</v>
      </c>
      <c r="B254" t="s">
        <v>2235</v>
      </c>
      <c r="C254" t="s">
        <v>2237</v>
      </c>
    </row>
    <row r="255" spans="1:3" x14ac:dyDescent="0.3">
      <c r="A255" t="s">
        <v>2239</v>
      </c>
      <c r="B255" t="s">
        <v>2238</v>
      </c>
      <c r="C255" t="s">
        <v>2240</v>
      </c>
    </row>
    <row r="256" spans="1:3" x14ac:dyDescent="0.3">
      <c r="A256" t="s">
        <v>2242</v>
      </c>
      <c r="B256" t="s">
        <v>2241</v>
      </c>
      <c r="C256" t="s">
        <v>2243</v>
      </c>
    </row>
    <row r="257" spans="1:3" x14ac:dyDescent="0.3">
      <c r="A257" t="s">
        <v>2245</v>
      </c>
      <c r="B257" t="s">
        <v>2244</v>
      </c>
      <c r="C257" t="s">
        <v>1610</v>
      </c>
    </row>
    <row r="258" spans="1:3" x14ac:dyDescent="0.3">
      <c r="A258" t="s">
        <v>2247</v>
      </c>
      <c r="B258" t="s">
        <v>2246</v>
      </c>
      <c r="C258" t="s">
        <v>1610</v>
      </c>
    </row>
    <row r="259" spans="1:3" x14ac:dyDescent="0.3">
      <c r="A259" t="s">
        <v>2249</v>
      </c>
      <c r="B259" t="s">
        <v>2248</v>
      </c>
      <c r="C259" t="s">
        <v>2250</v>
      </c>
    </row>
    <row r="260" spans="1:3" x14ac:dyDescent="0.3">
      <c r="A260" t="s">
        <v>2252</v>
      </c>
      <c r="B260" t="s">
        <v>2251</v>
      </c>
      <c r="C260" t="s">
        <v>2253</v>
      </c>
    </row>
    <row r="261" spans="1:3" x14ac:dyDescent="0.3">
      <c r="A261" t="s">
        <v>2255</v>
      </c>
      <c r="B261" t="s">
        <v>2254</v>
      </c>
      <c r="C261" t="s">
        <v>2256</v>
      </c>
    </row>
    <row r="262" spans="1:3" x14ac:dyDescent="0.3">
      <c r="A262" t="s">
        <v>2258</v>
      </c>
      <c r="B262" t="s">
        <v>2257</v>
      </c>
      <c r="C262" t="s">
        <v>2259</v>
      </c>
    </row>
    <row r="263" spans="1:3" x14ac:dyDescent="0.3">
      <c r="A263" t="s">
        <v>2261</v>
      </c>
      <c r="B263" t="s">
        <v>2260</v>
      </c>
      <c r="C263" t="s">
        <v>2262</v>
      </c>
    </row>
    <row r="264" spans="1:3" x14ac:dyDescent="0.3">
      <c r="A264" t="s">
        <v>2264</v>
      </c>
      <c r="B264" t="s">
        <v>2263</v>
      </c>
      <c r="C264" t="s">
        <v>2265</v>
      </c>
    </row>
    <row r="265" spans="1:3" x14ac:dyDescent="0.3">
      <c r="A265" t="s">
        <v>2267</v>
      </c>
      <c r="B265" t="s">
        <v>2266</v>
      </c>
      <c r="C265" t="s">
        <v>2268</v>
      </c>
    </row>
    <row r="266" spans="1:3" x14ac:dyDescent="0.3">
      <c r="A266" t="s">
        <v>2270</v>
      </c>
      <c r="B266" t="s">
        <v>2269</v>
      </c>
      <c r="C266" t="s">
        <v>2271</v>
      </c>
    </row>
    <row r="267" spans="1:3" x14ac:dyDescent="0.3">
      <c r="A267" t="s">
        <v>2273</v>
      </c>
      <c r="B267" t="s">
        <v>2272</v>
      </c>
      <c r="C267" t="s">
        <v>2274</v>
      </c>
    </row>
    <row r="268" spans="1:3" x14ac:dyDescent="0.3">
      <c r="A268" t="s">
        <v>2276</v>
      </c>
      <c r="B268" t="s">
        <v>2275</v>
      </c>
      <c r="C268" t="s">
        <v>2277</v>
      </c>
    </row>
    <row r="269" spans="1:3" x14ac:dyDescent="0.3">
      <c r="A269" t="s">
        <v>2279</v>
      </c>
      <c r="B269" t="s">
        <v>2278</v>
      </c>
      <c r="C269" t="s">
        <v>2280</v>
      </c>
    </row>
    <row r="270" spans="1:3" x14ac:dyDescent="0.3">
      <c r="A270" t="s">
        <v>2282</v>
      </c>
      <c r="B270" t="s">
        <v>2281</v>
      </c>
      <c r="C270" t="s">
        <v>2283</v>
      </c>
    </row>
    <row r="271" spans="1:3" x14ac:dyDescent="0.3">
      <c r="A271" t="s">
        <v>2285</v>
      </c>
      <c r="B271" t="s">
        <v>2284</v>
      </c>
      <c r="C271" t="s">
        <v>2286</v>
      </c>
    </row>
    <row r="272" spans="1:3" x14ac:dyDescent="0.3">
      <c r="A272" t="s">
        <v>2288</v>
      </c>
      <c r="B272" t="s">
        <v>2287</v>
      </c>
      <c r="C272" t="s">
        <v>2289</v>
      </c>
    </row>
    <row r="273" spans="1:3" x14ac:dyDescent="0.3">
      <c r="A273" t="s">
        <v>2291</v>
      </c>
      <c r="B273" t="s">
        <v>2290</v>
      </c>
      <c r="C273" t="s">
        <v>2292</v>
      </c>
    </row>
    <row r="274" spans="1:3" x14ac:dyDescent="0.3">
      <c r="A274" t="s">
        <v>2294</v>
      </c>
      <c r="B274" t="s">
        <v>2293</v>
      </c>
      <c r="C274" t="s">
        <v>2295</v>
      </c>
    </row>
    <row r="275" spans="1:3" x14ac:dyDescent="0.3">
      <c r="A275" t="s">
        <v>2297</v>
      </c>
      <c r="B275" t="s">
        <v>2296</v>
      </c>
      <c r="C275" t="s">
        <v>2298</v>
      </c>
    </row>
    <row r="276" spans="1:3" x14ac:dyDescent="0.3">
      <c r="A276" t="s">
        <v>2300</v>
      </c>
      <c r="B276" t="s">
        <v>2299</v>
      </c>
      <c r="C276" t="s">
        <v>2298</v>
      </c>
    </row>
    <row r="277" spans="1:3" x14ac:dyDescent="0.3">
      <c r="A277" t="s">
        <v>2302</v>
      </c>
      <c r="B277" t="s">
        <v>2301</v>
      </c>
      <c r="C277" t="s">
        <v>2303</v>
      </c>
    </row>
    <row r="278" spans="1:3" x14ac:dyDescent="0.3">
      <c r="A278" t="s">
        <v>2305</v>
      </c>
      <c r="B278" t="s">
        <v>2304</v>
      </c>
      <c r="C278" t="s">
        <v>2306</v>
      </c>
    </row>
    <row r="279" spans="1:3" x14ac:dyDescent="0.3">
      <c r="A279" t="s">
        <v>2308</v>
      </c>
      <c r="B279" t="s">
        <v>2307</v>
      </c>
      <c r="C279" t="s">
        <v>2309</v>
      </c>
    </row>
    <row r="280" spans="1:3" x14ac:dyDescent="0.3">
      <c r="A280" t="s">
        <v>2311</v>
      </c>
      <c r="B280" t="s">
        <v>2310</v>
      </c>
      <c r="C280" t="s">
        <v>2312</v>
      </c>
    </row>
    <row r="281" spans="1:3" x14ac:dyDescent="0.3">
      <c r="A281" s="2" t="s">
        <v>2314</v>
      </c>
      <c r="B281" s="2" t="s">
        <v>2313</v>
      </c>
      <c r="C281" s="2" t="s">
        <v>1621</v>
      </c>
    </row>
    <row r="282" spans="1:3" x14ac:dyDescent="0.3">
      <c r="A282" t="s">
        <v>2316</v>
      </c>
      <c r="B282" t="s">
        <v>2315</v>
      </c>
      <c r="C282" t="s">
        <v>1624</v>
      </c>
    </row>
    <row r="283" spans="1:3" x14ac:dyDescent="0.3">
      <c r="A283" s="2" t="s">
        <v>2318</v>
      </c>
      <c r="B283" s="2" t="s">
        <v>2317</v>
      </c>
      <c r="C283" s="2" t="s">
        <v>2319</v>
      </c>
    </row>
    <row r="284" spans="1:3" x14ac:dyDescent="0.3">
      <c r="A284" t="s">
        <v>2321</v>
      </c>
      <c r="B284" t="s">
        <v>2320</v>
      </c>
      <c r="C284" t="s">
        <v>2322</v>
      </c>
    </row>
    <row r="285" spans="1:3" x14ac:dyDescent="0.3">
      <c r="A285" t="s">
        <v>2324</v>
      </c>
      <c r="B285" t="s">
        <v>2323</v>
      </c>
      <c r="C285" t="s">
        <v>2325</v>
      </c>
    </row>
    <row r="286" spans="1:3" x14ac:dyDescent="0.3">
      <c r="A286" t="s">
        <v>2327</v>
      </c>
      <c r="B286" t="s">
        <v>2326</v>
      </c>
      <c r="C286" t="s">
        <v>2328</v>
      </c>
    </row>
    <row r="287" spans="1:3" x14ac:dyDescent="0.3">
      <c r="A287" t="s">
        <v>2330</v>
      </c>
      <c r="B287" t="s">
        <v>2329</v>
      </c>
      <c r="C287" t="s">
        <v>2328</v>
      </c>
    </row>
    <row r="288" spans="1:3" x14ac:dyDescent="0.3">
      <c r="A288" t="s">
        <v>2332</v>
      </c>
      <c r="B288" t="s">
        <v>2331</v>
      </c>
      <c r="C288" t="s">
        <v>2333</v>
      </c>
    </row>
    <row r="289" spans="1:3" x14ac:dyDescent="0.3">
      <c r="A289" t="s">
        <v>2335</v>
      </c>
      <c r="B289" t="s">
        <v>2334</v>
      </c>
      <c r="C289" t="s">
        <v>2336</v>
      </c>
    </row>
    <row r="290" spans="1:3" x14ac:dyDescent="0.3">
      <c r="A290" t="s">
        <v>2338</v>
      </c>
      <c r="B290" t="s">
        <v>2337</v>
      </c>
      <c r="C290" t="s">
        <v>2336</v>
      </c>
    </row>
    <row r="291" spans="1:3" x14ac:dyDescent="0.3">
      <c r="A291" t="s">
        <v>2340</v>
      </c>
      <c r="B291" t="s">
        <v>2339</v>
      </c>
      <c r="C291" t="s">
        <v>2336</v>
      </c>
    </row>
    <row r="292" spans="1:3" x14ac:dyDescent="0.3">
      <c r="A292" t="s">
        <v>2342</v>
      </c>
      <c r="B292" t="s">
        <v>2341</v>
      </c>
      <c r="C292" t="s">
        <v>2336</v>
      </c>
    </row>
    <row r="293" spans="1:3" x14ac:dyDescent="0.3">
      <c r="A293" t="s">
        <v>2344</v>
      </c>
      <c r="B293" t="s">
        <v>2343</v>
      </c>
      <c r="C293" t="s">
        <v>2345</v>
      </c>
    </row>
    <row r="294" spans="1:3" x14ac:dyDescent="0.3">
      <c r="A294" t="s">
        <v>2347</v>
      </c>
      <c r="B294" t="s">
        <v>2346</v>
      </c>
      <c r="C294" t="s">
        <v>2348</v>
      </c>
    </row>
    <row r="295" spans="1:3" x14ac:dyDescent="0.3">
      <c r="A295" t="s">
        <v>2350</v>
      </c>
      <c r="B295" t="s">
        <v>2349</v>
      </c>
      <c r="C295" t="s">
        <v>2351</v>
      </c>
    </row>
    <row r="296" spans="1:3" x14ac:dyDescent="0.3">
      <c r="A296" t="s">
        <v>2353</v>
      </c>
      <c r="B296" t="s">
        <v>2352</v>
      </c>
      <c r="C296" t="s">
        <v>2354</v>
      </c>
    </row>
    <row r="297" spans="1:3" x14ac:dyDescent="0.3">
      <c r="A297" t="s">
        <v>2356</v>
      </c>
      <c r="B297" t="s">
        <v>2355</v>
      </c>
      <c r="C297" t="s">
        <v>2357</v>
      </c>
    </row>
    <row r="298" spans="1:3" x14ac:dyDescent="0.3">
      <c r="A298" t="s">
        <v>2359</v>
      </c>
      <c r="B298" t="s">
        <v>2358</v>
      </c>
      <c r="C298" t="s">
        <v>2360</v>
      </c>
    </row>
    <row r="299" spans="1:3" x14ac:dyDescent="0.3">
      <c r="A299" t="s">
        <v>2362</v>
      </c>
      <c r="B299" t="s">
        <v>2361</v>
      </c>
      <c r="C299" t="s">
        <v>2363</v>
      </c>
    </row>
    <row r="300" spans="1:3" x14ac:dyDescent="0.3">
      <c r="A300" t="s">
        <v>2365</v>
      </c>
      <c r="B300" t="s">
        <v>2364</v>
      </c>
      <c r="C300" t="s">
        <v>2363</v>
      </c>
    </row>
    <row r="301" spans="1:3" x14ac:dyDescent="0.3">
      <c r="A301" t="s">
        <v>2367</v>
      </c>
      <c r="B301" t="s">
        <v>2366</v>
      </c>
      <c r="C301" t="s">
        <v>2368</v>
      </c>
    </row>
    <row r="302" spans="1:3" x14ac:dyDescent="0.3">
      <c r="A302" t="s">
        <v>2370</v>
      </c>
      <c r="B302" t="s">
        <v>2369</v>
      </c>
      <c r="C302" t="s">
        <v>2371</v>
      </c>
    </row>
    <row r="303" spans="1:3" x14ac:dyDescent="0.3">
      <c r="A303" t="s">
        <v>2373</v>
      </c>
      <c r="B303" t="s">
        <v>2372</v>
      </c>
      <c r="C303" t="s">
        <v>2374</v>
      </c>
    </row>
    <row r="304" spans="1:3" x14ac:dyDescent="0.3">
      <c r="A304" t="s">
        <v>2376</v>
      </c>
      <c r="B304" t="s">
        <v>2375</v>
      </c>
      <c r="C304" t="s">
        <v>2377</v>
      </c>
    </row>
    <row r="305" spans="1:3" x14ac:dyDescent="0.3">
      <c r="A305" t="s">
        <v>2379</v>
      </c>
      <c r="B305" t="s">
        <v>2378</v>
      </c>
      <c r="C305" t="s">
        <v>2380</v>
      </c>
    </row>
    <row r="306" spans="1:3" x14ac:dyDescent="0.3">
      <c r="A306" t="s">
        <v>2382</v>
      </c>
      <c r="B306" t="s">
        <v>2381</v>
      </c>
      <c r="C306" t="s">
        <v>2383</v>
      </c>
    </row>
    <row r="307" spans="1:3" x14ac:dyDescent="0.3">
      <c r="A307" t="s">
        <v>2385</v>
      </c>
      <c r="B307" t="s">
        <v>2384</v>
      </c>
      <c r="C307" t="s">
        <v>2386</v>
      </c>
    </row>
    <row r="308" spans="1:3" x14ac:dyDescent="0.3">
      <c r="A308" t="s">
        <v>2388</v>
      </c>
      <c r="B308" t="s">
        <v>2387</v>
      </c>
      <c r="C308" t="s">
        <v>2383</v>
      </c>
    </row>
    <row r="309" spans="1:3" x14ac:dyDescent="0.3">
      <c r="A309" t="s">
        <v>2390</v>
      </c>
      <c r="B309" t="s">
        <v>2389</v>
      </c>
      <c r="C309" t="s">
        <v>1610</v>
      </c>
    </row>
    <row r="310" spans="1:3" x14ac:dyDescent="0.3">
      <c r="A310" t="s">
        <v>2392</v>
      </c>
      <c r="B310" t="s">
        <v>2391</v>
      </c>
      <c r="C310" t="s">
        <v>2393</v>
      </c>
    </row>
    <row r="311" spans="1:3" x14ac:dyDescent="0.3">
      <c r="A311" t="s">
        <v>2395</v>
      </c>
      <c r="B311" t="s">
        <v>2394</v>
      </c>
      <c r="C311" t="s">
        <v>2396</v>
      </c>
    </row>
    <row r="312" spans="1:3" x14ac:dyDescent="0.3">
      <c r="A312" t="s">
        <v>2398</v>
      </c>
      <c r="B312" t="s">
        <v>2397</v>
      </c>
      <c r="C312" t="s">
        <v>2399</v>
      </c>
    </row>
    <row r="313" spans="1:3" x14ac:dyDescent="0.3">
      <c r="A313" t="s">
        <v>2401</v>
      </c>
      <c r="B313" t="s">
        <v>2400</v>
      </c>
      <c r="C313" t="s">
        <v>2322</v>
      </c>
    </row>
    <row r="314" spans="1:3" x14ac:dyDescent="0.3">
      <c r="A314" t="s">
        <v>2403</v>
      </c>
      <c r="B314" t="s">
        <v>2402</v>
      </c>
      <c r="C314" t="s">
        <v>1610</v>
      </c>
    </row>
    <row r="315" spans="1:3" x14ac:dyDescent="0.3">
      <c r="A315" t="s">
        <v>2405</v>
      </c>
      <c r="B315" t="s">
        <v>2404</v>
      </c>
    </row>
    <row r="316" spans="1:3" x14ac:dyDescent="0.3">
      <c r="A316" t="s">
        <v>2407</v>
      </c>
      <c r="B316" t="s">
        <v>2406</v>
      </c>
      <c r="C316" t="s">
        <v>1610</v>
      </c>
    </row>
    <row r="317" spans="1:3" x14ac:dyDescent="0.3">
      <c r="A317" t="s">
        <v>2409</v>
      </c>
      <c r="B317" t="s">
        <v>2408</v>
      </c>
      <c r="C317" t="s">
        <v>2410</v>
      </c>
    </row>
    <row r="318" spans="1:3" x14ac:dyDescent="0.3">
      <c r="A318" t="s">
        <v>2412</v>
      </c>
      <c r="B318" t="s">
        <v>2411</v>
      </c>
      <c r="C318" t="s">
        <v>2413</v>
      </c>
    </row>
    <row r="319" spans="1:3" x14ac:dyDescent="0.3">
      <c r="A319" t="s">
        <v>2415</v>
      </c>
      <c r="B319" t="s">
        <v>2414</v>
      </c>
      <c r="C319" t="s">
        <v>2416</v>
      </c>
    </row>
    <row r="320" spans="1:3" x14ac:dyDescent="0.3">
      <c r="A320" t="s">
        <v>2418</v>
      </c>
      <c r="B320" t="s">
        <v>2417</v>
      </c>
      <c r="C320" t="s">
        <v>1610</v>
      </c>
    </row>
    <row r="321" spans="1:3" x14ac:dyDescent="0.3">
      <c r="A321" t="s">
        <v>2420</v>
      </c>
      <c r="B321" t="s">
        <v>2419</v>
      </c>
      <c r="C321" t="s">
        <v>2421</v>
      </c>
    </row>
    <row r="322" spans="1:3" x14ac:dyDescent="0.3">
      <c r="A322" s="2" t="s">
        <v>2423</v>
      </c>
      <c r="B322" s="2" t="s">
        <v>2422</v>
      </c>
      <c r="C322" s="2" t="s">
        <v>1586</v>
      </c>
    </row>
    <row r="323" spans="1:3" x14ac:dyDescent="0.3">
      <c r="A323" s="2" t="s">
        <v>2425</v>
      </c>
      <c r="B323" s="2" t="s">
        <v>2424</v>
      </c>
      <c r="C323" s="2" t="s">
        <v>2426</v>
      </c>
    </row>
    <row r="324" spans="1:3" x14ac:dyDescent="0.3">
      <c r="A324" s="2" t="s">
        <v>2428</v>
      </c>
      <c r="B324" s="2" t="s">
        <v>2427</v>
      </c>
      <c r="C324" s="2" t="s">
        <v>1586</v>
      </c>
    </row>
    <row r="325" spans="1:3" x14ac:dyDescent="0.3">
      <c r="A325" t="s">
        <v>2423</v>
      </c>
      <c r="B325" t="s">
        <v>2429</v>
      </c>
      <c r="C325" t="s">
        <v>1586</v>
      </c>
    </row>
    <row r="326" spans="1:3" x14ac:dyDescent="0.3">
      <c r="A326" t="s">
        <v>2425</v>
      </c>
      <c r="B326" t="s">
        <v>2430</v>
      </c>
      <c r="C326" t="s">
        <v>2426</v>
      </c>
    </row>
    <row r="327" spans="1:3" x14ac:dyDescent="0.3">
      <c r="A327" t="s">
        <v>2428</v>
      </c>
      <c r="B327" t="s">
        <v>2431</v>
      </c>
      <c r="C327" t="s">
        <v>1586</v>
      </c>
    </row>
    <row r="328" spans="1:3" x14ac:dyDescent="0.3">
      <c r="A328" s="2" t="s">
        <v>2433</v>
      </c>
      <c r="B328" s="2" t="s">
        <v>2432</v>
      </c>
      <c r="C328" s="2" t="s">
        <v>2434</v>
      </c>
    </row>
    <row r="329" spans="1:3" x14ac:dyDescent="0.3">
      <c r="A329" t="s">
        <v>2436</v>
      </c>
      <c r="B329" t="s">
        <v>2435</v>
      </c>
      <c r="C329" t="s">
        <v>2437</v>
      </c>
    </row>
    <row r="330" spans="1:3" x14ac:dyDescent="0.3">
      <c r="A330" t="s">
        <v>2439</v>
      </c>
      <c r="B330" t="s">
        <v>2438</v>
      </c>
      <c r="C330" t="s">
        <v>1586</v>
      </c>
    </row>
    <row r="331" spans="1:3" x14ac:dyDescent="0.3">
      <c r="A331" t="s">
        <v>2441</v>
      </c>
      <c r="B331" t="s">
        <v>2440</v>
      </c>
      <c r="C331" t="s">
        <v>2442</v>
      </c>
    </row>
    <row r="332" spans="1:3" x14ac:dyDescent="0.3">
      <c r="A332" t="s">
        <v>2444</v>
      </c>
      <c r="B332" t="s">
        <v>2443</v>
      </c>
      <c r="C332" t="s">
        <v>2445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zoomScale="73" zoomScaleNormal="70" workbookViewId="0">
      <selection activeCell="D38" sqref="D38"/>
    </sheetView>
  </sheetViews>
  <sheetFormatPr defaultRowHeight="14.4" x14ac:dyDescent="0.3"/>
  <cols>
    <col min="1" max="1" width="19.77734375" customWidth="1"/>
    <col min="2" max="2" width="33.6640625" customWidth="1"/>
    <col min="3" max="3" width="35.77734375" customWidth="1"/>
    <col min="4" max="4" width="45.44140625" customWidth="1"/>
    <col min="5" max="5" width="43.77734375" customWidth="1"/>
  </cols>
  <sheetData>
    <row r="1" spans="1:6" x14ac:dyDescent="0.3">
      <c r="A1" s="12" t="s">
        <v>34</v>
      </c>
      <c r="B1" s="40" t="s">
        <v>35</v>
      </c>
      <c r="C1" s="40" t="s">
        <v>36</v>
      </c>
      <c r="D1" s="21"/>
      <c r="E1" s="42"/>
      <c r="F1" s="15"/>
    </row>
    <row r="2" spans="1:6" x14ac:dyDescent="0.3">
      <c r="A2" s="37">
        <v>3</v>
      </c>
      <c r="B2" s="36">
        <v>0.54545454545454541</v>
      </c>
      <c r="C2" s="36">
        <v>0.50909090909090915</v>
      </c>
      <c r="D2" s="19"/>
      <c r="E2" s="13"/>
      <c r="F2" s="19"/>
    </row>
    <row r="3" spans="1:6" x14ac:dyDescent="0.3">
      <c r="A3" s="37">
        <v>13</v>
      </c>
      <c r="B3" s="36">
        <v>1.0909090909090908</v>
      </c>
      <c r="C3" s="36">
        <v>0.76363636363636367</v>
      </c>
      <c r="D3" s="21"/>
      <c r="E3" s="13"/>
      <c r="F3" s="19"/>
    </row>
    <row r="4" spans="1:6" x14ac:dyDescent="0.3">
      <c r="A4" s="37">
        <v>26</v>
      </c>
      <c r="B4" s="36">
        <v>1.2</v>
      </c>
      <c r="C4" s="36">
        <v>1.1272727272727272</v>
      </c>
      <c r="D4" s="21"/>
      <c r="E4" s="13"/>
      <c r="F4" s="19"/>
    </row>
    <row r="5" spans="1:6" x14ac:dyDescent="0.3">
      <c r="A5" s="37">
        <v>40</v>
      </c>
      <c r="B5" s="36">
        <v>1.3090909090909091</v>
      </c>
      <c r="C5" s="36">
        <v>1.6363636363636362</v>
      </c>
      <c r="D5" s="21"/>
      <c r="E5" s="13"/>
      <c r="F5" s="19"/>
    </row>
    <row r="6" spans="1:6" x14ac:dyDescent="0.3">
      <c r="A6" s="37">
        <v>59</v>
      </c>
      <c r="B6" s="36">
        <v>1.5999999999999999</v>
      </c>
      <c r="C6" s="36">
        <v>1.709090909090909</v>
      </c>
      <c r="E6" s="13"/>
      <c r="F6" s="19"/>
    </row>
    <row r="7" spans="1:6" x14ac:dyDescent="0.3">
      <c r="A7" s="37">
        <v>76</v>
      </c>
      <c r="B7" s="36">
        <v>1.9636363636363636</v>
      </c>
      <c r="C7" s="36">
        <v>2.3636363636363638</v>
      </c>
      <c r="E7" s="13"/>
      <c r="F7" s="19"/>
    </row>
    <row r="8" spans="1:6" x14ac:dyDescent="0.3">
      <c r="A8" s="37">
        <v>89</v>
      </c>
      <c r="B8" s="36">
        <v>3.4545454545454546</v>
      </c>
      <c r="C8" s="36">
        <v>3.4909090909090912</v>
      </c>
      <c r="E8" s="13"/>
      <c r="F8" s="19"/>
    </row>
    <row r="9" spans="1:6" x14ac:dyDescent="0.3">
      <c r="A9" s="37">
        <v>101</v>
      </c>
      <c r="B9" s="36">
        <v>2.3636363636363638</v>
      </c>
      <c r="C9" s="36">
        <v>3.418181818181818</v>
      </c>
      <c r="E9" s="13"/>
      <c r="F9" s="19"/>
    </row>
    <row r="10" spans="1:6" x14ac:dyDescent="0.3">
      <c r="A10" s="37">
        <v>130</v>
      </c>
      <c r="B10" s="36">
        <v>3.2363636363636363</v>
      </c>
      <c r="C10" s="36">
        <v>5.7818181818181822</v>
      </c>
      <c r="E10" s="13"/>
      <c r="F10" s="19"/>
    </row>
    <row r="11" spans="1:6" x14ac:dyDescent="0.3">
      <c r="A11" s="37">
        <v>143</v>
      </c>
      <c r="B11" s="36">
        <v>3.9272727272727272</v>
      </c>
      <c r="C11" s="36">
        <v>9.3090909090909086</v>
      </c>
      <c r="D11" s="21"/>
      <c r="E11" s="13"/>
      <c r="F11" s="19"/>
    </row>
    <row r="12" spans="1:6" x14ac:dyDescent="0.3">
      <c r="A12" s="37">
        <v>150</v>
      </c>
      <c r="B12" s="36">
        <v>4.3999999999999995</v>
      </c>
      <c r="C12" s="36">
        <v>11.636363636363637</v>
      </c>
      <c r="D12" s="19"/>
      <c r="E12" s="13"/>
      <c r="F12" s="21"/>
    </row>
    <row r="13" spans="1:6" x14ac:dyDescent="0.3">
      <c r="A13" s="37">
        <v>157</v>
      </c>
      <c r="B13" s="36">
        <v>4.290909090909091</v>
      </c>
      <c r="C13" s="36">
        <v>11.636363636363637</v>
      </c>
      <c r="D13" s="19"/>
      <c r="E13" s="13"/>
      <c r="F13" s="21"/>
    </row>
    <row r="14" spans="1:6" x14ac:dyDescent="0.3">
      <c r="A14" s="37">
        <v>171</v>
      </c>
      <c r="B14" s="36">
        <v>7.1272727272727279</v>
      </c>
      <c r="C14" s="36">
        <v>17.163636363636364</v>
      </c>
      <c r="E14" s="13"/>
      <c r="F14" s="21"/>
    </row>
    <row r="15" spans="1:6" s="1" customFormat="1" x14ac:dyDescent="0.3">
      <c r="A15" s="33">
        <v>175</v>
      </c>
      <c r="B15" s="34">
        <v>1.3090909090909091</v>
      </c>
      <c r="C15" s="34">
        <v>1.4181818181818182</v>
      </c>
      <c r="D15"/>
      <c r="E15" s="12"/>
      <c r="F15" s="43"/>
    </row>
    <row r="16" spans="1:6" x14ac:dyDescent="0.3">
      <c r="A16" s="23">
        <v>185</v>
      </c>
      <c r="B16" s="27">
        <v>3.2727272727272725</v>
      </c>
      <c r="C16" s="27">
        <v>2.9090909090909092</v>
      </c>
      <c r="E16" s="13"/>
      <c r="F16" s="21"/>
    </row>
    <row r="17" spans="1:7" x14ac:dyDescent="0.3">
      <c r="A17" s="23">
        <v>208</v>
      </c>
      <c r="B17" s="27">
        <v>5.9636363636363638</v>
      </c>
      <c r="C17" s="27">
        <v>5.5272727272727273</v>
      </c>
      <c r="E17" s="13"/>
      <c r="F17" s="21"/>
    </row>
    <row r="18" spans="1:7" x14ac:dyDescent="0.3">
      <c r="A18" s="23">
        <v>230</v>
      </c>
      <c r="B18" s="27">
        <v>10.727272727272727</v>
      </c>
      <c r="C18" s="27">
        <v>11.09090909090909</v>
      </c>
      <c r="E18" s="13"/>
      <c r="F18" s="19"/>
    </row>
    <row r="19" spans="1:7" s="1" customFormat="1" x14ac:dyDescent="0.3">
      <c r="A19" s="44">
        <v>232</v>
      </c>
      <c r="B19" s="45">
        <v>1.2</v>
      </c>
      <c r="C19" s="45">
        <v>1.5636363636363635</v>
      </c>
      <c r="D19"/>
      <c r="E19" s="12"/>
      <c r="F19" s="43"/>
    </row>
    <row r="20" spans="1:7" x14ac:dyDescent="0.3">
      <c r="A20" s="46">
        <v>249</v>
      </c>
      <c r="B20" s="47">
        <v>2.8</v>
      </c>
      <c r="C20" s="47">
        <v>2.6181818181818182</v>
      </c>
      <c r="E20" s="13"/>
      <c r="F20" s="21"/>
    </row>
    <row r="21" spans="1:7" x14ac:dyDescent="0.3">
      <c r="A21" s="46">
        <v>265</v>
      </c>
      <c r="B21" s="24">
        <v>4.2181818181818187</v>
      </c>
      <c r="C21" s="24">
        <v>4.9454545454545498</v>
      </c>
      <c r="E21" s="13"/>
      <c r="F21" s="21"/>
    </row>
    <row r="22" spans="1:7" x14ac:dyDescent="0.3">
      <c r="A22" s="46">
        <v>277</v>
      </c>
      <c r="B22" s="24">
        <v>5.6</v>
      </c>
      <c r="C22" s="24">
        <v>6.6909090909090905</v>
      </c>
      <c r="E22" s="13"/>
      <c r="F22" s="19"/>
    </row>
    <row r="23" spans="1:7" x14ac:dyDescent="0.3">
      <c r="A23" s="46">
        <v>298</v>
      </c>
      <c r="B23" s="24">
        <v>9.3090909090909086</v>
      </c>
      <c r="C23" s="24">
        <v>12.181818181818182</v>
      </c>
      <c r="E23" s="13"/>
      <c r="F23" s="19"/>
    </row>
    <row r="24" spans="1:7" x14ac:dyDescent="0.3">
      <c r="A24" s="13"/>
      <c r="B24" s="21"/>
      <c r="C24" s="19"/>
      <c r="E24" s="21"/>
      <c r="F24" s="13"/>
      <c r="G24" s="19"/>
    </row>
    <row r="25" spans="1:7" x14ac:dyDescent="0.3">
      <c r="A25" s="18" t="s">
        <v>29</v>
      </c>
      <c r="B25" s="19"/>
      <c r="C25" s="19"/>
      <c r="E25" s="19"/>
      <c r="F25" s="13"/>
      <c r="G25" s="19"/>
    </row>
    <row r="26" spans="1:7" x14ac:dyDescent="0.3">
      <c r="A26" s="17" t="s">
        <v>28</v>
      </c>
      <c r="B26" s="21"/>
      <c r="C26" s="21"/>
      <c r="E26" s="21"/>
      <c r="F26" s="13"/>
      <c r="G26" s="19"/>
    </row>
    <row r="27" spans="1:7" x14ac:dyDescent="0.3">
      <c r="A27" s="16" t="s">
        <v>27</v>
      </c>
      <c r="B27" s="21"/>
      <c r="C27" s="21"/>
      <c r="E27" s="21"/>
      <c r="F27" s="13"/>
      <c r="G27" s="19"/>
    </row>
    <row r="28" spans="1:7" x14ac:dyDescent="0.3">
      <c r="A28" s="13"/>
      <c r="B28" s="21"/>
      <c r="C28" s="21"/>
      <c r="E28" s="21"/>
      <c r="F28" s="13"/>
      <c r="G28" s="19"/>
    </row>
    <row r="29" spans="1:7" x14ac:dyDescent="0.3">
      <c r="E29" s="10"/>
      <c r="F29" s="13"/>
      <c r="G29" s="19"/>
    </row>
    <row r="30" spans="1:7" x14ac:dyDescent="0.3">
      <c r="E30" s="21"/>
    </row>
    <row r="31" spans="1:7" x14ac:dyDescent="0.3">
      <c r="A31" s="13"/>
      <c r="B31" s="12" t="s">
        <v>26</v>
      </c>
      <c r="C31" s="11" t="s">
        <v>25</v>
      </c>
      <c r="D31" s="10" t="s">
        <v>24</v>
      </c>
      <c r="E31" s="9" t="s">
        <v>23</v>
      </c>
      <c r="F31" s="9"/>
    </row>
    <row r="32" spans="1:7" x14ac:dyDescent="0.3">
      <c r="A32" s="6" t="s">
        <v>22</v>
      </c>
      <c r="B32" s="5">
        <v>3.5200000000000002E-2</v>
      </c>
      <c r="C32" s="4">
        <f t="shared" ref="C32:C35" si="0">LN(2)/B32</f>
        <v>19.691681265907537</v>
      </c>
      <c r="D32" s="197">
        <f>AVERAGE(C32:C33)</f>
        <v>21.436930608872586</v>
      </c>
      <c r="E32" s="198">
        <f>AVERAGE(D32,D34)</f>
        <v>21.142553720595281</v>
      </c>
    </row>
    <row r="33" spans="1:36" x14ac:dyDescent="0.3">
      <c r="A33" s="6" t="s">
        <v>21</v>
      </c>
      <c r="B33" s="5">
        <v>2.9899999999999999E-2</v>
      </c>
      <c r="C33" s="4">
        <f t="shared" si="0"/>
        <v>23.182179951837636</v>
      </c>
      <c r="D33" s="197"/>
      <c r="E33" s="198"/>
    </row>
    <row r="34" spans="1:36" x14ac:dyDescent="0.3">
      <c r="A34" s="6" t="s">
        <v>20</v>
      </c>
      <c r="B34" s="5">
        <v>3.5200000000000002E-2</v>
      </c>
      <c r="C34" s="4">
        <f t="shared" si="0"/>
        <v>19.691681265907537</v>
      </c>
      <c r="D34" s="197">
        <f>AVERAGE(C34:C35)</f>
        <v>20.848176832317979</v>
      </c>
      <c r="E34" s="198"/>
    </row>
    <row r="35" spans="1:36" x14ac:dyDescent="0.3">
      <c r="A35" s="6" t="s">
        <v>37</v>
      </c>
      <c r="B35" s="5">
        <v>3.15E-2</v>
      </c>
      <c r="C35" s="4">
        <f t="shared" si="0"/>
        <v>22.00467239872842</v>
      </c>
      <c r="D35" s="197"/>
      <c r="E35" s="198"/>
      <c r="AB35" s="1"/>
      <c r="AC35" s="1"/>
      <c r="AD35" s="1"/>
      <c r="AE35" s="1"/>
      <c r="AF35" s="1"/>
      <c r="AG35" s="1"/>
      <c r="AH35" s="1"/>
      <c r="AI35" s="1"/>
      <c r="AJ35" s="1"/>
    </row>
    <row r="36" spans="1:36" x14ac:dyDescent="0.3">
      <c r="A36" s="13"/>
      <c r="B36" s="19"/>
      <c r="C36" s="19"/>
      <c r="E36" s="19"/>
    </row>
  </sheetData>
  <mergeCells count="3">
    <mergeCell ref="D32:D33"/>
    <mergeCell ref="E32:E35"/>
    <mergeCell ref="D34:D3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70" zoomScaleNormal="70" workbookViewId="0">
      <selection activeCell="C41" sqref="C41"/>
    </sheetView>
  </sheetViews>
  <sheetFormatPr defaultRowHeight="14.4" x14ac:dyDescent="0.3"/>
  <cols>
    <col min="1" max="1" width="20.44140625" customWidth="1"/>
    <col min="2" max="2" width="35.6640625" customWidth="1"/>
    <col min="3" max="3" width="35.21875" customWidth="1"/>
    <col min="4" max="4" width="44.33203125" customWidth="1"/>
    <col min="5" max="5" width="44.109375" customWidth="1"/>
  </cols>
  <sheetData>
    <row r="1" spans="1:7" x14ac:dyDescent="0.3">
      <c r="A1" s="12" t="s">
        <v>34</v>
      </c>
      <c r="B1" s="40" t="s">
        <v>38</v>
      </c>
      <c r="C1" s="40" t="s">
        <v>39</v>
      </c>
      <c r="E1" s="13"/>
      <c r="F1" s="19"/>
      <c r="G1" s="19"/>
    </row>
    <row r="2" spans="1:7" x14ac:dyDescent="0.3">
      <c r="A2" s="37">
        <v>3</v>
      </c>
      <c r="B2" s="36">
        <v>0.50909090909090915</v>
      </c>
      <c r="C2" s="36">
        <v>0.58181818181818179</v>
      </c>
      <c r="E2" s="13"/>
      <c r="F2" s="21"/>
      <c r="G2" s="21"/>
    </row>
    <row r="3" spans="1:7" x14ac:dyDescent="0.3">
      <c r="A3" s="37">
        <v>13</v>
      </c>
      <c r="B3" s="36">
        <v>1.2727272727272729</v>
      </c>
      <c r="C3" s="36">
        <v>1.0181818181818183</v>
      </c>
      <c r="E3" s="13"/>
      <c r="F3" s="21"/>
      <c r="G3" s="21"/>
    </row>
    <row r="4" spans="1:7" x14ac:dyDescent="0.3">
      <c r="A4" s="37">
        <v>26</v>
      </c>
      <c r="B4" s="36">
        <v>1.8181818181818183</v>
      </c>
      <c r="C4" s="36">
        <v>1.709090909090909</v>
      </c>
      <c r="E4" s="13"/>
      <c r="F4" s="21"/>
      <c r="G4" s="21"/>
    </row>
    <row r="5" spans="1:7" x14ac:dyDescent="0.3">
      <c r="A5" s="37">
        <v>40</v>
      </c>
      <c r="B5" s="36">
        <v>2.1090909090909093</v>
      </c>
      <c r="C5" s="36">
        <v>1.9272727272727272</v>
      </c>
      <c r="E5" s="13"/>
      <c r="F5" s="21"/>
      <c r="G5" s="21"/>
    </row>
    <row r="6" spans="1:7" x14ac:dyDescent="0.3">
      <c r="A6" s="37">
        <v>59</v>
      </c>
      <c r="B6" s="36">
        <v>2.2181818181818183</v>
      </c>
      <c r="C6" s="36">
        <v>2.4363636363636365</v>
      </c>
      <c r="E6" s="13"/>
      <c r="F6" s="21"/>
      <c r="G6" s="21"/>
    </row>
    <row r="7" spans="1:7" x14ac:dyDescent="0.3">
      <c r="A7" s="37">
        <v>76</v>
      </c>
      <c r="B7" s="36">
        <v>3.9636363636363634</v>
      </c>
      <c r="C7" s="36">
        <v>5.0909090909090917</v>
      </c>
      <c r="E7" s="13"/>
      <c r="F7" s="21"/>
      <c r="G7" s="21"/>
    </row>
    <row r="8" spans="1:7" x14ac:dyDescent="0.3">
      <c r="A8" s="37">
        <v>89</v>
      </c>
      <c r="B8" s="36">
        <v>8.327272727272728</v>
      </c>
      <c r="C8" s="36">
        <v>11.6</v>
      </c>
      <c r="E8" s="13"/>
      <c r="F8" s="21"/>
      <c r="G8" s="21"/>
    </row>
    <row r="9" spans="1:7" x14ac:dyDescent="0.3">
      <c r="A9" s="37">
        <v>101</v>
      </c>
      <c r="B9" s="36">
        <v>12.872727272727271</v>
      </c>
      <c r="C9" s="36">
        <v>14.072727272727272</v>
      </c>
      <c r="E9" s="13"/>
      <c r="F9" s="21"/>
      <c r="G9" s="21"/>
    </row>
    <row r="10" spans="1:7" x14ac:dyDescent="0.3">
      <c r="A10" s="33">
        <v>103</v>
      </c>
      <c r="B10" s="34">
        <v>1.9272727272727272</v>
      </c>
      <c r="C10" s="34">
        <v>2.0727272727272728</v>
      </c>
      <c r="E10" s="13"/>
      <c r="F10" s="21"/>
      <c r="G10" s="21"/>
    </row>
    <row r="11" spans="1:7" x14ac:dyDescent="0.3">
      <c r="A11" s="23">
        <v>130</v>
      </c>
      <c r="B11" s="27">
        <v>7.163636363636364</v>
      </c>
      <c r="C11" s="27">
        <v>7.418181818181818</v>
      </c>
      <c r="E11" s="13"/>
      <c r="F11" s="19"/>
      <c r="G11" s="19"/>
    </row>
    <row r="12" spans="1:7" x14ac:dyDescent="0.3">
      <c r="A12" s="23">
        <v>143</v>
      </c>
      <c r="B12" s="27">
        <v>8</v>
      </c>
      <c r="C12" s="22">
        <v>8.65</v>
      </c>
      <c r="E12" s="13"/>
      <c r="F12" s="21"/>
      <c r="G12" s="21"/>
    </row>
    <row r="13" spans="1:7" x14ac:dyDescent="0.3">
      <c r="A13" s="23">
        <v>150</v>
      </c>
      <c r="B13" s="27">
        <v>10.109090909090909</v>
      </c>
      <c r="C13" s="27">
        <v>11.672727272727274</v>
      </c>
      <c r="E13" s="13"/>
      <c r="F13" s="21"/>
      <c r="G13" s="19"/>
    </row>
    <row r="14" spans="1:7" x14ac:dyDescent="0.3">
      <c r="A14" s="48">
        <v>157</v>
      </c>
      <c r="B14" s="27">
        <v>8.872727272727273</v>
      </c>
      <c r="C14" s="27">
        <v>9.9636363636363647</v>
      </c>
      <c r="E14" s="13"/>
      <c r="F14" s="21"/>
      <c r="G14" s="21"/>
    </row>
    <row r="15" spans="1:7" x14ac:dyDescent="0.3">
      <c r="A15" s="23">
        <v>171</v>
      </c>
      <c r="B15" s="27">
        <v>14.327272727272728</v>
      </c>
      <c r="C15" s="27">
        <v>13.636363636363637</v>
      </c>
      <c r="E15" s="49"/>
      <c r="F15" s="21"/>
      <c r="G15" s="21"/>
    </row>
    <row r="16" spans="1:7" x14ac:dyDescent="0.3">
      <c r="A16" s="44">
        <v>175</v>
      </c>
      <c r="B16" s="45">
        <v>2.2181818181818183</v>
      </c>
      <c r="C16" s="45">
        <v>2.1090909090909093</v>
      </c>
      <c r="E16" s="13"/>
      <c r="F16" s="21"/>
      <c r="G16" s="21"/>
    </row>
    <row r="17" spans="1:7" x14ac:dyDescent="0.3">
      <c r="A17" s="46">
        <v>185</v>
      </c>
      <c r="B17" s="24">
        <v>4.1090909090909093</v>
      </c>
      <c r="C17" s="24">
        <v>3.5636363636363639</v>
      </c>
      <c r="E17" s="13"/>
      <c r="F17" s="21"/>
      <c r="G17" s="21"/>
    </row>
    <row r="18" spans="1:7" x14ac:dyDescent="0.3">
      <c r="A18" s="46">
        <v>208</v>
      </c>
      <c r="B18" s="24">
        <v>7.2727272727272734</v>
      </c>
      <c r="C18" s="24">
        <v>6.5090909090909088</v>
      </c>
      <c r="E18" s="13"/>
      <c r="F18" s="19"/>
      <c r="G18" s="19"/>
    </row>
    <row r="19" spans="1:7" x14ac:dyDescent="0.3">
      <c r="A19" s="46">
        <v>230</v>
      </c>
      <c r="B19" s="24">
        <v>8.7636363636363637</v>
      </c>
      <c r="C19" s="24">
        <v>9.6363636363636367</v>
      </c>
      <c r="E19" s="13"/>
      <c r="F19" s="21"/>
      <c r="G19" s="21"/>
    </row>
    <row r="20" spans="1:7" x14ac:dyDescent="0.3">
      <c r="E20" s="13"/>
      <c r="F20" s="21"/>
      <c r="G20" s="21"/>
    </row>
    <row r="21" spans="1:7" x14ac:dyDescent="0.3">
      <c r="A21" s="18" t="s">
        <v>29</v>
      </c>
      <c r="E21" s="13"/>
      <c r="F21" s="21"/>
      <c r="G21" s="21"/>
    </row>
    <row r="22" spans="1:7" x14ac:dyDescent="0.3">
      <c r="A22" s="17" t="s">
        <v>28</v>
      </c>
      <c r="E22" s="13"/>
      <c r="F22" s="21"/>
      <c r="G22" s="21"/>
    </row>
    <row r="23" spans="1:7" x14ac:dyDescent="0.3">
      <c r="A23" s="16" t="s">
        <v>27</v>
      </c>
      <c r="E23" s="13"/>
      <c r="F23" s="19"/>
      <c r="G23" s="19"/>
    </row>
    <row r="24" spans="1:7" x14ac:dyDescent="0.3">
      <c r="E24" s="13"/>
      <c r="F24" s="21"/>
      <c r="G24" s="21"/>
    </row>
    <row r="25" spans="1:7" x14ac:dyDescent="0.3">
      <c r="E25" s="13"/>
      <c r="F25" s="21"/>
      <c r="G25" s="21"/>
    </row>
    <row r="26" spans="1:7" x14ac:dyDescent="0.3">
      <c r="E26" s="13"/>
      <c r="F26" s="21"/>
      <c r="G26" s="21"/>
    </row>
    <row r="27" spans="1:7" x14ac:dyDescent="0.3">
      <c r="E27" s="13"/>
      <c r="F27" s="19"/>
      <c r="G27" s="19"/>
    </row>
    <row r="28" spans="1:7" x14ac:dyDescent="0.3">
      <c r="E28" s="13"/>
      <c r="F28" s="21"/>
      <c r="G28" s="21"/>
    </row>
    <row r="32" spans="1:7" x14ac:dyDescent="0.3">
      <c r="A32" s="13"/>
      <c r="B32" s="12" t="s">
        <v>26</v>
      </c>
      <c r="C32" s="11" t="s">
        <v>25</v>
      </c>
      <c r="D32" s="10" t="s">
        <v>24</v>
      </c>
      <c r="E32" s="9" t="s">
        <v>23</v>
      </c>
    </row>
    <row r="33" spans="1:5" x14ac:dyDescent="0.3">
      <c r="A33" s="6" t="s">
        <v>22</v>
      </c>
      <c r="B33" s="8">
        <v>2.7699999999999999E-2</v>
      </c>
      <c r="C33" s="4">
        <f t="shared" ref="C33:C36" si="0">LN(2)/B33</f>
        <v>25.023363919131601</v>
      </c>
      <c r="D33" s="197">
        <f>AVERAGE(C33:C34)</f>
        <v>27.135040199227092</v>
      </c>
      <c r="E33" s="198">
        <f>AVERAGE(D33,D35)</f>
        <v>26.500090719918845</v>
      </c>
    </row>
    <row r="34" spans="1:5" x14ac:dyDescent="0.3">
      <c r="A34" s="6" t="s">
        <v>21</v>
      </c>
      <c r="B34" s="8">
        <v>2.3699999999999999E-2</v>
      </c>
      <c r="C34" s="4">
        <f t="shared" si="0"/>
        <v>29.246716479322586</v>
      </c>
      <c r="D34" s="197"/>
      <c r="E34" s="198"/>
    </row>
    <row r="35" spans="1:5" x14ac:dyDescent="0.3">
      <c r="A35" s="6" t="s">
        <v>20</v>
      </c>
      <c r="B35" s="8">
        <v>2.7E-2</v>
      </c>
      <c r="C35" s="4">
        <f t="shared" si="0"/>
        <v>25.672117798516492</v>
      </c>
      <c r="D35" s="197">
        <f>AVERAGE(C35:C36)</f>
        <v>25.865141240610601</v>
      </c>
      <c r="E35" s="198"/>
    </row>
    <row r="36" spans="1:5" x14ac:dyDescent="0.3">
      <c r="A36" s="6" t="s">
        <v>37</v>
      </c>
      <c r="B36" s="8">
        <v>2.6599999999999999E-2</v>
      </c>
      <c r="C36" s="4">
        <f t="shared" si="0"/>
        <v>26.05816468270471</v>
      </c>
      <c r="D36" s="197"/>
      <c r="E36" s="198"/>
    </row>
  </sheetData>
  <mergeCells count="3">
    <mergeCell ref="D33:D34"/>
    <mergeCell ref="E33:E36"/>
    <mergeCell ref="D35:D3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70" zoomScaleNormal="70" workbookViewId="0">
      <selection activeCell="A24" sqref="A24:A26"/>
    </sheetView>
  </sheetViews>
  <sheetFormatPr defaultRowHeight="14.4" x14ac:dyDescent="0.3"/>
  <cols>
    <col min="1" max="1" width="20.44140625" customWidth="1"/>
    <col min="2" max="2" width="34.109375" customWidth="1"/>
    <col min="3" max="3" width="32.5546875" customWidth="1"/>
    <col min="4" max="4" width="44" customWidth="1"/>
    <col min="5" max="5" width="44.109375" customWidth="1"/>
  </cols>
  <sheetData>
    <row r="1" spans="1:9" x14ac:dyDescent="0.3">
      <c r="A1" s="12" t="s">
        <v>34</v>
      </c>
      <c r="B1" s="40" t="s">
        <v>40</v>
      </c>
      <c r="C1" s="40" t="s">
        <v>41</v>
      </c>
      <c r="E1" s="42"/>
      <c r="F1" s="28"/>
      <c r="G1" s="28"/>
      <c r="H1" s="42"/>
      <c r="I1" s="15"/>
    </row>
    <row r="2" spans="1:9" x14ac:dyDescent="0.3">
      <c r="A2" s="37">
        <v>3</v>
      </c>
      <c r="B2" s="38">
        <v>0.39999999999999997</v>
      </c>
      <c r="C2" s="38">
        <v>0.39999999999999997</v>
      </c>
      <c r="E2" s="13"/>
      <c r="F2" s="19"/>
      <c r="G2" s="19"/>
      <c r="H2" s="13"/>
      <c r="I2" s="19"/>
    </row>
    <row r="3" spans="1:9" x14ac:dyDescent="0.3">
      <c r="A3" s="37">
        <v>13</v>
      </c>
      <c r="B3" s="38">
        <v>0.83636363636363631</v>
      </c>
      <c r="C3" s="38">
        <v>1.2363636363636366</v>
      </c>
      <c r="E3" s="13"/>
      <c r="F3" s="19"/>
      <c r="G3" s="19"/>
      <c r="H3" s="13"/>
      <c r="I3" s="19"/>
    </row>
    <row r="4" spans="1:9" x14ac:dyDescent="0.3">
      <c r="A4" s="37">
        <v>26</v>
      </c>
      <c r="B4" s="38">
        <v>1.0909090909090908</v>
      </c>
      <c r="C4" s="38">
        <v>1.6363636363636362</v>
      </c>
      <c r="E4" s="13"/>
      <c r="F4" s="19"/>
      <c r="G4" s="19"/>
      <c r="H4" s="13"/>
      <c r="I4" s="19"/>
    </row>
    <row r="5" spans="1:9" x14ac:dyDescent="0.3">
      <c r="A5" s="37">
        <v>40</v>
      </c>
      <c r="B5" s="38">
        <v>1.7454545454545456</v>
      </c>
      <c r="C5" s="38">
        <v>2.6545454545454543</v>
      </c>
      <c r="E5" s="13"/>
      <c r="F5" s="19"/>
      <c r="G5" s="19"/>
      <c r="H5" s="13"/>
      <c r="I5" s="19"/>
    </row>
    <row r="6" spans="1:9" x14ac:dyDescent="0.3">
      <c r="A6" s="37">
        <v>59</v>
      </c>
      <c r="B6" s="38">
        <v>1.7454545454545456</v>
      </c>
      <c r="C6" s="38">
        <v>2.3272727272727272</v>
      </c>
      <c r="E6" s="13"/>
      <c r="F6" s="19"/>
      <c r="G6" s="19"/>
      <c r="H6" s="13"/>
      <c r="I6" s="19"/>
    </row>
    <row r="7" spans="1:9" x14ac:dyDescent="0.3">
      <c r="A7" s="37">
        <v>76</v>
      </c>
      <c r="B7" s="38">
        <v>2.5090909090909093</v>
      </c>
      <c r="C7" s="38">
        <v>2.9454545454545453</v>
      </c>
      <c r="E7" s="13"/>
      <c r="F7" s="19"/>
      <c r="G7" s="19"/>
      <c r="H7" s="13"/>
      <c r="I7" s="19"/>
    </row>
    <row r="8" spans="1:9" x14ac:dyDescent="0.3">
      <c r="A8" s="37">
        <v>89</v>
      </c>
      <c r="B8" s="38">
        <v>4.6181818181818182</v>
      </c>
      <c r="C8" s="38">
        <v>4.3636363636363633</v>
      </c>
      <c r="E8" s="13"/>
      <c r="F8" s="19"/>
      <c r="G8" s="19"/>
      <c r="H8" s="13"/>
      <c r="I8" s="19"/>
    </row>
    <row r="9" spans="1:9" x14ac:dyDescent="0.3">
      <c r="A9" s="37">
        <v>101</v>
      </c>
      <c r="B9" s="38">
        <v>7.4545454545454541</v>
      </c>
      <c r="C9" s="38">
        <v>6.1090909090909093</v>
      </c>
      <c r="E9" s="13"/>
      <c r="F9" s="19"/>
      <c r="G9" s="19"/>
      <c r="H9" s="13"/>
      <c r="I9" s="19"/>
    </row>
    <row r="10" spans="1:9" x14ac:dyDescent="0.3">
      <c r="A10" s="37">
        <v>130</v>
      </c>
      <c r="B10" s="38">
        <v>17.381818181818183</v>
      </c>
      <c r="C10" s="38">
        <v>18.109090909090909</v>
      </c>
      <c r="E10" s="13"/>
      <c r="F10" s="19"/>
      <c r="G10" s="19"/>
      <c r="H10" s="13"/>
      <c r="I10" s="19"/>
    </row>
    <row r="11" spans="1:9" x14ac:dyDescent="0.3">
      <c r="A11" s="33">
        <v>133</v>
      </c>
      <c r="B11" s="34">
        <v>1.9636363636363636</v>
      </c>
      <c r="C11" s="34">
        <v>1.9272727272727272</v>
      </c>
      <c r="E11" s="13"/>
      <c r="F11" s="19"/>
      <c r="G11" s="19"/>
      <c r="H11" s="13"/>
      <c r="I11" s="19"/>
    </row>
    <row r="12" spans="1:9" x14ac:dyDescent="0.3">
      <c r="A12" s="23">
        <v>143</v>
      </c>
      <c r="B12" s="27">
        <v>2.6545454545454543</v>
      </c>
      <c r="C12" s="27">
        <v>2.7272727272727271</v>
      </c>
      <c r="E12" s="13"/>
      <c r="F12" s="19"/>
      <c r="G12" s="19"/>
      <c r="H12" s="13"/>
      <c r="I12" s="21"/>
    </row>
    <row r="13" spans="1:9" x14ac:dyDescent="0.3">
      <c r="A13" s="23">
        <v>150</v>
      </c>
      <c r="B13" s="27">
        <v>4.2181818181818187</v>
      </c>
      <c r="C13" s="22">
        <v>3.49</v>
      </c>
      <c r="E13" s="13"/>
      <c r="F13" s="21"/>
      <c r="G13" s="21"/>
      <c r="H13" s="13"/>
      <c r="I13" s="21"/>
    </row>
    <row r="14" spans="1:9" x14ac:dyDescent="0.3">
      <c r="A14" s="23">
        <v>157</v>
      </c>
      <c r="B14" s="27">
        <v>4.9818181818181824</v>
      </c>
      <c r="C14" s="27">
        <v>3.418181818181818</v>
      </c>
      <c r="E14" s="13"/>
      <c r="F14" s="21"/>
      <c r="G14" s="19"/>
      <c r="H14" s="13"/>
      <c r="I14" s="21"/>
    </row>
    <row r="15" spans="1:9" x14ac:dyDescent="0.3">
      <c r="A15" s="23">
        <v>171</v>
      </c>
      <c r="B15" s="27">
        <v>9.3090909090909086</v>
      </c>
      <c r="C15" s="27">
        <v>6.3636363636363633</v>
      </c>
      <c r="E15" s="13"/>
      <c r="F15" s="21"/>
      <c r="G15" s="21"/>
      <c r="H15" s="13"/>
      <c r="I15" s="19"/>
    </row>
    <row r="16" spans="1:9" x14ac:dyDescent="0.3">
      <c r="A16" s="23">
        <v>185</v>
      </c>
      <c r="B16" s="27">
        <v>11.890909090909091</v>
      </c>
      <c r="C16" s="27">
        <v>6.872727272727273</v>
      </c>
      <c r="E16" s="13"/>
      <c r="F16" s="21"/>
      <c r="G16" s="21"/>
      <c r="H16" s="13"/>
      <c r="I16" s="21"/>
    </row>
    <row r="17" spans="1:9" x14ac:dyDescent="0.3">
      <c r="A17" s="23">
        <v>208</v>
      </c>
      <c r="B17" s="27">
        <v>14</v>
      </c>
      <c r="C17" s="27">
        <v>10.545454545454545</v>
      </c>
      <c r="E17" s="13"/>
      <c r="F17" s="21"/>
      <c r="G17" s="21"/>
      <c r="H17" s="13"/>
      <c r="I17" s="21"/>
    </row>
    <row r="18" spans="1:9" x14ac:dyDescent="0.3">
      <c r="A18" s="44">
        <v>210</v>
      </c>
      <c r="B18" s="45">
        <v>1.4545454545454546</v>
      </c>
      <c r="C18" s="45">
        <v>1.2</v>
      </c>
      <c r="E18" s="13"/>
      <c r="F18" s="21"/>
      <c r="G18" s="21"/>
      <c r="H18" s="13"/>
      <c r="I18" s="21"/>
    </row>
    <row r="19" spans="1:9" x14ac:dyDescent="0.3">
      <c r="A19" s="46">
        <v>230</v>
      </c>
      <c r="B19" s="24">
        <v>3.7818181818181817</v>
      </c>
      <c r="C19" s="24">
        <v>3.5636363636363639</v>
      </c>
      <c r="E19" s="13"/>
      <c r="F19" s="21"/>
      <c r="G19" s="21"/>
      <c r="H19" s="13"/>
      <c r="I19" s="19"/>
    </row>
    <row r="20" spans="1:9" x14ac:dyDescent="0.3">
      <c r="A20" s="46">
        <v>249</v>
      </c>
      <c r="B20" s="47">
        <v>5.7454545454545451</v>
      </c>
      <c r="C20" s="47">
        <v>6.0727272727272732</v>
      </c>
      <c r="E20" s="13"/>
      <c r="F20" s="19"/>
      <c r="G20" s="19"/>
      <c r="H20" s="13"/>
      <c r="I20" s="19"/>
    </row>
    <row r="21" spans="1:9" x14ac:dyDescent="0.3">
      <c r="A21" s="46">
        <v>265</v>
      </c>
      <c r="B21" s="24">
        <v>8.4363636363636374</v>
      </c>
      <c r="C21" s="24">
        <v>8.0727272727272723</v>
      </c>
      <c r="E21" s="13"/>
      <c r="F21" s="21"/>
      <c r="G21" s="21"/>
      <c r="H21" s="13"/>
      <c r="I21" s="21"/>
    </row>
    <row r="22" spans="1:9" x14ac:dyDescent="0.3">
      <c r="A22" s="46">
        <v>277</v>
      </c>
      <c r="B22" s="24">
        <v>13.018181818181818</v>
      </c>
      <c r="C22" s="24">
        <v>12.363636363636365</v>
      </c>
      <c r="E22" s="13"/>
      <c r="F22" s="19"/>
      <c r="G22" s="19"/>
      <c r="H22" s="13"/>
      <c r="I22" s="21"/>
    </row>
    <row r="23" spans="1:9" x14ac:dyDescent="0.3">
      <c r="E23" s="13"/>
      <c r="F23" s="21"/>
      <c r="G23" s="21"/>
      <c r="H23" s="13"/>
      <c r="I23" s="21"/>
    </row>
    <row r="24" spans="1:9" x14ac:dyDescent="0.3">
      <c r="A24" s="18" t="s">
        <v>29</v>
      </c>
      <c r="E24" s="13"/>
      <c r="F24" s="21"/>
      <c r="G24" s="21"/>
      <c r="H24" s="13"/>
      <c r="I24" s="19"/>
    </row>
    <row r="25" spans="1:9" x14ac:dyDescent="0.3">
      <c r="A25" s="17" t="s">
        <v>28</v>
      </c>
      <c r="E25" s="13"/>
      <c r="F25" s="21"/>
      <c r="G25" s="21"/>
      <c r="H25" s="13"/>
      <c r="I25" s="19"/>
    </row>
    <row r="26" spans="1:9" x14ac:dyDescent="0.3">
      <c r="A26" s="16" t="s">
        <v>27</v>
      </c>
      <c r="E26" s="13"/>
      <c r="F26" s="21"/>
      <c r="G26" s="21"/>
      <c r="H26" s="13"/>
      <c r="I26" s="19"/>
    </row>
    <row r="27" spans="1:9" x14ac:dyDescent="0.3">
      <c r="E27" s="13"/>
      <c r="F27" s="19"/>
      <c r="G27" s="19"/>
      <c r="H27" s="13"/>
      <c r="I27" s="19"/>
    </row>
    <row r="28" spans="1:9" x14ac:dyDescent="0.3">
      <c r="E28" s="13"/>
      <c r="F28" s="21"/>
      <c r="G28" s="21"/>
      <c r="H28" s="13"/>
      <c r="I28" s="19"/>
    </row>
    <row r="29" spans="1:9" x14ac:dyDescent="0.3">
      <c r="E29" s="49"/>
      <c r="F29" s="21"/>
      <c r="G29" s="21"/>
      <c r="H29" s="13"/>
      <c r="I29" s="19"/>
    </row>
    <row r="30" spans="1:9" x14ac:dyDescent="0.3">
      <c r="E30" s="13"/>
      <c r="F30" s="21"/>
      <c r="G30" s="21"/>
      <c r="H30" s="13"/>
      <c r="I30" s="19"/>
    </row>
    <row r="31" spans="1:9" x14ac:dyDescent="0.3">
      <c r="E31" s="49"/>
      <c r="F31" s="50"/>
      <c r="G31" s="21"/>
      <c r="H31" s="13"/>
      <c r="I31" s="19"/>
    </row>
    <row r="32" spans="1:9" x14ac:dyDescent="0.3">
      <c r="A32" s="13"/>
      <c r="B32" s="12" t="s">
        <v>26</v>
      </c>
      <c r="C32" s="11" t="s">
        <v>25</v>
      </c>
      <c r="D32" s="10" t="s">
        <v>24</v>
      </c>
      <c r="E32" s="9" t="s">
        <v>23</v>
      </c>
      <c r="F32" s="21"/>
      <c r="G32" s="21"/>
      <c r="H32" s="13"/>
      <c r="I32" s="19"/>
    </row>
    <row r="33" spans="1:7" x14ac:dyDescent="0.3">
      <c r="A33" s="6" t="s">
        <v>22</v>
      </c>
      <c r="B33" s="8">
        <v>2.7699999999999999E-2</v>
      </c>
      <c r="C33" s="4">
        <f t="shared" ref="C33:C36" si="0">LN(2)/B33</f>
        <v>25.023363919131601</v>
      </c>
      <c r="D33" s="197">
        <f>AVERAGE(C33:C34)</f>
        <v>23.764071254370108</v>
      </c>
      <c r="E33" s="198">
        <f>AVERAGE(D33,D35)</f>
        <v>24.901187265533331</v>
      </c>
      <c r="F33" s="21"/>
      <c r="G33" s="21"/>
    </row>
    <row r="34" spans="1:7" x14ac:dyDescent="0.3">
      <c r="A34" s="6" t="s">
        <v>21</v>
      </c>
      <c r="B34" s="8">
        <v>3.0800000000000001E-2</v>
      </c>
      <c r="C34" s="4">
        <f t="shared" si="0"/>
        <v>22.504778589608613</v>
      </c>
      <c r="D34" s="197"/>
      <c r="E34" s="198"/>
      <c r="F34" s="28"/>
      <c r="G34" s="28"/>
    </row>
    <row r="35" spans="1:7" x14ac:dyDescent="0.3">
      <c r="A35" s="6" t="s">
        <v>20</v>
      </c>
      <c r="B35" s="8">
        <v>2.24E-2</v>
      </c>
      <c r="C35" s="4">
        <f t="shared" si="0"/>
        <v>30.944070560711843</v>
      </c>
      <c r="D35" s="197">
        <f>AVERAGE(C35:C36)</f>
        <v>26.038303276696549</v>
      </c>
      <c r="E35" s="198"/>
    </row>
    <row r="36" spans="1:7" x14ac:dyDescent="0.3">
      <c r="A36" s="6" t="s">
        <v>37</v>
      </c>
      <c r="B36" s="8">
        <v>3.2800000000000003E-2</v>
      </c>
      <c r="C36" s="4">
        <f t="shared" si="0"/>
        <v>21.132535992681255</v>
      </c>
      <c r="D36" s="197"/>
      <c r="E36" s="198"/>
    </row>
  </sheetData>
  <mergeCells count="3">
    <mergeCell ref="D33:D34"/>
    <mergeCell ref="E33:E36"/>
    <mergeCell ref="D35:D3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="70" zoomScaleNormal="70" workbookViewId="0">
      <selection activeCell="D25" sqref="D25"/>
    </sheetView>
  </sheetViews>
  <sheetFormatPr defaultRowHeight="14.4" x14ac:dyDescent="0.3"/>
  <cols>
    <col min="1" max="1" width="17.109375" customWidth="1"/>
    <col min="2" max="2" width="34.109375" customWidth="1"/>
    <col min="3" max="3" width="21.44140625" customWidth="1"/>
    <col min="4" max="4" width="32.77734375" customWidth="1"/>
    <col min="5" max="5" width="44.6640625" customWidth="1"/>
    <col min="6" max="6" width="44" customWidth="1"/>
  </cols>
  <sheetData>
    <row r="1" spans="1:8" x14ac:dyDescent="0.3">
      <c r="A1" s="12" t="s">
        <v>33</v>
      </c>
      <c r="B1" s="40" t="s">
        <v>42</v>
      </c>
      <c r="C1" s="12" t="s">
        <v>31</v>
      </c>
      <c r="D1" s="40" t="s">
        <v>43</v>
      </c>
      <c r="F1" s="13"/>
      <c r="G1" s="19"/>
      <c r="H1" s="5"/>
    </row>
    <row r="2" spans="1:8" x14ac:dyDescent="0.3">
      <c r="A2" s="37">
        <v>3</v>
      </c>
      <c r="B2" s="38">
        <v>0.39999999999999997</v>
      </c>
      <c r="C2" s="37">
        <v>3</v>
      </c>
      <c r="D2" s="38">
        <v>0.4363636363636364</v>
      </c>
      <c r="F2" s="13"/>
      <c r="G2" s="19"/>
      <c r="H2" s="19"/>
    </row>
    <row r="3" spans="1:8" x14ac:dyDescent="0.3">
      <c r="A3" s="37">
        <v>13</v>
      </c>
      <c r="B3" s="38">
        <v>1.0545454545454547</v>
      </c>
      <c r="C3" s="37">
        <v>13</v>
      </c>
      <c r="D3" s="38">
        <v>1.4181818181818182</v>
      </c>
      <c r="F3" s="13"/>
      <c r="G3" s="19"/>
      <c r="H3" s="19"/>
    </row>
    <row r="4" spans="1:8" x14ac:dyDescent="0.3">
      <c r="A4" s="37">
        <v>26</v>
      </c>
      <c r="B4" s="38">
        <v>1.2</v>
      </c>
      <c r="C4" s="37">
        <v>26</v>
      </c>
      <c r="D4" s="38">
        <v>1.3818181818181818</v>
      </c>
      <c r="F4" s="13"/>
      <c r="G4" s="19"/>
      <c r="H4" s="19"/>
    </row>
    <row r="5" spans="1:8" x14ac:dyDescent="0.3">
      <c r="A5" s="37">
        <v>40</v>
      </c>
      <c r="B5" s="38">
        <v>1.9636363636363636</v>
      </c>
      <c r="C5" s="37">
        <v>40</v>
      </c>
      <c r="D5" s="38">
        <v>5.0909090909090917</v>
      </c>
      <c r="F5" s="13"/>
      <c r="G5" s="19"/>
      <c r="H5" s="19"/>
    </row>
    <row r="6" spans="1:8" x14ac:dyDescent="0.3">
      <c r="A6" s="37">
        <v>59</v>
      </c>
      <c r="B6" s="38">
        <v>2.6181818181818182</v>
      </c>
      <c r="C6" s="37">
        <v>59</v>
      </c>
      <c r="D6" s="38">
        <v>9.0181818181818176</v>
      </c>
      <c r="F6" s="13"/>
      <c r="G6" s="19"/>
      <c r="H6" s="19"/>
    </row>
    <row r="7" spans="1:8" x14ac:dyDescent="0.3">
      <c r="A7" s="37">
        <v>76</v>
      </c>
      <c r="B7" s="38">
        <v>6.036363636363637</v>
      </c>
      <c r="C7" s="37">
        <v>76</v>
      </c>
      <c r="D7" s="38">
        <v>11.381818181818181</v>
      </c>
      <c r="F7" s="13"/>
      <c r="G7" s="19"/>
      <c r="H7" s="19"/>
    </row>
    <row r="8" spans="1:8" x14ac:dyDescent="0.3">
      <c r="A8" s="37">
        <v>89</v>
      </c>
      <c r="B8" s="38">
        <v>14.654545454545456</v>
      </c>
      <c r="C8" s="37">
        <v>89</v>
      </c>
      <c r="D8" s="38">
        <v>14.545454545454547</v>
      </c>
      <c r="F8" s="13"/>
      <c r="G8" s="19"/>
      <c r="H8" s="19"/>
    </row>
    <row r="9" spans="1:8" x14ac:dyDescent="0.3">
      <c r="A9" s="37">
        <v>101</v>
      </c>
      <c r="B9" s="38">
        <v>17.309090909090909</v>
      </c>
      <c r="C9" s="33">
        <v>103</v>
      </c>
      <c r="D9" s="34">
        <v>1.781818181818182</v>
      </c>
      <c r="F9" s="13"/>
      <c r="G9" s="19"/>
      <c r="H9" s="19"/>
    </row>
    <row r="10" spans="1:8" x14ac:dyDescent="0.3">
      <c r="A10" s="33">
        <v>103</v>
      </c>
      <c r="B10" s="34">
        <v>2.7272727272727271</v>
      </c>
      <c r="C10" s="23">
        <v>130</v>
      </c>
      <c r="D10" s="22">
        <v>7.2</v>
      </c>
      <c r="F10" s="13"/>
      <c r="G10" s="19"/>
      <c r="H10" s="19"/>
    </row>
    <row r="11" spans="1:8" x14ac:dyDescent="0.3">
      <c r="A11" s="23">
        <v>130</v>
      </c>
      <c r="B11" s="22">
        <v>10.654545454545454</v>
      </c>
      <c r="C11" s="23">
        <v>143</v>
      </c>
      <c r="D11" s="27">
        <v>8.1818181818181817</v>
      </c>
      <c r="F11" s="13"/>
      <c r="G11" s="19"/>
      <c r="H11" s="19"/>
    </row>
    <row r="12" spans="1:8" x14ac:dyDescent="0.3">
      <c r="A12" s="23">
        <v>143</v>
      </c>
      <c r="B12" s="27">
        <v>13.054545454545455</v>
      </c>
      <c r="C12" s="23">
        <v>150</v>
      </c>
      <c r="D12" s="27">
        <v>10.618181818181817</v>
      </c>
      <c r="F12" s="13"/>
      <c r="G12" s="19"/>
      <c r="H12" s="19"/>
    </row>
    <row r="13" spans="1:8" x14ac:dyDescent="0.3">
      <c r="A13" s="23">
        <v>150</v>
      </c>
      <c r="B13" s="27">
        <v>14</v>
      </c>
      <c r="C13" s="44">
        <v>159</v>
      </c>
      <c r="D13" s="45">
        <v>1.5636363636363635</v>
      </c>
      <c r="F13" s="13"/>
      <c r="G13" s="21"/>
      <c r="H13" s="21"/>
    </row>
    <row r="14" spans="1:8" x14ac:dyDescent="0.3">
      <c r="A14" s="23">
        <v>157</v>
      </c>
      <c r="B14" s="22">
        <v>14.945454545454545</v>
      </c>
      <c r="C14" s="46">
        <v>171</v>
      </c>
      <c r="D14" s="47">
        <v>4.872727272727273</v>
      </c>
      <c r="F14" s="13"/>
      <c r="G14" s="21"/>
      <c r="H14" s="21"/>
    </row>
    <row r="15" spans="1:8" x14ac:dyDescent="0.3">
      <c r="A15" s="44">
        <v>159</v>
      </c>
      <c r="B15" s="45">
        <v>2.3636363636363638</v>
      </c>
      <c r="C15" s="46">
        <v>185</v>
      </c>
      <c r="D15" s="24">
        <v>4.1818181818181817</v>
      </c>
      <c r="F15" s="13"/>
      <c r="G15" s="19"/>
      <c r="H15" s="19"/>
    </row>
    <row r="16" spans="1:8" x14ac:dyDescent="0.3">
      <c r="A16" s="46">
        <v>171</v>
      </c>
      <c r="B16" s="47">
        <v>5.3818181818181818</v>
      </c>
      <c r="C16" s="46">
        <v>208</v>
      </c>
      <c r="D16" s="24">
        <v>6.5090909090909088</v>
      </c>
      <c r="F16" s="13"/>
      <c r="G16" s="19"/>
      <c r="H16" s="19"/>
    </row>
    <row r="17" spans="1:8" x14ac:dyDescent="0.3">
      <c r="A17" s="46">
        <v>185</v>
      </c>
      <c r="B17" s="24">
        <v>3.1999999999999997</v>
      </c>
      <c r="C17" s="46">
        <v>230</v>
      </c>
      <c r="D17" s="24">
        <v>7.8909090909090907</v>
      </c>
      <c r="F17" s="13"/>
      <c r="G17" s="19"/>
      <c r="H17" s="19"/>
    </row>
    <row r="18" spans="1:8" x14ac:dyDescent="0.3">
      <c r="A18" s="46">
        <v>208</v>
      </c>
      <c r="B18" s="24">
        <v>4.5090909090909088</v>
      </c>
      <c r="C18" s="46">
        <v>249</v>
      </c>
      <c r="D18" s="24">
        <v>9.5636363636363644</v>
      </c>
      <c r="F18" s="13"/>
      <c r="G18" s="19"/>
      <c r="H18" s="19"/>
    </row>
    <row r="19" spans="1:8" x14ac:dyDescent="0.3">
      <c r="A19" s="46">
        <v>230</v>
      </c>
      <c r="B19" s="24">
        <v>5.709090909090909</v>
      </c>
      <c r="C19" s="46">
        <v>265</v>
      </c>
      <c r="D19" s="24">
        <v>10.218181818181819</v>
      </c>
      <c r="F19" s="13"/>
      <c r="G19" s="21"/>
      <c r="H19" s="21"/>
    </row>
    <row r="20" spans="1:8" x14ac:dyDescent="0.3">
      <c r="A20" s="46">
        <v>249</v>
      </c>
      <c r="B20" s="24">
        <v>7.8909090909090907</v>
      </c>
      <c r="C20" s="46">
        <v>277</v>
      </c>
      <c r="D20" s="24">
        <v>12.218181818181819</v>
      </c>
      <c r="F20" s="13"/>
      <c r="G20" s="21"/>
      <c r="H20" s="21"/>
    </row>
    <row r="21" spans="1:8" x14ac:dyDescent="0.3">
      <c r="A21" s="46">
        <v>265</v>
      </c>
      <c r="B21" s="24">
        <v>8.1090909090909093</v>
      </c>
      <c r="F21" s="13"/>
      <c r="G21" s="21"/>
      <c r="H21" s="21"/>
    </row>
    <row r="22" spans="1:8" x14ac:dyDescent="0.3">
      <c r="A22" s="46">
        <v>277</v>
      </c>
      <c r="B22" s="24">
        <v>10.072727272727274</v>
      </c>
      <c r="F22" s="13"/>
      <c r="G22" s="21"/>
      <c r="H22" s="21"/>
    </row>
    <row r="23" spans="1:8" x14ac:dyDescent="0.3">
      <c r="F23" s="13"/>
      <c r="G23" s="21"/>
      <c r="H23" s="21"/>
    </row>
    <row r="24" spans="1:8" x14ac:dyDescent="0.3">
      <c r="A24" s="18" t="s">
        <v>29</v>
      </c>
      <c r="B24" s="51"/>
      <c r="F24" s="13"/>
      <c r="G24" s="21"/>
      <c r="H24" s="21"/>
    </row>
    <row r="25" spans="1:8" x14ac:dyDescent="0.3">
      <c r="A25" s="17" t="s">
        <v>28</v>
      </c>
      <c r="B25" s="52"/>
      <c r="F25" s="13"/>
      <c r="G25" s="21"/>
      <c r="H25" s="21"/>
    </row>
    <row r="26" spans="1:8" x14ac:dyDescent="0.3">
      <c r="A26" s="16" t="s">
        <v>27</v>
      </c>
      <c r="B26" s="53"/>
      <c r="F26" s="13"/>
      <c r="G26" s="21"/>
      <c r="H26" s="21"/>
    </row>
    <row r="27" spans="1:8" x14ac:dyDescent="0.3">
      <c r="B27" s="2"/>
      <c r="F27" s="13"/>
      <c r="G27" s="19"/>
      <c r="H27" s="19"/>
    </row>
    <row r="28" spans="1:8" x14ac:dyDescent="0.3">
      <c r="F28" s="13"/>
      <c r="G28" s="21"/>
      <c r="H28" s="21"/>
    </row>
    <row r="29" spans="1:8" x14ac:dyDescent="0.3">
      <c r="F29" s="49"/>
      <c r="G29" s="19"/>
      <c r="H29" s="19"/>
    </row>
    <row r="30" spans="1:8" x14ac:dyDescent="0.3">
      <c r="F30" s="13"/>
      <c r="G30" s="21"/>
      <c r="H30" s="21"/>
    </row>
    <row r="31" spans="1:8" x14ac:dyDescent="0.3">
      <c r="F31" s="49"/>
      <c r="G31" s="21"/>
      <c r="H31" s="28"/>
    </row>
    <row r="32" spans="1:8" x14ac:dyDescent="0.3">
      <c r="A32" s="13"/>
      <c r="B32" s="12" t="s">
        <v>26</v>
      </c>
      <c r="C32" s="11" t="s">
        <v>25</v>
      </c>
      <c r="D32" s="10" t="s">
        <v>24</v>
      </c>
      <c r="E32" s="9" t="s">
        <v>23</v>
      </c>
      <c r="G32" s="21"/>
      <c r="H32" s="21"/>
    </row>
    <row r="33" spans="1:8" x14ac:dyDescent="0.3">
      <c r="A33" s="6" t="s">
        <v>22</v>
      </c>
      <c r="B33" s="8">
        <v>3.1899999999999998E-2</v>
      </c>
      <c r="C33" s="4">
        <f t="shared" ref="C33:C36" si="0">LN(2)/B33</f>
        <v>21.728751741691077</v>
      </c>
      <c r="D33" s="197">
        <f>AVERAGE(C33:C34)</f>
        <v>45.521734898842809</v>
      </c>
      <c r="E33" s="198">
        <f>AVERAGE(D33,D35)</f>
        <v>40.205617708785667</v>
      </c>
      <c r="G33" s="28"/>
      <c r="H33" s="28"/>
    </row>
    <row r="34" spans="1:8" x14ac:dyDescent="0.3">
      <c r="A34" s="6" t="s">
        <v>21</v>
      </c>
      <c r="B34" s="8">
        <v>0.01</v>
      </c>
      <c r="C34" s="4">
        <f t="shared" si="0"/>
        <v>69.314718055994533</v>
      </c>
      <c r="D34" s="197"/>
      <c r="E34" s="198"/>
      <c r="G34" s="28"/>
      <c r="H34" s="28"/>
    </row>
    <row r="35" spans="1:8" x14ac:dyDescent="0.3">
      <c r="A35" s="6" t="s">
        <v>20</v>
      </c>
      <c r="B35" s="8">
        <v>3.7600000000000001E-2</v>
      </c>
      <c r="C35" s="4">
        <f t="shared" si="0"/>
        <v>18.434765440424076</v>
      </c>
      <c r="D35" s="197">
        <f>AVERAGE(C35:C36)</f>
        <v>34.889500518728532</v>
      </c>
      <c r="E35" s="198"/>
    </row>
    <row r="36" spans="1:8" x14ac:dyDescent="0.3">
      <c r="A36" s="6" t="s">
        <v>37</v>
      </c>
      <c r="B36" s="8">
        <v>1.35E-2</v>
      </c>
      <c r="C36" s="4">
        <f t="shared" si="0"/>
        <v>51.344235597032984</v>
      </c>
      <c r="D36" s="197"/>
      <c r="E36" s="198"/>
    </row>
  </sheetData>
  <mergeCells count="3">
    <mergeCell ref="D33:D34"/>
    <mergeCell ref="E33:E36"/>
    <mergeCell ref="D35:D3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="70" zoomScaleNormal="70" workbookViewId="0">
      <selection activeCell="H37" sqref="H37"/>
    </sheetView>
  </sheetViews>
  <sheetFormatPr defaultRowHeight="14.4" x14ac:dyDescent="0.3"/>
  <cols>
    <col min="1" max="1" width="11.21875" customWidth="1"/>
    <col min="2" max="2" width="33.5546875" customWidth="1"/>
    <col min="3" max="3" width="33" customWidth="1"/>
    <col min="4" max="4" width="45" customWidth="1"/>
    <col min="5" max="5" width="43.44140625" customWidth="1"/>
  </cols>
  <sheetData>
    <row r="1" spans="1:3" x14ac:dyDescent="0.3">
      <c r="A1" s="51" t="s">
        <v>34</v>
      </c>
      <c r="B1" s="11" t="s">
        <v>44</v>
      </c>
      <c r="C1" s="11" t="s">
        <v>45</v>
      </c>
    </row>
    <row r="2" spans="1:3" x14ac:dyDescent="0.3">
      <c r="A2" s="37">
        <v>3</v>
      </c>
      <c r="B2" s="36">
        <v>0.4363636363636364</v>
      </c>
      <c r="C2" s="36">
        <v>0.4363636363636364</v>
      </c>
    </row>
    <row r="3" spans="1:3" x14ac:dyDescent="0.3">
      <c r="A3" s="37">
        <v>13</v>
      </c>
      <c r="B3" s="36">
        <v>1.0181818181818183</v>
      </c>
      <c r="C3" s="36">
        <v>0.90909090909090917</v>
      </c>
    </row>
    <row r="4" spans="1:3" x14ac:dyDescent="0.3">
      <c r="A4" s="37">
        <v>26</v>
      </c>
      <c r="B4" s="36">
        <v>1.0909090909090908</v>
      </c>
      <c r="C4" s="36">
        <v>0.94545454545454544</v>
      </c>
    </row>
    <row r="5" spans="1:3" x14ac:dyDescent="0.3">
      <c r="A5" s="37">
        <v>40</v>
      </c>
      <c r="B5" s="36">
        <v>1.8181818181818183</v>
      </c>
      <c r="C5" s="36">
        <v>1.5272727272727273</v>
      </c>
    </row>
    <row r="6" spans="1:3" x14ac:dyDescent="0.3">
      <c r="A6" s="37">
        <v>59</v>
      </c>
      <c r="B6" s="36">
        <v>2.1454545454545455</v>
      </c>
      <c r="C6" s="36">
        <v>1.709090909090909</v>
      </c>
    </row>
    <row r="7" spans="1:3" x14ac:dyDescent="0.3">
      <c r="A7" s="37">
        <v>76</v>
      </c>
      <c r="B7" s="36">
        <v>2.5818181818181816</v>
      </c>
      <c r="C7" s="36">
        <v>2.290909090909091</v>
      </c>
    </row>
    <row r="8" spans="1:3" x14ac:dyDescent="0.3">
      <c r="A8" s="37">
        <v>89</v>
      </c>
      <c r="B8" s="36">
        <v>6.4363636363636356</v>
      </c>
      <c r="C8" s="36">
        <v>5.5636363636363635</v>
      </c>
    </row>
    <row r="9" spans="1:3" x14ac:dyDescent="0.3">
      <c r="A9" s="37">
        <v>101</v>
      </c>
      <c r="B9" s="36">
        <v>12.072727272727274</v>
      </c>
      <c r="C9" s="36">
        <v>10.58181818181818</v>
      </c>
    </row>
    <row r="10" spans="1:3" x14ac:dyDescent="0.3">
      <c r="A10" s="33">
        <v>103</v>
      </c>
      <c r="B10" s="34">
        <v>2.2181818181818183</v>
      </c>
      <c r="C10" s="34">
        <v>1.6727272727272726</v>
      </c>
    </row>
    <row r="11" spans="1:3" x14ac:dyDescent="0.3">
      <c r="A11" s="23">
        <v>130</v>
      </c>
      <c r="B11" s="27">
        <v>10.872727272727273</v>
      </c>
      <c r="C11" s="27">
        <v>10.509090909090908</v>
      </c>
    </row>
    <row r="12" spans="1:3" x14ac:dyDescent="0.3">
      <c r="A12" s="44">
        <v>133</v>
      </c>
      <c r="B12" s="45">
        <v>0.94545454545454544</v>
      </c>
      <c r="C12" s="45">
        <v>1.1272727272727272</v>
      </c>
    </row>
    <row r="13" spans="1:3" x14ac:dyDescent="0.3">
      <c r="A13" s="46">
        <v>143</v>
      </c>
      <c r="B13" s="24">
        <v>1.8909090909090909</v>
      </c>
      <c r="C13" s="24">
        <v>1.1636363636363636</v>
      </c>
    </row>
    <row r="14" spans="1:3" x14ac:dyDescent="0.3">
      <c r="A14" s="46">
        <v>150</v>
      </c>
      <c r="B14" s="24">
        <v>2.6909090909090909</v>
      </c>
      <c r="C14" s="24">
        <v>2.3636363636363638</v>
      </c>
    </row>
    <row r="15" spans="1:3" x14ac:dyDescent="0.3">
      <c r="A15" s="46">
        <v>157</v>
      </c>
      <c r="B15" s="24">
        <v>2.7272727272727271</v>
      </c>
      <c r="C15" s="24">
        <v>1.8909090909090909</v>
      </c>
    </row>
    <row r="16" spans="1:3" x14ac:dyDescent="0.3">
      <c r="A16" s="46">
        <v>171</v>
      </c>
      <c r="B16" s="24">
        <v>5.0181818181818185</v>
      </c>
      <c r="C16" s="24">
        <v>5.7454545454545451</v>
      </c>
    </row>
    <row r="17" spans="1:5" x14ac:dyDescent="0.3">
      <c r="A17" s="46">
        <v>185</v>
      </c>
      <c r="B17" s="24">
        <v>5.3090909090909086</v>
      </c>
      <c r="C17" s="24">
        <v>6.5090909090909088</v>
      </c>
    </row>
    <row r="18" spans="1:5" x14ac:dyDescent="0.3">
      <c r="A18" s="46">
        <v>208</v>
      </c>
      <c r="B18" s="24">
        <v>12.69090909090909</v>
      </c>
      <c r="C18" s="24">
        <v>11.709090909090909</v>
      </c>
    </row>
    <row r="20" spans="1:5" x14ac:dyDescent="0.3">
      <c r="A20" s="18" t="s">
        <v>29</v>
      </c>
    </row>
    <row r="21" spans="1:5" x14ac:dyDescent="0.3">
      <c r="A21" s="17" t="s">
        <v>28</v>
      </c>
    </row>
    <row r="22" spans="1:5" x14ac:dyDescent="0.3">
      <c r="A22" s="16" t="s">
        <v>27</v>
      </c>
    </row>
    <row r="32" spans="1:5" x14ac:dyDescent="0.3">
      <c r="A32" s="13"/>
      <c r="B32" s="12" t="s">
        <v>26</v>
      </c>
      <c r="C32" s="11" t="s">
        <v>25</v>
      </c>
      <c r="D32" s="10" t="s">
        <v>24</v>
      </c>
      <c r="E32" s="9" t="s">
        <v>23</v>
      </c>
    </row>
    <row r="33" spans="1:5" x14ac:dyDescent="0.3">
      <c r="A33" s="6" t="s">
        <v>22</v>
      </c>
      <c r="B33" s="8">
        <v>5.8900000000000001E-2</v>
      </c>
      <c r="C33" s="4">
        <f t="shared" ref="C33:C36" si="0">LN(2)/B33</f>
        <v>11.76820340509245</v>
      </c>
      <c r="D33" s="197">
        <f>AVERAGE(C33:C34)</f>
        <v>17.027947049169139</v>
      </c>
      <c r="E33" s="198">
        <f>AVERAGE(D33,D35)</f>
        <v>16.185394957025814</v>
      </c>
    </row>
    <row r="34" spans="1:5" x14ac:dyDescent="0.3">
      <c r="A34" s="6" t="s">
        <v>21</v>
      </c>
      <c r="B34" s="8">
        <v>3.1099999999999999E-2</v>
      </c>
      <c r="C34" s="4">
        <f t="shared" si="0"/>
        <v>22.287690693245828</v>
      </c>
      <c r="D34" s="197"/>
      <c r="E34" s="198"/>
    </row>
    <row r="35" spans="1:5" x14ac:dyDescent="0.3">
      <c r="A35" s="6" t="s">
        <v>20</v>
      </c>
      <c r="B35" s="8">
        <v>6.8099999999999994E-2</v>
      </c>
      <c r="C35" s="4">
        <f t="shared" si="0"/>
        <v>10.178372695447068</v>
      </c>
      <c r="D35" s="197">
        <f>AVERAGE(C35:C36)</f>
        <v>15.342842864882488</v>
      </c>
      <c r="E35" s="198"/>
    </row>
    <row r="36" spans="1:5" x14ac:dyDescent="0.3">
      <c r="A36" s="6" t="s">
        <v>37</v>
      </c>
      <c r="B36" s="8">
        <v>3.3799999999999997E-2</v>
      </c>
      <c r="C36" s="4">
        <f t="shared" si="0"/>
        <v>20.50731303431791</v>
      </c>
      <c r="D36" s="197"/>
      <c r="E36" s="198"/>
    </row>
  </sheetData>
  <mergeCells count="3">
    <mergeCell ref="D33:D34"/>
    <mergeCell ref="E33:E36"/>
    <mergeCell ref="D35:D3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="70" zoomScaleNormal="70" workbookViewId="0">
      <selection activeCell="N40" sqref="N40"/>
    </sheetView>
  </sheetViews>
  <sheetFormatPr defaultRowHeight="14.4" x14ac:dyDescent="0.3"/>
  <cols>
    <col min="1" max="1" width="20.6640625" customWidth="1"/>
    <col min="2" max="2" width="36.6640625" customWidth="1"/>
    <col min="3" max="3" width="36.88671875" customWidth="1"/>
    <col min="4" max="4" width="44.44140625" customWidth="1"/>
    <col min="5" max="5" width="44.109375" customWidth="1"/>
  </cols>
  <sheetData>
    <row r="1" spans="1:3" x14ac:dyDescent="0.3">
      <c r="A1" s="12" t="s">
        <v>34</v>
      </c>
      <c r="B1" s="40" t="s">
        <v>47</v>
      </c>
      <c r="C1" s="40" t="s">
        <v>46</v>
      </c>
    </row>
    <row r="2" spans="1:3" x14ac:dyDescent="0.3">
      <c r="A2" s="37">
        <v>3</v>
      </c>
      <c r="B2" s="38">
        <v>0.47272727272727272</v>
      </c>
      <c r="C2" s="38">
        <v>0.39999999999999997</v>
      </c>
    </row>
    <row r="3" spans="1:3" x14ac:dyDescent="0.3">
      <c r="A3" s="37">
        <v>13</v>
      </c>
      <c r="B3" s="38">
        <v>1.0909090909090908</v>
      </c>
      <c r="C3" s="38">
        <v>1.0909090909090908</v>
      </c>
    </row>
    <row r="4" spans="1:3" x14ac:dyDescent="0.3">
      <c r="A4" s="37">
        <v>26</v>
      </c>
      <c r="B4" s="38">
        <v>1.0545454545454547</v>
      </c>
      <c r="C4" s="38">
        <v>1.0909090909090908</v>
      </c>
    </row>
    <row r="5" spans="1:3" x14ac:dyDescent="0.3">
      <c r="A5" s="37">
        <v>40</v>
      </c>
      <c r="B5" s="38">
        <v>1.5999999999999999</v>
      </c>
      <c r="C5" s="38">
        <v>1.5272727272727273</v>
      </c>
    </row>
    <row r="6" spans="1:3" x14ac:dyDescent="0.3">
      <c r="A6" s="37">
        <v>59</v>
      </c>
      <c r="B6" s="38">
        <v>1.4181818181818182</v>
      </c>
      <c r="C6" s="38">
        <v>1.2727272727272729</v>
      </c>
    </row>
    <row r="7" spans="1:3" x14ac:dyDescent="0.3">
      <c r="A7" s="37">
        <v>76</v>
      </c>
      <c r="B7" s="38">
        <v>1.709090909090909</v>
      </c>
      <c r="C7" s="38">
        <v>1.781818181818182</v>
      </c>
    </row>
    <row r="8" spans="1:3" x14ac:dyDescent="0.3">
      <c r="A8" s="37">
        <v>89</v>
      </c>
      <c r="B8" s="38">
        <v>3.0545454545454547</v>
      </c>
      <c r="C8" s="38">
        <v>3.3818181818181818</v>
      </c>
    </row>
    <row r="9" spans="1:3" x14ac:dyDescent="0.3">
      <c r="A9" s="37">
        <v>101</v>
      </c>
      <c r="B9" s="38">
        <v>2.0727272727272728</v>
      </c>
      <c r="C9" s="38">
        <v>2.5818181818181816</v>
      </c>
    </row>
    <row r="10" spans="1:3" x14ac:dyDescent="0.3">
      <c r="A10" s="37">
        <v>130</v>
      </c>
      <c r="B10" s="38">
        <v>13.818181818181818</v>
      </c>
      <c r="C10" s="38">
        <v>17.890909090909091</v>
      </c>
    </row>
    <row r="11" spans="1:3" x14ac:dyDescent="0.3">
      <c r="A11" s="33">
        <v>133</v>
      </c>
      <c r="B11" s="34">
        <v>1.709090909090909</v>
      </c>
      <c r="C11" s="34">
        <v>2.2181818181818183</v>
      </c>
    </row>
    <row r="12" spans="1:3" x14ac:dyDescent="0.3">
      <c r="A12" s="23">
        <v>143</v>
      </c>
      <c r="B12" s="27">
        <v>4.872727272727273</v>
      </c>
      <c r="C12" s="27">
        <v>5.3454545454545448</v>
      </c>
    </row>
    <row r="13" spans="1:3" x14ac:dyDescent="0.3">
      <c r="A13" s="23">
        <v>150</v>
      </c>
      <c r="B13" s="27">
        <v>8.4727272727272727</v>
      </c>
      <c r="C13" s="27">
        <v>8.7272727272727266</v>
      </c>
    </row>
    <row r="14" spans="1:3" x14ac:dyDescent="0.3">
      <c r="A14" s="23">
        <v>157</v>
      </c>
      <c r="B14" s="27">
        <v>10.399999999999999</v>
      </c>
      <c r="C14" s="27">
        <v>11.527272727272727</v>
      </c>
    </row>
    <row r="15" spans="1:3" x14ac:dyDescent="0.3">
      <c r="A15" s="44">
        <v>159</v>
      </c>
      <c r="B15" s="54">
        <v>1.8181818181818183</v>
      </c>
      <c r="C15" s="54">
        <v>1.5999999999999999</v>
      </c>
    </row>
    <row r="16" spans="1:3" x14ac:dyDescent="0.3">
      <c r="A16" s="46">
        <v>171</v>
      </c>
      <c r="B16" s="24">
        <v>7.2</v>
      </c>
      <c r="C16" s="24">
        <v>7.6363636363636358</v>
      </c>
    </row>
    <row r="17" spans="1:5" x14ac:dyDescent="0.3">
      <c r="A17" s="46">
        <v>185</v>
      </c>
      <c r="B17" s="24">
        <v>9.454545454545455</v>
      </c>
      <c r="C17" s="24">
        <v>13.418181818181818</v>
      </c>
    </row>
    <row r="18" spans="1:5" x14ac:dyDescent="0.3">
      <c r="A18" s="46">
        <v>208</v>
      </c>
      <c r="B18" s="24">
        <v>16.581818181818182</v>
      </c>
      <c r="C18" s="24">
        <v>19.563636363636366</v>
      </c>
    </row>
    <row r="20" spans="1:5" x14ac:dyDescent="0.3">
      <c r="A20" s="18" t="s">
        <v>29</v>
      </c>
    </row>
    <row r="21" spans="1:5" x14ac:dyDescent="0.3">
      <c r="A21" s="17" t="s">
        <v>28</v>
      </c>
    </row>
    <row r="22" spans="1:5" x14ac:dyDescent="0.3">
      <c r="A22" s="16" t="s">
        <v>27</v>
      </c>
    </row>
    <row r="32" spans="1:5" x14ac:dyDescent="0.3">
      <c r="A32" s="13"/>
      <c r="B32" s="12" t="s">
        <v>26</v>
      </c>
      <c r="C32" s="11" t="s">
        <v>25</v>
      </c>
      <c r="D32" s="10" t="s">
        <v>24</v>
      </c>
      <c r="E32" s="9" t="s">
        <v>23</v>
      </c>
    </row>
    <row r="33" spans="1:5" x14ac:dyDescent="0.3">
      <c r="A33" s="6" t="s">
        <v>22</v>
      </c>
      <c r="B33" s="8">
        <v>7.6999999999999999E-2</v>
      </c>
      <c r="C33" s="4">
        <f>LN(2)/B33</f>
        <v>9.0019114358434447</v>
      </c>
      <c r="D33" s="197">
        <f>AVERAGE(C33:C34)</f>
        <v>13.058328317427218</v>
      </c>
      <c r="E33" s="198">
        <f>AVERAGE(D33,D35)</f>
        <v>12.725982875297809</v>
      </c>
    </row>
    <row r="34" spans="1:5" x14ac:dyDescent="0.3">
      <c r="A34" s="6" t="s">
        <v>21</v>
      </c>
      <c r="B34" s="8">
        <v>4.0500000000000001E-2</v>
      </c>
      <c r="C34" s="4">
        <f>LN(2)/B34</f>
        <v>17.114745199010994</v>
      </c>
      <c r="D34" s="197"/>
      <c r="E34" s="198"/>
    </row>
    <row r="35" spans="1:5" x14ac:dyDescent="0.3">
      <c r="A35" s="6" t="s">
        <v>20</v>
      </c>
      <c r="B35" s="8">
        <v>6.9699999999999998E-2</v>
      </c>
      <c r="C35" s="4">
        <f>LN(2)/B35</f>
        <v>9.944722820085298</v>
      </c>
      <c r="D35" s="197">
        <f>AVERAGE(C35:C36)</f>
        <v>12.393637433168401</v>
      </c>
      <c r="E35" s="198"/>
    </row>
    <row r="36" spans="1:5" x14ac:dyDescent="0.3">
      <c r="A36" s="6" t="s">
        <v>37</v>
      </c>
      <c r="B36" s="8">
        <v>4.6699999999999998E-2</v>
      </c>
      <c r="C36" s="4">
        <f>LN(2)/B36</f>
        <v>14.842552046251505</v>
      </c>
      <c r="D36" s="197"/>
      <c r="E36" s="198"/>
    </row>
  </sheetData>
  <mergeCells count="3">
    <mergeCell ref="D33:D34"/>
    <mergeCell ref="E33:E36"/>
    <mergeCell ref="D35:D3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zoomScale="70" zoomScaleNormal="70" workbookViewId="0">
      <selection activeCell="C29" sqref="C29"/>
    </sheetView>
  </sheetViews>
  <sheetFormatPr defaultRowHeight="14.4" x14ac:dyDescent="0.3"/>
  <cols>
    <col min="1" max="1" width="22.21875" style="55" customWidth="1"/>
    <col min="2" max="2" width="38.6640625" customWidth="1"/>
    <col min="3" max="3" width="41.77734375" customWidth="1"/>
    <col min="4" max="4" width="44.44140625" customWidth="1"/>
    <col min="5" max="5" width="43.33203125" customWidth="1"/>
  </cols>
  <sheetData>
    <row r="1" spans="1:3" s="1" customFormat="1" x14ac:dyDescent="0.3">
      <c r="A1" s="12" t="s">
        <v>34</v>
      </c>
      <c r="B1" s="40" t="s">
        <v>49</v>
      </c>
      <c r="C1" s="40" t="s">
        <v>48</v>
      </c>
    </row>
    <row r="2" spans="1:3" x14ac:dyDescent="0.3">
      <c r="A2" s="37">
        <v>3</v>
      </c>
      <c r="B2" s="36">
        <v>0.47272727272727272</v>
      </c>
      <c r="C2" s="36">
        <v>0.39999999999999997</v>
      </c>
    </row>
    <row r="3" spans="1:3" x14ac:dyDescent="0.3">
      <c r="A3" s="37">
        <v>13</v>
      </c>
      <c r="B3" s="36">
        <v>0.98181818181818181</v>
      </c>
      <c r="C3" s="36">
        <v>0.94545454545454544</v>
      </c>
    </row>
    <row r="4" spans="1:3" x14ac:dyDescent="0.3">
      <c r="A4" s="37">
        <v>26</v>
      </c>
      <c r="B4" s="36">
        <v>0.94545454545454544</v>
      </c>
      <c r="C4" s="36">
        <v>1.2</v>
      </c>
    </row>
    <row r="5" spans="1:3" x14ac:dyDescent="0.3">
      <c r="A5" s="37">
        <v>40</v>
      </c>
      <c r="B5" s="36">
        <v>1.5272727272727273</v>
      </c>
      <c r="C5" s="36">
        <v>1.5636363636363635</v>
      </c>
    </row>
    <row r="6" spans="1:3" x14ac:dyDescent="0.3">
      <c r="A6" s="37">
        <v>59</v>
      </c>
      <c r="B6" s="36">
        <v>1.4181818181818182</v>
      </c>
      <c r="C6" s="36">
        <v>2</v>
      </c>
    </row>
    <row r="7" spans="1:3" x14ac:dyDescent="0.3">
      <c r="A7" s="37">
        <v>76</v>
      </c>
      <c r="B7" s="36">
        <v>1.8545454545454545</v>
      </c>
      <c r="C7" s="36">
        <v>3.709090909090909</v>
      </c>
    </row>
    <row r="8" spans="1:3" x14ac:dyDescent="0.3">
      <c r="A8" s="37">
        <v>89</v>
      </c>
      <c r="B8" s="36">
        <v>2.9818181818181819</v>
      </c>
      <c r="C8" s="36">
        <v>6.8</v>
      </c>
    </row>
    <row r="9" spans="1:3" x14ac:dyDescent="0.3">
      <c r="A9" s="37">
        <v>101</v>
      </c>
      <c r="B9" s="36">
        <v>2.2545454545454544</v>
      </c>
      <c r="C9" s="36">
        <v>8.1818181818181817</v>
      </c>
    </row>
    <row r="10" spans="1:3" x14ac:dyDescent="0.3">
      <c r="A10" s="37">
        <v>130</v>
      </c>
      <c r="B10" s="36">
        <v>4.872727272727273</v>
      </c>
      <c r="C10" s="36">
        <v>13.963636363636365</v>
      </c>
    </row>
    <row r="11" spans="1:3" x14ac:dyDescent="0.3">
      <c r="A11" s="37">
        <v>143</v>
      </c>
      <c r="B11" s="36">
        <v>4.9090909090909092</v>
      </c>
      <c r="C11" s="36">
        <v>15.927272727272728</v>
      </c>
    </row>
    <row r="12" spans="1:3" x14ac:dyDescent="0.3">
      <c r="A12" s="37">
        <v>150</v>
      </c>
      <c r="B12" s="36">
        <v>6.3272727272727272</v>
      </c>
      <c r="C12" s="36">
        <v>17.018181818181819</v>
      </c>
    </row>
    <row r="13" spans="1:3" x14ac:dyDescent="0.3">
      <c r="A13" s="37">
        <v>157</v>
      </c>
      <c r="B13" s="36">
        <v>5.6363636363636367</v>
      </c>
      <c r="C13" s="36">
        <v>14.181818181818182</v>
      </c>
    </row>
    <row r="14" spans="1:3" x14ac:dyDescent="0.3">
      <c r="A14" s="37">
        <v>171</v>
      </c>
      <c r="B14" s="36">
        <v>8.9818181818181824</v>
      </c>
      <c r="C14" s="36">
        <v>18.509090909090908</v>
      </c>
    </row>
    <row r="15" spans="1:3" s="1" customFormat="1" x14ac:dyDescent="0.3">
      <c r="A15" s="33">
        <v>175</v>
      </c>
      <c r="B15" s="34">
        <v>1.6727272727272726</v>
      </c>
      <c r="C15" s="34">
        <v>1.1636363636363636</v>
      </c>
    </row>
    <row r="16" spans="1:3" x14ac:dyDescent="0.3">
      <c r="A16" s="23">
        <v>185</v>
      </c>
      <c r="B16" s="27">
        <v>2.5454545454545459</v>
      </c>
      <c r="C16" s="27">
        <v>2.8</v>
      </c>
    </row>
    <row r="17" spans="1:6" x14ac:dyDescent="0.3">
      <c r="A17" s="23">
        <v>208</v>
      </c>
      <c r="B17" s="27">
        <v>6.4363636363636356</v>
      </c>
      <c r="C17" s="27">
        <v>5.3454545454545448</v>
      </c>
    </row>
    <row r="18" spans="1:6" x14ac:dyDescent="0.3">
      <c r="A18" s="23">
        <v>230</v>
      </c>
      <c r="B18" s="27">
        <v>12.363636363636365</v>
      </c>
      <c r="C18" s="27">
        <v>8.0727272727272723</v>
      </c>
    </row>
    <row r="19" spans="1:6" s="1" customFormat="1" x14ac:dyDescent="0.3">
      <c r="A19" s="44">
        <v>232</v>
      </c>
      <c r="B19" s="45">
        <v>0.98181818181818181</v>
      </c>
      <c r="C19" s="45">
        <v>0.61818181818181828</v>
      </c>
    </row>
    <row r="20" spans="1:6" s="57" customFormat="1" x14ac:dyDescent="0.3">
      <c r="A20" s="46">
        <v>249</v>
      </c>
      <c r="B20" s="47">
        <v>3.8181818181818179</v>
      </c>
      <c r="C20" s="47">
        <v>2.0727272727272728</v>
      </c>
    </row>
    <row r="21" spans="1:6" x14ac:dyDescent="0.3">
      <c r="A21" s="46">
        <v>265</v>
      </c>
      <c r="B21" s="24">
        <v>6.9090909090909092</v>
      </c>
      <c r="C21" s="24">
        <v>2.6545454545454543</v>
      </c>
    </row>
    <row r="22" spans="1:6" x14ac:dyDescent="0.3">
      <c r="A22" s="46">
        <v>277</v>
      </c>
      <c r="B22" s="24">
        <v>8.7272727272727266</v>
      </c>
      <c r="C22" s="24">
        <v>3.4545454545454546</v>
      </c>
    </row>
    <row r="23" spans="1:6" x14ac:dyDescent="0.3">
      <c r="A23" s="46">
        <v>298</v>
      </c>
      <c r="B23" s="24">
        <v>12.509090909090908</v>
      </c>
      <c r="C23" s="24">
        <v>5.5272727272727273</v>
      </c>
    </row>
    <row r="24" spans="1:6" x14ac:dyDescent="0.3">
      <c r="A24" s="46">
        <v>319</v>
      </c>
      <c r="B24" s="24">
        <v>14.109090909090909</v>
      </c>
      <c r="C24" s="24">
        <v>8.6545454545454543</v>
      </c>
    </row>
    <row r="25" spans="1:6" x14ac:dyDescent="0.3">
      <c r="A25" s="13"/>
      <c r="B25" s="21"/>
      <c r="C25" s="21"/>
      <c r="D25" s="21"/>
      <c r="E25" s="21"/>
    </row>
    <row r="26" spans="1:6" x14ac:dyDescent="0.3">
      <c r="A26" s="18" t="s">
        <v>29</v>
      </c>
      <c r="B26" s="21"/>
      <c r="C26" s="21"/>
      <c r="D26" s="21"/>
      <c r="E26" s="21"/>
    </row>
    <row r="27" spans="1:6" x14ac:dyDescent="0.3">
      <c r="A27" s="17" t="s">
        <v>28</v>
      </c>
      <c r="B27" s="28"/>
      <c r="C27" s="28"/>
      <c r="D27" s="28"/>
      <c r="E27" s="28"/>
    </row>
    <row r="28" spans="1:6" x14ac:dyDescent="0.3">
      <c r="A28" s="16" t="s">
        <v>27</v>
      </c>
      <c r="B28" s="21"/>
      <c r="C28" s="21"/>
      <c r="D28" s="21"/>
      <c r="E28" s="21"/>
    </row>
    <row r="29" spans="1:6" x14ac:dyDescent="0.3">
      <c r="A29" s="49"/>
      <c r="B29" s="28"/>
      <c r="C29" s="28"/>
      <c r="D29" s="28"/>
      <c r="E29" s="28"/>
    </row>
    <row r="31" spans="1:6" ht="14.4" customHeight="1" x14ac:dyDescent="0.3"/>
    <row r="32" spans="1:6" ht="14.4" customHeight="1" x14ac:dyDescent="0.3">
      <c r="B32" s="12" t="s">
        <v>26</v>
      </c>
      <c r="C32" s="11" t="s">
        <v>25</v>
      </c>
      <c r="D32" s="10" t="s">
        <v>24</v>
      </c>
      <c r="E32" s="9" t="s">
        <v>23</v>
      </c>
      <c r="F32" s="9"/>
    </row>
    <row r="33" spans="1:18" ht="14.4" customHeight="1" x14ac:dyDescent="0.3">
      <c r="A33" s="6" t="s">
        <v>22</v>
      </c>
      <c r="B33" s="5">
        <v>3.6600000000000001E-2</v>
      </c>
      <c r="C33" s="4">
        <f>LN(2)/B33</f>
        <v>18.938447556282657</v>
      </c>
      <c r="D33" s="197">
        <f>AVERAGE(C33:C34)</f>
        <v>21.759067405090711</v>
      </c>
      <c r="E33" s="198">
        <f>AVERAGE(D33,D35)</f>
        <v>22.503159662849356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4.4" customHeight="1" x14ac:dyDescent="0.3">
      <c r="A34" s="6" t="s">
        <v>21</v>
      </c>
      <c r="B34" s="5">
        <v>2.8199999999999999E-2</v>
      </c>
      <c r="C34" s="4">
        <f>LN(2)/B34</f>
        <v>24.579687253898769</v>
      </c>
      <c r="D34" s="197"/>
      <c r="E34" s="19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21" customHeight="1" x14ac:dyDescent="0.3">
      <c r="A35" s="6" t="s">
        <v>20</v>
      </c>
      <c r="B35" s="5">
        <v>3.27E-2</v>
      </c>
      <c r="C35" s="4">
        <f>LN(2)/B35</f>
        <v>21.197161485013616</v>
      </c>
      <c r="D35" s="199">
        <f>AVERAGE(C35:C36)</f>
        <v>23.247251920608001</v>
      </c>
      <c r="E35" s="19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1" customHeight="1" x14ac:dyDescent="0.3">
      <c r="A36" s="6" t="s">
        <v>37</v>
      </c>
      <c r="B36" s="5">
        <v>2.7400000000000001E-2</v>
      </c>
      <c r="C36" s="4">
        <f>LN(2)/B36</f>
        <v>25.297342356202382</v>
      </c>
      <c r="D36" s="199"/>
      <c r="E36" s="19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s="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3">
      <c r="A38" s="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">
      <c r="A39" s="13"/>
      <c r="F39" s="2"/>
      <c r="G39" s="2"/>
      <c r="H39" s="56"/>
      <c r="I39" s="56"/>
      <c r="J39" s="56"/>
      <c r="K39" s="56"/>
      <c r="L39" s="56"/>
      <c r="M39" s="2"/>
      <c r="N39" s="56"/>
      <c r="O39" s="2"/>
      <c r="P39" s="2"/>
      <c r="Q39" s="2"/>
      <c r="R39" s="2"/>
    </row>
    <row r="40" spans="1:18" x14ac:dyDescent="0.3">
      <c r="F40" s="2"/>
      <c r="G40" s="2"/>
      <c r="H40" s="56"/>
      <c r="I40" s="56"/>
      <c r="J40" s="56"/>
      <c r="K40" s="56"/>
      <c r="L40" s="56"/>
      <c r="M40" s="2"/>
      <c r="N40" s="56"/>
      <c r="O40" s="2"/>
      <c r="P40" s="2"/>
      <c r="Q40" s="2"/>
      <c r="R40" s="2"/>
    </row>
    <row r="41" spans="1:18" x14ac:dyDescent="0.3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3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3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3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3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</sheetData>
  <mergeCells count="3">
    <mergeCell ref="D35:D36"/>
    <mergeCell ref="E33:E36"/>
    <mergeCell ref="D33:D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Overview</vt:lpstr>
      <vt:lpstr>Table 1-Pentane (C5)</vt:lpstr>
      <vt:lpstr>Table 1-Table 1-Hexane (C6)</vt:lpstr>
      <vt:lpstr>Table 1-Heptane (C7)</vt:lpstr>
      <vt:lpstr>Table 1-Octane (C8)</vt:lpstr>
      <vt:lpstr>Table 1-Nonane (C9)</vt:lpstr>
      <vt:lpstr>Table 1-Decane (C10)</vt:lpstr>
      <vt:lpstr>Table 1-Dodecane (C12)</vt:lpstr>
      <vt:lpstr>Table 1-Tetradecane (C14)</vt:lpstr>
      <vt:lpstr>Table 2-DIC and sulfate</vt:lpstr>
      <vt:lpstr>Table 2-Carbon assimilation</vt:lpstr>
      <vt:lpstr>Table 3-MAG properties</vt:lpstr>
      <vt:lpstr>Table 4-C6-C14</vt:lpstr>
      <vt:lpstr>Table 4-C5</vt:lpstr>
      <vt:lpstr>Table 5</vt:lpstr>
      <vt:lpstr>Table 6</vt:lpstr>
      <vt:lpstr>Table 7-MAG 4-A. volatiphilum</vt:lpstr>
      <vt:lpstr> Table 7-MAG1-A. liquidiphilum</vt:lpstr>
      <vt:lpstr>Table 7-MAG24-T. syntrophicum</vt:lpstr>
      <vt:lpstr>Table 8-MAG4-A. volatiphilum</vt:lpstr>
      <vt:lpstr>Table 8-MAG1-A. liquidiphilum</vt:lpstr>
      <vt:lpstr>Table 9</vt:lpstr>
      <vt:lpstr>Table 10-archaea</vt:lpstr>
      <vt:lpstr>Table 10-bacteria</vt:lpstr>
      <vt:lpstr>Table 10-mcrA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dcterms:created xsi:type="dcterms:W3CDTF">2023-04-14T13:02:37Z</dcterms:created>
  <dcterms:modified xsi:type="dcterms:W3CDTF">2023-04-24T09:52:33Z</dcterms:modified>
</cp:coreProperties>
</file>