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inter/Dropbox/Grinter Lab/RCCP-NDH2 paper/Revisions/Supplemental Data/"/>
    </mc:Choice>
  </mc:AlternateContent>
  <xr:revisionPtr revIDLastSave="0" documentId="13_ncr:1_{05F6E71C-70A9-854C-8FB6-6A629EF78A25}" xr6:coauthVersionLast="47" xr6:coauthVersionMax="47" xr10:uidLastSave="{00000000-0000-0000-0000-000000000000}"/>
  <bookViews>
    <workbookView xWindow="0" yWindow="760" windowWidth="29040" windowHeight="15720" activeTab="3" xr2:uid="{00000000-000D-0000-FFFF-FFFF00000000}"/>
  </bookViews>
  <sheets>
    <sheet name="Peak Areas from TraceFinder" sheetId="2" r:id="rId1"/>
    <sheet name="Lipid List" sheetId="3" r:id="rId2"/>
    <sheet name="Molar Amounts (pmole)" sheetId="4" r:id="rId3"/>
    <sheet name="CoQ MQ DMQ rel to sum PE_PG " sheetId="7" r:id="rId4"/>
  </sheets>
  <definedNames>
    <definedName name="EndoPA" localSheetId="3">INDEX('Peak Areas from TraceFinder'!$A$1:$R$100,MATCH('CoQ MQ DMQ rel to sum PE_PG '!$B1,'Peak Areas from TraceFinder'!$A$1:$A$100,0),MATCH('CoQ MQ DMQ rel to sum PE_PG '!A$1,'Peak Areas from TraceFinder'!$A$1:$R$1,0))</definedName>
    <definedName name="EndoPA" localSheetId="2">INDEX('Peak Areas from TraceFinder'!$A$1:$R$100,MATCH('Molar Amounts (pmole)'!$B1,'Peak Areas from TraceFinder'!$A$1:$A$100,0),MATCH('Molar Amounts (pmole)'!A$1,'Peak Areas from TraceFinder'!$A$1:$R$1,0))</definedName>
    <definedName name="IS_PA" localSheetId="3">INDEX('Peak Areas from TraceFinder'!$A$1:$R$100,MATCH(VLOOKUP('CoQ MQ DMQ rel to sum PE_PG '!$B1,'Lipid List'!$A$1:$B$100,2,FALSE),'Peak Areas from TraceFinder'!$A$1:$A$100,0),MATCH('CoQ MQ DMQ rel to sum PE_PG '!A$1,'Peak Areas from TraceFinder'!$A$1:$R$1,0))</definedName>
    <definedName name="IS_PA">INDEX('Peak Areas from TraceFinder'!$A$1:$R$100,MATCH(VLOOKUP('Molar Amounts (pmole)'!$B1,'Lipid List'!$A$1:$B$100,2,FALSE),'Peak Areas from TraceFinder'!$A$1:$A$100,0),MATCH('Molar Amounts (pmole)'!A$1,'Peak Areas from TraceFinder'!$A$1:$R$1,0))</definedName>
    <definedName name="IS_pmoles" localSheetId="3">VLOOKUP('CoQ MQ DMQ rel to sum PE_PG '!$B1,'Lipid List'!$A$1:$D$100,4,FALSE)</definedName>
    <definedName name="IS_pmoles">VLOOKUP('Molar Amounts (pmole)'!$B1,'Lipid List'!$A$1:$D$100,4,FALSE)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7" l="1"/>
  <c r="A12" i="7"/>
  <c r="A11" i="7"/>
  <c r="A10" i="7"/>
  <c r="A9" i="7"/>
  <c r="A8" i="7"/>
  <c r="A7" i="7"/>
  <c r="A6" i="7"/>
  <c r="A5" i="7"/>
  <c r="A4" i="7"/>
  <c r="A3" i="7"/>
  <c r="A2" i="7"/>
  <c r="A2" i="4"/>
  <c r="A57" i="4"/>
  <c r="A56" i="4"/>
  <c r="A54" i="4"/>
  <c r="A53" i="4"/>
  <c r="A52" i="4"/>
  <c r="A51" i="4"/>
  <c r="J5" i="3"/>
  <c r="K5" i="3" s="1"/>
  <c r="D57" i="3" s="1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5" i="4"/>
  <c r="D54" i="3" l="1"/>
  <c r="F51" i="4" s="1"/>
  <c r="D55" i="3"/>
  <c r="C52" i="4" s="1"/>
  <c r="D52" i="3"/>
  <c r="G50" i="4" s="1"/>
  <c r="D59" i="3"/>
  <c r="H55" i="4" s="1"/>
  <c r="D60" i="3"/>
  <c r="I57" i="4" s="1"/>
  <c r="K53" i="4"/>
  <c r="G53" i="4"/>
  <c r="H53" i="4"/>
  <c r="E57" i="4"/>
  <c r="H51" i="4"/>
  <c r="G51" i="4"/>
  <c r="C55" i="4"/>
  <c r="D53" i="4"/>
  <c r="J51" i="4"/>
  <c r="L55" i="4"/>
  <c r="K51" i="4"/>
  <c r="J55" i="4"/>
  <c r="I55" i="4"/>
  <c r="F53" i="4"/>
  <c r="D55" i="4"/>
  <c r="L53" i="4"/>
  <c r="J53" i="4"/>
  <c r="I53" i="4"/>
  <c r="E53" i="4"/>
  <c r="C51" i="4"/>
  <c r="C53" i="4"/>
  <c r="D70" i="4"/>
  <c r="E70" i="4"/>
  <c r="F70" i="4"/>
  <c r="G70" i="4"/>
  <c r="H70" i="4"/>
  <c r="I70" i="4"/>
  <c r="J70" i="4"/>
  <c r="K70" i="4"/>
  <c r="L70" i="4"/>
  <c r="C70" i="4"/>
  <c r="D62" i="4"/>
  <c r="E62" i="4"/>
  <c r="F62" i="4"/>
  <c r="G62" i="4"/>
  <c r="H62" i="4"/>
  <c r="I62" i="4"/>
  <c r="J62" i="4"/>
  <c r="K62" i="4"/>
  <c r="L62" i="4"/>
  <c r="C62" i="4"/>
  <c r="J4" i="3"/>
  <c r="K4" i="3" s="1"/>
  <c r="J3" i="3"/>
  <c r="K3" i="3" s="1"/>
  <c r="J2" i="3"/>
  <c r="K2" i="3" s="1"/>
  <c r="K55" i="4" l="1"/>
  <c r="F55" i="4"/>
  <c r="I51" i="4"/>
  <c r="D51" i="4"/>
  <c r="E51" i="4"/>
  <c r="L51" i="4"/>
  <c r="E54" i="4"/>
  <c r="H52" i="4"/>
  <c r="D54" i="4"/>
  <c r="K57" i="4"/>
  <c r="J54" i="4"/>
  <c r="D50" i="4"/>
  <c r="D2" i="3"/>
  <c r="D58" i="3"/>
  <c r="D5" i="3"/>
  <c r="D56" i="3"/>
  <c r="D3" i="3"/>
  <c r="D4" i="3"/>
  <c r="D6" i="3"/>
  <c r="D7" i="3"/>
  <c r="D51" i="3"/>
  <c r="D53" i="3"/>
  <c r="C54" i="4"/>
  <c r="C67" i="4" s="1"/>
  <c r="G54" i="4"/>
  <c r="I54" i="4"/>
  <c r="D57" i="4"/>
  <c r="E55" i="4"/>
  <c r="D52" i="4"/>
  <c r="D35" i="3"/>
  <c r="D38" i="3"/>
  <c r="D36" i="3"/>
  <c r="D37" i="3"/>
  <c r="D42" i="3"/>
  <c r="D40" i="3"/>
  <c r="D41" i="3"/>
  <c r="D44" i="3"/>
  <c r="D49" i="3"/>
  <c r="D39" i="3"/>
  <c r="D43" i="3"/>
  <c r="D45" i="3"/>
  <c r="D46" i="3"/>
  <c r="D47" i="3"/>
  <c r="D48" i="3"/>
  <c r="D50" i="3"/>
  <c r="D13" i="3"/>
  <c r="D16" i="3"/>
  <c r="D14" i="3"/>
  <c r="D15" i="3"/>
  <c r="D20" i="3"/>
  <c r="D18" i="3"/>
  <c r="D19" i="3"/>
  <c r="D22" i="3"/>
  <c r="D27" i="3"/>
  <c r="D17" i="3"/>
  <c r="D21" i="3"/>
  <c r="D23" i="3"/>
  <c r="D24" i="3"/>
  <c r="D12" i="3"/>
  <c r="D34" i="3"/>
  <c r="D25" i="3"/>
  <c r="D26" i="3"/>
  <c r="D28" i="3"/>
  <c r="D29" i="3"/>
  <c r="D8" i="3"/>
  <c r="D30" i="3"/>
  <c r="D11" i="3"/>
  <c r="D33" i="3"/>
  <c r="D9" i="3"/>
  <c r="D31" i="3"/>
  <c r="D10" i="3"/>
  <c r="D32" i="3"/>
  <c r="F54" i="4"/>
  <c r="K52" i="4"/>
  <c r="G57" i="4"/>
  <c r="H57" i="4"/>
  <c r="G52" i="4"/>
  <c r="L52" i="4"/>
  <c r="C50" i="4"/>
  <c r="L54" i="4"/>
  <c r="L50" i="4"/>
  <c r="E52" i="4"/>
  <c r="L57" i="4"/>
  <c r="F57" i="4"/>
  <c r="G55" i="4"/>
  <c r="K54" i="4"/>
  <c r="F52" i="4"/>
  <c r="H54" i="4"/>
  <c r="K50" i="4"/>
  <c r="C57" i="4"/>
  <c r="J52" i="4"/>
  <c r="H50" i="4"/>
  <c r="J57" i="4"/>
  <c r="F50" i="4"/>
  <c r="I50" i="4"/>
  <c r="E50" i="4"/>
  <c r="I52" i="4"/>
  <c r="J50" i="4"/>
  <c r="J67" i="4" l="1"/>
  <c r="I67" i="4"/>
  <c r="E67" i="4"/>
  <c r="K67" i="4"/>
  <c r="D67" i="4"/>
  <c r="H67" i="4"/>
  <c r="F67" i="4"/>
  <c r="G67" i="4"/>
  <c r="L67" i="4"/>
  <c r="J9" i="4"/>
  <c r="L9" i="4"/>
  <c r="I9" i="4"/>
  <c r="G9" i="4"/>
  <c r="C9" i="4"/>
  <c r="K9" i="4"/>
  <c r="F9" i="4"/>
  <c r="H9" i="4"/>
  <c r="E9" i="4"/>
  <c r="D9" i="4"/>
  <c r="L14" i="4"/>
  <c r="D14" i="4"/>
  <c r="G14" i="4"/>
  <c r="C14" i="4"/>
  <c r="F14" i="4"/>
  <c r="K14" i="4"/>
  <c r="H14" i="4"/>
  <c r="J14" i="4"/>
  <c r="I14" i="4"/>
  <c r="E14" i="4"/>
  <c r="I30" i="4"/>
  <c r="G30" i="4"/>
  <c r="H30" i="4"/>
  <c r="L30" i="4"/>
  <c r="K30" i="4"/>
  <c r="F30" i="4"/>
  <c r="J30" i="4"/>
  <c r="E30" i="4"/>
  <c r="D30" i="4"/>
  <c r="C30" i="4"/>
  <c r="J13" i="4"/>
  <c r="G13" i="4"/>
  <c r="E13" i="4"/>
  <c r="L13" i="4"/>
  <c r="C13" i="4"/>
  <c r="D13" i="4"/>
  <c r="K13" i="4"/>
  <c r="H13" i="4"/>
  <c r="I13" i="4"/>
  <c r="F13" i="4"/>
  <c r="J8" i="4"/>
  <c r="L8" i="4"/>
  <c r="F8" i="4"/>
  <c r="H8" i="4"/>
  <c r="E8" i="4"/>
  <c r="K8" i="4"/>
  <c r="G8" i="4"/>
  <c r="I8" i="4"/>
  <c r="C8" i="4"/>
  <c r="D8" i="4"/>
  <c r="E15" i="4"/>
  <c r="F15" i="4"/>
  <c r="C15" i="4"/>
  <c r="K15" i="4"/>
  <c r="G15" i="4"/>
  <c r="J15" i="4"/>
  <c r="H15" i="4"/>
  <c r="D15" i="4"/>
  <c r="L15" i="4"/>
  <c r="I15" i="4"/>
  <c r="H32" i="4"/>
  <c r="L32" i="4"/>
  <c r="F32" i="4"/>
  <c r="D32" i="4"/>
  <c r="E32" i="4"/>
  <c r="J32" i="4"/>
  <c r="K32" i="4"/>
  <c r="G32" i="4"/>
  <c r="I32" i="4"/>
  <c r="C32" i="4"/>
  <c r="L12" i="4"/>
  <c r="F12" i="4"/>
  <c r="J12" i="4"/>
  <c r="E12" i="4"/>
  <c r="K12" i="4"/>
  <c r="H12" i="4"/>
  <c r="I12" i="4"/>
  <c r="G12" i="4"/>
  <c r="C12" i="4"/>
  <c r="D12" i="4"/>
  <c r="F10" i="4"/>
  <c r="E10" i="4"/>
  <c r="I10" i="4"/>
  <c r="K10" i="4"/>
  <c r="C10" i="4"/>
  <c r="G10" i="4"/>
  <c r="L10" i="4"/>
  <c r="D10" i="4"/>
  <c r="H10" i="4"/>
  <c r="J10" i="4"/>
  <c r="L49" i="4"/>
  <c r="H49" i="4"/>
  <c r="I49" i="4"/>
  <c r="K49" i="4"/>
  <c r="D49" i="4"/>
  <c r="C49" i="4"/>
  <c r="F49" i="4"/>
  <c r="G49" i="4"/>
  <c r="J49" i="4"/>
  <c r="E49" i="4"/>
  <c r="E29" i="4"/>
  <c r="D29" i="4"/>
  <c r="G29" i="4"/>
  <c r="J29" i="4"/>
  <c r="L29" i="4"/>
  <c r="C29" i="4"/>
  <c r="K29" i="4"/>
  <c r="I29" i="4"/>
  <c r="F29" i="4"/>
  <c r="H29" i="4"/>
  <c r="I47" i="4"/>
  <c r="H47" i="4"/>
  <c r="F47" i="4"/>
  <c r="G47" i="4"/>
  <c r="J47" i="4"/>
  <c r="L47" i="4"/>
  <c r="E47" i="4"/>
  <c r="C47" i="4"/>
  <c r="K47" i="4"/>
  <c r="D47" i="4"/>
  <c r="I7" i="4"/>
  <c r="D7" i="4"/>
  <c r="J7" i="4"/>
  <c r="E7" i="4"/>
  <c r="G7" i="4"/>
  <c r="H7" i="4"/>
  <c r="K7" i="4"/>
  <c r="F7" i="4"/>
  <c r="L7" i="4"/>
  <c r="C7" i="4"/>
  <c r="E46" i="4"/>
  <c r="J46" i="4"/>
  <c r="I46" i="4"/>
  <c r="L46" i="4"/>
  <c r="D46" i="4"/>
  <c r="G46" i="4"/>
  <c r="K46" i="4"/>
  <c r="C46" i="4"/>
  <c r="F46" i="4"/>
  <c r="H46" i="4"/>
  <c r="I28" i="4"/>
  <c r="L28" i="4"/>
  <c r="G28" i="4"/>
  <c r="E28" i="4"/>
  <c r="F28" i="4"/>
  <c r="K28" i="4"/>
  <c r="H28" i="4"/>
  <c r="J28" i="4"/>
  <c r="C28" i="4"/>
  <c r="D28" i="4"/>
  <c r="E45" i="4"/>
  <c r="L45" i="4"/>
  <c r="I45" i="4"/>
  <c r="C45" i="4"/>
  <c r="H45" i="4"/>
  <c r="D45" i="4"/>
  <c r="K45" i="4"/>
  <c r="G45" i="4"/>
  <c r="J45" i="4"/>
  <c r="F45" i="4"/>
  <c r="D6" i="4"/>
  <c r="L6" i="4"/>
  <c r="I6" i="4"/>
  <c r="J6" i="4"/>
  <c r="C6" i="4"/>
  <c r="K6" i="4"/>
  <c r="F6" i="4"/>
  <c r="G6" i="4"/>
  <c r="H6" i="4"/>
  <c r="E6" i="4"/>
  <c r="K27" i="4"/>
  <c r="J27" i="4"/>
  <c r="E27" i="4"/>
  <c r="C27" i="4"/>
  <c r="L27" i="4"/>
  <c r="F27" i="4"/>
  <c r="H27" i="4"/>
  <c r="G27" i="4"/>
  <c r="D27" i="4"/>
  <c r="I27" i="4"/>
  <c r="G44" i="4"/>
  <c r="E44" i="4"/>
  <c r="F44" i="4"/>
  <c r="L44" i="4"/>
  <c r="C44" i="4"/>
  <c r="H44" i="4"/>
  <c r="D44" i="4"/>
  <c r="I44" i="4"/>
  <c r="K44" i="4"/>
  <c r="J44" i="4"/>
  <c r="J5" i="4"/>
  <c r="H5" i="4"/>
  <c r="C5" i="4"/>
  <c r="E5" i="4"/>
  <c r="F5" i="4"/>
  <c r="K5" i="4"/>
  <c r="D5" i="4"/>
  <c r="L5" i="4"/>
  <c r="G5" i="4"/>
  <c r="I5" i="4"/>
  <c r="J25" i="4"/>
  <c r="F25" i="4"/>
  <c r="D25" i="4"/>
  <c r="H25" i="4"/>
  <c r="C25" i="4"/>
  <c r="I25" i="4"/>
  <c r="K25" i="4"/>
  <c r="L25" i="4"/>
  <c r="G25" i="4"/>
  <c r="E25" i="4"/>
  <c r="K42" i="4"/>
  <c r="E42" i="4"/>
  <c r="C42" i="4"/>
  <c r="L42" i="4"/>
  <c r="F42" i="4"/>
  <c r="J42" i="4"/>
  <c r="D42" i="4"/>
  <c r="I42" i="4"/>
  <c r="G42" i="4"/>
  <c r="H42" i="4"/>
  <c r="H3" i="4"/>
  <c r="L3" i="4"/>
  <c r="K3" i="4"/>
  <c r="F3" i="4"/>
  <c r="E3" i="4"/>
  <c r="J3" i="4"/>
  <c r="I3" i="4"/>
  <c r="G3" i="4"/>
  <c r="D3" i="4"/>
  <c r="C3" i="4"/>
  <c r="I24" i="4"/>
  <c r="K24" i="4"/>
  <c r="F24" i="4"/>
  <c r="L24" i="4"/>
  <c r="C24" i="4"/>
  <c r="G24" i="4"/>
  <c r="D24" i="4"/>
  <c r="E24" i="4"/>
  <c r="H24" i="4"/>
  <c r="J24" i="4"/>
  <c r="I38" i="4"/>
  <c r="G38" i="4"/>
  <c r="K38" i="4"/>
  <c r="H38" i="4"/>
  <c r="D38" i="4"/>
  <c r="C38" i="4"/>
  <c r="E38" i="4"/>
  <c r="F38" i="4"/>
  <c r="J38" i="4"/>
  <c r="L38" i="4"/>
  <c r="K2" i="4"/>
  <c r="H2" i="4"/>
  <c r="D2" i="4"/>
  <c r="E2" i="4"/>
  <c r="J2" i="4"/>
  <c r="I2" i="4"/>
  <c r="G2" i="4"/>
  <c r="L2" i="4"/>
  <c r="F2" i="4"/>
  <c r="C2" i="4"/>
  <c r="L33" i="4"/>
  <c r="K33" i="4"/>
  <c r="E33" i="4"/>
  <c r="C33" i="4"/>
  <c r="I33" i="4"/>
  <c r="H33" i="4"/>
  <c r="F33" i="4"/>
  <c r="J33" i="4"/>
  <c r="D33" i="4"/>
  <c r="G33" i="4"/>
  <c r="C48" i="4"/>
  <c r="G48" i="4"/>
  <c r="E48" i="4"/>
  <c r="J48" i="4"/>
  <c r="I48" i="4"/>
  <c r="D48" i="4"/>
  <c r="L48" i="4"/>
  <c r="K48" i="4"/>
  <c r="F48" i="4"/>
  <c r="H48" i="4"/>
  <c r="E11" i="4"/>
  <c r="L11" i="4"/>
  <c r="C11" i="4"/>
  <c r="I11" i="4"/>
  <c r="J11" i="4"/>
  <c r="F11" i="4"/>
  <c r="K11" i="4"/>
  <c r="D11" i="4"/>
  <c r="G11" i="4"/>
  <c r="H11" i="4"/>
  <c r="K43" i="4"/>
  <c r="C43" i="4"/>
  <c r="L43" i="4"/>
  <c r="I43" i="4"/>
  <c r="H43" i="4"/>
  <c r="F43" i="4"/>
  <c r="G43" i="4"/>
  <c r="J43" i="4"/>
  <c r="E43" i="4"/>
  <c r="D43" i="4"/>
  <c r="G4" i="4"/>
  <c r="C4" i="4"/>
  <c r="K4" i="4"/>
  <c r="L4" i="4"/>
  <c r="J4" i="4"/>
  <c r="H4" i="4"/>
  <c r="D4" i="4"/>
  <c r="F4" i="4"/>
  <c r="E4" i="4"/>
  <c r="I4" i="4"/>
  <c r="L23" i="4"/>
  <c r="C23" i="4"/>
  <c r="D23" i="4"/>
  <c r="J23" i="4"/>
  <c r="H23" i="4"/>
  <c r="F23" i="4"/>
  <c r="G23" i="4"/>
  <c r="I23" i="4"/>
  <c r="K23" i="4"/>
  <c r="E23" i="4"/>
  <c r="F40" i="4"/>
  <c r="E40" i="4"/>
  <c r="J40" i="4"/>
  <c r="L40" i="4"/>
  <c r="D40" i="4"/>
  <c r="H40" i="4"/>
  <c r="K40" i="4"/>
  <c r="I40" i="4"/>
  <c r="G40" i="4"/>
  <c r="C40" i="4"/>
  <c r="G22" i="4"/>
  <c r="K22" i="4"/>
  <c r="E22" i="4"/>
  <c r="I22" i="4"/>
  <c r="C22" i="4"/>
  <c r="F22" i="4"/>
  <c r="L22" i="4"/>
  <c r="J22" i="4"/>
  <c r="D22" i="4"/>
  <c r="H22" i="4"/>
  <c r="F39" i="4"/>
  <c r="H39" i="4"/>
  <c r="I39" i="4"/>
  <c r="G39" i="4"/>
  <c r="L39" i="4"/>
  <c r="J39" i="4"/>
  <c r="E39" i="4"/>
  <c r="C39" i="4"/>
  <c r="D39" i="4"/>
  <c r="K39" i="4"/>
  <c r="G56" i="4"/>
  <c r="G63" i="4" s="1"/>
  <c r="H56" i="4"/>
  <c r="H63" i="4" s="1"/>
  <c r="F56" i="4"/>
  <c r="F63" i="4" s="1"/>
  <c r="C56" i="4"/>
  <c r="C63" i="4" s="1"/>
  <c r="J56" i="4"/>
  <c r="J63" i="4" s="1"/>
  <c r="D56" i="4"/>
  <c r="D63" i="4" s="1"/>
  <c r="L56" i="4"/>
  <c r="L63" i="4" s="1"/>
  <c r="I56" i="4"/>
  <c r="I63" i="4" s="1"/>
  <c r="K56" i="4"/>
  <c r="K63" i="4" s="1"/>
  <c r="E56" i="4"/>
  <c r="E63" i="4" s="1"/>
  <c r="I20" i="4"/>
  <c r="G20" i="4"/>
  <c r="F20" i="4"/>
  <c r="L20" i="4"/>
  <c r="H20" i="4"/>
  <c r="D20" i="4"/>
  <c r="K20" i="4"/>
  <c r="J20" i="4"/>
  <c r="C20" i="4"/>
  <c r="E20" i="4"/>
  <c r="J41" i="4"/>
  <c r="F41" i="4"/>
  <c r="E41" i="4"/>
  <c r="H41" i="4"/>
  <c r="L41" i="4"/>
  <c r="D41" i="4"/>
  <c r="G41" i="4"/>
  <c r="K41" i="4"/>
  <c r="I41" i="4"/>
  <c r="C41" i="4"/>
  <c r="C16" i="4"/>
  <c r="G16" i="4"/>
  <c r="J16" i="4"/>
  <c r="D16" i="4"/>
  <c r="I16" i="4"/>
  <c r="K16" i="4"/>
  <c r="H16" i="4"/>
  <c r="L16" i="4"/>
  <c r="E16" i="4"/>
  <c r="F16" i="4"/>
  <c r="J36" i="4"/>
  <c r="L36" i="4"/>
  <c r="K36" i="4"/>
  <c r="E36" i="4"/>
  <c r="I36" i="4"/>
  <c r="C36" i="4"/>
  <c r="D36" i="4"/>
  <c r="G36" i="4"/>
  <c r="H36" i="4"/>
  <c r="F36" i="4"/>
  <c r="I26" i="4"/>
  <c r="E26" i="4"/>
  <c r="H26" i="4"/>
  <c r="D26" i="4"/>
  <c r="F26" i="4"/>
  <c r="K26" i="4"/>
  <c r="J26" i="4"/>
  <c r="C26" i="4"/>
  <c r="G26" i="4"/>
  <c r="L26" i="4"/>
  <c r="E35" i="4"/>
  <c r="J35" i="4"/>
  <c r="K35" i="4"/>
  <c r="L35" i="4"/>
  <c r="F35" i="4"/>
  <c r="I35" i="4"/>
  <c r="D35" i="4"/>
  <c r="G35" i="4"/>
  <c r="C35" i="4"/>
  <c r="H35" i="4"/>
  <c r="H21" i="4"/>
  <c r="I21" i="4"/>
  <c r="C21" i="4"/>
  <c r="G21" i="4"/>
  <c r="K21" i="4"/>
  <c r="L21" i="4"/>
  <c r="E21" i="4"/>
  <c r="D21" i="4"/>
  <c r="F21" i="4"/>
  <c r="J21" i="4"/>
  <c r="C37" i="4"/>
  <c r="D37" i="4"/>
  <c r="L37" i="4"/>
  <c r="I37" i="4"/>
  <c r="F37" i="4"/>
  <c r="E37" i="4"/>
  <c r="G37" i="4"/>
  <c r="J37" i="4"/>
  <c r="K37" i="4"/>
  <c r="H37" i="4"/>
  <c r="I18" i="4"/>
  <c r="H18" i="4"/>
  <c r="K18" i="4"/>
  <c r="E18" i="4"/>
  <c r="L18" i="4"/>
  <c r="D18" i="4"/>
  <c r="C18" i="4"/>
  <c r="J18" i="4"/>
  <c r="F18" i="4"/>
  <c r="G18" i="4"/>
  <c r="F34" i="4"/>
  <c r="H34" i="4"/>
  <c r="K34" i="4"/>
  <c r="D34" i="4"/>
  <c r="L34" i="4"/>
  <c r="J34" i="4"/>
  <c r="G34" i="4"/>
  <c r="E34" i="4"/>
  <c r="C34" i="4"/>
  <c r="I34" i="4"/>
  <c r="J17" i="4"/>
  <c r="G17" i="4"/>
  <c r="C17" i="4"/>
  <c r="F17" i="4"/>
  <c r="L17" i="4"/>
  <c r="D17" i="4"/>
  <c r="H17" i="4"/>
  <c r="K17" i="4"/>
  <c r="E17" i="4"/>
  <c r="I17" i="4"/>
  <c r="G31" i="4"/>
  <c r="J31" i="4"/>
  <c r="K31" i="4"/>
  <c r="D31" i="4"/>
  <c r="L31" i="4"/>
  <c r="E31" i="4"/>
  <c r="C31" i="4"/>
  <c r="H31" i="4"/>
  <c r="F31" i="4"/>
  <c r="I31" i="4"/>
  <c r="L19" i="4"/>
  <c r="C19" i="4"/>
  <c r="D19" i="4"/>
  <c r="J19" i="4"/>
  <c r="G19" i="4"/>
  <c r="K19" i="4"/>
  <c r="H19" i="4"/>
  <c r="F19" i="4"/>
  <c r="I19" i="4"/>
  <c r="E19" i="4"/>
  <c r="G66" i="4" l="1"/>
  <c r="J64" i="4"/>
  <c r="E64" i="4"/>
  <c r="D64" i="4"/>
  <c r="J66" i="4"/>
  <c r="K64" i="4"/>
  <c r="K66" i="4"/>
  <c r="H64" i="4"/>
  <c r="H66" i="4"/>
  <c r="H65" i="4"/>
  <c r="G65" i="4"/>
  <c r="L65" i="4"/>
  <c r="C64" i="4"/>
  <c r="E65" i="4"/>
  <c r="J65" i="4"/>
  <c r="F66" i="4"/>
  <c r="F64" i="4"/>
  <c r="L64" i="4"/>
  <c r="D65" i="4"/>
  <c r="C65" i="4"/>
  <c r="K65" i="4"/>
  <c r="D66" i="4"/>
  <c r="I66" i="4"/>
  <c r="G64" i="4"/>
  <c r="I65" i="4"/>
  <c r="L66" i="4"/>
  <c r="F65" i="4"/>
  <c r="C66" i="4"/>
  <c r="E66" i="4"/>
  <c r="I64" i="4"/>
  <c r="F72" i="4" l="1"/>
  <c r="L10" i="7"/>
  <c r="L6" i="7"/>
  <c r="L8" i="7"/>
  <c r="L12" i="7"/>
  <c r="L11" i="7"/>
  <c r="L13" i="7"/>
  <c r="L9" i="7"/>
  <c r="L2" i="7"/>
  <c r="L7" i="7"/>
  <c r="L4" i="7"/>
  <c r="L3" i="7"/>
  <c r="L5" i="7"/>
  <c r="E9" i="7"/>
  <c r="E11" i="7"/>
  <c r="E10" i="7"/>
  <c r="E4" i="7"/>
  <c r="E7" i="7"/>
  <c r="E6" i="7"/>
  <c r="E2" i="7"/>
  <c r="E3" i="7"/>
  <c r="E8" i="7"/>
  <c r="E5" i="7"/>
  <c r="E13" i="7"/>
  <c r="E12" i="7"/>
  <c r="H5" i="7"/>
  <c r="H3" i="7"/>
  <c r="H6" i="7"/>
  <c r="H10" i="7"/>
  <c r="H13" i="7"/>
  <c r="H7" i="7"/>
  <c r="H2" i="7"/>
  <c r="H4" i="7"/>
  <c r="H11" i="7"/>
  <c r="H12" i="7"/>
  <c r="H8" i="7"/>
  <c r="H9" i="7"/>
  <c r="K2" i="7"/>
  <c r="K13" i="7"/>
  <c r="K4" i="7"/>
  <c r="K12" i="7"/>
  <c r="K6" i="7"/>
  <c r="K5" i="7"/>
  <c r="K7" i="7"/>
  <c r="K10" i="7"/>
  <c r="K3" i="7"/>
  <c r="K8" i="7"/>
  <c r="K9" i="7"/>
  <c r="K11" i="7"/>
  <c r="J12" i="7"/>
  <c r="J2" i="7"/>
  <c r="J13" i="7"/>
  <c r="J3" i="7"/>
  <c r="J4" i="7"/>
  <c r="J11" i="7"/>
  <c r="J7" i="7"/>
  <c r="J5" i="7"/>
  <c r="J9" i="7"/>
  <c r="J8" i="7"/>
  <c r="J6" i="7"/>
  <c r="J10" i="7"/>
  <c r="G3" i="7"/>
  <c r="G5" i="7"/>
  <c r="G9" i="7"/>
  <c r="G12" i="7"/>
  <c r="G10" i="7"/>
  <c r="G4" i="7"/>
  <c r="G7" i="7"/>
  <c r="G11" i="7"/>
  <c r="G2" i="7"/>
  <c r="G6" i="7"/>
  <c r="G13" i="7"/>
  <c r="G8" i="7"/>
  <c r="F9" i="7"/>
  <c r="F4" i="7"/>
  <c r="F5" i="7"/>
  <c r="F2" i="7"/>
  <c r="F10" i="7"/>
  <c r="F12" i="7"/>
  <c r="F3" i="7"/>
  <c r="F13" i="7"/>
  <c r="F11" i="7"/>
  <c r="F6" i="7"/>
  <c r="F7" i="7"/>
  <c r="F8" i="7"/>
  <c r="D9" i="7"/>
  <c r="D7" i="7"/>
  <c r="D11" i="7"/>
  <c r="D12" i="7"/>
  <c r="D4" i="7"/>
  <c r="D8" i="7"/>
  <c r="D5" i="7"/>
  <c r="D2" i="7"/>
  <c r="D13" i="7"/>
  <c r="D10" i="7"/>
  <c r="D3" i="7"/>
  <c r="D6" i="7"/>
  <c r="I4" i="7"/>
  <c r="I12" i="7"/>
  <c r="I3" i="7"/>
  <c r="I5" i="7"/>
  <c r="I11" i="7"/>
  <c r="I7" i="7"/>
  <c r="I9" i="7"/>
  <c r="I6" i="7"/>
  <c r="I8" i="7"/>
  <c r="I13" i="7"/>
  <c r="I10" i="7"/>
  <c r="I2" i="7"/>
  <c r="C3" i="7"/>
  <c r="C4" i="7"/>
  <c r="C13" i="7"/>
  <c r="C7" i="7"/>
  <c r="C8" i="7"/>
  <c r="C10" i="7"/>
  <c r="C5" i="7"/>
  <c r="C9" i="7"/>
  <c r="C11" i="7"/>
  <c r="C12" i="7"/>
  <c r="C6" i="7"/>
  <c r="C2" i="7"/>
  <c r="L73" i="4"/>
  <c r="H73" i="4"/>
  <c r="K71" i="4"/>
  <c r="C73" i="4"/>
  <c r="D72" i="4"/>
  <c r="E71" i="4"/>
  <c r="J73" i="4"/>
  <c r="D71" i="4"/>
  <c r="I73" i="4"/>
  <c r="I72" i="4"/>
  <c r="H72" i="4"/>
  <c r="L71" i="4"/>
  <c r="D73" i="4"/>
  <c r="H71" i="4"/>
  <c r="G71" i="4"/>
  <c r="G72" i="4"/>
  <c r="G73" i="4"/>
  <c r="K72" i="4"/>
  <c r="K73" i="4"/>
  <c r="J71" i="4"/>
  <c r="F71" i="4"/>
  <c r="F73" i="4"/>
  <c r="J72" i="4"/>
  <c r="C71" i="4"/>
  <c r="E73" i="4"/>
  <c r="E72" i="4"/>
  <c r="L72" i="4"/>
  <c r="C72" i="4"/>
  <c r="I71" i="4"/>
</calcChain>
</file>

<file path=xl/sharedStrings.xml><?xml version="1.0" encoding="utf-8"?>
<sst xmlns="http://schemas.openxmlformats.org/spreadsheetml/2006/main" count="766" uniqueCount="96">
  <si>
    <t>AK01_NDH2_1_Ecoli_pure_4_12</t>
  </si>
  <si>
    <t>CoQ10; [M+H]+</t>
  </si>
  <si>
    <t>CoQ6; [M+H]+</t>
  </si>
  <si>
    <t>CoQ7; [M+H]+</t>
  </si>
  <si>
    <t>CoQ8; [M+H]+</t>
  </si>
  <si>
    <t>CoQ9; [M+H]+</t>
  </si>
  <si>
    <t>MQ-7(d7); [M+H]+</t>
  </si>
  <si>
    <t>MQ-7(d7); [M+N4H]+</t>
  </si>
  <si>
    <t>MQ-7; [M+H]+</t>
  </si>
  <si>
    <t>MQ-7; [M+NH4]+</t>
  </si>
  <si>
    <t>PE 25:1; [M+H]+</t>
  </si>
  <si>
    <t>PE 28:1; [M+H]+</t>
  </si>
  <si>
    <t>PE 29:0; [M+H]+</t>
  </si>
  <si>
    <t>PE 30:0; [M+H]+</t>
  </si>
  <si>
    <t>PE 30:1; [M+H]+</t>
  </si>
  <si>
    <t>PE 30:2; [M+H]+</t>
  </si>
  <si>
    <t>PE 31:0; [M+H]+</t>
  </si>
  <si>
    <t>PE 31:1; [M+H]+</t>
  </si>
  <si>
    <t>PE 31:2; [M+H]+</t>
  </si>
  <si>
    <t>PE 32:0; [M+H]+</t>
  </si>
  <si>
    <t>PE 32:1; [M+H]+</t>
  </si>
  <si>
    <t>PE 32:2; [M+H]+</t>
  </si>
  <si>
    <t>PE 33:0; [M+H]+</t>
  </si>
  <si>
    <t>PE 33:1(d7); [M+H]+</t>
  </si>
  <si>
    <t>PE 33:1; [M+H]+</t>
  </si>
  <si>
    <t>PE 33:2; [M+H]+</t>
  </si>
  <si>
    <t>PE 34:1; [M+H]+</t>
  </si>
  <si>
    <t>PE 34:2; [M+H]+</t>
  </si>
  <si>
    <t>PE 35:1; [M+H]+</t>
  </si>
  <si>
    <t>PE 35:2; [M+H]+</t>
  </si>
  <si>
    <t>PE 36:1; [M+H]+</t>
  </si>
  <si>
    <t>PE 36:2; [M+H]+</t>
  </si>
  <si>
    <t>PE 36:3; [M+H]+</t>
  </si>
  <si>
    <t>PE 37:1; [M+H]+</t>
  </si>
  <si>
    <t>PE 37:2; [M+H]+</t>
  </si>
  <si>
    <t>PE 37:3; [M+H]+</t>
  </si>
  <si>
    <t>PE 38:2; [M+H]+</t>
  </si>
  <si>
    <t>PE 38:3; [M+H]+</t>
  </si>
  <si>
    <t>PG 29:0; [M+NH4]+</t>
  </si>
  <si>
    <t>N/F</t>
  </si>
  <si>
    <t>PG 30:0; [M+NH4]+</t>
  </si>
  <si>
    <t>PG 31:0; [M+NH4]+</t>
  </si>
  <si>
    <t>PG 32:0; [M+NH4]+</t>
  </si>
  <si>
    <t>PG 32:1; [M+NH4]+</t>
  </si>
  <si>
    <t>PG 33:1(d7); [M+NH4]+</t>
  </si>
  <si>
    <t>PG 33:1; [M+NH4]+</t>
  </si>
  <si>
    <t>PG 33:2; [M+NH4]+</t>
  </si>
  <si>
    <t>PG 34:1; [M+NH4]+</t>
  </si>
  <si>
    <t>PG 34:2; [M+NH4]+</t>
  </si>
  <si>
    <t>PG 35:1; [M+NH4]+</t>
  </si>
  <si>
    <t>PG 35:2; [M+NH4]+</t>
  </si>
  <si>
    <t>PG 36:1; [M+NH4]+</t>
  </si>
  <si>
    <t>PG 36:2; [M+NH4]+</t>
  </si>
  <si>
    <t>PG 36:3; [M+NH4]+</t>
  </si>
  <si>
    <t>PG 37:2; [M+NH4]+</t>
  </si>
  <si>
    <t>PG 38:2; [M+NH4]+</t>
  </si>
  <si>
    <t>AK02_NDH2_2_Ecoli_pure_9_12</t>
  </si>
  <si>
    <t>AK03_NDH2_3_Ecoli_pure_6_1</t>
  </si>
  <si>
    <t>AK04_NDH2_1_Bsubtilis_mem_SEC</t>
  </si>
  <si>
    <t>AK05_NDH2_2_Bsubtilis_mem_SEC</t>
  </si>
  <si>
    <t>AK06_NDH2_3_Bsubtilis_mem_SEC</t>
  </si>
  <si>
    <t>AK10_1uL_Bsubtilis_mem_4L_1</t>
  </si>
  <si>
    <t>AK11_1uL_Bsubtilis_mem_4L_2</t>
  </si>
  <si>
    <t>AK12_1uL_E_coli_mem_2L_1</t>
  </si>
  <si>
    <t>AK13_1uL_E_coli_mem_2L_2</t>
  </si>
  <si>
    <t>ExtBlank01_20260224001056</t>
  </si>
  <si>
    <t>ExtBlank02</t>
  </si>
  <si>
    <t>ExtBlank03</t>
  </si>
  <si>
    <t>ISExt01</t>
  </si>
  <si>
    <t>ISExt02</t>
  </si>
  <si>
    <t>ISExt03</t>
  </si>
  <si>
    <t>Menaquinone-7_1_nmol</t>
  </si>
  <si>
    <t>m (ng)</t>
  </si>
  <si>
    <t>n (nmoles)</t>
  </si>
  <si>
    <t>n (pmoles)</t>
  </si>
  <si>
    <t>Lipid</t>
  </si>
  <si>
    <t>Internal Standard</t>
  </si>
  <si>
    <t>Class</t>
  </si>
  <si>
    <t>Internal Standard pmolar amount</t>
  </si>
  <si>
    <t>MQ</t>
  </si>
  <si>
    <t>CoQ</t>
  </si>
  <si>
    <t>PE</t>
  </si>
  <si>
    <t>PG</t>
  </si>
  <si>
    <t>Sum pmolar amount</t>
  </si>
  <si>
    <t>Molar ratio relative to sum PE and PG</t>
  </si>
  <si>
    <t>MQ-9; [M+NH4]+</t>
  </si>
  <si>
    <t>MQ-9; [M+H]+</t>
  </si>
  <si>
    <t>MQ-8; [M+NH4]+</t>
  </si>
  <si>
    <t>MQ-8; [M+H]+</t>
  </si>
  <si>
    <t>DMQ-9; [M+NH]+</t>
  </si>
  <si>
    <t>DMQ-9; [M+H]+</t>
  </si>
  <si>
    <t>DMQ-8; [M+NH4]+</t>
  </si>
  <si>
    <t>DMQ-8; [M+H]+</t>
  </si>
  <si>
    <t>DMQ-7; [M+NH4]+</t>
  </si>
  <si>
    <t>DMQ</t>
  </si>
  <si>
    <t>MW (ng/nmol)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</si>
</sst>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/>
    <xf numFmtId="11" fontId="0" fillId="33" borderId="0" xfId="0" applyNumberFormat="1" applyFill="1"/>
    <xf numFmtId="0" fontId="0" fillId="33" borderId="0" xfId="0" applyFill="1"/>
    <xf numFmtId="0" fontId="0" fillId="33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409575</xdr:colOff>
      <xdr:row>5</xdr:row>
      <xdr:rowOff>180975</xdr:rowOff>
    </xdr:from>
    <xdr:to>
      <xdr:col>12</xdr:col>
      <xdr:colOff>9525</xdr:colOff>
      <xdr:row>9</xdr:row>
      <xdr:rowOff>104774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6ACC792-8F83-4188-95DD-892B82049417}"/>
            </a:ext>
          </a:extLst>
        </xdr:cNvPr>
        <xdr:cNvSpPr txBox="1"/>
      </xdr:nvSpPr>
      <xdr:spPr>
        <a:xfrm>
          <a:off x="7324725" y="1133475"/>
          <a:ext cx="5381625" cy="685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Notes on</a:t>
          </a:r>
          <a:r>
            <a:rPr lang="en-AU" sz="1100" baseline="0"/>
            <a:t> the amount of internal standard added to each sample:</a:t>
          </a:r>
          <a:endParaRPr lang="en-AU" sz="1100"/>
        </a:p>
        <a:p>
          <a:r>
            <a:rPr lang="en-AU" sz="1100"/>
            <a:t>We added 2</a:t>
          </a:r>
          <a:r>
            <a:rPr lang="en-AU" sz="1100" baseline="0"/>
            <a:t> mL extraction solvnt to each sample.  The concentration of each internal standard was 50 ng/mL hence we added 100 ng of each standard per sample.</a:t>
          </a:r>
          <a:endParaRPr lang="en-A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548640</xdr:colOff>
      <xdr:row>2</xdr:row>
      <xdr:rowOff>80009</xdr:rowOff>
    </xdr:from>
    <xdr:to>
      <xdr:col>21</xdr:col>
      <xdr:colOff>453390</xdr:colOff>
      <xdr:row>12</xdr:row>
      <xdr:rowOff>95250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DDB434B-1BC6-4157-BFDD-2D1ECB8CE34D}"/>
            </a:ext>
          </a:extLst>
        </xdr:cNvPr>
        <xdr:cNvSpPr txBox="1"/>
      </xdr:nvSpPr>
      <xdr:spPr>
        <a:xfrm>
          <a:off x="10578465" y="461009"/>
          <a:ext cx="5391150" cy="19202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400"/>
            <a:t>Example and sanity check calculation:</a:t>
          </a:r>
        </a:p>
        <a:p>
          <a:endParaRPr lang="en-AU" sz="1400"/>
        </a:p>
        <a:p>
          <a:r>
            <a:rPr lang="en-AU" sz="1400"/>
            <a:t>In sample AK1 the peak area for PG 33:1(d7) corresponds to 257568765 and for the corresponding endogenous PG 33:1 it was 230381343.  The peak area of PG 33:1 was 230381343/257568765 = 0.8944 of PG 33:1(d7).  The molar amount of PG 33:1(d7) is 130.9 pmoles and so assuming a 1:1 detection efficiency the amount of PG 33:1 is 0.8944 * 130.9 pmoles = 117.1 pmols in agreement with the value shown here.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4"/>
  <sheetViews>
    <sheetView zoomScaleNormal="100" workbookViewId="0">
      <selection activeCell="G17" sqref="G17"/>
    </sheetView>
  </sheetViews>
  <sheetFormatPr baseColWidth="10" defaultColWidth="8.83203125" defaultRowHeight="15" x14ac:dyDescent="0.2"/>
  <cols>
    <col min="1" max="1" width="20.5" bestFit="1" customWidth="1"/>
    <col min="7" max="7" width="29.83203125" customWidth="1"/>
    <col min="12" max="12" width="10.33203125" bestFit="1" customWidth="1"/>
    <col min="21" max="21" width="20.5" bestFit="1" customWidth="1"/>
  </cols>
  <sheetData>
    <row r="1" spans="1:18" x14ac:dyDescent="0.2">
      <c r="B1" t="s">
        <v>0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</row>
    <row r="2" spans="1:18" x14ac:dyDescent="0.2">
      <c r="A2" s="2" t="s">
        <v>8</v>
      </c>
      <c r="B2">
        <v>39715532</v>
      </c>
      <c r="C2">
        <v>25126911</v>
      </c>
      <c r="D2">
        <v>98386084</v>
      </c>
      <c r="E2">
        <v>4492856513</v>
      </c>
      <c r="F2">
        <v>6247172146</v>
      </c>
      <c r="G2">
        <v>3937777747</v>
      </c>
      <c r="H2">
        <v>15635469211</v>
      </c>
      <c r="I2">
        <v>13364497766</v>
      </c>
      <c r="J2">
        <v>1418260349</v>
      </c>
      <c r="K2">
        <v>823728118</v>
      </c>
      <c r="L2" t="s">
        <v>39</v>
      </c>
      <c r="M2" t="s">
        <v>39</v>
      </c>
      <c r="N2">
        <v>856374</v>
      </c>
      <c r="O2">
        <v>1815962</v>
      </c>
      <c r="P2">
        <v>426582</v>
      </c>
      <c r="Q2" t="s">
        <v>39</v>
      </c>
      <c r="R2">
        <v>3968029322</v>
      </c>
    </row>
    <row r="3" spans="1:18" x14ac:dyDescent="0.2">
      <c r="A3" s="2" t="s">
        <v>2</v>
      </c>
      <c r="B3">
        <v>22819074</v>
      </c>
      <c r="C3">
        <v>25737253</v>
      </c>
      <c r="D3">
        <v>16276813</v>
      </c>
      <c r="E3">
        <v>21904120</v>
      </c>
      <c r="F3">
        <v>21846424</v>
      </c>
      <c r="G3">
        <v>10289067</v>
      </c>
      <c r="H3">
        <v>2021202</v>
      </c>
      <c r="I3">
        <v>2623292</v>
      </c>
      <c r="J3">
        <v>484717642</v>
      </c>
      <c r="K3">
        <v>179099909</v>
      </c>
      <c r="L3">
        <v>2198673</v>
      </c>
      <c r="M3">
        <v>1550847</v>
      </c>
      <c r="N3">
        <v>1236104</v>
      </c>
      <c r="O3">
        <v>1727755</v>
      </c>
      <c r="P3">
        <v>1004214</v>
      </c>
      <c r="Q3">
        <v>1224420</v>
      </c>
      <c r="R3">
        <v>851027</v>
      </c>
    </row>
    <row r="4" spans="1:18" x14ac:dyDescent="0.2">
      <c r="A4" s="2" t="s">
        <v>3</v>
      </c>
      <c r="B4">
        <v>447742655</v>
      </c>
      <c r="C4">
        <v>515815814</v>
      </c>
      <c r="D4">
        <v>406116916</v>
      </c>
      <c r="E4">
        <v>514485782</v>
      </c>
      <c r="F4">
        <v>614646523</v>
      </c>
      <c r="G4">
        <v>292682460</v>
      </c>
      <c r="H4">
        <v>5909168</v>
      </c>
      <c r="I4">
        <v>9253366</v>
      </c>
      <c r="J4">
        <v>4115180666</v>
      </c>
      <c r="K4">
        <v>1495873496</v>
      </c>
      <c r="L4">
        <v>16111490</v>
      </c>
      <c r="M4">
        <v>19831723</v>
      </c>
      <c r="N4">
        <v>16295898</v>
      </c>
      <c r="O4">
        <v>19787186</v>
      </c>
      <c r="P4">
        <v>20437518</v>
      </c>
      <c r="Q4">
        <v>19445820</v>
      </c>
      <c r="R4">
        <v>14874031</v>
      </c>
    </row>
    <row r="5" spans="1:18" x14ac:dyDescent="0.2">
      <c r="A5" s="2" t="s">
        <v>4</v>
      </c>
      <c r="B5">
        <v>10121924137</v>
      </c>
      <c r="C5">
        <v>9281365024</v>
      </c>
      <c r="D5">
        <v>10250226630</v>
      </c>
      <c r="E5">
        <v>10957595008</v>
      </c>
      <c r="F5">
        <v>12839221608</v>
      </c>
      <c r="G5">
        <v>9388486717</v>
      </c>
      <c r="H5">
        <v>6405799</v>
      </c>
      <c r="I5">
        <v>8949299</v>
      </c>
      <c r="J5">
        <v>20965876131</v>
      </c>
      <c r="K5">
        <v>10837639163</v>
      </c>
      <c r="L5">
        <v>533545</v>
      </c>
      <c r="M5">
        <v>459894</v>
      </c>
      <c r="N5">
        <v>299940</v>
      </c>
      <c r="O5">
        <v>13491328</v>
      </c>
      <c r="P5">
        <v>9647446</v>
      </c>
      <c r="Q5">
        <v>9020331</v>
      </c>
      <c r="R5">
        <v>5420697</v>
      </c>
    </row>
    <row r="6" spans="1:18" x14ac:dyDescent="0.2">
      <c r="A6" s="2" t="s">
        <v>5</v>
      </c>
      <c r="B6">
        <v>89285433</v>
      </c>
      <c r="C6">
        <v>59346482</v>
      </c>
      <c r="D6">
        <v>72191124</v>
      </c>
      <c r="E6">
        <v>94623544</v>
      </c>
      <c r="F6">
        <v>128067549</v>
      </c>
      <c r="G6">
        <v>79276340</v>
      </c>
      <c r="H6">
        <v>214210</v>
      </c>
      <c r="I6" t="s">
        <v>39</v>
      </c>
      <c r="J6">
        <v>225447274</v>
      </c>
      <c r="K6">
        <v>103998064</v>
      </c>
      <c r="L6">
        <v>295253</v>
      </c>
      <c r="M6">
        <v>402730</v>
      </c>
      <c r="N6">
        <v>144697</v>
      </c>
      <c r="O6">
        <v>184092</v>
      </c>
      <c r="P6" t="s">
        <v>39</v>
      </c>
      <c r="Q6" t="s">
        <v>39</v>
      </c>
      <c r="R6">
        <v>339433</v>
      </c>
    </row>
    <row r="7" spans="1:18" x14ac:dyDescent="0.2">
      <c r="A7" s="2" t="s">
        <v>1</v>
      </c>
      <c r="B7">
        <v>4776337</v>
      </c>
      <c r="C7">
        <v>3964256</v>
      </c>
      <c r="D7">
        <v>4286426</v>
      </c>
      <c r="E7">
        <v>7629715</v>
      </c>
      <c r="F7">
        <v>5805232</v>
      </c>
      <c r="G7">
        <v>5107178</v>
      </c>
      <c r="H7">
        <v>7986968</v>
      </c>
      <c r="I7">
        <v>5923706</v>
      </c>
      <c r="J7">
        <v>5092126</v>
      </c>
      <c r="K7">
        <v>6616786</v>
      </c>
      <c r="L7">
        <v>5095374</v>
      </c>
      <c r="M7">
        <v>3913395</v>
      </c>
      <c r="N7">
        <v>4859017</v>
      </c>
      <c r="O7">
        <v>4091785</v>
      </c>
      <c r="P7">
        <v>3613293</v>
      </c>
      <c r="Q7">
        <v>4855636</v>
      </c>
      <c r="R7">
        <v>4171288</v>
      </c>
    </row>
    <row r="8" spans="1:18" x14ac:dyDescent="0.2">
      <c r="A8" s="2" t="s">
        <v>10</v>
      </c>
      <c r="B8">
        <v>849363</v>
      </c>
      <c r="C8">
        <v>805915</v>
      </c>
      <c r="D8">
        <v>1118577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>
        <v>42378506</v>
      </c>
      <c r="K8">
        <v>13787102</v>
      </c>
      <c r="L8" t="s">
        <v>39</v>
      </c>
      <c r="M8" t="s">
        <v>39</v>
      </c>
      <c r="N8" t="s">
        <v>39</v>
      </c>
      <c r="O8" t="s">
        <v>39</v>
      </c>
      <c r="P8" t="s">
        <v>39</v>
      </c>
      <c r="Q8" t="s">
        <v>39</v>
      </c>
      <c r="R8" t="s">
        <v>39</v>
      </c>
    </row>
    <row r="9" spans="1:18" x14ac:dyDescent="0.2">
      <c r="A9" s="2" t="s">
        <v>11</v>
      </c>
      <c r="B9">
        <v>2476309</v>
      </c>
      <c r="C9">
        <v>887985</v>
      </c>
      <c r="D9">
        <v>4803197</v>
      </c>
      <c r="E9" t="s">
        <v>39</v>
      </c>
      <c r="F9" t="s">
        <v>39</v>
      </c>
      <c r="G9" t="s">
        <v>39</v>
      </c>
      <c r="H9" t="s">
        <v>39</v>
      </c>
      <c r="I9" t="s">
        <v>39</v>
      </c>
      <c r="J9">
        <v>119988226</v>
      </c>
      <c r="K9">
        <v>42096189</v>
      </c>
      <c r="L9" t="s">
        <v>39</v>
      </c>
      <c r="M9" t="s">
        <v>39</v>
      </c>
      <c r="N9" t="s">
        <v>39</v>
      </c>
      <c r="O9" t="s">
        <v>39</v>
      </c>
      <c r="P9" t="s">
        <v>39</v>
      </c>
      <c r="Q9" t="s">
        <v>39</v>
      </c>
      <c r="R9" t="s">
        <v>39</v>
      </c>
    </row>
    <row r="10" spans="1:18" x14ac:dyDescent="0.2">
      <c r="A10" s="2" t="s">
        <v>12</v>
      </c>
      <c r="B10">
        <v>5812920</v>
      </c>
      <c r="C10">
        <v>3534832</v>
      </c>
      <c r="D10">
        <v>4164168</v>
      </c>
      <c r="E10" t="s">
        <v>39</v>
      </c>
      <c r="F10">
        <v>1054994</v>
      </c>
      <c r="G10">
        <v>348814</v>
      </c>
      <c r="H10" t="s">
        <v>39</v>
      </c>
      <c r="I10" t="s">
        <v>39</v>
      </c>
      <c r="J10">
        <v>785035252</v>
      </c>
      <c r="K10">
        <v>326046592</v>
      </c>
      <c r="L10" t="s">
        <v>39</v>
      </c>
      <c r="M10" t="s">
        <v>39</v>
      </c>
      <c r="N10" t="s">
        <v>39</v>
      </c>
      <c r="O10" t="s">
        <v>39</v>
      </c>
      <c r="P10" t="s">
        <v>39</v>
      </c>
      <c r="Q10" t="s">
        <v>39</v>
      </c>
      <c r="R10" t="s">
        <v>39</v>
      </c>
    </row>
    <row r="11" spans="1:18" x14ac:dyDescent="0.2">
      <c r="A11" s="2" t="s">
        <v>13</v>
      </c>
      <c r="B11">
        <v>168221300</v>
      </c>
      <c r="C11">
        <v>131688145</v>
      </c>
      <c r="D11">
        <v>131884076</v>
      </c>
      <c r="E11">
        <v>49988316</v>
      </c>
      <c r="F11">
        <v>88582322</v>
      </c>
      <c r="G11">
        <v>39579268</v>
      </c>
      <c r="H11">
        <v>10363366</v>
      </c>
      <c r="I11">
        <v>7967441</v>
      </c>
      <c r="J11">
        <v>37305483472</v>
      </c>
      <c r="K11">
        <v>27051151216</v>
      </c>
      <c r="L11" t="s">
        <v>39</v>
      </c>
      <c r="M11" t="s">
        <v>39</v>
      </c>
      <c r="N11" t="s">
        <v>39</v>
      </c>
      <c r="O11">
        <v>4340065</v>
      </c>
      <c r="P11">
        <v>5176918</v>
      </c>
      <c r="Q11">
        <v>6094971</v>
      </c>
      <c r="R11">
        <v>3688460</v>
      </c>
    </row>
    <row r="12" spans="1:18" x14ac:dyDescent="0.2">
      <c r="A12" s="2" t="s">
        <v>14</v>
      </c>
      <c r="B12">
        <v>30293037</v>
      </c>
      <c r="C12">
        <v>22496577</v>
      </c>
      <c r="D12">
        <v>35841399</v>
      </c>
      <c r="E12">
        <v>2603468</v>
      </c>
      <c r="F12">
        <v>8971634</v>
      </c>
      <c r="G12">
        <v>7552637</v>
      </c>
      <c r="H12" t="s">
        <v>39</v>
      </c>
      <c r="I12" t="s">
        <v>39</v>
      </c>
      <c r="J12">
        <v>354411065</v>
      </c>
      <c r="K12">
        <v>134694993</v>
      </c>
      <c r="L12" t="s">
        <v>39</v>
      </c>
      <c r="M12" t="s">
        <v>39</v>
      </c>
      <c r="N12" t="s">
        <v>39</v>
      </c>
      <c r="O12" t="s">
        <v>39</v>
      </c>
      <c r="P12" t="s">
        <v>39</v>
      </c>
      <c r="Q12" t="s">
        <v>39</v>
      </c>
      <c r="R12" t="s">
        <v>39</v>
      </c>
    </row>
    <row r="13" spans="1:18" x14ac:dyDescent="0.2">
      <c r="A13" s="2" t="s">
        <v>15</v>
      </c>
      <c r="B13">
        <v>875089</v>
      </c>
      <c r="C13">
        <v>699024</v>
      </c>
      <c r="D13">
        <v>3947761</v>
      </c>
      <c r="E13" t="s">
        <v>39</v>
      </c>
      <c r="F13" t="s">
        <v>39</v>
      </c>
      <c r="G13" t="s">
        <v>39</v>
      </c>
      <c r="H13" t="s">
        <v>39</v>
      </c>
      <c r="I13" t="s">
        <v>39</v>
      </c>
      <c r="J13">
        <v>10535109</v>
      </c>
      <c r="K13">
        <v>2115770</v>
      </c>
      <c r="L13" t="s">
        <v>39</v>
      </c>
      <c r="M13" t="s">
        <v>39</v>
      </c>
      <c r="N13" t="s">
        <v>39</v>
      </c>
      <c r="O13" t="s">
        <v>39</v>
      </c>
      <c r="P13" t="s">
        <v>39</v>
      </c>
      <c r="Q13" t="s">
        <v>39</v>
      </c>
      <c r="R13" t="s">
        <v>39</v>
      </c>
    </row>
    <row r="14" spans="1:18" x14ac:dyDescent="0.2">
      <c r="A14" s="2" t="s">
        <v>16</v>
      </c>
      <c r="B14">
        <v>16487512</v>
      </c>
      <c r="C14">
        <v>9904965</v>
      </c>
      <c r="D14">
        <v>13487723</v>
      </c>
      <c r="E14">
        <v>4762145</v>
      </c>
      <c r="F14">
        <v>6967702</v>
      </c>
      <c r="G14">
        <v>4294717</v>
      </c>
      <c r="H14">
        <v>742405</v>
      </c>
      <c r="I14">
        <v>937502</v>
      </c>
      <c r="J14">
        <v>2313092297</v>
      </c>
      <c r="K14">
        <v>1179293063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  <c r="Q14" t="s">
        <v>39</v>
      </c>
      <c r="R14" t="s">
        <v>39</v>
      </c>
    </row>
    <row r="15" spans="1:18" x14ac:dyDescent="0.2">
      <c r="A15" s="2" t="s">
        <v>17</v>
      </c>
      <c r="B15">
        <v>173861214</v>
      </c>
      <c r="C15">
        <v>130438722</v>
      </c>
      <c r="D15">
        <v>138444579</v>
      </c>
      <c r="E15">
        <v>59446822</v>
      </c>
      <c r="F15">
        <v>88566811</v>
      </c>
      <c r="G15">
        <v>42047699</v>
      </c>
      <c r="H15">
        <v>15840834</v>
      </c>
      <c r="I15">
        <v>16139176</v>
      </c>
      <c r="J15">
        <v>13295839047</v>
      </c>
      <c r="K15">
        <v>4501613516</v>
      </c>
      <c r="L15" t="s">
        <v>39</v>
      </c>
      <c r="M15" t="s">
        <v>39</v>
      </c>
      <c r="N15" t="s">
        <v>39</v>
      </c>
      <c r="O15">
        <v>384844</v>
      </c>
      <c r="P15">
        <v>378178</v>
      </c>
      <c r="Q15">
        <v>653017</v>
      </c>
      <c r="R15">
        <v>505301</v>
      </c>
    </row>
    <row r="16" spans="1:18" x14ac:dyDescent="0.2">
      <c r="A16" s="2" t="s">
        <v>18</v>
      </c>
      <c r="B16">
        <v>5990181</v>
      </c>
      <c r="C16">
        <v>4015449</v>
      </c>
      <c r="D16">
        <v>13443218</v>
      </c>
      <c r="E16" t="s">
        <v>39</v>
      </c>
      <c r="F16" t="s">
        <v>39</v>
      </c>
      <c r="G16">
        <v>1910435</v>
      </c>
      <c r="H16" t="s">
        <v>39</v>
      </c>
      <c r="I16" t="s">
        <v>39</v>
      </c>
      <c r="J16">
        <v>226285228</v>
      </c>
      <c r="K16">
        <v>88262380</v>
      </c>
      <c r="L16" t="s">
        <v>39</v>
      </c>
      <c r="M16" t="s">
        <v>39</v>
      </c>
      <c r="N16" t="s">
        <v>39</v>
      </c>
      <c r="O16" t="s">
        <v>39</v>
      </c>
      <c r="P16" t="s">
        <v>39</v>
      </c>
      <c r="Q16" t="s">
        <v>39</v>
      </c>
      <c r="R16" t="s">
        <v>39</v>
      </c>
    </row>
    <row r="17" spans="1:18" x14ac:dyDescent="0.2">
      <c r="A17" s="2" t="s">
        <v>19</v>
      </c>
      <c r="B17">
        <v>76354553</v>
      </c>
      <c r="C17">
        <v>59955333</v>
      </c>
      <c r="D17">
        <v>71196736</v>
      </c>
      <c r="E17">
        <v>29908881</v>
      </c>
      <c r="F17">
        <v>49373413</v>
      </c>
      <c r="G17">
        <v>24360065</v>
      </c>
      <c r="H17">
        <v>2181623</v>
      </c>
      <c r="I17">
        <v>1949829</v>
      </c>
      <c r="J17">
        <v>15189945889</v>
      </c>
      <c r="K17">
        <v>15008474494</v>
      </c>
      <c r="L17" t="s">
        <v>39</v>
      </c>
      <c r="M17" t="s">
        <v>39</v>
      </c>
      <c r="N17" t="s">
        <v>39</v>
      </c>
      <c r="O17">
        <v>2143245</v>
      </c>
      <c r="P17">
        <v>3158590</v>
      </c>
      <c r="Q17">
        <v>3427075</v>
      </c>
      <c r="R17">
        <v>1880881</v>
      </c>
    </row>
    <row r="18" spans="1:18" x14ac:dyDescent="0.2">
      <c r="A18" s="2" t="s">
        <v>20</v>
      </c>
      <c r="B18">
        <v>208361725</v>
      </c>
      <c r="C18">
        <v>161697568</v>
      </c>
      <c r="D18">
        <v>298507509</v>
      </c>
      <c r="E18">
        <v>93158407</v>
      </c>
      <c r="F18">
        <v>152637875</v>
      </c>
      <c r="G18">
        <v>112541518</v>
      </c>
      <c r="H18">
        <v>3984310</v>
      </c>
      <c r="I18">
        <v>5748643</v>
      </c>
      <c r="J18">
        <v>2167235036</v>
      </c>
      <c r="K18">
        <v>1229150670</v>
      </c>
      <c r="L18" t="s">
        <v>39</v>
      </c>
      <c r="M18" t="s">
        <v>39</v>
      </c>
      <c r="N18" t="s">
        <v>39</v>
      </c>
      <c r="O18">
        <v>131842</v>
      </c>
      <c r="P18">
        <v>170504</v>
      </c>
      <c r="Q18">
        <v>79082</v>
      </c>
      <c r="R18">
        <v>63682</v>
      </c>
    </row>
    <row r="19" spans="1:18" x14ac:dyDescent="0.2">
      <c r="A19" s="2" t="s">
        <v>21</v>
      </c>
      <c r="B19">
        <v>28340649</v>
      </c>
      <c r="C19">
        <v>23097945</v>
      </c>
      <c r="D19">
        <v>29342122</v>
      </c>
      <c r="E19">
        <v>9440588</v>
      </c>
      <c r="F19">
        <v>15785292</v>
      </c>
      <c r="G19">
        <v>9854062</v>
      </c>
      <c r="H19" t="s">
        <v>39</v>
      </c>
      <c r="I19" t="s">
        <v>39</v>
      </c>
      <c r="J19">
        <v>8702534</v>
      </c>
      <c r="K19">
        <v>2344775</v>
      </c>
      <c r="L19" t="s">
        <v>39</v>
      </c>
      <c r="M19" t="s">
        <v>39</v>
      </c>
      <c r="N19" t="s">
        <v>39</v>
      </c>
      <c r="O19" t="s">
        <v>39</v>
      </c>
      <c r="P19" t="s">
        <v>39</v>
      </c>
      <c r="Q19" t="s">
        <v>39</v>
      </c>
      <c r="R19" t="s">
        <v>39</v>
      </c>
    </row>
    <row r="20" spans="1:18" x14ac:dyDescent="0.2">
      <c r="A20" s="2" t="s">
        <v>22</v>
      </c>
      <c r="B20">
        <v>4790575</v>
      </c>
      <c r="C20">
        <v>2560502</v>
      </c>
      <c r="D20">
        <v>5187820</v>
      </c>
      <c r="E20">
        <v>6364755</v>
      </c>
      <c r="F20">
        <v>10201831</v>
      </c>
      <c r="G20">
        <v>4155611</v>
      </c>
      <c r="H20">
        <v>163296076</v>
      </c>
      <c r="I20">
        <v>192681504</v>
      </c>
      <c r="J20">
        <v>256033630</v>
      </c>
      <c r="K20">
        <v>245458331</v>
      </c>
      <c r="L20" t="s">
        <v>39</v>
      </c>
      <c r="M20" t="s">
        <v>39</v>
      </c>
      <c r="N20" t="s">
        <v>39</v>
      </c>
      <c r="O20" t="s">
        <v>39</v>
      </c>
      <c r="P20" t="s">
        <v>39</v>
      </c>
      <c r="Q20" t="s">
        <v>39</v>
      </c>
      <c r="R20" t="s">
        <v>39</v>
      </c>
    </row>
    <row r="21" spans="1:18" x14ac:dyDescent="0.2">
      <c r="A21" s="2" t="s">
        <v>24</v>
      </c>
      <c r="B21">
        <v>4930792217</v>
      </c>
      <c r="C21">
        <v>3588546081</v>
      </c>
      <c r="D21">
        <v>3859138042</v>
      </c>
      <c r="E21">
        <v>1739331102</v>
      </c>
      <c r="F21">
        <v>2775677100</v>
      </c>
      <c r="G21">
        <v>1171454131</v>
      </c>
      <c r="H21">
        <v>14164592</v>
      </c>
      <c r="I21">
        <v>8363396</v>
      </c>
      <c r="J21">
        <v>69200748279</v>
      </c>
      <c r="K21">
        <v>48003344625</v>
      </c>
      <c r="L21" t="s">
        <v>39</v>
      </c>
      <c r="M21" t="s">
        <v>39</v>
      </c>
      <c r="N21" t="s">
        <v>39</v>
      </c>
      <c r="O21">
        <v>16632977</v>
      </c>
      <c r="P21">
        <v>23959653</v>
      </c>
      <c r="Q21">
        <v>27465579</v>
      </c>
      <c r="R21">
        <v>15850044</v>
      </c>
    </row>
    <row r="22" spans="1:18" x14ac:dyDescent="0.2">
      <c r="A22" s="2" t="s">
        <v>25</v>
      </c>
      <c r="B22">
        <v>23454576</v>
      </c>
      <c r="C22">
        <v>15827085</v>
      </c>
      <c r="D22">
        <v>23625312</v>
      </c>
      <c r="E22">
        <v>9992987</v>
      </c>
      <c r="F22">
        <v>13685472</v>
      </c>
      <c r="G22">
        <v>7769077</v>
      </c>
      <c r="H22" t="s">
        <v>39</v>
      </c>
      <c r="I22" t="s">
        <v>39</v>
      </c>
      <c r="J22">
        <v>130713284</v>
      </c>
      <c r="K22">
        <v>30926001</v>
      </c>
      <c r="L22" t="s">
        <v>39</v>
      </c>
      <c r="M22" t="s">
        <v>39</v>
      </c>
      <c r="N22" t="s">
        <v>39</v>
      </c>
      <c r="O22" t="s">
        <v>39</v>
      </c>
      <c r="P22" t="s">
        <v>39</v>
      </c>
      <c r="Q22" t="s">
        <v>39</v>
      </c>
      <c r="R22" t="s">
        <v>39</v>
      </c>
    </row>
    <row r="23" spans="1:18" x14ac:dyDescent="0.2">
      <c r="A23" s="2" t="s">
        <v>26</v>
      </c>
      <c r="B23">
        <v>2691585370</v>
      </c>
      <c r="C23">
        <v>2233881074</v>
      </c>
      <c r="D23">
        <v>3037638583</v>
      </c>
      <c r="E23">
        <v>951524254</v>
      </c>
      <c r="F23">
        <v>1654573414</v>
      </c>
      <c r="G23">
        <v>923453591</v>
      </c>
      <c r="H23">
        <v>5899948</v>
      </c>
      <c r="I23">
        <v>5580805</v>
      </c>
      <c r="J23">
        <v>13140931362</v>
      </c>
      <c r="K23">
        <v>4803726382</v>
      </c>
      <c r="L23">
        <v>1351434</v>
      </c>
      <c r="M23">
        <v>1500415</v>
      </c>
      <c r="N23">
        <v>1277153</v>
      </c>
      <c r="O23">
        <v>2040329</v>
      </c>
      <c r="P23">
        <v>3083609</v>
      </c>
      <c r="Q23">
        <v>3228229</v>
      </c>
      <c r="R23">
        <v>1936896</v>
      </c>
    </row>
    <row r="24" spans="1:18" x14ac:dyDescent="0.2">
      <c r="A24" s="2" t="s">
        <v>27</v>
      </c>
      <c r="B24">
        <v>1262965725</v>
      </c>
      <c r="C24">
        <v>837194295</v>
      </c>
      <c r="D24">
        <v>1174076334</v>
      </c>
      <c r="E24">
        <v>538903318</v>
      </c>
      <c r="F24">
        <v>759222681</v>
      </c>
      <c r="G24">
        <v>417809192</v>
      </c>
      <c r="H24" t="s">
        <v>39</v>
      </c>
      <c r="I24" t="s">
        <v>39</v>
      </c>
      <c r="J24">
        <v>11605905879</v>
      </c>
      <c r="K24">
        <v>3975219646</v>
      </c>
      <c r="L24" t="s">
        <v>39</v>
      </c>
      <c r="M24">
        <v>29101</v>
      </c>
      <c r="N24">
        <v>32110</v>
      </c>
      <c r="O24">
        <v>726645</v>
      </c>
      <c r="P24">
        <v>427845</v>
      </c>
      <c r="Q24">
        <v>768899</v>
      </c>
      <c r="R24">
        <v>378046</v>
      </c>
    </row>
    <row r="25" spans="1:18" x14ac:dyDescent="0.2">
      <c r="A25" s="2" t="s">
        <v>28</v>
      </c>
      <c r="B25">
        <v>2301541770</v>
      </c>
      <c r="C25">
        <v>1549795645</v>
      </c>
      <c r="D25">
        <v>1566551119</v>
      </c>
      <c r="E25">
        <v>1106187298</v>
      </c>
      <c r="F25">
        <v>1416752119</v>
      </c>
      <c r="G25">
        <v>542861702</v>
      </c>
      <c r="H25">
        <v>5848299</v>
      </c>
      <c r="I25">
        <v>8564201</v>
      </c>
      <c r="J25">
        <v>46762936554</v>
      </c>
      <c r="K25">
        <v>31868642905</v>
      </c>
      <c r="L25">
        <v>803283</v>
      </c>
      <c r="M25">
        <v>803485</v>
      </c>
      <c r="N25">
        <v>720545</v>
      </c>
      <c r="O25">
        <v>11477324</v>
      </c>
      <c r="P25">
        <v>15337043</v>
      </c>
      <c r="Q25">
        <v>17683003</v>
      </c>
      <c r="R25">
        <v>11022309</v>
      </c>
    </row>
    <row r="26" spans="1:18" x14ac:dyDescent="0.2">
      <c r="A26" s="2" t="s">
        <v>29</v>
      </c>
      <c r="B26">
        <v>4931624175</v>
      </c>
      <c r="C26">
        <v>3949299153</v>
      </c>
      <c r="D26">
        <v>5598802402</v>
      </c>
      <c r="E26">
        <v>2586101652</v>
      </c>
      <c r="F26">
        <v>3522315726</v>
      </c>
      <c r="G26">
        <v>2074847567</v>
      </c>
      <c r="H26" t="s">
        <v>39</v>
      </c>
      <c r="I26" t="s">
        <v>39</v>
      </c>
      <c r="J26">
        <v>6960258875</v>
      </c>
      <c r="K26">
        <v>2669676214</v>
      </c>
      <c r="L26" t="s">
        <v>39</v>
      </c>
      <c r="M26" t="s">
        <v>39</v>
      </c>
      <c r="N26">
        <v>225034</v>
      </c>
      <c r="O26" t="s">
        <v>39</v>
      </c>
      <c r="P26" t="s">
        <v>39</v>
      </c>
      <c r="Q26" t="s">
        <v>39</v>
      </c>
      <c r="R26" t="s">
        <v>39</v>
      </c>
    </row>
    <row r="27" spans="1:18" x14ac:dyDescent="0.2">
      <c r="A27" s="2" t="s">
        <v>30</v>
      </c>
      <c r="B27">
        <v>199823263</v>
      </c>
      <c r="C27">
        <v>153371863</v>
      </c>
      <c r="D27">
        <v>248600947</v>
      </c>
      <c r="E27">
        <v>103071758</v>
      </c>
      <c r="F27">
        <v>158873384</v>
      </c>
      <c r="G27">
        <v>105860984</v>
      </c>
      <c r="H27" t="s">
        <v>39</v>
      </c>
      <c r="I27" t="s">
        <v>39</v>
      </c>
      <c r="J27">
        <v>2222022515</v>
      </c>
      <c r="K27">
        <v>895216192</v>
      </c>
      <c r="L27" t="s">
        <v>39</v>
      </c>
      <c r="M27" t="s">
        <v>39</v>
      </c>
      <c r="N27" t="s">
        <v>39</v>
      </c>
      <c r="O27" t="s">
        <v>39</v>
      </c>
      <c r="P27" t="s">
        <v>39</v>
      </c>
      <c r="Q27">
        <v>348572</v>
      </c>
      <c r="R27" t="s">
        <v>39</v>
      </c>
    </row>
    <row r="28" spans="1:18" x14ac:dyDescent="0.2">
      <c r="A28" s="2" t="s">
        <v>31</v>
      </c>
      <c r="B28">
        <v>3222244636</v>
      </c>
      <c r="C28">
        <v>2515098806</v>
      </c>
      <c r="D28">
        <v>4188326220</v>
      </c>
      <c r="E28">
        <v>1220494917</v>
      </c>
      <c r="F28">
        <v>2140258032</v>
      </c>
      <c r="G28">
        <v>1481010080</v>
      </c>
      <c r="H28">
        <v>10651084</v>
      </c>
      <c r="I28">
        <v>11875886</v>
      </c>
      <c r="J28">
        <v>684044499</v>
      </c>
      <c r="K28">
        <v>234610533</v>
      </c>
      <c r="L28">
        <v>3288676</v>
      </c>
      <c r="M28">
        <v>4190091</v>
      </c>
      <c r="N28">
        <v>3967575</v>
      </c>
      <c r="O28">
        <v>4329366</v>
      </c>
      <c r="P28">
        <v>5228966</v>
      </c>
      <c r="Q28">
        <v>6407806</v>
      </c>
      <c r="R28">
        <v>3786994</v>
      </c>
    </row>
    <row r="29" spans="1:18" x14ac:dyDescent="0.2">
      <c r="A29" s="2" t="s">
        <v>32</v>
      </c>
      <c r="B29">
        <v>91238101</v>
      </c>
      <c r="C29">
        <v>69725863</v>
      </c>
      <c r="D29">
        <v>156598291</v>
      </c>
      <c r="E29">
        <v>33929279</v>
      </c>
      <c r="F29">
        <v>60564488</v>
      </c>
      <c r="G29">
        <v>53825939</v>
      </c>
      <c r="H29" t="s">
        <v>39</v>
      </c>
      <c r="I29" t="s">
        <v>39</v>
      </c>
      <c r="J29">
        <v>1968054</v>
      </c>
      <c r="K29" t="s">
        <v>39</v>
      </c>
      <c r="L29" t="s">
        <v>39</v>
      </c>
      <c r="M29" t="s">
        <v>39</v>
      </c>
      <c r="N29" t="s">
        <v>39</v>
      </c>
      <c r="O29" t="s">
        <v>39</v>
      </c>
      <c r="P29" t="s">
        <v>39</v>
      </c>
      <c r="Q29" t="s">
        <v>39</v>
      </c>
      <c r="R29" t="s">
        <v>39</v>
      </c>
    </row>
    <row r="30" spans="1:18" x14ac:dyDescent="0.2">
      <c r="A30" s="2" t="s">
        <v>33</v>
      </c>
      <c r="B30">
        <v>64307418</v>
      </c>
      <c r="C30">
        <v>45301911</v>
      </c>
      <c r="D30">
        <v>55959389</v>
      </c>
      <c r="E30">
        <v>49598861</v>
      </c>
      <c r="F30">
        <v>64511994</v>
      </c>
      <c r="G30">
        <v>42772290</v>
      </c>
      <c r="H30" t="s">
        <v>39</v>
      </c>
      <c r="I30">
        <v>316757</v>
      </c>
      <c r="J30">
        <v>5687108607</v>
      </c>
      <c r="K30">
        <v>2941925623</v>
      </c>
      <c r="L30" t="s">
        <v>39</v>
      </c>
      <c r="M30" t="s">
        <v>39</v>
      </c>
      <c r="N30">
        <v>263526</v>
      </c>
      <c r="O30">
        <v>644447</v>
      </c>
      <c r="P30">
        <v>978439</v>
      </c>
      <c r="Q30">
        <v>968861</v>
      </c>
      <c r="R30">
        <v>523935</v>
      </c>
    </row>
    <row r="31" spans="1:18" x14ac:dyDescent="0.2">
      <c r="A31" s="2" t="s">
        <v>34</v>
      </c>
      <c r="B31">
        <v>2140313889</v>
      </c>
      <c r="C31">
        <v>1471888098</v>
      </c>
      <c r="D31">
        <v>1717836985</v>
      </c>
      <c r="E31">
        <v>1000330018</v>
      </c>
      <c r="F31">
        <v>1349304318</v>
      </c>
      <c r="G31">
        <v>614500499</v>
      </c>
      <c r="H31">
        <v>2144297</v>
      </c>
      <c r="I31">
        <v>1234418</v>
      </c>
      <c r="J31">
        <v>7481095545</v>
      </c>
      <c r="K31">
        <v>3420345304</v>
      </c>
      <c r="L31">
        <v>827951</v>
      </c>
      <c r="M31">
        <v>897793</v>
      </c>
      <c r="N31">
        <v>909863</v>
      </c>
      <c r="O31">
        <v>1577715</v>
      </c>
      <c r="P31">
        <v>1661378</v>
      </c>
      <c r="Q31">
        <v>1675014</v>
      </c>
      <c r="R31">
        <v>1463526</v>
      </c>
    </row>
    <row r="32" spans="1:18" x14ac:dyDescent="0.2">
      <c r="A32" s="2" t="s">
        <v>35</v>
      </c>
      <c r="B32">
        <v>13475484</v>
      </c>
      <c r="C32">
        <v>2429022</v>
      </c>
      <c r="D32">
        <v>12966431</v>
      </c>
      <c r="E32">
        <v>3766101</v>
      </c>
      <c r="F32">
        <v>11605692</v>
      </c>
      <c r="G32">
        <v>1587000</v>
      </c>
      <c r="H32" t="s">
        <v>39</v>
      </c>
      <c r="I32" t="s">
        <v>39</v>
      </c>
      <c r="J32">
        <v>6108293</v>
      </c>
      <c r="K32">
        <v>5975175</v>
      </c>
      <c r="L32" t="s">
        <v>39</v>
      </c>
      <c r="M32" t="s">
        <v>39</v>
      </c>
      <c r="N32" t="s">
        <v>39</v>
      </c>
      <c r="O32" t="s">
        <v>39</v>
      </c>
      <c r="P32" t="s">
        <v>39</v>
      </c>
      <c r="Q32" t="s">
        <v>39</v>
      </c>
      <c r="R32" t="s">
        <v>39</v>
      </c>
    </row>
    <row r="33" spans="1:18" x14ac:dyDescent="0.2">
      <c r="A33" s="2" t="s">
        <v>36</v>
      </c>
      <c r="B33">
        <v>142129016</v>
      </c>
      <c r="C33">
        <v>76806428</v>
      </c>
      <c r="D33">
        <v>66231783</v>
      </c>
      <c r="E33">
        <v>85257540</v>
      </c>
      <c r="F33">
        <v>82366616</v>
      </c>
      <c r="G33">
        <v>32060439</v>
      </c>
      <c r="H33">
        <v>213003</v>
      </c>
      <c r="I33">
        <v>536005</v>
      </c>
      <c r="J33">
        <v>18596142878</v>
      </c>
      <c r="K33">
        <v>11288327091</v>
      </c>
      <c r="L33">
        <v>113191</v>
      </c>
      <c r="M33">
        <v>39917</v>
      </c>
      <c r="N33">
        <v>45086</v>
      </c>
      <c r="O33">
        <v>1366281</v>
      </c>
      <c r="P33">
        <v>2772487</v>
      </c>
      <c r="Q33">
        <v>3189768</v>
      </c>
      <c r="R33">
        <v>2222596</v>
      </c>
    </row>
    <row r="34" spans="1:18" x14ac:dyDescent="0.2">
      <c r="A34" s="2" t="s">
        <v>37</v>
      </c>
      <c r="B34">
        <v>697494</v>
      </c>
      <c r="C34">
        <v>358546</v>
      </c>
      <c r="D34">
        <v>497954</v>
      </c>
      <c r="E34">
        <v>1096924</v>
      </c>
      <c r="F34">
        <v>875042</v>
      </c>
      <c r="G34" t="s">
        <v>39</v>
      </c>
      <c r="H34" t="s">
        <v>39</v>
      </c>
      <c r="I34" t="s">
        <v>39</v>
      </c>
      <c r="J34">
        <v>12302609</v>
      </c>
      <c r="K34">
        <v>4091217</v>
      </c>
      <c r="L34" t="s">
        <v>39</v>
      </c>
      <c r="M34" t="s">
        <v>39</v>
      </c>
      <c r="N34" t="s">
        <v>39</v>
      </c>
      <c r="O34" t="s">
        <v>39</v>
      </c>
      <c r="P34" t="s">
        <v>39</v>
      </c>
      <c r="Q34" t="s">
        <v>39</v>
      </c>
      <c r="R34" t="s">
        <v>39</v>
      </c>
    </row>
    <row r="35" spans="1:18" x14ac:dyDescent="0.2">
      <c r="A35" s="2" t="s">
        <v>38</v>
      </c>
      <c r="B35" t="s">
        <v>39</v>
      </c>
      <c r="C35" t="s">
        <v>39</v>
      </c>
      <c r="D35" t="s">
        <v>39</v>
      </c>
      <c r="E35">
        <v>35680276</v>
      </c>
      <c r="F35">
        <v>34693980</v>
      </c>
      <c r="G35">
        <v>19645734</v>
      </c>
      <c r="H35">
        <v>151250823</v>
      </c>
      <c r="I35">
        <v>66171438</v>
      </c>
      <c r="J35" t="s">
        <v>39</v>
      </c>
      <c r="K35" t="s">
        <v>39</v>
      </c>
      <c r="L35" t="s">
        <v>39</v>
      </c>
      <c r="M35" t="s">
        <v>39</v>
      </c>
      <c r="N35" t="s">
        <v>39</v>
      </c>
      <c r="O35" t="s">
        <v>39</v>
      </c>
      <c r="P35" t="s">
        <v>39</v>
      </c>
      <c r="Q35" t="s">
        <v>39</v>
      </c>
      <c r="R35" t="s">
        <v>39</v>
      </c>
    </row>
    <row r="36" spans="1:18" x14ac:dyDescent="0.2">
      <c r="A36" s="2" t="s">
        <v>40</v>
      </c>
      <c r="B36" t="s">
        <v>39</v>
      </c>
      <c r="C36" t="s">
        <v>39</v>
      </c>
      <c r="D36" t="s">
        <v>39</v>
      </c>
      <c r="E36">
        <v>523028448</v>
      </c>
      <c r="F36">
        <v>514688145</v>
      </c>
      <c r="G36">
        <v>281182764</v>
      </c>
      <c r="H36">
        <v>2596692086</v>
      </c>
      <c r="I36">
        <v>1206373240</v>
      </c>
      <c r="J36" t="s">
        <v>39</v>
      </c>
      <c r="K36" t="s">
        <v>39</v>
      </c>
      <c r="L36" t="s">
        <v>39</v>
      </c>
      <c r="M36" t="s">
        <v>39</v>
      </c>
      <c r="N36" t="s">
        <v>39</v>
      </c>
      <c r="O36" t="s">
        <v>39</v>
      </c>
      <c r="P36" t="s">
        <v>39</v>
      </c>
      <c r="Q36" t="s">
        <v>39</v>
      </c>
      <c r="R36" t="s">
        <v>39</v>
      </c>
    </row>
    <row r="37" spans="1:18" x14ac:dyDescent="0.2">
      <c r="A37" s="2" t="s">
        <v>41</v>
      </c>
      <c r="B37" t="s">
        <v>39</v>
      </c>
      <c r="C37" t="s">
        <v>39</v>
      </c>
      <c r="D37" t="s">
        <v>39</v>
      </c>
      <c r="E37">
        <v>289827020</v>
      </c>
      <c r="F37">
        <v>280252601</v>
      </c>
      <c r="G37">
        <v>155855609</v>
      </c>
      <c r="H37">
        <v>1788350284</v>
      </c>
      <c r="I37">
        <v>785947203</v>
      </c>
      <c r="J37" t="s">
        <v>39</v>
      </c>
      <c r="K37" t="s">
        <v>39</v>
      </c>
      <c r="L37" t="s">
        <v>39</v>
      </c>
      <c r="M37" t="s">
        <v>39</v>
      </c>
      <c r="N37" t="s">
        <v>39</v>
      </c>
      <c r="O37" t="s">
        <v>39</v>
      </c>
      <c r="P37" t="s">
        <v>39</v>
      </c>
      <c r="Q37" t="s">
        <v>39</v>
      </c>
      <c r="R37" t="s">
        <v>39</v>
      </c>
    </row>
    <row r="38" spans="1:18" x14ac:dyDescent="0.2">
      <c r="A38" s="2" t="s">
        <v>42</v>
      </c>
      <c r="B38" t="s">
        <v>39</v>
      </c>
      <c r="C38" t="s">
        <v>39</v>
      </c>
      <c r="D38" t="s">
        <v>39</v>
      </c>
      <c r="E38">
        <v>665420787</v>
      </c>
      <c r="F38">
        <v>645062816</v>
      </c>
      <c r="G38">
        <v>339922219</v>
      </c>
      <c r="H38">
        <v>4431692591</v>
      </c>
      <c r="I38">
        <v>2298122738</v>
      </c>
      <c r="J38" t="s">
        <v>39</v>
      </c>
      <c r="K38" t="s">
        <v>39</v>
      </c>
      <c r="L38" t="s">
        <v>39</v>
      </c>
      <c r="M38" t="s">
        <v>39</v>
      </c>
      <c r="N38" t="s">
        <v>39</v>
      </c>
      <c r="O38" t="s">
        <v>39</v>
      </c>
      <c r="P38" t="s">
        <v>39</v>
      </c>
      <c r="Q38" t="s">
        <v>39</v>
      </c>
      <c r="R38" t="s">
        <v>39</v>
      </c>
    </row>
    <row r="39" spans="1:18" x14ac:dyDescent="0.2">
      <c r="A39" s="2" t="s">
        <v>43</v>
      </c>
      <c r="B39">
        <v>40960265</v>
      </c>
      <c r="C39">
        <v>30125399</v>
      </c>
      <c r="D39">
        <v>34153759</v>
      </c>
      <c r="E39">
        <v>20850570</v>
      </c>
      <c r="F39">
        <v>22142538</v>
      </c>
      <c r="G39">
        <v>12258513</v>
      </c>
      <c r="H39" t="s">
        <v>39</v>
      </c>
      <c r="I39" t="s">
        <v>39</v>
      </c>
      <c r="J39">
        <v>114708197</v>
      </c>
      <c r="K39">
        <v>42576243</v>
      </c>
      <c r="L39" t="s">
        <v>39</v>
      </c>
      <c r="M39" t="s">
        <v>39</v>
      </c>
      <c r="N39" t="s">
        <v>39</v>
      </c>
      <c r="O39" t="s">
        <v>39</v>
      </c>
      <c r="P39" t="s">
        <v>39</v>
      </c>
      <c r="Q39" t="s">
        <v>39</v>
      </c>
      <c r="R39" t="s">
        <v>39</v>
      </c>
    </row>
    <row r="40" spans="1:18" x14ac:dyDescent="0.2">
      <c r="A40" s="2" t="s">
        <v>45</v>
      </c>
      <c r="B40">
        <v>230381343</v>
      </c>
      <c r="C40">
        <v>155861120</v>
      </c>
      <c r="D40">
        <v>142499794</v>
      </c>
      <c r="E40">
        <v>165303812</v>
      </c>
      <c r="F40">
        <v>138726702</v>
      </c>
      <c r="G40">
        <v>73668292</v>
      </c>
      <c r="H40" t="s">
        <v>39</v>
      </c>
      <c r="I40" t="s">
        <v>39</v>
      </c>
      <c r="J40">
        <v>7969730497</v>
      </c>
      <c r="K40">
        <v>3180377993</v>
      </c>
      <c r="L40" t="s">
        <v>39</v>
      </c>
      <c r="M40" t="s">
        <v>39</v>
      </c>
      <c r="N40" t="s">
        <v>39</v>
      </c>
      <c r="O40" t="s">
        <v>39</v>
      </c>
      <c r="P40" t="s">
        <v>39</v>
      </c>
      <c r="Q40" t="s">
        <v>39</v>
      </c>
      <c r="R40" t="s">
        <v>39</v>
      </c>
    </row>
    <row r="41" spans="1:18" x14ac:dyDescent="0.2">
      <c r="A41" s="2" t="s">
        <v>46</v>
      </c>
      <c r="B41">
        <v>16856252</v>
      </c>
      <c r="C41">
        <v>11641307</v>
      </c>
      <c r="D41">
        <v>18561246</v>
      </c>
      <c r="E41">
        <v>6648677</v>
      </c>
      <c r="F41">
        <v>8598570</v>
      </c>
      <c r="G41">
        <v>6854315</v>
      </c>
      <c r="H41" t="s">
        <v>39</v>
      </c>
      <c r="I41" t="s">
        <v>39</v>
      </c>
      <c r="J41">
        <v>29236543</v>
      </c>
      <c r="K41">
        <v>10337927</v>
      </c>
      <c r="L41" t="s">
        <v>39</v>
      </c>
      <c r="M41" t="s">
        <v>39</v>
      </c>
      <c r="N41" t="s">
        <v>39</v>
      </c>
      <c r="O41" t="s">
        <v>39</v>
      </c>
      <c r="P41" t="s">
        <v>39</v>
      </c>
      <c r="Q41" t="s">
        <v>39</v>
      </c>
      <c r="R41" t="s">
        <v>39</v>
      </c>
    </row>
    <row r="42" spans="1:18" x14ac:dyDescent="0.2">
      <c r="A42" s="2" t="s">
        <v>47</v>
      </c>
      <c r="B42">
        <v>323710277</v>
      </c>
      <c r="C42">
        <v>245552745</v>
      </c>
      <c r="D42">
        <v>227556217</v>
      </c>
      <c r="E42">
        <v>188446007</v>
      </c>
      <c r="F42">
        <v>199881520</v>
      </c>
      <c r="G42">
        <v>106952356</v>
      </c>
      <c r="H42" t="s">
        <v>39</v>
      </c>
      <c r="I42" t="s">
        <v>39</v>
      </c>
      <c r="J42">
        <v>317706638</v>
      </c>
      <c r="K42">
        <v>103101016</v>
      </c>
      <c r="L42" t="s">
        <v>39</v>
      </c>
      <c r="M42" t="s">
        <v>39</v>
      </c>
      <c r="N42" t="s">
        <v>39</v>
      </c>
      <c r="O42" t="s">
        <v>39</v>
      </c>
      <c r="P42" t="s">
        <v>39</v>
      </c>
      <c r="Q42" t="s">
        <v>39</v>
      </c>
      <c r="R42" t="s">
        <v>39</v>
      </c>
    </row>
    <row r="43" spans="1:18" x14ac:dyDescent="0.2">
      <c r="A43" s="2" t="s">
        <v>48</v>
      </c>
      <c r="B43">
        <v>506548352</v>
      </c>
      <c r="C43">
        <v>478002708</v>
      </c>
      <c r="D43">
        <v>537924250</v>
      </c>
      <c r="E43">
        <v>550782837</v>
      </c>
      <c r="F43">
        <v>413392359</v>
      </c>
      <c r="G43">
        <v>443800810</v>
      </c>
      <c r="H43">
        <v>192543641</v>
      </c>
      <c r="I43">
        <v>209954961</v>
      </c>
      <c r="J43">
        <v>205150965</v>
      </c>
      <c r="K43">
        <v>451693415</v>
      </c>
      <c r="L43" t="s">
        <v>39</v>
      </c>
      <c r="M43" t="s">
        <v>39</v>
      </c>
      <c r="N43" t="s">
        <v>39</v>
      </c>
      <c r="O43">
        <v>623170936</v>
      </c>
      <c r="P43">
        <v>798026254</v>
      </c>
      <c r="Q43">
        <v>758713081</v>
      </c>
      <c r="R43">
        <v>459155839</v>
      </c>
    </row>
    <row r="44" spans="1:18" x14ac:dyDescent="0.2">
      <c r="A44" s="2" t="s">
        <v>49</v>
      </c>
      <c r="B44">
        <v>244645663</v>
      </c>
      <c r="C44">
        <v>146561969</v>
      </c>
      <c r="D44">
        <v>113696332</v>
      </c>
      <c r="E44">
        <v>167882926</v>
      </c>
      <c r="F44">
        <v>136068709</v>
      </c>
      <c r="G44">
        <v>59094547</v>
      </c>
      <c r="H44" t="s">
        <v>39</v>
      </c>
      <c r="I44" t="s">
        <v>39</v>
      </c>
      <c r="J44">
        <v>7490231706</v>
      </c>
      <c r="K44">
        <v>3098175790</v>
      </c>
      <c r="L44" t="s">
        <v>39</v>
      </c>
      <c r="M44" t="s">
        <v>39</v>
      </c>
      <c r="N44" t="s">
        <v>39</v>
      </c>
      <c r="O44" t="s">
        <v>39</v>
      </c>
      <c r="P44" t="s">
        <v>39</v>
      </c>
      <c r="Q44" t="s">
        <v>39</v>
      </c>
      <c r="R44" t="s">
        <v>39</v>
      </c>
    </row>
    <row r="45" spans="1:18" x14ac:dyDescent="0.2">
      <c r="A45" s="2" t="s">
        <v>50</v>
      </c>
      <c r="B45">
        <v>324878414</v>
      </c>
      <c r="C45">
        <v>234969108</v>
      </c>
      <c r="D45">
        <v>283043905</v>
      </c>
      <c r="E45">
        <v>234045597</v>
      </c>
      <c r="F45">
        <v>220324238</v>
      </c>
      <c r="G45">
        <v>144099592</v>
      </c>
      <c r="H45" t="s">
        <v>39</v>
      </c>
      <c r="I45" t="s">
        <v>39</v>
      </c>
      <c r="J45">
        <v>90019856</v>
      </c>
      <c r="K45">
        <v>29691624</v>
      </c>
      <c r="L45" t="s">
        <v>39</v>
      </c>
      <c r="M45" t="s">
        <v>39</v>
      </c>
      <c r="N45" t="s">
        <v>39</v>
      </c>
      <c r="O45" t="s">
        <v>39</v>
      </c>
      <c r="P45" t="s">
        <v>39</v>
      </c>
      <c r="Q45" t="s">
        <v>39</v>
      </c>
      <c r="R45" t="s">
        <v>39</v>
      </c>
    </row>
    <row r="46" spans="1:18" x14ac:dyDescent="0.2">
      <c r="A46" s="2" t="s">
        <v>51</v>
      </c>
      <c r="B46">
        <v>37376357</v>
      </c>
      <c r="C46">
        <v>25017609</v>
      </c>
      <c r="D46">
        <v>32724789</v>
      </c>
      <c r="E46">
        <v>26160831</v>
      </c>
      <c r="F46">
        <v>24081947</v>
      </c>
      <c r="G46">
        <v>15121961</v>
      </c>
      <c r="H46">
        <v>1335336</v>
      </c>
      <c r="I46">
        <v>3221964</v>
      </c>
      <c r="J46">
        <v>101097008</v>
      </c>
      <c r="K46">
        <v>30838609</v>
      </c>
      <c r="L46" t="s">
        <v>39</v>
      </c>
      <c r="M46" t="s">
        <v>39</v>
      </c>
      <c r="N46" t="s">
        <v>39</v>
      </c>
      <c r="O46" t="s">
        <v>39</v>
      </c>
      <c r="P46" t="s">
        <v>39</v>
      </c>
      <c r="Q46" t="s">
        <v>39</v>
      </c>
      <c r="R46" t="s">
        <v>39</v>
      </c>
    </row>
    <row r="47" spans="1:18" x14ac:dyDescent="0.2">
      <c r="A47" s="2" t="s">
        <v>52</v>
      </c>
      <c r="B47">
        <v>524205075</v>
      </c>
      <c r="C47">
        <v>431475611</v>
      </c>
      <c r="D47">
        <v>465947745</v>
      </c>
      <c r="E47">
        <v>344828752</v>
      </c>
      <c r="F47">
        <v>367558122</v>
      </c>
      <c r="G47">
        <v>237120500</v>
      </c>
      <c r="H47" t="s">
        <v>39</v>
      </c>
      <c r="I47" t="s">
        <v>39</v>
      </c>
      <c r="J47" t="s">
        <v>39</v>
      </c>
      <c r="K47">
        <v>6000966</v>
      </c>
      <c r="L47" t="s">
        <v>39</v>
      </c>
      <c r="M47" t="s">
        <v>39</v>
      </c>
      <c r="N47" t="s">
        <v>39</v>
      </c>
      <c r="O47" t="s">
        <v>39</v>
      </c>
      <c r="P47" t="s">
        <v>39</v>
      </c>
      <c r="Q47" t="s">
        <v>39</v>
      </c>
      <c r="R47" t="s">
        <v>39</v>
      </c>
    </row>
    <row r="48" spans="1:18" x14ac:dyDescent="0.2">
      <c r="A48" s="2" t="s">
        <v>53</v>
      </c>
      <c r="B48">
        <v>27162855</v>
      </c>
      <c r="C48">
        <v>22529213</v>
      </c>
      <c r="D48">
        <v>33570634</v>
      </c>
      <c r="E48">
        <v>18448574</v>
      </c>
      <c r="F48">
        <v>20320246</v>
      </c>
      <c r="G48">
        <v>15737903</v>
      </c>
      <c r="H48" t="s">
        <v>39</v>
      </c>
      <c r="I48" t="s">
        <v>39</v>
      </c>
      <c r="J48" t="s">
        <v>39</v>
      </c>
      <c r="K48" t="s">
        <v>39</v>
      </c>
      <c r="L48" t="s">
        <v>39</v>
      </c>
      <c r="M48" t="s">
        <v>39</v>
      </c>
      <c r="N48" t="s">
        <v>39</v>
      </c>
      <c r="O48" t="s">
        <v>39</v>
      </c>
      <c r="P48" t="s">
        <v>39</v>
      </c>
      <c r="Q48" t="s">
        <v>39</v>
      </c>
      <c r="R48" t="s">
        <v>39</v>
      </c>
    </row>
    <row r="49" spans="1:18" x14ac:dyDescent="0.2">
      <c r="A49" s="2" t="s">
        <v>54</v>
      </c>
      <c r="B49">
        <v>310288282</v>
      </c>
      <c r="C49">
        <v>210544281</v>
      </c>
      <c r="D49">
        <v>177361756</v>
      </c>
      <c r="E49">
        <v>255602601</v>
      </c>
      <c r="F49">
        <v>195649394</v>
      </c>
      <c r="G49">
        <v>93734130</v>
      </c>
      <c r="H49" t="s">
        <v>39</v>
      </c>
      <c r="I49" t="s">
        <v>39</v>
      </c>
      <c r="J49">
        <v>167560632</v>
      </c>
      <c r="K49">
        <v>51541012</v>
      </c>
      <c r="L49" t="s">
        <v>39</v>
      </c>
      <c r="M49" t="s">
        <v>39</v>
      </c>
      <c r="N49" t="s">
        <v>39</v>
      </c>
      <c r="O49" t="s">
        <v>39</v>
      </c>
      <c r="P49" t="s">
        <v>39</v>
      </c>
      <c r="Q49" t="s">
        <v>39</v>
      </c>
      <c r="R49" t="s">
        <v>39</v>
      </c>
    </row>
    <row r="50" spans="1:18" x14ac:dyDescent="0.2">
      <c r="A50" s="2" t="s">
        <v>55</v>
      </c>
      <c r="B50">
        <v>20564772</v>
      </c>
      <c r="C50">
        <v>7873146</v>
      </c>
      <c r="D50">
        <v>7241613</v>
      </c>
      <c r="E50">
        <v>17923071</v>
      </c>
      <c r="F50">
        <v>8831976</v>
      </c>
      <c r="G50">
        <v>3920163</v>
      </c>
      <c r="H50" t="s">
        <v>39</v>
      </c>
      <c r="I50" t="s">
        <v>39</v>
      </c>
      <c r="J50">
        <v>693766696</v>
      </c>
      <c r="K50">
        <v>403956295</v>
      </c>
      <c r="L50" t="s">
        <v>39</v>
      </c>
      <c r="M50" t="s">
        <v>39</v>
      </c>
      <c r="N50" t="s">
        <v>39</v>
      </c>
      <c r="O50" t="s">
        <v>39</v>
      </c>
      <c r="P50" t="s">
        <v>39</v>
      </c>
      <c r="Q50" t="s">
        <v>39</v>
      </c>
      <c r="R50" t="s">
        <v>39</v>
      </c>
    </row>
    <row r="51" spans="1:18" x14ac:dyDescent="0.2">
      <c r="A51" t="s">
        <v>88</v>
      </c>
      <c r="B51">
        <v>1610266603</v>
      </c>
      <c r="C51">
        <v>854296550</v>
      </c>
      <c r="D51">
        <v>726517340</v>
      </c>
      <c r="E51">
        <v>1278436942</v>
      </c>
      <c r="F51">
        <v>1492762210</v>
      </c>
      <c r="G51">
        <v>619526157</v>
      </c>
      <c r="H51">
        <v>506107959</v>
      </c>
      <c r="I51">
        <v>453935714</v>
      </c>
      <c r="J51">
        <v>8672797472</v>
      </c>
      <c r="K51">
        <v>6668160774</v>
      </c>
      <c r="L51" t="s">
        <v>39</v>
      </c>
      <c r="M51" t="s">
        <v>39</v>
      </c>
      <c r="N51">
        <v>125845</v>
      </c>
      <c r="O51">
        <v>1449007</v>
      </c>
      <c r="P51">
        <v>1393296</v>
      </c>
      <c r="Q51">
        <v>2179380</v>
      </c>
      <c r="R51">
        <v>5936480</v>
      </c>
    </row>
    <row r="52" spans="1:18" x14ac:dyDescent="0.2">
      <c r="A52" t="s">
        <v>87</v>
      </c>
      <c r="B52">
        <v>1813811358</v>
      </c>
      <c r="C52">
        <v>942251312</v>
      </c>
      <c r="D52">
        <v>798529368</v>
      </c>
      <c r="E52">
        <v>1399048175</v>
      </c>
      <c r="F52">
        <v>1656045794</v>
      </c>
      <c r="G52">
        <v>698890905</v>
      </c>
      <c r="H52">
        <v>564963901</v>
      </c>
      <c r="I52">
        <v>500104805</v>
      </c>
      <c r="J52">
        <v>9372255459</v>
      </c>
      <c r="K52">
        <v>7247107279</v>
      </c>
      <c r="L52" t="s">
        <v>39</v>
      </c>
      <c r="M52" t="s">
        <v>39</v>
      </c>
      <c r="N52" t="s">
        <v>39</v>
      </c>
      <c r="O52">
        <v>1699712</v>
      </c>
      <c r="P52">
        <v>1404239</v>
      </c>
      <c r="Q52">
        <v>1900990</v>
      </c>
      <c r="R52">
        <v>6755941</v>
      </c>
    </row>
    <row r="53" spans="1:18" x14ac:dyDescent="0.2">
      <c r="A53" t="s">
        <v>86</v>
      </c>
      <c r="B53">
        <v>4693773</v>
      </c>
      <c r="C53">
        <v>3156522</v>
      </c>
      <c r="D53">
        <v>1797896</v>
      </c>
      <c r="E53">
        <v>4079924</v>
      </c>
      <c r="F53">
        <v>3949098</v>
      </c>
      <c r="G53">
        <v>1726637</v>
      </c>
      <c r="H53" t="s">
        <v>39</v>
      </c>
      <c r="I53" t="s">
        <v>39</v>
      </c>
      <c r="J53">
        <v>23807342</v>
      </c>
      <c r="K53">
        <v>21913885</v>
      </c>
      <c r="L53" t="s">
        <v>39</v>
      </c>
      <c r="M53" t="s">
        <v>39</v>
      </c>
      <c r="N53" t="s">
        <v>39</v>
      </c>
      <c r="O53" t="s">
        <v>39</v>
      </c>
      <c r="P53" t="s">
        <v>39</v>
      </c>
      <c r="Q53" t="s">
        <v>39</v>
      </c>
      <c r="R53" t="s">
        <v>39</v>
      </c>
    </row>
    <row r="54" spans="1:18" x14ac:dyDescent="0.2">
      <c r="A54" t="s">
        <v>85</v>
      </c>
      <c r="B54">
        <v>8312007</v>
      </c>
      <c r="C54">
        <v>3828367</v>
      </c>
      <c r="D54">
        <v>2562859</v>
      </c>
      <c r="E54">
        <v>6775157</v>
      </c>
      <c r="F54">
        <v>6038814</v>
      </c>
      <c r="G54">
        <v>2866862</v>
      </c>
      <c r="H54" t="s">
        <v>39</v>
      </c>
      <c r="I54" t="s">
        <v>39</v>
      </c>
      <c r="J54">
        <v>37871849</v>
      </c>
      <c r="K54">
        <v>29155948</v>
      </c>
      <c r="L54" t="s">
        <v>39</v>
      </c>
      <c r="M54" t="s">
        <v>39</v>
      </c>
      <c r="N54" t="s">
        <v>39</v>
      </c>
      <c r="O54" t="s">
        <v>39</v>
      </c>
      <c r="P54" t="s">
        <v>39</v>
      </c>
      <c r="Q54" t="s">
        <v>39</v>
      </c>
      <c r="R54" t="s">
        <v>39</v>
      </c>
    </row>
    <row r="55" spans="1:18" x14ac:dyDescent="0.2">
      <c r="A55" t="s">
        <v>93</v>
      </c>
      <c r="B55" t="s">
        <v>39</v>
      </c>
      <c r="C55" t="s">
        <v>39</v>
      </c>
      <c r="D55">
        <v>1038655</v>
      </c>
      <c r="E55">
        <v>94131593</v>
      </c>
      <c r="F55">
        <v>131117175</v>
      </c>
      <c r="G55">
        <v>83020252</v>
      </c>
      <c r="H55">
        <v>323285251</v>
      </c>
      <c r="I55">
        <v>278579227</v>
      </c>
      <c r="J55">
        <v>26063561</v>
      </c>
      <c r="K55">
        <v>18766508</v>
      </c>
      <c r="L55" t="s">
        <v>39</v>
      </c>
      <c r="M55" t="s">
        <v>39</v>
      </c>
      <c r="N55" t="s">
        <v>39</v>
      </c>
      <c r="O55" t="s">
        <v>39</v>
      </c>
      <c r="P55" t="s">
        <v>39</v>
      </c>
      <c r="Q55" t="s">
        <v>39</v>
      </c>
      <c r="R55">
        <v>81539567</v>
      </c>
    </row>
    <row r="56" spans="1:18" x14ac:dyDescent="0.2">
      <c r="A56" t="s">
        <v>92</v>
      </c>
      <c r="B56">
        <v>1639010956</v>
      </c>
      <c r="C56">
        <v>830290654</v>
      </c>
      <c r="D56">
        <v>764286793</v>
      </c>
      <c r="E56">
        <v>757192443</v>
      </c>
      <c r="F56">
        <v>982154920</v>
      </c>
      <c r="G56">
        <v>428674412</v>
      </c>
      <c r="H56" t="s">
        <v>39</v>
      </c>
      <c r="I56" t="s">
        <v>39</v>
      </c>
      <c r="J56">
        <v>230336710</v>
      </c>
      <c r="K56">
        <v>114729613</v>
      </c>
      <c r="L56" t="s">
        <v>39</v>
      </c>
      <c r="M56" t="s">
        <v>39</v>
      </c>
      <c r="N56">
        <v>372932</v>
      </c>
      <c r="O56">
        <v>583718</v>
      </c>
      <c r="P56" t="s">
        <v>39</v>
      </c>
      <c r="Q56" t="s">
        <v>39</v>
      </c>
      <c r="R56">
        <v>210370</v>
      </c>
    </row>
    <row r="57" spans="1:18" x14ac:dyDescent="0.2">
      <c r="A57" t="s">
        <v>91</v>
      </c>
      <c r="B57">
        <v>3820807348</v>
      </c>
      <c r="C57">
        <v>1894565781</v>
      </c>
      <c r="D57">
        <v>1790132031</v>
      </c>
      <c r="E57">
        <v>1774512448</v>
      </c>
      <c r="F57">
        <v>2339345579</v>
      </c>
      <c r="G57">
        <v>964651499</v>
      </c>
      <c r="H57">
        <v>15595365</v>
      </c>
      <c r="I57">
        <v>13209761</v>
      </c>
      <c r="J57">
        <v>514446404</v>
      </c>
      <c r="K57">
        <v>273295577</v>
      </c>
      <c r="L57" t="s">
        <v>39</v>
      </c>
      <c r="M57" t="s">
        <v>39</v>
      </c>
      <c r="N57" t="s">
        <v>39</v>
      </c>
      <c r="O57">
        <v>781933</v>
      </c>
      <c r="P57">
        <v>411603</v>
      </c>
      <c r="Q57">
        <v>239714</v>
      </c>
      <c r="R57">
        <v>217773</v>
      </c>
    </row>
    <row r="58" spans="1:18" x14ac:dyDescent="0.2">
      <c r="A58" t="s">
        <v>90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39</v>
      </c>
      <c r="M58" t="s">
        <v>39</v>
      </c>
      <c r="N58" t="s">
        <v>39</v>
      </c>
      <c r="O58" t="s">
        <v>39</v>
      </c>
      <c r="P58">
        <v>460187</v>
      </c>
      <c r="Q58" t="s">
        <v>39</v>
      </c>
      <c r="R58" t="s">
        <v>39</v>
      </c>
    </row>
    <row r="59" spans="1:18" x14ac:dyDescent="0.2">
      <c r="A59" t="s">
        <v>89</v>
      </c>
      <c r="B59">
        <v>17550353</v>
      </c>
      <c r="C59">
        <v>9369330</v>
      </c>
      <c r="D59">
        <v>6917955</v>
      </c>
      <c r="E59">
        <v>10734338</v>
      </c>
      <c r="F59">
        <v>10857314</v>
      </c>
      <c r="G59">
        <v>4885112</v>
      </c>
      <c r="H59" t="s">
        <v>39</v>
      </c>
      <c r="I59" t="s">
        <v>39</v>
      </c>
      <c r="J59">
        <v>923655</v>
      </c>
      <c r="K59">
        <v>734648</v>
      </c>
      <c r="L59" t="s">
        <v>39</v>
      </c>
      <c r="M59" t="s">
        <v>39</v>
      </c>
      <c r="N59" t="s">
        <v>39</v>
      </c>
      <c r="O59" t="s">
        <v>39</v>
      </c>
      <c r="P59" t="s">
        <v>39</v>
      </c>
      <c r="Q59" t="s">
        <v>39</v>
      </c>
      <c r="R59" t="s">
        <v>39</v>
      </c>
    </row>
    <row r="60" spans="1:18" x14ac:dyDescent="0.2">
      <c r="A60" t="s">
        <v>44</v>
      </c>
      <c r="B60">
        <v>257568765</v>
      </c>
      <c r="C60">
        <v>239130537</v>
      </c>
      <c r="D60">
        <v>285174056</v>
      </c>
      <c r="E60">
        <v>437568841</v>
      </c>
      <c r="F60">
        <v>281212753</v>
      </c>
      <c r="G60">
        <v>261927989</v>
      </c>
      <c r="H60">
        <v>278257290</v>
      </c>
      <c r="I60">
        <v>287598714</v>
      </c>
      <c r="J60">
        <v>357766137</v>
      </c>
      <c r="K60">
        <v>501188631</v>
      </c>
      <c r="L60" t="s">
        <v>39</v>
      </c>
      <c r="M60" t="s">
        <v>39</v>
      </c>
      <c r="N60" t="s">
        <v>39</v>
      </c>
      <c r="O60">
        <v>322302808</v>
      </c>
      <c r="P60">
        <v>463095087</v>
      </c>
      <c r="Q60">
        <v>424556060</v>
      </c>
      <c r="R60">
        <v>224522099</v>
      </c>
    </row>
    <row r="61" spans="1:18" x14ac:dyDescent="0.2">
      <c r="A61" t="s">
        <v>6</v>
      </c>
      <c r="B61">
        <v>4445401643</v>
      </c>
      <c r="C61">
        <v>3547877317</v>
      </c>
      <c r="D61">
        <v>4818511111</v>
      </c>
      <c r="E61">
        <v>4547561865</v>
      </c>
      <c r="F61">
        <v>4020072308</v>
      </c>
      <c r="G61">
        <v>4292388969</v>
      </c>
      <c r="H61">
        <v>2342759476</v>
      </c>
      <c r="I61">
        <v>2029815703</v>
      </c>
      <c r="J61">
        <v>3261111064</v>
      </c>
      <c r="K61">
        <v>6053185050</v>
      </c>
      <c r="L61">
        <v>3003747</v>
      </c>
      <c r="M61">
        <v>3103778</v>
      </c>
      <c r="N61">
        <v>269679</v>
      </c>
      <c r="O61">
        <v>4686802963</v>
      </c>
      <c r="P61">
        <v>4173320305</v>
      </c>
      <c r="Q61">
        <v>5353030902</v>
      </c>
      <c r="R61">
        <v>3197776121</v>
      </c>
    </row>
    <row r="62" spans="1:18" x14ac:dyDescent="0.2">
      <c r="A62" t="s">
        <v>23</v>
      </c>
      <c r="B62">
        <v>1417649036</v>
      </c>
      <c r="C62">
        <v>1313271547</v>
      </c>
      <c r="D62">
        <v>1737671668</v>
      </c>
      <c r="E62">
        <v>1317742069</v>
      </c>
      <c r="F62">
        <v>1320397863</v>
      </c>
      <c r="G62">
        <v>977168956</v>
      </c>
      <c r="H62">
        <v>1474678970</v>
      </c>
      <c r="I62">
        <v>1766561915</v>
      </c>
      <c r="J62">
        <v>1938174609</v>
      </c>
      <c r="K62">
        <v>3267993835</v>
      </c>
      <c r="L62" t="s">
        <v>39</v>
      </c>
      <c r="M62" t="s">
        <v>39</v>
      </c>
      <c r="N62" t="s">
        <v>39</v>
      </c>
      <c r="O62">
        <v>1245595068</v>
      </c>
      <c r="P62">
        <v>1943331509</v>
      </c>
      <c r="Q62">
        <v>2240447147</v>
      </c>
      <c r="R62">
        <v>1196870649</v>
      </c>
    </row>
    <row r="63" spans="1:18" x14ac:dyDescent="0.2">
      <c r="A63" t="s">
        <v>7</v>
      </c>
      <c r="B63">
        <v>3191396401</v>
      </c>
      <c r="C63">
        <v>2540093548</v>
      </c>
      <c r="D63">
        <v>3490257289</v>
      </c>
      <c r="E63">
        <v>3179284980</v>
      </c>
      <c r="F63">
        <v>2787250294</v>
      </c>
      <c r="G63">
        <v>3044912695</v>
      </c>
      <c r="H63">
        <v>1654157681</v>
      </c>
      <c r="I63">
        <v>1493280162</v>
      </c>
      <c r="J63">
        <v>2354680482</v>
      </c>
      <c r="K63">
        <v>4402218572</v>
      </c>
      <c r="L63" t="s">
        <v>39</v>
      </c>
      <c r="M63" t="s">
        <v>39</v>
      </c>
      <c r="N63" t="s">
        <v>39</v>
      </c>
      <c r="O63">
        <v>3323660215</v>
      </c>
      <c r="P63">
        <v>3017040554</v>
      </c>
      <c r="Q63">
        <v>3867475511</v>
      </c>
      <c r="R63">
        <v>2273047459</v>
      </c>
    </row>
    <row r="64" spans="1:18" x14ac:dyDescent="0.2">
      <c r="A64" t="s">
        <v>9</v>
      </c>
      <c r="B64">
        <v>29987257</v>
      </c>
      <c r="C64">
        <v>20042373</v>
      </c>
      <c r="D64">
        <v>73008997</v>
      </c>
      <c r="E64">
        <v>3322245742</v>
      </c>
      <c r="F64">
        <v>4647702013</v>
      </c>
      <c r="G64">
        <v>2876235350</v>
      </c>
      <c r="H64">
        <v>11228665317</v>
      </c>
      <c r="I64">
        <v>10189446213</v>
      </c>
      <c r="J64">
        <v>1085594427</v>
      </c>
      <c r="K64">
        <v>607547265</v>
      </c>
      <c r="L64" t="s">
        <v>39</v>
      </c>
      <c r="M64" t="s">
        <v>39</v>
      </c>
      <c r="N64">
        <v>604184</v>
      </c>
      <c r="O64">
        <v>363143</v>
      </c>
      <c r="P64" t="s">
        <v>39</v>
      </c>
      <c r="Q64" t="s">
        <v>39</v>
      </c>
      <c r="R64">
        <v>2954357161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0"/>
  <sheetViews>
    <sheetView workbookViewId="0">
      <selection activeCell="G14" sqref="G14"/>
    </sheetView>
  </sheetViews>
  <sheetFormatPr baseColWidth="10" defaultColWidth="8.83203125" defaultRowHeight="15" x14ac:dyDescent="0.2"/>
  <cols>
    <col min="1" max="1" width="17.1640625" bestFit="1" customWidth="1"/>
    <col min="2" max="2" width="20.5" bestFit="1" customWidth="1"/>
    <col min="3" max="3" width="26.6640625" customWidth="1"/>
    <col min="4" max="4" width="30.1640625" bestFit="1" customWidth="1"/>
    <col min="7" max="7" width="21.1640625" bestFit="1" customWidth="1"/>
    <col min="8" max="8" width="14.1640625" bestFit="1" customWidth="1"/>
    <col min="10" max="11" width="12" bestFit="1" customWidth="1"/>
  </cols>
  <sheetData>
    <row r="1" spans="1:11" x14ac:dyDescent="0.2">
      <c r="A1" s="1" t="s">
        <v>75</v>
      </c>
      <c r="B1" s="1" t="s">
        <v>76</v>
      </c>
      <c r="C1" s="1" t="s">
        <v>77</v>
      </c>
      <c r="D1" s="1" t="s">
        <v>78</v>
      </c>
      <c r="H1" t="s">
        <v>95</v>
      </c>
      <c r="I1" t="s">
        <v>72</v>
      </c>
      <c r="J1" t="s">
        <v>73</v>
      </c>
      <c r="K1" t="s">
        <v>74</v>
      </c>
    </row>
    <row r="2" spans="1:11" x14ac:dyDescent="0.2">
      <c r="A2" s="2" t="s">
        <v>8</v>
      </c>
      <c r="B2" s="2" t="s">
        <v>6</v>
      </c>
      <c r="C2" s="2" t="s">
        <v>79</v>
      </c>
      <c r="D2" s="2">
        <f t="shared" ref="D2:D33" si="0">VLOOKUP($B2,$G$1:$K$15,5,FALSE)</f>
        <v>152.42538278319634</v>
      </c>
      <c r="G2" t="s">
        <v>44</v>
      </c>
      <c r="H2">
        <v>764.01724000000002</v>
      </c>
      <c r="I2">
        <v>100</v>
      </c>
      <c r="J2">
        <f>I2/H2</f>
        <v>0.13088709883038765</v>
      </c>
      <c r="K2">
        <f>1000*J2</f>
        <v>130.88709883038766</v>
      </c>
    </row>
    <row r="3" spans="1:11" x14ac:dyDescent="0.2">
      <c r="A3" s="2" t="s">
        <v>2</v>
      </c>
      <c r="B3" s="2" t="s">
        <v>6</v>
      </c>
      <c r="C3" s="2" t="s">
        <v>80</v>
      </c>
      <c r="D3" s="2">
        <f t="shared" si="0"/>
        <v>152.42538278319634</v>
      </c>
      <c r="G3" t="s">
        <v>6</v>
      </c>
      <c r="H3">
        <v>656.05871000000002</v>
      </c>
      <c r="I3">
        <v>100</v>
      </c>
      <c r="J3">
        <f t="shared" ref="J3:J4" si="1">I3/H3</f>
        <v>0.15242538278319634</v>
      </c>
      <c r="K3">
        <f t="shared" ref="K3:K4" si="2">1000*J3</f>
        <v>152.42538278319634</v>
      </c>
    </row>
    <row r="4" spans="1:11" x14ac:dyDescent="0.2">
      <c r="A4" s="2" t="s">
        <v>3</v>
      </c>
      <c r="B4" s="2" t="s">
        <v>6</v>
      </c>
      <c r="C4" s="2" t="s">
        <v>80</v>
      </c>
      <c r="D4" s="2">
        <f t="shared" si="0"/>
        <v>152.42538278319634</v>
      </c>
      <c r="G4" t="s">
        <v>23</v>
      </c>
      <c r="H4">
        <v>711.02547000000004</v>
      </c>
      <c r="I4">
        <v>100</v>
      </c>
      <c r="J4">
        <f t="shared" si="1"/>
        <v>0.14064193790413723</v>
      </c>
      <c r="K4">
        <f t="shared" si="2"/>
        <v>140.64193790413722</v>
      </c>
    </row>
    <row r="5" spans="1:11" x14ac:dyDescent="0.2">
      <c r="A5" s="2" t="s">
        <v>4</v>
      </c>
      <c r="B5" s="2" t="s">
        <v>6</v>
      </c>
      <c r="C5" s="2" t="s">
        <v>80</v>
      </c>
      <c r="D5" s="2">
        <f t="shared" si="0"/>
        <v>152.42538278319634</v>
      </c>
      <c r="G5" t="s">
        <v>7</v>
      </c>
      <c r="H5">
        <v>656.05871000000002</v>
      </c>
      <c r="I5">
        <v>100</v>
      </c>
      <c r="J5">
        <f t="shared" ref="J5" si="3">I5/H5</f>
        <v>0.15242538278319634</v>
      </c>
      <c r="K5">
        <f t="shared" ref="K5" si="4">1000*J5</f>
        <v>152.42538278319634</v>
      </c>
    </row>
    <row r="6" spans="1:11" x14ac:dyDescent="0.2">
      <c r="A6" s="2" t="s">
        <v>5</v>
      </c>
      <c r="B6" s="2" t="s">
        <v>6</v>
      </c>
      <c r="C6" s="2" t="s">
        <v>80</v>
      </c>
      <c r="D6" s="2">
        <f t="shared" si="0"/>
        <v>152.42538278319634</v>
      </c>
    </row>
    <row r="7" spans="1:11" x14ac:dyDescent="0.2">
      <c r="A7" s="2" t="s">
        <v>1</v>
      </c>
      <c r="B7" s="2" t="s">
        <v>6</v>
      </c>
      <c r="C7" s="2" t="s">
        <v>80</v>
      </c>
      <c r="D7" s="2">
        <f t="shared" si="0"/>
        <v>152.42538278319634</v>
      </c>
    </row>
    <row r="8" spans="1:11" x14ac:dyDescent="0.2">
      <c r="A8" s="2" t="s">
        <v>10</v>
      </c>
      <c r="B8" s="2" t="s">
        <v>23</v>
      </c>
      <c r="C8" s="2" t="s">
        <v>81</v>
      </c>
      <c r="D8" s="2">
        <f t="shared" si="0"/>
        <v>140.64193790413722</v>
      </c>
    </row>
    <row r="9" spans="1:11" x14ac:dyDescent="0.2">
      <c r="A9" s="2" t="s">
        <v>11</v>
      </c>
      <c r="B9" s="2" t="s">
        <v>23</v>
      </c>
      <c r="C9" s="2" t="s">
        <v>81</v>
      </c>
      <c r="D9" s="2">
        <f t="shared" si="0"/>
        <v>140.64193790413722</v>
      </c>
    </row>
    <row r="10" spans="1:11" x14ac:dyDescent="0.2">
      <c r="A10" s="2" t="s">
        <v>12</v>
      </c>
      <c r="B10" s="2" t="s">
        <v>23</v>
      </c>
      <c r="C10" s="2" t="s">
        <v>81</v>
      </c>
      <c r="D10" s="2">
        <f t="shared" si="0"/>
        <v>140.64193790413722</v>
      </c>
    </row>
    <row r="11" spans="1:11" x14ac:dyDescent="0.2">
      <c r="A11" s="2" t="s">
        <v>13</v>
      </c>
      <c r="B11" s="2" t="s">
        <v>23</v>
      </c>
      <c r="C11" s="2" t="s">
        <v>81</v>
      </c>
      <c r="D11" s="2">
        <f t="shared" si="0"/>
        <v>140.64193790413722</v>
      </c>
    </row>
    <row r="12" spans="1:11" x14ac:dyDescent="0.2">
      <c r="A12" s="2" t="s">
        <v>14</v>
      </c>
      <c r="B12" s="2" t="s">
        <v>23</v>
      </c>
      <c r="C12" s="2" t="s">
        <v>81</v>
      </c>
      <c r="D12" s="2">
        <f t="shared" si="0"/>
        <v>140.64193790413722</v>
      </c>
    </row>
    <row r="13" spans="1:11" x14ac:dyDescent="0.2">
      <c r="A13" s="2" t="s">
        <v>15</v>
      </c>
      <c r="B13" s="2" t="s">
        <v>23</v>
      </c>
      <c r="C13" s="2" t="s">
        <v>81</v>
      </c>
      <c r="D13" s="2">
        <f t="shared" si="0"/>
        <v>140.64193790413722</v>
      </c>
    </row>
    <row r="14" spans="1:11" x14ac:dyDescent="0.2">
      <c r="A14" s="2" t="s">
        <v>16</v>
      </c>
      <c r="B14" s="2" t="s">
        <v>23</v>
      </c>
      <c r="C14" s="2" t="s">
        <v>81</v>
      </c>
      <c r="D14" s="2">
        <f t="shared" si="0"/>
        <v>140.64193790413722</v>
      </c>
    </row>
    <row r="15" spans="1:11" x14ac:dyDescent="0.2">
      <c r="A15" s="2" t="s">
        <v>17</v>
      </c>
      <c r="B15" s="2" t="s">
        <v>23</v>
      </c>
      <c r="C15" s="2" t="s">
        <v>81</v>
      </c>
      <c r="D15" s="2">
        <f t="shared" si="0"/>
        <v>140.64193790413722</v>
      </c>
    </row>
    <row r="16" spans="1:11" x14ac:dyDescent="0.2">
      <c r="A16" s="2" t="s">
        <v>18</v>
      </c>
      <c r="B16" s="2" t="s">
        <v>23</v>
      </c>
      <c r="C16" s="2" t="s">
        <v>81</v>
      </c>
      <c r="D16" s="2">
        <f t="shared" si="0"/>
        <v>140.64193790413722</v>
      </c>
    </row>
    <row r="17" spans="1:4" x14ac:dyDescent="0.2">
      <c r="A17" s="2" t="s">
        <v>19</v>
      </c>
      <c r="B17" s="2" t="s">
        <v>23</v>
      </c>
      <c r="C17" s="2" t="s">
        <v>81</v>
      </c>
      <c r="D17" s="2">
        <f t="shared" si="0"/>
        <v>140.64193790413722</v>
      </c>
    </row>
    <row r="18" spans="1:4" x14ac:dyDescent="0.2">
      <c r="A18" s="2" t="s">
        <v>20</v>
      </c>
      <c r="B18" s="2" t="s">
        <v>23</v>
      </c>
      <c r="C18" s="2" t="s">
        <v>81</v>
      </c>
      <c r="D18" s="2">
        <f t="shared" si="0"/>
        <v>140.64193790413722</v>
      </c>
    </row>
    <row r="19" spans="1:4" x14ac:dyDescent="0.2">
      <c r="A19" s="2" t="s">
        <v>21</v>
      </c>
      <c r="B19" s="2" t="s">
        <v>23</v>
      </c>
      <c r="C19" s="2" t="s">
        <v>81</v>
      </c>
      <c r="D19" s="2">
        <f t="shared" si="0"/>
        <v>140.64193790413722</v>
      </c>
    </row>
    <row r="20" spans="1:4" x14ac:dyDescent="0.2">
      <c r="A20" s="2" t="s">
        <v>22</v>
      </c>
      <c r="B20" s="2" t="s">
        <v>23</v>
      </c>
      <c r="C20" s="2" t="s">
        <v>81</v>
      </c>
      <c r="D20" s="2">
        <f t="shared" si="0"/>
        <v>140.64193790413722</v>
      </c>
    </row>
    <row r="21" spans="1:4" x14ac:dyDescent="0.2">
      <c r="A21" s="2" t="s">
        <v>24</v>
      </c>
      <c r="B21" s="2" t="s">
        <v>23</v>
      </c>
      <c r="C21" s="2" t="s">
        <v>81</v>
      </c>
      <c r="D21" s="2">
        <f t="shared" si="0"/>
        <v>140.64193790413722</v>
      </c>
    </row>
    <row r="22" spans="1:4" x14ac:dyDescent="0.2">
      <c r="A22" s="2" t="s">
        <v>25</v>
      </c>
      <c r="B22" s="2" t="s">
        <v>23</v>
      </c>
      <c r="C22" s="2" t="s">
        <v>81</v>
      </c>
      <c r="D22" s="2">
        <f t="shared" si="0"/>
        <v>140.64193790413722</v>
      </c>
    </row>
    <row r="23" spans="1:4" x14ac:dyDescent="0.2">
      <c r="A23" s="2" t="s">
        <v>26</v>
      </c>
      <c r="B23" s="2" t="s">
        <v>23</v>
      </c>
      <c r="C23" s="2" t="s">
        <v>81</v>
      </c>
      <c r="D23" s="2">
        <f t="shared" si="0"/>
        <v>140.64193790413722</v>
      </c>
    </row>
    <row r="24" spans="1:4" x14ac:dyDescent="0.2">
      <c r="A24" s="2" t="s">
        <v>27</v>
      </c>
      <c r="B24" s="2" t="s">
        <v>23</v>
      </c>
      <c r="C24" s="2" t="s">
        <v>81</v>
      </c>
      <c r="D24" s="2">
        <f t="shared" si="0"/>
        <v>140.64193790413722</v>
      </c>
    </row>
    <row r="25" spans="1:4" x14ac:dyDescent="0.2">
      <c r="A25" s="2" t="s">
        <v>28</v>
      </c>
      <c r="B25" s="2" t="s">
        <v>23</v>
      </c>
      <c r="C25" s="2" t="s">
        <v>81</v>
      </c>
      <c r="D25" s="2">
        <f t="shared" si="0"/>
        <v>140.64193790413722</v>
      </c>
    </row>
    <row r="26" spans="1:4" x14ac:dyDescent="0.2">
      <c r="A26" s="2" t="s">
        <v>29</v>
      </c>
      <c r="B26" s="2" t="s">
        <v>23</v>
      </c>
      <c r="C26" s="2" t="s">
        <v>81</v>
      </c>
      <c r="D26" s="2">
        <f t="shared" si="0"/>
        <v>140.64193790413722</v>
      </c>
    </row>
    <row r="27" spans="1:4" x14ac:dyDescent="0.2">
      <c r="A27" s="2" t="s">
        <v>30</v>
      </c>
      <c r="B27" s="2" t="s">
        <v>23</v>
      </c>
      <c r="C27" s="2" t="s">
        <v>81</v>
      </c>
      <c r="D27" s="2">
        <f t="shared" si="0"/>
        <v>140.64193790413722</v>
      </c>
    </row>
    <row r="28" spans="1:4" x14ac:dyDescent="0.2">
      <c r="A28" s="2" t="s">
        <v>31</v>
      </c>
      <c r="B28" s="2" t="s">
        <v>23</v>
      </c>
      <c r="C28" s="2" t="s">
        <v>81</v>
      </c>
      <c r="D28" s="2">
        <f t="shared" si="0"/>
        <v>140.64193790413722</v>
      </c>
    </row>
    <row r="29" spans="1:4" x14ac:dyDescent="0.2">
      <c r="A29" s="2" t="s">
        <v>32</v>
      </c>
      <c r="B29" s="2" t="s">
        <v>23</v>
      </c>
      <c r="C29" s="2" t="s">
        <v>81</v>
      </c>
      <c r="D29" s="2">
        <f t="shared" si="0"/>
        <v>140.64193790413722</v>
      </c>
    </row>
    <row r="30" spans="1:4" x14ac:dyDescent="0.2">
      <c r="A30" s="2" t="s">
        <v>33</v>
      </c>
      <c r="B30" s="2" t="s">
        <v>23</v>
      </c>
      <c r="C30" s="2" t="s">
        <v>81</v>
      </c>
      <c r="D30" s="2">
        <f t="shared" si="0"/>
        <v>140.64193790413722</v>
      </c>
    </row>
    <row r="31" spans="1:4" x14ac:dyDescent="0.2">
      <c r="A31" s="2" t="s">
        <v>34</v>
      </c>
      <c r="B31" s="2" t="s">
        <v>23</v>
      </c>
      <c r="C31" s="2" t="s">
        <v>81</v>
      </c>
      <c r="D31" s="2">
        <f t="shared" si="0"/>
        <v>140.64193790413722</v>
      </c>
    </row>
    <row r="32" spans="1:4" x14ac:dyDescent="0.2">
      <c r="A32" s="2" t="s">
        <v>35</v>
      </c>
      <c r="B32" s="2" t="s">
        <v>23</v>
      </c>
      <c r="C32" s="2" t="s">
        <v>81</v>
      </c>
      <c r="D32" s="2">
        <f t="shared" si="0"/>
        <v>140.64193790413722</v>
      </c>
    </row>
    <row r="33" spans="1:4" x14ac:dyDescent="0.2">
      <c r="A33" s="2" t="s">
        <v>36</v>
      </c>
      <c r="B33" s="2" t="s">
        <v>23</v>
      </c>
      <c r="C33" s="2" t="s">
        <v>81</v>
      </c>
      <c r="D33" s="2">
        <f t="shared" si="0"/>
        <v>140.64193790413722</v>
      </c>
    </row>
    <row r="34" spans="1:4" x14ac:dyDescent="0.2">
      <c r="A34" s="2" t="s">
        <v>37</v>
      </c>
      <c r="B34" s="2" t="s">
        <v>23</v>
      </c>
      <c r="C34" s="2" t="s">
        <v>81</v>
      </c>
      <c r="D34" s="2">
        <f t="shared" ref="D34:D60" si="5">VLOOKUP($B34,$G$1:$K$15,5,FALSE)</f>
        <v>140.64193790413722</v>
      </c>
    </row>
    <row r="35" spans="1:4" x14ac:dyDescent="0.2">
      <c r="A35" s="2" t="s">
        <v>38</v>
      </c>
      <c r="B35" s="2" t="s">
        <v>44</v>
      </c>
      <c r="C35" s="2" t="s">
        <v>82</v>
      </c>
      <c r="D35" s="2">
        <f t="shared" si="5"/>
        <v>130.88709883038766</v>
      </c>
    </row>
    <row r="36" spans="1:4" x14ac:dyDescent="0.2">
      <c r="A36" s="2" t="s">
        <v>40</v>
      </c>
      <c r="B36" s="2" t="s">
        <v>44</v>
      </c>
      <c r="C36" s="2" t="s">
        <v>82</v>
      </c>
      <c r="D36" s="2">
        <f t="shared" si="5"/>
        <v>130.88709883038766</v>
      </c>
    </row>
    <row r="37" spans="1:4" x14ac:dyDescent="0.2">
      <c r="A37" s="2" t="s">
        <v>41</v>
      </c>
      <c r="B37" s="2" t="s">
        <v>44</v>
      </c>
      <c r="C37" s="2" t="s">
        <v>82</v>
      </c>
      <c r="D37" s="2">
        <f t="shared" si="5"/>
        <v>130.88709883038766</v>
      </c>
    </row>
    <row r="38" spans="1:4" x14ac:dyDescent="0.2">
      <c r="A38" s="2" t="s">
        <v>42</v>
      </c>
      <c r="B38" s="2" t="s">
        <v>44</v>
      </c>
      <c r="C38" s="2" t="s">
        <v>82</v>
      </c>
      <c r="D38" s="2">
        <f t="shared" si="5"/>
        <v>130.88709883038766</v>
      </c>
    </row>
    <row r="39" spans="1:4" x14ac:dyDescent="0.2">
      <c r="A39" s="2" t="s">
        <v>43</v>
      </c>
      <c r="B39" s="2" t="s">
        <v>44</v>
      </c>
      <c r="C39" s="2" t="s">
        <v>82</v>
      </c>
      <c r="D39" s="2">
        <f t="shared" si="5"/>
        <v>130.88709883038766</v>
      </c>
    </row>
    <row r="40" spans="1:4" x14ac:dyDescent="0.2">
      <c r="A40" s="2" t="s">
        <v>45</v>
      </c>
      <c r="B40" s="2" t="s">
        <v>44</v>
      </c>
      <c r="C40" s="2" t="s">
        <v>82</v>
      </c>
      <c r="D40" s="2">
        <f t="shared" si="5"/>
        <v>130.88709883038766</v>
      </c>
    </row>
    <row r="41" spans="1:4" x14ac:dyDescent="0.2">
      <c r="A41" s="2" t="s">
        <v>46</v>
      </c>
      <c r="B41" s="2" t="s">
        <v>44</v>
      </c>
      <c r="C41" s="2" t="s">
        <v>82</v>
      </c>
      <c r="D41" s="2">
        <f t="shared" si="5"/>
        <v>130.88709883038766</v>
      </c>
    </row>
    <row r="42" spans="1:4" x14ac:dyDescent="0.2">
      <c r="A42" s="2" t="s">
        <v>47</v>
      </c>
      <c r="B42" s="2" t="s">
        <v>44</v>
      </c>
      <c r="C42" s="2" t="s">
        <v>82</v>
      </c>
      <c r="D42" s="2">
        <f t="shared" si="5"/>
        <v>130.88709883038766</v>
      </c>
    </row>
    <row r="43" spans="1:4" x14ac:dyDescent="0.2">
      <c r="A43" s="2" t="s">
        <v>48</v>
      </c>
      <c r="B43" s="2" t="s">
        <v>44</v>
      </c>
      <c r="C43" s="2" t="s">
        <v>82</v>
      </c>
      <c r="D43" s="2">
        <f t="shared" si="5"/>
        <v>130.88709883038766</v>
      </c>
    </row>
    <row r="44" spans="1:4" x14ac:dyDescent="0.2">
      <c r="A44" s="2" t="s">
        <v>49</v>
      </c>
      <c r="B44" s="2" t="s">
        <v>44</v>
      </c>
      <c r="C44" s="2" t="s">
        <v>82</v>
      </c>
      <c r="D44" s="2">
        <f t="shared" si="5"/>
        <v>130.88709883038766</v>
      </c>
    </row>
    <row r="45" spans="1:4" x14ac:dyDescent="0.2">
      <c r="A45" s="2" t="s">
        <v>50</v>
      </c>
      <c r="B45" s="2" t="s">
        <v>44</v>
      </c>
      <c r="C45" s="2" t="s">
        <v>82</v>
      </c>
      <c r="D45" s="2">
        <f t="shared" si="5"/>
        <v>130.88709883038766</v>
      </c>
    </row>
    <row r="46" spans="1:4" x14ac:dyDescent="0.2">
      <c r="A46" s="2" t="s">
        <v>51</v>
      </c>
      <c r="B46" s="2" t="s">
        <v>44</v>
      </c>
      <c r="C46" s="2" t="s">
        <v>82</v>
      </c>
      <c r="D46" s="2">
        <f t="shared" si="5"/>
        <v>130.88709883038766</v>
      </c>
    </row>
    <row r="47" spans="1:4" x14ac:dyDescent="0.2">
      <c r="A47" s="2" t="s">
        <v>52</v>
      </c>
      <c r="B47" s="2" t="s">
        <v>44</v>
      </c>
      <c r="C47" s="2" t="s">
        <v>82</v>
      </c>
      <c r="D47" s="2">
        <f t="shared" si="5"/>
        <v>130.88709883038766</v>
      </c>
    </row>
    <row r="48" spans="1:4" x14ac:dyDescent="0.2">
      <c r="A48" s="2" t="s">
        <v>53</v>
      </c>
      <c r="B48" s="2" t="s">
        <v>44</v>
      </c>
      <c r="C48" s="2" t="s">
        <v>82</v>
      </c>
      <c r="D48" s="2">
        <f t="shared" si="5"/>
        <v>130.88709883038766</v>
      </c>
    </row>
    <row r="49" spans="1:4" x14ac:dyDescent="0.2">
      <c r="A49" s="2" t="s">
        <v>54</v>
      </c>
      <c r="B49" s="2" t="s">
        <v>44</v>
      </c>
      <c r="C49" s="2" t="s">
        <v>82</v>
      </c>
      <c r="D49" s="2">
        <f t="shared" si="5"/>
        <v>130.88709883038766</v>
      </c>
    </row>
    <row r="50" spans="1:4" x14ac:dyDescent="0.2">
      <c r="A50" s="2" t="s">
        <v>55</v>
      </c>
      <c r="B50" s="2" t="s">
        <v>44</v>
      </c>
      <c r="C50" s="2" t="s">
        <v>82</v>
      </c>
      <c r="D50" s="2">
        <f t="shared" si="5"/>
        <v>130.88709883038766</v>
      </c>
    </row>
    <row r="51" spans="1:4" x14ac:dyDescent="0.2">
      <c r="A51" t="s">
        <v>88</v>
      </c>
      <c r="B51" s="2" t="s">
        <v>6</v>
      </c>
      <c r="C51" s="2" t="s">
        <v>79</v>
      </c>
      <c r="D51" s="2">
        <f t="shared" si="5"/>
        <v>152.42538278319634</v>
      </c>
    </row>
    <row r="52" spans="1:4" x14ac:dyDescent="0.2">
      <c r="A52" t="s">
        <v>87</v>
      </c>
      <c r="B52" t="s">
        <v>7</v>
      </c>
      <c r="C52" s="2" t="s">
        <v>79</v>
      </c>
      <c r="D52" s="2">
        <f t="shared" si="5"/>
        <v>152.42538278319634</v>
      </c>
    </row>
    <row r="53" spans="1:4" x14ac:dyDescent="0.2">
      <c r="A53" t="s">
        <v>86</v>
      </c>
      <c r="B53" s="2" t="s">
        <v>6</v>
      </c>
      <c r="C53" s="2" t="s">
        <v>79</v>
      </c>
      <c r="D53" s="2">
        <f t="shared" si="5"/>
        <v>152.42538278319634</v>
      </c>
    </row>
    <row r="54" spans="1:4" x14ac:dyDescent="0.2">
      <c r="A54" t="s">
        <v>85</v>
      </c>
      <c r="B54" t="s">
        <v>7</v>
      </c>
      <c r="C54" s="2" t="s">
        <v>79</v>
      </c>
      <c r="D54" s="2">
        <f t="shared" si="5"/>
        <v>152.42538278319634</v>
      </c>
    </row>
    <row r="55" spans="1:4" x14ac:dyDescent="0.2">
      <c r="A55" t="s">
        <v>93</v>
      </c>
      <c r="B55" t="s">
        <v>7</v>
      </c>
      <c r="C55" s="2" t="s">
        <v>94</v>
      </c>
      <c r="D55" s="2">
        <f t="shared" si="5"/>
        <v>152.42538278319634</v>
      </c>
    </row>
    <row r="56" spans="1:4" x14ac:dyDescent="0.2">
      <c r="A56" t="s">
        <v>92</v>
      </c>
      <c r="B56" s="2" t="s">
        <v>6</v>
      </c>
      <c r="C56" s="2" t="s">
        <v>94</v>
      </c>
      <c r="D56" s="2">
        <f t="shared" si="5"/>
        <v>152.42538278319634</v>
      </c>
    </row>
    <row r="57" spans="1:4" x14ac:dyDescent="0.2">
      <c r="A57" t="s">
        <v>91</v>
      </c>
      <c r="B57" t="s">
        <v>7</v>
      </c>
      <c r="C57" s="2" t="s">
        <v>94</v>
      </c>
      <c r="D57" s="2">
        <f t="shared" si="5"/>
        <v>152.42538278319634</v>
      </c>
    </row>
    <row r="58" spans="1:4" x14ac:dyDescent="0.2">
      <c r="A58" t="s">
        <v>90</v>
      </c>
      <c r="B58" s="2" t="s">
        <v>6</v>
      </c>
      <c r="C58" s="2" t="s">
        <v>94</v>
      </c>
      <c r="D58" s="2">
        <f t="shared" si="5"/>
        <v>152.42538278319634</v>
      </c>
    </row>
    <row r="59" spans="1:4" x14ac:dyDescent="0.2">
      <c r="A59" t="s">
        <v>89</v>
      </c>
      <c r="B59" t="s">
        <v>7</v>
      </c>
      <c r="C59" s="2" t="s">
        <v>94</v>
      </c>
      <c r="D59" s="2">
        <f t="shared" si="5"/>
        <v>152.42538278319634</v>
      </c>
    </row>
    <row r="60" spans="1:4" x14ac:dyDescent="0.2">
      <c r="A60" t="s">
        <v>9</v>
      </c>
      <c r="B60" t="s">
        <v>7</v>
      </c>
      <c r="C60" s="2" t="s">
        <v>79</v>
      </c>
      <c r="D60" s="2">
        <f t="shared" si="5"/>
        <v>152.42538278319634</v>
      </c>
    </row>
  </sheetData>
  <pageMargins left="0.7" right="0.7" top="0.75" bottom="0.75" header="0.3" footer="0.3"/>
  <pageSetup paperSize="0" orientation="portrait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3"/>
  <sheetViews>
    <sheetView zoomScaleNormal="100" workbookViewId="0">
      <selection activeCell="I1" sqref="I1:K1048576"/>
    </sheetView>
  </sheetViews>
  <sheetFormatPr baseColWidth="10" defaultColWidth="8.83203125" defaultRowHeight="15" x14ac:dyDescent="0.2"/>
  <cols>
    <col min="2" max="2" width="20.5" style="2" bestFit="1" customWidth="1"/>
    <col min="3" max="3" width="11" bestFit="1" customWidth="1"/>
  </cols>
  <sheetData>
    <row r="1" spans="1:12" x14ac:dyDescent="0.2">
      <c r="C1" t="s">
        <v>0</v>
      </c>
      <c r="D1" t="s">
        <v>56</v>
      </c>
      <c r="E1" t="s">
        <v>57</v>
      </c>
      <c r="F1" t="s">
        <v>58</v>
      </c>
      <c r="G1" t="s">
        <v>59</v>
      </c>
      <c r="H1" t="s">
        <v>60</v>
      </c>
      <c r="I1" t="s">
        <v>61</v>
      </c>
      <c r="J1" t="s">
        <v>62</v>
      </c>
      <c r="K1" t="s">
        <v>63</v>
      </c>
      <c r="L1" t="s">
        <v>64</v>
      </c>
    </row>
    <row r="2" spans="1:12" x14ac:dyDescent="0.2">
      <c r="A2" t="str">
        <f>VLOOKUP($B2,'Lipid List'!$A$1:$D$100,3,FALSE)</f>
        <v>CoQ</v>
      </c>
      <c r="B2" s="2" t="s">
        <v>2</v>
      </c>
      <c r="C2" s="3">
        <f>IS_pmoles*IFERROR(1*EndoPA,0)/IS_PA</f>
        <v>0.7824278588381498</v>
      </c>
      <c r="D2" s="3">
        <f>IS_pmoles*IFERROR(1*EndoPA,0)/IS_PA</f>
        <v>1.1057345814962316</v>
      </c>
      <c r="E2" s="3">
        <f>IS_pmoles*IFERROR(1*EndoPA,0)/IS_PA</f>
        <v>0.51488922508692048</v>
      </c>
      <c r="F2" s="3">
        <f>IS_pmoles*IFERROR(1*EndoPA,0)/IS_PA</f>
        <v>0.73418327768677127</v>
      </c>
      <c r="G2" s="3">
        <f>IS_pmoles*IFERROR(1*EndoPA,0)/IS_PA</f>
        <v>0.82833075763770747</v>
      </c>
      <c r="H2" s="3">
        <f>IS_pmoles*IFERROR(1*EndoPA,0)/IS_PA</f>
        <v>0.36537112253420145</v>
      </c>
      <c r="I2" s="3">
        <f>IS_pmoles*IFERROR(1*EndoPA,0)/IS_PA</f>
        <v>0.13150410517522629</v>
      </c>
      <c r="J2" s="3">
        <f>IS_pmoles*IFERROR(1*EndoPA,0)/IS_PA</f>
        <v>0.1969914247195558</v>
      </c>
      <c r="K2" s="3">
        <f>IS_pmoles*IFERROR(1*EndoPA,0)/IS_PA</f>
        <v>22.655858900124333</v>
      </c>
      <c r="L2" s="3">
        <f>IS_pmoles*IFERROR(1*EndoPA,0)/IS_PA</f>
        <v>4.5099186560900915</v>
      </c>
    </row>
    <row r="3" spans="1:12" x14ac:dyDescent="0.2">
      <c r="A3" t="str">
        <f>VLOOKUP($B3,'Lipid List'!$A$1:$D$100,3,FALSE)</f>
        <v>CoQ</v>
      </c>
      <c r="B3" s="2" t="s">
        <v>3</v>
      </c>
      <c r="C3" s="3">
        <f>IS_pmoles*IFERROR(1*EndoPA,0)/IS_PA</f>
        <v>15.352346324927927</v>
      </c>
      <c r="D3" s="3">
        <f>IS_pmoles*IFERROR(1*EndoPA,0)/IS_PA</f>
        <v>22.160693809181115</v>
      </c>
      <c r="E3" s="3">
        <f>IS_pmoles*IFERROR(1*EndoPA,0)/IS_PA</f>
        <v>12.846816153379043</v>
      </c>
      <c r="F3" s="3">
        <f>IS_pmoles*IFERROR(1*EndoPA,0)/IS_PA</f>
        <v>17.244557542234141</v>
      </c>
      <c r="G3" s="3">
        <f>IS_pmoles*IFERROR(1*EndoPA,0)/IS_PA</f>
        <v>23.304986668572056</v>
      </c>
      <c r="H3" s="3">
        <f>IS_pmoles*IFERROR(1*EndoPA,0)/IS_PA</f>
        <v>10.393334882188201</v>
      </c>
      <c r="I3" s="3">
        <f>IS_pmoles*IFERROR(1*EndoPA,0)/IS_PA</f>
        <v>0.38446421988998702</v>
      </c>
      <c r="J3" s="3">
        <f>IS_pmoles*IFERROR(1*EndoPA,0)/IS_PA</f>
        <v>0.69486498330780455</v>
      </c>
      <c r="K3" s="3">
        <f>IS_pmoles*IFERROR(1*EndoPA,0)/IS_PA</f>
        <v>192.34487140333067</v>
      </c>
      <c r="L3" s="3">
        <f>IS_pmoles*IFERROR(1*EndoPA,0)/IS_PA</f>
        <v>37.6676226382734</v>
      </c>
    </row>
    <row r="4" spans="1:12" x14ac:dyDescent="0.2">
      <c r="A4" t="str">
        <f>VLOOKUP($B4,'Lipid List'!$A$1:$D$100,3,FALSE)</f>
        <v>CoQ</v>
      </c>
      <c r="B4" s="2" t="s">
        <v>4</v>
      </c>
      <c r="C4" s="3">
        <f>IS_pmoles*IFERROR(1*EndoPA,0)/IS_PA</f>
        <v>347.06383921780076</v>
      </c>
      <c r="D4" s="3">
        <f>IS_pmoles*IFERROR(1*EndoPA,0)/IS_PA</f>
        <v>398.74986932468676</v>
      </c>
      <c r="E4" s="3">
        <f>IS_pmoles*IFERROR(1*EndoPA,0)/IS_PA</f>
        <v>324.24844141700322</v>
      </c>
      <c r="F4" s="3">
        <f>IS_pmoles*IFERROR(1*EndoPA,0)/IS_PA</f>
        <v>367.27716149005954</v>
      </c>
      <c r="G4" s="3">
        <f>IS_pmoles*IFERROR(1*EndoPA,0)/IS_PA</f>
        <v>486.81295218078088</v>
      </c>
      <c r="H4" s="3">
        <f>IS_pmoles*IFERROR(1*EndoPA,0)/IS_PA</f>
        <v>333.39096058833417</v>
      </c>
      <c r="I4" s="3">
        <f>IS_pmoles*IFERROR(1*EndoPA,0)/IS_PA</f>
        <v>0.41677618834107594</v>
      </c>
      <c r="J4" s="3">
        <f>IS_pmoles*IFERROR(1*EndoPA,0)/IS_PA</f>
        <v>0.67203161533344202</v>
      </c>
      <c r="K4" s="3">
        <f>IS_pmoles*IFERROR(1*EndoPA,0)/IS_PA</f>
        <v>979.95181149486734</v>
      </c>
      <c r="L4" s="3">
        <f>IS_pmoles*IFERROR(1*EndoPA,0)/IS_PA</f>
        <v>272.90282458594828</v>
      </c>
    </row>
    <row r="5" spans="1:12" x14ac:dyDescent="0.2">
      <c r="A5" t="str">
        <f>VLOOKUP($B5,'Lipid List'!$A$1:$D$100,3,FALSE)</f>
        <v>CoQ</v>
      </c>
      <c r="B5" s="2" t="s">
        <v>5</v>
      </c>
      <c r="C5" s="3">
        <f>IS_pmoles*IFERROR(1*EndoPA,0)/IS_PA</f>
        <v>3.0614480748704826</v>
      </c>
      <c r="D5" s="3">
        <f>IS_pmoles*IFERROR(1*EndoPA,0)/IS_PA</f>
        <v>2.5496682741372454</v>
      </c>
      <c r="E5" s="3">
        <f>IS_pmoles*IFERROR(1*EndoPA,0)/IS_PA</f>
        <v>2.2836431121076211</v>
      </c>
      <c r="F5" s="3">
        <f>IS_pmoles*IFERROR(1*EndoPA,0)/IS_PA</f>
        <v>3.1715961965264259</v>
      </c>
      <c r="G5" s="3">
        <f>IS_pmoles*IFERROR(1*EndoPA,0)/IS_PA</f>
        <v>4.8558194188657255</v>
      </c>
      <c r="H5" s="3">
        <f>IS_pmoles*IFERROR(1*EndoPA,0)/IS_PA</f>
        <v>2.8151517855023216</v>
      </c>
      <c r="I5" s="3">
        <f>IS_pmoles*IFERROR(1*EndoPA,0)/IS_PA</f>
        <v>1.3937001036801478E-2</v>
      </c>
      <c r="J5" s="3">
        <f>IS_pmoles*IFERROR(1*EndoPA,0)/IS_PA</f>
        <v>0</v>
      </c>
      <c r="K5" s="3">
        <f>IS_pmoles*IFERROR(1*EndoPA,0)/IS_PA</f>
        <v>10.537478289601165</v>
      </c>
      <c r="L5" s="3">
        <f>IS_pmoles*IFERROR(1*EndoPA,0)/IS_PA</f>
        <v>2.6187774837498732</v>
      </c>
    </row>
    <row r="6" spans="1:12" x14ac:dyDescent="0.2">
      <c r="A6" t="str">
        <f>VLOOKUP($B6,'Lipid List'!$A$1:$D$100,3,FALSE)</f>
        <v>CoQ</v>
      </c>
      <c r="B6" s="2" t="s">
        <v>1</v>
      </c>
      <c r="C6" s="3">
        <f>IS_pmoles*IFERROR(1*EndoPA,0)/IS_PA</f>
        <v>0.16377260234133215</v>
      </c>
      <c r="D6" s="3">
        <f>IS_pmoles*IFERROR(1*EndoPA,0)/IS_PA</f>
        <v>0.17031401716041436</v>
      </c>
      <c r="E6" s="3">
        <f>IS_pmoles*IFERROR(1*EndoPA,0)/IS_PA</f>
        <v>0.13559377757380567</v>
      </c>
      <c r="F6" s="3">
        <f>IS_pmoles*IFERROR(1*EndoPA,0)/IS_PA</f>
        <v>0.25573312995527436</v>
      </c>
      <c r="G6" s="3">
        <f>IS_pmoles*IFERROR(1*EndoPA,0)/IS_PA</f>
        <v>0.22011164027680979</v>
      </c>
      <c r="H6" s="3">
        <f>IS_pmoles*IFERROR(1*EndoPA,0)/IS_PA</f>
        <v>0.18135904439556841</v>
      </c>
      <c r="I6" s="3">
        <f>IS_pmoles*IFERROR(1*EndoPA,0)/IS_PA</f>
        <v>0.51965072264086742</v>
      </c>
      <c r="J6" s="3">
        <f>IS_pmoles*IFERROR(1*EndoPA,0)/IS_PA</f>
        <v>0.44483011596108285</v>
      </c>
      <c r="K6" s="3">
        <f>IS_pmoles*IFERROR(1*EndoPA,0)/IS_PA</f>
        <v>0.23800761136244039</v>
      </c>
      <c r="L6" s="3">
        <f>IS_pmoles*IFERROR(1*EndoPA,0)/IS_PA</f>
        <v>0.1666174304128526</v>
      </c>
    </row>
    <row r="7" spans="1:12" x14ac:dyDescent="0.2">
      <c r="A7" t="str">
        <f>VLOOKUP($B7,'Lipid List'!$A$1:$D$100,3,FALSE)</f>
        <v>PE</v>
      </c>
      <c r="B7" s="2" t="s">
        <v>10</v>
      </c>
      <c r="C7" s="3">
        <f>IS_pmoles*IFERROR(1*EndoPA,0)/IS_PA</f>
        <v>8.4263492070735413E-2</v>
      </c>
      <c r="D7" s="3">
        <f>IS_pmoles*IFERROR(1*EndoPA,0)/IS_PA</f>
        <v>8.630770052464462E-2</v>
      </c>
      <c r="E7" s="3">
        <f>IS_pmoles*IFERROR(1*EndoPA,0)/IS_PA</f>
        <v>9.0534270582925847E-2</v>
      </c>
      <c r="F7" s="3">
        <f>IS_pmoles*IFERROR(1*EndoPA,0)/IS_PA</f>
        <v>0</v>
      </c>
      <c r="G7" s="3">
        <f>IS_pmoles*IFERROR(1*EndoPA,0)/IS_PA</f>
        <v>0</v>
      </c>
      <c r="H7" s="3">
        <f>IS_pmoles*IFERROR(1*EndoPA,0)/IS_PA</f>
        <v>0</v>
      </c>
      <c r="I7" s="3">
        <f>IS_pmoles*IFERROR(1*EndoPA,0)/IS_PA</f>
        <v>0</v>
      </c>
      <c r="J7" s="3">
        <f>IS_pmoles*IFERROR(1*EndoPA,0)/IS_PA</f>
        <v>0</v>
      </c>
      <c r="K7" s="3">
        <f>IS_pmoles*IFERROR(1*EndoPA,0)/IS_PA</f>
        <v>3.0751590603063703</v>
      </c>
      <c r="L7" s="3">
        <f>IS_pmoles*IFERROR(1*EndoPA,0)/IS_PA</f>
        <v>0.59334406405390483</v>
      </c>
    </row>
    <row r="8" spans="1:12" x14ac:dyDescent="0.2">
      <c r="A8" t="str">
        <f>VLOOKUP($B8,'Lipid List'!$A$1:$D$100,3,FALSE)</f>
        <v>PE</v>
      </c>
      <c r="B8" s="2" t="s">
        <v>11</v>
      </c>
      <c r="C8" s="3">
        <f>IS_pmoles*IFERROR(1*EndoPA,0)/IS_PA</f>
        <v>0.24566933547398548</v>
      </c>
      <c r="D8" s="3">
        <f>IS_pmoles*IFERROR(1*EndoPA,0)/IS_PA</f>
        <v>9.5096807294040381E-2</v>
      </c>
      <c r="E8" s="3">
        <f>IS_pmoles*IFERROR(1*EndoPA,0)/IS_PA</f>
        <v>0.38875637248137385</v>
      </c>
      <c r="F8" s="3">
        <f>IS_pmoles*IFERROR(1*EndoPA,0)/IS_PA</f>
        <v>0</v>
      </c>
      <c r="G8" s="3">
        <f>IS_pmoles*IFERROR(1*EndoPA,0)/IS_PA</f>
        <v>0</v>
      </c>
      <c r="H8" s="3">
        <f>IS_pmoles*IFERROR(1*EndoPA,0)/IS_PA</f>
        <v>0</v>
      </c>
      <c r="I8" s="3">
        <f>IS_pmoles*IFERROR(1*EndoPA,0)/IS_PA</f>
        <v>0</v>
      </c>
      <c r="J8" s="3">
        <f>IS_pmoles*IFERROR(1*EndoPA,0)/IS_PA</f>
        <v>0</v>
      </c>
      <c r="K8" s="3">
        <f>IS_pmoles*IFERROR(1*EndoPA,0)/IS_PA</f>
        <v>8.7068402155089757</v>
      </c>
      <c r="L8" s="3">
        <f>IS_pmoles*IFERROR(1*EndoPA,0)/IS_PA</f>
        <v>1.8116587418038457</v>
      </c>
    </row>
    <row r="9" spans="1:12" x14ac:dyDescent="0.2">
      <c r="A9" t="str">
        <f>VLOOKUP($B9,'Lipid List'!$A$1:$D$100,3,FALSE)</f>
        <v>PE</v>
      </c>
      <c r="B9" s="2" t="s">
        <v>12</v>
      </c>
      <c r="C9" s="3">
        <f>IS_pmoles*IFERROR(1*EndoPA,0)/IS_PA</f>
        <v>0.57668739788267132</v>
      </c>
      <c r="D9" s="3">
        <f>IS_pmoles*IFERROR(1*EndoPA,0)/IS_PA</f>
        <v>0.378555085413388</v>
      </c>
      <c r="E9" s="3">
        <f>IS_pmoles*IFERROR(1*EndoPA,0)/IS_PA</f>
        <v>0.33703528006097139</v>
      </c>
      <c r="F9" s="3">
        <f>IS_pmoles*IFERROR(1*EndoPA,0)/IS_PA</f>
        <v>0</v>
      </c>
      <c r="G9" s="3">
        <f>IS_pmoles*IFERROR(1*EndoPA,0)/IS_PA</f>
        <v>0.112372493772536</v>
      </c>
      <c r="H9" s="3">
        <f>IS_pmoles*IFERROR(1*EndoPA,0)/IS_PA</f>
        <v>5.0204088685860508E-2</v>
      </c>
      <c r="I9" s="3">
        <f>IS_pmoles*IFERROR(1*EndoPA,0)/IS_PA</f>
        <v>0</v>
      </c>
      <c r="J9" s="3">
        <f>IS_pmoles*IFERROR(1*EndoPA,0)/IS_PA</f>
        <v>0</v>
      </c>
      <c r="K9" s="3">
        <f>IS_pmoles*IFERROR(1*EndoPA,0)/IS_PA</f>
        <v>56.965393443735238</v>
      </c>
      <c r="L9" s="3">
        <f>IS_pmoles*IFERROR(1*EndoPA,0)/IS_PA</f>
        <v>14.031796527522998</v>
      </c>
    </row>
    <row r="10" spans="1:12" x14ac:dyDescent="0.2">
      <c r="A10" t="str">
        <f>VLOOKUP($B10,'Lipid List'!$A$1:$D$100,3,FALSE)</f>
        <v>PE</v>
      </c>
      <c r="B10" s="2" t="s">
        <v>13</v>
      </c>
      <c r="C10" s="3">
        <f>IS_pmoles*IFERROR(1*EndoPA,0)/IS_PA</f>
        <v>16.68887646233566</v>
      </c>
      <c r="D10" s="3">
        <f>IS_pmoles*IFERROR(1*EndoPA,0)/IS_PA</f>
        <v>14.102853255375537</v>
      </c>
      <c r="E10" s="3">
        <f>IS_pmoles*IFERROR(1*EndoPA,0)/IS_PA</f>
        <v>10.67430192303539</v>
      </c>
      <c r="F10" s="3">
        <f>IS_pmoles*IFERROR(1*EndoPA,0)/IS_PA</f>
        <v>5.3352274319811439</v>
      </c>
      <c r="G10" s="3">
        <f>IS_pmoles*IFERROR(1*EndoPA,0)/IS_PA</f>
        <v>9.4353298950532221</v>
      </c>
      <c r="H10" s="3">
        <f>IS_pmoles*IFERROR(1*EndoPA,0)/IS_PA</f>
        <v>5.696563442962268</v>
      </c>
      <c r="I10" s="3">
        <f>IS_pmoles*IFERROR(1*EndoPA,0)/IS_PA</f>
        <v>0.98836689686423551</v>
      </c>
      <c r="J10" s="3">
        <f>IS_pmoles*IFERROR(1*EndoPA,0)/IS_PA</f>
        <v>0.63431478560822308</v>
      </c>
      <c r="K10" s="3">
        <f>IS_pmoles*IFERROR(1*EndoPA,0)/IS_PA</f>
        <v>2707.03963698084</v>
      </c>
      <c r="L10" s="3">
        <f>IS_pmoles*IFERROR(1*EndoPA,0)/IS_PA</f>
        <v>1164.1779396306904</v>
      </c>
    </row>
    <row r="11" spans="1:12" x14ac:dyDescent="0.2">
      <c r="A11" t="str">
        <f>VLOOKUP($B11,'Lipid List'!$A$1:$D$100,3,FALSE)</f>
        <v>PE</v>
      </c>
      <c r="B11" s="2" t="s">
        <v>14</v>
      </c>
      <c r="C11" s="3">
        <f>IS_pmoles*IFERROR(1*EndoPA,0)/IS_PA</f>
        <v>3.0053076046966898</v>
      </c>
      <c r="D11" s="3">
        <f>IS_pmoles*IFERROR(1*EndoPA,0)/IS_PA</f>
        <v>2.4092216059331419</v>
      </c>
      <c r="E11" s="3">
        <f>IS_pmoles*IFERROR(1*EndoPA,0)/IS_PA</f>
        <v>2.900895436913693</v>
      </c>
      <c r="F11" s="3">
        <f>IS_pmoles*IFERROR(1*EndoPA,0)/IS_PA</f>
        <v>0.27786680975380496</v>
      </c>
      <c r="G11" s="3">
        <f>IS_pmoles*IFERROR(1*EndoPA,0)/IS_PA</f>
        <v>0.955611961579376</v>
      </c>
      <c r="H11" s="3">
        <f>IS_pmoles*IFERROR(1*EndoPA,0)/IS_PA</f>
        <v>1.0870356630184321</v>
      </c>
      <c r="I11" s="3">
        <f>IS_pmoles*IFERROR(1*EndoPA,0)/IS_PA</f>
        <v>0</v>
      </c>
      <c r="J11" s="3">
        <f>IS_pmoles*IFERROR(1*EndoPA,0)/IS_PA</f>
        <v>0</v>
      </c>
      <c r="K11" s="3">
        <f>IS_pmoles*IFERROR(1*EndoPA,0)/IS_PA</f>
        <v>25.717527597777515</v>
      </c>
      <c r="L11" s="3">
        <f>IS_pmoles*IFERROR(1*EndoPA,0)/IS_PA</f>
        <v>5.7967566029708246</v>
      </c>
    </row>
    <row r="12" spans="1:12" x14ac:dyDescent="0.2">
      <c r="A12" t="str">
        <f>VLOOKUP($B12,'Lipid List'!$A$1:$D$100,3,FALSE)</f>
        <v>PE</v>
      </c>
      <c r="B12" s="2" t="s">
        <v>15</v>
      </c>
      <c r="C12" s="3">
        <f>IS_pmoles*IFERROR(1*EndoPA,0)/IS_PA</f>
        <v>8.681571367329137E-2</v>
      </c>
      <c r="D12" s="3">
        <f>IS_pmoles*IFERROR(1*EndoPA,0)/IS_PA</f>
        <v>7.48604431627891E-2</v>
      </c>
      <c r="E12" s="3">
        <f>IS_pmoles*IFERROR(1*EndoPA,0)/IS_PA</f>
        <v>0.31951994594088912</v>
      </c>
      <c r="F12" s="3">
        <f>IS_pmoles*IFERROR(1*EndoPA,0)/IS_PA</f>
        <v>0</v>
      </c>
      <c r="G12" s="3">
        <f>IS_pmoles*IFERROR(1*EndoPA,0)/IS_PA</f>
        <v>0</v>
      </c>
      <c r="H12" s="3">
        <f>IS_pmoles*IFERROR(1*EndoPA,0)/IS_PA</f>
        <v>0</v>
      </c>
      <c r="I12" s="3">
        <f>IS_pmoles*IFERROR(1*EndoPA,0)/IS_PA</f>
        <v>0</v>
      </c>
      <c r="J12" s="3">
        <f>IS_pmoles*IFERROR(1*EndoPA,0)/IS_PA</f>
        <v>0</v>
      </c>
      <c r="K12" s="3">
        <f>IS_pmoles*IFERROR(1*EndoPA,0)/IS_PA</f>
        <v>0.76447092997250032</v>
      </c>
      <c r="L12" s="3">
        <f>IS_pmoles*IFERROR(1*EndoPA,0)/IS_PA</f>
        <v>9.1054637182152579E-2</v>
      </c>
    </row>
    <row r="13" spans="1:12" x14ac:dyDescent="0.2">
      <c r="A13" t="str">
        <f>VLOOKUP($B13,'Lipid List'!$A$1:$D$100,3,FALSE)</f>
        <v>PE</v>
      </c>
      <c r="B13" s="2" t="s">
        <v>16</v>
      </c>
      <c r="C13" s="3">
        <f>IS_pmoles*IFERROR(1*EndoPA,0)/IS_PA</f>
        <v>1.6356909079841659</v>
      </c>
      <c r="D13" s="3">
        <f>IS_pmoles*IFERROR(1*EndoPA,0)/IS_PA</f>
        <v>1.0607505170236149</v>
      </c>
      <c r="E13" s="3">
        <f>IS_pmoles*IFERROR(1*EndoPA,0)/IS_PA</f>
        <v>1.091655883886002</v>
      </c>
      <c r="F13" s="3">
        <f>IS_pmoles*IFERROR(1*EndoPA,0)/IS_PA</f>
        <v>0.50826130328278807</v>
      </c>
      <c r="G13" s="3">
        <f>IS_pmoles*IFERROR(1*EndoPA,0)/IS_PA</f>
        <v>0.74216350955918864</v>
      </c>
      <c r="H13" s="3">
        <f>IS_pmoles*IFERROR(1*EndoPA,0)/IS_PA</f>
        <v>0.61812987193367464</v>
      </c>
      <c r="I13" s="3">
        <f>IS_pmoles*IFERROR(1*EndoPA,0)/IS_PA</f>
        <v>7.0804073316188265E-2</v>
      </c>
      <c r="J13" s="3">
        <f>IS_pmoles*IFERROR(1*EndoPA,0)/IS_PA</f>
        <v>7.4637688579969455E-2</v>
      </c>
      <c r="K13" s="3">
        <f>IS_pmoles*IFERROR(1*EndoPA,0)/IS_PA</f>
        <v>167.84751058577723</v>
      </c>
      <c r="L13" s="3">
        <f>IS_pmoles*IFERROR(1*EndoPA,0)/IS_PA</f>
        <v>50.752256617162743</v>
      </c>
    </row>
    <row r="14" spans="1:12" x14ac:dyDescent="0.2">
      <c r="A14" t="str">
        <f>VLOOKUP($B14,'Lipid List'!$A$1:$D$100,3,FALSE)</f>
        <v>PE</v>
      </c>
      <c r="B14" s="2" t="s">
        <v>17</v>
      </c>
      <c r="C14" s="3">
        <f>IS_pmoles*IFERROR(1*EndoPA,0)/IS_PA</f>
        <v>17.248400303871762</v>
      </c>
      <c r="D14" s="3">
        <f>IS_pmoles*IFERROR(1*EndoPA,0)/IS_PA</f>
        <v>13.96904903766945</v>
      </c>
      <c r="E14" s="3">
        <f>IS_pmoles*IFERROR(1*EndoPA,0)/IS_PA</f>
        <v>11.205289377419037</v>
      </c>
      <c r="F14" s="3">
        <f>IS_pmoles*IFERROR(1*EndoPA,0)/IS_PA</f>
        <v>6.3447289458300649</v>
      </c>
      <c r="G14" s="3">
        <f>IS_pmoles*IFERROR(1*EndoPA,0)/IS_PA</f>
        <v>9.4336777437131136</v>
      </c>
      <c r="H14" s="3">
        <f>IS_pmoles*IFERROR(1*EndoPA,0)/IS_PA</f>
        <v>6.0518396900134972</v>
      </c>
      <c r="I14" s="3">
        <f>IS_pmoles*IFERROR(1*EndoPA,0)/IS_PA</f>
        <v>1.5107597226925571</v>
      </c>
      <c r="J14" s="3">
        <f>IS_pmoles*IFERROR(1*EndoPA,0)/IS_PA</f>
        <v>1.2848941039329165</v>
      </c>
      <c r="K14" s="3">
        <f>IS_pmoles*IFERROR(1*EndoPA,0)/IS_PA</f>
        <v>964.80088065769155</v>
      </c>
      <c r="L14" s="3">
        <f>IS_pmoles*IFERROR(1*EndoPA,0)/IS_PA</f>
        <v>193.73220408345622</v>
      </c>
    </row>
    <row r="15" spans="1:12" x14ac:dyDescent="0.2">
      <c r="A15" t="str">
        <f>VLOOKUP($B15,'Lipid List'!$A$1:$D$100,3,FALSE)</f>
        <v>PE</v>
      </c>
      <c r="B15" s="2" t="s">
        <v>18</v>
      </c>
      <c r="C15" s="3">
        <f>IS_pmoles*IFERROR(1*EndoPA,0)/IS_PA</f>
        <v>0.59427308370598897</v>
      </c>
      <c r="D15" s="3">
        <f>IS_pmoles*IFERROR(1*EndoPA,0)/IS_PA</f>
        <v>0.4300257096145173</v>
      </c>
      <c r="E15" s="3">
        <f>IS_pmoles*IFERROR(1*EndoPA,0)/IS_PA</f>
        <v>1.0880537825444823</v>
      </c>
      <c r="F15" s="3">
        <f>IS_pmoles*IFERROR(1*EndoPA,0)/IS_PA</f>
        <v>0</v>
      </c>
      <c r="G15" s="3">
        <f>IS_pmoles*IFERROR(1*EndoPA,0)/IS_PA</f>
        <v>0</v>
      </c>
      <c r="H15" s="3">
        <f>IS_pmoles*IFERROR(1*EndoPA,0)/IS_PA</f>
        <v>0.2749650190891762</v>
      </c>
      <c r="I15" s="3">
        <f>IS_pmoles*IFERROR(1*EndoPA,0)/IS_PA</f>
        <v>0</v>
      </c>
      <c r="J15" s="3">
        <f>IS_pmoles*IFERROR(1*EndoPA,0)/IS_PA</f>
        <v>0</v>
      </c>
      <c r="K15" s="3">
        <f>IS_pmoles*IFERROR(1*EndoPA,0)/IS_PA</f>
        <v>16.420188788573451</v>
      </c>
      <c r="L15" s="3">
        <f>IS_pmoles*IFERROR(1*EndoPA,0)/IS_PA</f>
        <v>3.7984747811592379</v>
      </c>
    </row>
    <row r="16" spans="1:12" x14ac:dyDescent="0.2">
      <c r="A16" t="str">
        <f>VLOOKUP($B16,'Lipid List'!$A$1:$D$100,3,FALSE)</f>
        <v>PE</v>
      </c>
      <c r="B16" s="2" t="s">
        <v>19</v>
      </c>
      <c r="C16" s="3">
        <f>IS_pmoles*IFERROR(1*EndoPA,0)/IS_PA</f>
        <v>7.5749723866945535</v>
      </c>
      <c r="D16" s="3">
        <f>IS_pmoles*IFERROR(1*EndoPA,0)/IS_PA</f>
        <v>6.4207849778442423</v>
      </c>
      <c r="E16" s="3">
        <f>IS_pmoles*IFERROR(1*EndoPA,0)/IS_PA</f>
        <v>5.7624504720239536</v>
      </c>
      <c r="F16" s="3">
        <f>IS_pmoles*IFERROR(1*EndoPA,0)/IS_PA</f>
        <v>3.1921595912744816</v>
      </c>
      <c r="G16" s="3">
        <f>IS_pmoles*IFERROR(1*EndoPA,0)/IS_PA</f>
        <v>5.2590000937174501</v>
      </c>
      <c r="H16" s="3">
        <f>IS_pmoles*IFERROR(1*EndoPA,0)/IS_PA</f>
        <v>3.5060945479634604</v>
      </c>
      <c r="I16" s="3">
        <f>IS_pmoles*IFERROR(1*EndoPA,0)/IS_PA</f>
        <v>0.20806405511854392</v>
      </c>
      <c r="J16" s="3">
        <f>IS_pmoles*IFERROR(1*EndoPA,0)/IS_PA</f>
        <v>0.1552324471693855</v>
      </c>
      <c r="K16" s="3">
        <f>IS_pmoles*IFERROR(1*EndoPA,0)/IS_PA</f>
        <v>1102.2450797609961</v>
      </c>
      <c r="L16" s="3">
        <f>IS_pmoles*IFERROR(1*EndoPA,0)/IS_PA</f>
        <v>645.90725821273634</v>
      </c>
    </row>
    <row r="17" spans="1:12" x14ac:dyDescent="0.2">
      <c r="A17" t="str">
        <f>VLOOKUP($B17,'Lipid List'!$A$1:$D$100,3,FALSE)</f>
        <v>PE</v>
      </c>
      <c r="B17" s="2" t="s">
        <v>20</v>
      </c>
      <c r="C17" s="3">
        <f>IS_pmoles*IFERROR(1*EndoPA,0)/IS_PA</f>
        <v>20.671122432201841</v>
      </c>
      <c r="D17" s="3">
        <f>IS_pmoles*IFERROR(1*EndoPA,0)/IS_PA</f>
        <v>17.316646637061424</v>
      </c>
      <c r="E17" s="3">
        <f>IS_pmoles*IFERROR(1*EndoPA,0)/IS_PA</f>
        <v>24.160303305754702</v>
      </c>
      <c r="F17" s="3">
        <f>IS_pmoles*IFERROR(1*EndoPA,0)/IS_PA</f>
        <v>9.9427491925526006</v>
      </c>
      <c r="G17" s="3">
        <f>IS_pmoles*IFERROR(1*EndoPA,0)/IS_PA</f>
        <v>16.258195456932103</v>
      </c>
      <c r="H17" s="3">
        <f>IS_pmoles*IFERROR(1*EndoPA,0)/IS_PA</f>
        <v>16.197871503188995</v>
      </c>
      <c r="I17" s="3">
        <f>IS_pmoles*IFERROR(1*EndoPA,0)/IS_PA</f>
        <v>0.37998852022066398</v>
      </c>
      <c r="J17" s="3">
        <f>IS_pmoles*IFERROR(1*EndoPA,0)/IS_PA</f>
        <v>0.4576688113640518</v>
      </c>
      <c r="K17" s="3">
        <f>IS_pmoles*IFERROR(1*EndoPA,0)/IS_PA</f>
        <v>157.26350657026001</v>
      </c>
      <c r="L17" s="3">
        <f>IS_pmoles*IFERROR(1*EndoPA,0)/IS_PA</f>
        <v>52.897937062653199</v>
      </c>
    </row>
    <row r="18" spans="1:12" x14ac:dyDescent="0.2">
      <c r="A18" t="str">
        <f>VLOOKUP($B18,'Lipid List'!$A$1:$D$100,3,FALSE)</f>
        <v>PE</v>
      </c>
      <c r="B18" s="2" t="s">
        <v>21</v>
      </c>
      <c r="C18" s="3">
        <f>IS_pmoles*IFERROR(1*EndoPA,0)/IS_PA</f>
        <v>2.8116153544373788</v>
      </c>
      <c r="D18" s="3">
        <f>IS_pmoles*IFERROR(1*EndoPA,0)/IS_PA</f>
        <v>2.47362379381785</v>
      </c>
      <c r="E18" s="3">
        <f>IS_pmoles*IFERROR(1*EndoPA,0)/IS_PA</f>
        <v>2.374863431507372</v>
      </c>
      <c r="F18" s="3">
        <f>IS_pmoles*IFERROR(1*EndoPA,0)/IS_PA</f>
        <v>1.0075891348616746</v>
      </c>
      <c r="G18" s="3">
        <f>IS_pmoles*IFERROR(1*EndoPA,0)/IS_PA</f>
        <v>1.6813675025333434</v>
      </c>
      <c r="H18" s="3">
        <f>IS_pmoles*IFERROR(1*EndoPA,0)/IS_PA</f>
        <v>1.4182750765851369</v>
      </c>
      <c r="I18" s="3">
        <f>IS_pmoles*IFERROR(1*EndoPA,0)/IS_PA</f>
        <v>0</v>
      </c>
      <c r="J18" s="3">
        <f>IS_pmoles*IFERROR(1*EndoPA,0)/IS_PA</f>
        <v>0</v>
      </c>
      <c r="K18" s="3">
        <f>IS_pmoles*IFERROR(1*EndoPA,0)/IS_PA</f>
        <v>0.63149173493101052</v>
      </c>
      <c r="L18" s="3">
        <f>IS_pmoles*IFERROR(1*EndoPA,0)/IS_PA</f>
        <v>0.10091013526932596</v>
      </c>
    </row>
    <row r="19" spans="1:12" x14ac:dyDescent="0.2">
      <c r="A19" t="str">
        <f>VLOOKUP($B19,'Lipid List'!$A$1:$D$100,3,FALSE)</f>
        <v>PE</v>
      </c>
      <c r="B19" s="2" t="s">
        <v>22</v>
      </c>
      <c r="C19" s="3">
        <f>IS_pmoles*IFERROR(1*EndoPA,0)/IS_PA</f>
        <v>0.47526273045419132</v>
      </c>
      <c r="D19" s="3">
        <f>IS_pmoles*IFERROR(1*EndoPA,0)/IS_PA</f>
        <v>0.27421134959487486</v>
      </c>
      <c r="E19" s="3">
        <f>IS_pmoles*IFERROR(1*EndoPA,0)/IS_PA</f>
        <v>0.41988660558505531</v>
      </c>
      <c r="F19" s="3">
        <f>IS_pmoles*IFERROR(1*EndoPA,0)/IS_PA</f>
        <v>0.67930704994821478</v>
      </c>
      <c r="G19" s="3">
        <f>IS_pmoles*IFERROR(1*EndoPA,0)/IS_PA</f>
        <v>1.0866461709886166</v>
      </c>
      <c r="H19" s="3">
        <f>IS_pmoles*IFERROR(1*EndoPA,0)/IS_PA</f>
        <v>0.59810862863284575</v>
      </c>
      <c r="I19" s="3">
        <f>IS_pmoles*IFERROR(1*EndoPA,0)/IS_PA</f>
        <v>15.573746590270609</v>
      </c>
      <c r="J19" s="3">
        <f>IS_pmoles*IFERROR(1*EndoPA,0)/IS_PA</f>
        <v>15.340022838001559</v>
      </c>
      <c r="K19" s="3">
        <f>IS_pmoles*IFERROR(1*EndoPA,0)/IS_PA</f>
        <v>18.578855447089829</v>
      </c>
      <c r="L19" s="3">
        <f>IS_pmoles*IFERROR(1*EndoPA,0)/IS_PA</f>
        <v>10.563586435454571</v>
      </c>
    </row>
    <row r="20" spans="1:12" x14ac:dyDescent="0.2">
      <c r="A20" t="str">
        <f>VLOOKUP($B20,'Lipid List'!$A$1:$D$100,3,FALSE)</f>
        <v>PE</v>
      </c>
      <c r="B20" s="2" t="s">
        <v>24</v>
      </c>
      <c r="C20" s="3">
        <f>IS_pmoles*IFERROR(1*EndoPA,0)/IS_PA</f>
        <v>489.17338155726515</v>
      </c>
      <c r="D20" s="3">
        <f>IS_pmoles*IFERROR(1*EndoPA,0)/IS_PA</f>
        <v>384.3074771878363</v>
      </c>
      <c r="E20" s="3">
        <f>IS_pmoles*IFERROR(1*EndoPA,0)/IS_PA</f>
        <v>312.34706927756486</v>
      </c>
      <c r="F20" s="3">
        <f>IS_pmoles*IFERROR(1*EndoPA,0)/IS_PA</f>
        <v>185.6379200429235</v>
      </c>
      <c r="G20" s="3">
        <f>IS_pmoles*IFERROR(1*EndoPA,0)/IS_PA</f>
        <v>295.65074079503842</v>
      </c>
      <c r="H20" s="3">
        <f>IS_pmoles*IFERROR(1*EndoPA,0)/IS_PA</f>
        <v>168.60500749437136</v>
      </c>
      <c r="I20" s="3">
        <f>IS_pmoles*IFERROR(1*EndoPA,0)/IS_PA</f>
        <v>1.3508944719686611</v>
      </c>
      <c r="J20" s="3">
        <f>IS_pmoles*IFERROR(1*EndoPA,0)/IS_PA</f>
        <v>0.66583809540562278</v>
      </c>
      <c r="K20" s="3">
        <f>IS_pmoles*IFERROR(1*EndoPA,0)/IS_PA</f>
        <v>5021.4915091661633</v>
      </c>
      <c r="L20" s="3">
        <f>IS_pmoles*IFERROR(1*EndoPA,0)/IS_PA</f>
        <v>2065.8800948870667</v>
      </c>
    </row>
    <row r="21" spans="1:12" x14ac:dyDescent="0.2">
      <c r="A21" t="str">
        <f>VLOOKUP($B21,'Lipid List'!$A$1:$D$100,3,FALSE)</f>
        <v>PE</v>
      </c>
      <c r="B21" s="2" t="s">
        <v>25</v>
      </c>
      <c r="C21" s="3">
        <f>IS_pmoles*IFERROR(1*EndoPA,0)/IS_PA</f>
        <v>2.3268784710406045</v>
      </c>
      <c r="D21" s="3">
        <f>IS_pmoles*IFERROR(1*EndoPA,0)/IS_PA</f>
        <v>1.694966978351433</v>
      </c>
      <c r="E21" s="3">
        <f>IS_pmoles*IFERROR(1*EndoPA,0)/IS_PA</f>
        <v>1.9121619604319104</v>
      </c>
      <c r="F21" s="3">
        <f>IS_pmoles*IFERROR(1*EndoPA,0)/IS_PA</f>
        <v>1.0665463979588941</v>
      </c>
      <c r="G21" s="3">
        <f>IS_pmoles*IFERROR(1*EndoPA,0)/IS_PA</f>
        <v>1.4577055576564566</v>
      </c>
      <c r="H21" s="3">
        <f>IS_pmoles*IFERROR(1*EndoPA,0)/IS_PA</f>
        <v>1.1181874314542395</v>
      </c>
      <c r="I21" s="3">
        <f>IS_pmoles*IFERROR(1*EndoPA,0)/IS_PA</f>
        <v>0</v>
      </c>
      <c r="J21" s="3">
        <f>IS_pmoles*IFERROR(1*EndoPA,0)/IS_PA</f>
        <v>0</v>
      </c>
      <c r="K21" s="3">
        <f>IS_pmoles*IFERROR(1*EndoPA,0)/IS_PA</f>
        <v>9.4850946278049459</v>
      </c>
      <c r="L21" s="3">
        <f>IS_pmoles*IFERROR(1*EndoPA,0)/IS_PA</f>
        <v>1.3309366332587607</v>
      </c>
    </row>
    <row r="22" spans="1:12" x14ac:dyDescent="0.2">
      <c r="A22" t="str">
        <f>VLOOKUP($B22,'Lipid List'!$A$1:$D$100,3,FALSE)</f>
        <v>PE</v>
      </c>
      <c r="B22" s="2" t="s">
        <v>26</v>
      </c>
      <c r="C22" s="3">
        <f>IS_pmoles*IFERROR(1*EndoPA,0)/IS_PA</f>
        <v>267.02644509203066</v>
      </c>
      <c r="D22" s="3">
        <f>IS_pmoles*IFERROR(1*EndoPA,0)/IS_PA</f>
        <v>239.23259741097198</v>
      </c>
      <c r="E22" s="3">
        <f>IS_pmoles*IFERROR(1*EndoPA,0)/IS_PA</f>
        <v>245.85736467534866</v>
      </c>
      <c r="F22" s="3">
        <f>IS_pmoles*IFERROR(1*EndoPA,0)/IS_PA</f>
        <v>101.55569757813393</v>
      </c>
      <c r="G22" s="3">
        <f>IS_pmoles*IFERROR(1*EndoPA,0)/IS_PA</f>
        <v>176.23658585823108</v>
      </c>
      <c r="H22" s="3">
        <f>IS_pmoles*IFERROR(1*EndoPA,0)/IS_PA</f>
        <v>132.91079480709018</v>
      </c>
      <c r="I22" s="3">
        <f>IS_pmoles*IFERROR(1*EndoPA,0)/IS_PA</f>
        <v>0.56268526040866962</v>
      </c>
      <c r="J22" s="3">
        <f>IS_pmoles*IFERROR(1*EndoPA,0)/IS_PA</f>
        <v>0.44430666346902342</v>
      </c>
      <c r="K22" s="3">
        <f>IS_pmoles*IFERROR(1*EndoPA,0)/IS_PA</f>
        <v>953.56014057499885</v>
      </c>
      <c r="L22" s="3">
        <f>IS_pmoles*IFERROR(1*EndoPA,0)/IS_PA</f>
        <v>206.73398471258429</v>
      </c>
    </row>
    <row r="23" spans="1:12" x14ac:dyDescent="0.2">
      <c r="A23" t="str">
        <f>VLOOKUP($B23,'Lipid List'!$A$1:$D$100,3,FALSE)</f>
        <v>PE</v>
      </c>
      <c r="B23" s="2" t="s">
        <v>27</v>
      </c>
      <c r="C23" s="3">
        <f>IS_pmoles*IFERROR(1*EndoPA,0)/IS_PA</f>
        <v>125.29613646244081</v>
      </c>
      <c r="D23" s="3">
        <f>IS_pmoles*IFERROR(1*EndoPA,0)/IS_PA</f>
        <v>89.657488064871586</v>
      </c>
      <c r="E23" s="3">
        <f>IS_pmoles*IFERROR(1*EndoPA,0)/IS_PA</f>
        <v>95.026220374069581</v>
      </c>
      <c r="F23" s="3">
        <f>IS_pmoles*IFERROR(1*EndoPA,0)/IS_PA</f>
        <v>57.516875851134046</v>
      </c>
      <c r="G23" s="3">
        <f>IS_pmoles*IFERROR(1*EndoPA,0)/IS_PA</f>
        <v>80.868465595672191</v>
      </c>
      <c r="H23" s="3">
        <f>IS_pmoles*IFERROR(1*EndoPA,0)/IS_PA</f>
        <v>60.134426166770027</v>
      </c>
      <c r="I23" s="3">
        <f>IS_pmoles*IFERROR(1*EndoPA,0)/IS_PA</f>
        <v>0</v>
      </c>
      <c r="J23" s="3">
        <f>IS_pmoles*IFERROR(1*EndoPA,0)/IS_PA</f>
        <v>0</v>
      </c>
      <c r="K23" s="3">
        <f>IS_pmoles*IFERROR(1*EndoPA,0)/IS_PA</f>
        <v>842.17236485094156</v>
      </c>
      <c r="L23" s="3">
        <f>IS_pmoles*IFERROR(1*EndoPA,0)/IS_PA</f>
        <v>171.07822806160169</v>
      </c>
    </row>
    <row r="24" spans="1:12" x14ac:dyDescent="0.2">
      <c r="A24" t="str">
        <f>VLOOKUP($B24,'Lipid List'!$A$1:$D$100,3,FALSE)</f>
        <v>PE</v>
      </c>
      <c r="B24" s="2" t="s">
        <v>28</v>
      </c>
      <c r="C24" s="3">
        <f>IS_pmoles*IFERROR(1*EndoPA,0)/IS_PA</f>
        <v>228.33105125471837</v>
      </c>
      <c r="D24" s="3">
        <f>IS_pmoles*IFERROR(1*EndoPA,0)/IS_PA</f>
        <v>165.97196776714472</v>
      </c>
      <c r="E24" s="3">
        <f>IS_pmoles*IFERROR(1*EndoPA,0)/IS_PA</f>
        <v>126.79195342791</v>
      </c>
      <c r="F24" s="3">
        <f>IS_pmoles*IFERROR(1*EndoPA,0)/IS_PA</f>
        <v>118.06280526030724</v>
      </c>
      <c r="G24" s="3">
        <f>IS_pmoles*IFERROR(1*EndoPA,0)/IS_PA</f>
        <v>150.90509393376141</v>
      </c>
      <c r="H24" s="3">
        <f>IS_pmoles*IFERROR(1*EndoPA,0)/IS_PA</f>
        <v>78.132979270800988</v>
      </c>
      <c r="I24" s="3">
        <f>IS_pmoles*IFERROR(1*EndoPA,0)/IS_PA</f>
        <v>0.55775943207681866</v>
      </c>
      <c r="J24" s="3">
        <f>IS_pmoles*IFERROR(1*EndoPA,0)/IS_PA</f>
        <v>0.6818248570928519</v>
      </c>
      <c r="K24" s="3">
        <f>IS_pmoles*IFERROR(1*EndoPA,0)/IS_PA</f>
        <v>3393.3114119352167</v>
      </c>
      <c r="L24" s="3">
        <f>IS_pmoles*IFERROR(1*EndoPA,0)/IS_PA</f>
        <v>1371.5043304340054</v>
      </c>
    </row>
    <row r="25" spans="1:12" x14ac:dyDescent="0.2">
      <c r="A25" t="str">
        <f>VLOOKUP($B25,'Lipid List'!$A$1:$D$100,3,FALSE)</f>
        <v>PE</v>
      </c>
      <c r="B25" s="2" t="s">
        <v>29</v>
      </c>
      <c r="C25" s="3">
        <f>IS_pmoles*IFERROR(1*EndoPA,0)/IS_PA</f>
        <v>489.25591833639987</v>
      </c>
      <c r="D25" s="3">
        <f>IS_pmoles*IFERROR(1*EndoPA,0)/IS_PA</f>
        <v>422.94153673694706</v>
      </c>
      <c r="E25" s="3">
        <f>IS_pmoles*IFERROR(1*EndoPA,0)/IS_PA</f>
        <v>453.15028970111416</v>
      </c>
      <c r="F25" s="3">
        <f>IS_pmoles*IFERROR(1*EndoPA,0)/IS_PA</f>
        <v>276.01330830272724</v>
      </c>
      <c r="G25" s="3">
        <f>IS_pmoles*IFERROR(1*EndoPA,0)/IS_PA</f>
        <v>375.17881806421707</v>
      </c>
      <c r="H25" s="3">
        <f>IS_pmoles*IFERROR(1*EndoPA,0)/IS_PA</f>
        <v>298.62858504334662</v>
      </c>
      <c r="I25" s="3">
        <f>IS_pmoles*IFERROR(1*EndoPA,0)/IS_PA</f>
        <v>0</v>
      </c>
      <c r="J25" s="3">
        <f>IS_pmoles*IFERROR(1*EndoPA,0)/IS_PA</f>
        <v>0</v>
      </c>
      <c r="K25" s="3">
        <f>IS_pmoles*IFERROR(1*EndoPA,0)/IS_PA</f>
        <v>505.06507099457622</v>
      </c>
      <c r="L25" s="3">
        <f>IS_pmoles*IFERROR(1*EndoPA,0)/IS_PA</f>
        <v>114.89263911464514</v>
      </c>
    </row>
    <row r="26" spans="1:12" x14ac:dyDescent="0.2">
      <c r="A26" t="str">
        <f>VLOOKUP($B26,'Lipid List'!$A$1:$D$100,3,FALSE)</f>
        <v>PE</v>
      </c>
      <c r="B26" s="2" t="s">
        <v>30</v>
      </c>
      <c r="C26" s="3">
        <f>IS_pmoles*IFERROR(1*EndoPA,0)/IS_PA</f>
        <v>19.824039824373063</v>
      </c>
      <c r="D26" s="3">
        <f>IS_pmoles*IFERROR(1*EndoPA,0)/IS_PA</f>
        <v>16.425023508323861</v>
      </c>
      <c r="E26" s="3">
        <f>IS_pmoles*IFERROR(1*EndoPA,0)/IS_PA</f>
        <v>20.121015721644202</v>
      </c>
      <c r="F26" s="3">
        <f>IS_pmoles*IFERROR(1*EndoPA,0)/IS_PA</f>
        <v>11.000796080910625</v>
      </c>
      <c r="G26" s="3">
        <f>IS_pmoles*IFERROR(1*EndoPA,0)/IS_PA</f>
        <v>16.92236956244464</v>
      </c>
      <c r="H26" s="3">
        <f>IS_pmoles*IFERROR(1*EndoPA,0)/IS_PA</f>
        <v>15.236355848986738</v>
      </c>
      <c r="I26" s="3">
        <f>IS_pmoles*IFERROR(1*EndoPA,0)/IS_PA</f>
        <v>0</v>
      </c>
      <c r="J26" s="3">
        <f>IS_pmoles*IFERROR(1*EndoPA,0)/IS_PA</f>
        <v>0</v>
      </c>
      <c r="K26" s="3">
        <f>IS_pmoles*IFERROR(1*EndoPA,0)/IS_PA</f>
        <v>161.23911185559484</v>
      </c>
      <c r="L26" s="3">
        <f>IS_pmoles*IFERROR(1*EndoPA,0)/IS_PA</f>
        <v>38.526676133109106</v>
      </c>
    </row>
    <row r="27" spans="1:12" x14ac:dyDescent="0.2">
      <c r="A27" t="str">
        <f>VLOOKUP($B27,'Lipid List'!$A$1:$D$100,3,FALSE)</f>
        <v>PE</v>
      </c>
      <c r="B27" s="2" t="s">
        <v>31</v>
      </c>
      <c r="C27" s="3">
        <f>IS_pmoles*IFERROR(1*EndoPA,0)/IS_PA</f>
        <v>319.67201930806465</v>
      </c>
      <c r="D27" s="3">
        <f>IS_pmoles*IFERROR(1*EndoPA,0)/IS_PA</f>
        <v>269.34899404793219</v>
      </c>
      <c r="E27" s="3">
        <f>IS_pmoles*IFERROR(1*EndoPA,0)/IS_PA</f>
        <v>338.9905739980735</v>
      </c>
      <c r="F27" s="3">
        <f>IS_pmoles*IFERROR(1*EndoPA,0)/IS_PA</f>
        <v>130.26279904632014</v>
      </c>
      <c r="G27" s="3">
        <f>IS_pmoles*IFERROR(1*EndoPA,0)/IS_PA</f>
        <v>227.96919449071763</v>
      </c>
      <c r="H27" s="3">
        <f>IS_pmoles*IFERROR(1*EndoPA,0)/IS_PA</f>
        <v>213.15876484594472</v>
      </c>
      <c r="I27" s="3">
        <f>IS_pmoles*IFERROR(1*EndoPA,0)/IS_PA</f>
        <v>1.0158069145990125</v>
      </c>
      <c r="J27" s="3">
        <f>IS_pmoles*IFERROR(1*EndoPA,0)/IS_PA</f>
        <v>0.94547924258211613</v>
      </c>
      <c r="K27" s="3">
        <f>IS_pmoles*IFERROR(1*EndoPA,0)/IS_PA</f>
        <v>49.637088168058163</v>
      </c>
      <c r="L27" s="3">
        <f>IS_pmoles*IFERROR(1*EndoPA,0)/IS_PA</f>
        <v>10.096738757722454</v>
      </c>
    </row>
    <row r="28" spans="1:12" x14ac:dyDescent="0.2">
      <c r="A28" t="str">
        <f>VLOOKUP($B28,'Lipid List'!$A$1:$D$100,3,FALSE)</f>
        <v>PE</v>
      </c>
      <c r="B28" s="2" t="s">
        <v>32</v>
      </c>
      <c r="C28" s="3">
        <f>IS_pmoles*IFERROR(1*EndoPA,0)/IS_PA</f>
        <v>9.0515374464892595</v>
      </c>
      <c r="D28" s="3">
        <f>IS_pmoles*IFERROR(1*EndoPA,0)/IS_PA</f>
        <v>7.4671384731968002</v>
      </c>
      <c r="E28" s="3">
        <f>IS_pmoles*IFERROR(1*EndoPA,0)/IS_PA</f>
        <v>12.674596429407867</v>
      </c>
      <c r="F28" s="3">
        <f>IS_pmoles*IFERROR(1*EndoPA,0)/IS_PA</f>
        <v>3.6212546161415347</v>
      </c>
      <c r="G28" s="3">
        <f>IS_pmoles*IFERROR(1*EndoPA,0)/IS_PA</f>
        <v>6.4510154092031158</v>
      </c>
      <c r="H28" s="3">
        <f>IS_pmoles*IFERROR(1*EndoPA,0)/IS_PA</f>
        <v>7.7470577876911983</v>
      </c>
      <c r="I28" s="3">
        <f>IS_pmoles*IFERROR(1*EndoPA,0)/IS_PA</f>
        <v>0</v>
      </c>
      <c r="J28" s="3">
        <f>IS_pmoles*IFERROR(1*EndoPA,0)/IS_PA</f>
        <v>0</v>
      </c>
      <c r="K28" s="3">
        <f>IS_pmoles*IFERROR(1*EndoPA,0)/IS_PA</f>
        <v>0.14281010966437074</v>
      </c>
      <c r="L28" s="3">
        <f>IS_pmoles*IFERROR(1*EndoPA,0)/IS_PA</f>
        <v>0</v>
      </c>
    </row>
    <row r="29" spans="1:12" x14ac:dyDescent="0.2">
      <c r="A29" t="str">
        <f>VLOOKUP($B29,'Lipid List'!$A$1:$D$100,3,FALSE)</f>
        <v>PE</v>
      </c>
      <c r="B29" s="2" t="s">
        <v>33</v>
      </c>
      <c r="C29" s="3">
        <f>IS_pmoles*IFERROR(1*EndoPA,0)/IS_PA</f>
        <v>6.3798018123375604</v>
      </c>
      <c r="D29" s="3">
        <f>IS_pmoles*IFERROR(1*EndoPA,0)/IS_PA</f>
        <v>4.8515088660492776</v>
      </c>
      <c r="E29" s="3">
        <f>IS_pmoles*IFERROR(1*EndoPA,0)/IS_PA</f>
        <v>4.5291852642966957</v>
      </c>
      <c r="F29" s="3">
        <f>IS_pmoles*IFERROR(1*EndoPA,0)/IS_PA</f>
        <v>5.2936610987699551</v>
      </c>
      <c r="G29" s="3">
        <f>IS_pmoles*IFERROR(1*EndoPA,0)/IS_PA</f>
        <v>6.8714832918660012</v>
      </c>
      <c r="H29" s="3">
        <f>IS_pmoles*IFERROR(1*EndoPA,0)/IS_PA</f>
        <v>6.1561285970670454</v>
      </c>
      <c r="I29" s="3">
        <f>IS_pmoles*IFERROR(1*EndoPA,0)/IS_PA</f>
        <v>0</v>
      </c>
      <c r="J29" s="3">
        <f>IS_pmoles*IFERROR(1*EndoPA,0)/IS_PA</f>
        <v>2.5218090544367248E-2</v>
      </c>
      <c r="K29" s="3">
        <f>IS_pmoles*IFERROR(1*EndoPA,0)/IS_PA</f>
        <v>412.68004020156798</v>
      </c>
      <c r="L29" s="3">
        <f>IS_pmoles*IFERROR(1*EndoPA,0)/IS_PA</f>
        <v>126.60921093462106</v>
      </c>
    </row>
    <row r="30" spans="1:12" x14ac:dyDescent="0.2">
      <c r="A30" t="str">
        <f>VLOOKUP($B30,'Lipid List'!$A$1:$D$100,3,FALSE)</f>
        <v>PE</v>
      </c>
      <c r="B30" s="2" t="s">
        <v>34</v>
      </c>
      <c r="C30" s="3">
        <f>IS_pmoles*IFERROR(1*EndoPA,0)/IS_PA</f>
        <v>212.33597697879046</v>
      </c>
      <c r="D30" s="3">
        <f>IS_pmoles*IFERROR(1*EndoPA,0)/IS_PA</f>
        <v>157.62862977854087</v>
      </c>
      <c r="E30" s="3">
        <f>IS_pmoles*IFERROR(1*EndoPA,0)/IS_PA</f>
        <v>139.03657809640958</v>
      </c>
      <c r="F30" s="3">
        <f>IS_pmoles*IFERROR(1*EndoPA,0)/IS_PA</f>
        <v>106.76471183921842</v>
      </c>
      <c r="G30" s="3">
        <f>IS_pmoles*IFERROR(1*EndoPA,0)/IS_PA</f>
        <v>143.72090369396503</v>
      </c>
      <c r="H30" s="3">
        <f>IS_pmoles*IFERROR(1*EndoPA,0)/IS_PA</f>
        <v>88.443805435852738</v>
      </c>
      <c r="I30" s="3">
        <f>IS_pmoles*IFERROR(1*EndoPA,0)/IS_PA</f>
        <v>0.20450422882346234</v>
      </c>
      <c r="J30" s="3">
        <f>IS_pmoles*IFERROR(1*EndoPA,0)/IS_PA</f>
        <v>9.8276170356445883E-2</v>
      </c>
      <c r="K30" s="3">
        <f>IS_pmoles*IFERROR(1*EndoPA,0)/IS_PA</f>
        <v>542.85912642187941</v>
      </c>
      <c r="L30" s="3">
        <f>IS_pmoles*IFERROR(1*EndoPA,0)/IS_PA</f>
        <v>147.19856160801947</v>
      </c>
    </row>
    <row r="31" spans="1:12" x14ac:dyDescent="0.2">
      <c r="A31" t="str">
        <f>VLOOKUP($B31,'Lipid List'!$A$1:$D$100,3,FALSE)</f>
        <v>PE</v>
      </c>
      <c r="B31" s="2" t="s">
        <v>35</v>
      </c>
      <c r="C31" s="3">
        <f>IS_pmoles*IFERROR(1*EndoPA,0)/IS_PA</f>
        <v>1.3368740328732496</v>
      </c>
      <c r="D31" s="3">
        <f>IS_pmoles*IFERROR(1*EndoPA,0)/IS_PA</f>
        <v>0.26013078717206323</v>
      </c>
      <c r="E31" s="3">
        <f>IS_pmoles*IFERROR(1*EndoPA,0)/IS_PA</f>
        <v>1.0494640714486689</v>
      </c>
      <c r="F31" s="3">
        <f>IS_pmoles*IFERROR(1*EndoPA,0)/IS_PA</f>
        <v>0.40195403595535439</v>
      </c>
      <c r="G31" s="3">
        <f>IS_pmoles*IFERROR(1*EndoPA,0)/IS_PA</f>
        <v>1.2361781697298477</v>
      </c>
      <c r="H31" s="3">
        <f>IS_pmoles*IFERROR(1*EndoPA,0)/IS_PA</f>
        <v>0.22841367819084274</v>
      </c>
      <c r="I31" s="3">
        <f>IS_pmoles*IFERROR(1*EndoPA,0)/IS_PA</f>
        <v>0</v>
      </c>
      <c r="J31" s="3">
        <f>IS_pmoles*IFERROR(1*EndoPA,0)/IS_PA</f>
        <v>0</v>
      </c>
      <c r="K31" s="3">
        <f>IS_pmoles*IFERROR(1*EndoPA,0)/IS_PA</f>
        <v>0.44324291568834401</v>
      </c>
      <c r="L31" s="3">
        <f>IS_pmoles*IFERROR(1*EndoPA,0)/IS_PA</f>
        <v>0.25714864646198243</v>
      </c>
    </row>
    <row r="32" spans="1:12" x14ac:dyDescent="0.2">
      <c r="A32" t="str">
        <f>VLOOKUP($B32,'Lipid List'!$A$1:$D$100,3,FALSE)</f>
        <v>PE</v>
      </c>
      <c r="B32" s="2" t="s">
        <v>36</v>
      </c>
      <c r="C32" s="3">
        <f>IS_pmoles*IFERROR(1*EndoPA,0)/IS_PA</f>
        <v>14.10031660519404</v>
      </c>
      <c r="D32" s="3">
        <f>IS_pmoles*IFERROR(1*EndoPA,0)/IS_PA</f>
        <v>8.2254160627258202</v>
      </c>
      <c r="E32" s="3">
        <f>IS_pmoles*IFERROR(1*EndoPA,0)/IS_PA</f>
        <v>5.3606020536017001</v>
      </c>
      <c r="F32" s="3">
        <f>IS_pmoles*IFERROR(1*EndoPA,0)/IS_PA</f>
        <v>9.0994936935108921</v>
      </c>
      <c r="G32" s="3">
        <f>IS_pmoles*IFERROR(1*EndoPA,0)/IS_PA</f>
        <v>8.7732651024791259</v>
      </c>
      <c r="H32" s="3">
        <f>IS_pmoles*IFERROR(1*EndoPA,0)/IS_PA</f>
        <v>4.6143936965363226</v>
      </c>
      <c r="I32" s="3">
        <f>IS_pmoles*IFERROR(1*EndoPA,0)/IS_PA</f>
        <v>2.0314356757521905E-2</v>
      </c>
      <c r="J32" s="3">
        <f>IS_pmoles*IFERROR(1*EndoPA,0)/IS_PA</f>
        <v>4.2673161515715721E-2</v>
      </c>
      <c r="K32" s="3">
        <f>IS_pmoles*IFERROR(1*EndoPA,0)/IS_PA</f>
        <v>1349.4127720791639</v>
      </c>
      <c r="L32" s="3">
        <f>IS_pmoles*IFERROR(1*EndoPA,0)/IS_PA</f>
        <v>485.80636253679222</v>
      </c>
    </row>
    <row r="33" spans="1:12" x14ac:dyDescent="0.2">
      <c r="A33" t="str">
        <f>VLOOKUP($B33,'Lipid List'!$A$1:$D$100,3,FALSE)</f>
        <v>PE</v>
      </c>
      <c r="B33" s="2" t="s">
        <v>37</v>
      </c>
      <c r="C33" s="3">
        <f>IS_pmoles*IFERROR(1*EndoPA,0)/IS_PA</f>
        <v>6.9196892422186421E-2</v>
      </c>
      <c r="D33" s="3">
        <f>IS_pmoles*IFERROR(1*EndoPA,0)/IS_PA</f>
        <v>3.839769801071978E-2</v>
      </c>
      <c r="E33" s="3">
        <f>IS_pmoles*IFERROR(1*EndoPA,0)/IS_PA</f>
        <v>4.030290464925549E-2</v>
      </c>
      <c r="F33" s="3">
        <f>IS_pmoles*IFERROR(1*EndoPA,0)/IS_PA</f>
        <v>0.11707413819658345</v>
      </c>
      <c r="G33" s="3">
        <f>IS_pmoles*IFERROR(1*EndoPA,0)/IS_PA</f>
        <v>9.3204939265727996E-2</v>
      </c>
      <c r="H33" s="3">
        <f>IS_pmoles*IFERROR(1*EndoPA,0)/IS_PA</f>
        <v>0</v>
      </c>
      <c r="I33" s="3">
        <f>IS_pmoles*IFERROR(1*EndoPA,0)/IS_PA</f>
        <v>0</v>
      </c>
      <c r="J33" s="3">
        <f>IS_pmoles*IFERROR(1*EndoPA,0)/IS_PA</f>
        <v>0</v>
      </c>
      <c r="K33" s="3">
        <f>IS_pmoles*IFERROR(1*EndoPA,0)/IS_PA</f>
        <v>0.892728014804408</v>
      </c>
      <c r="L33" s="3">
        <f>IS_pmoles*IFERROR(1*EndoPA,0)/IS_PA</f>
        <v>0.17607030989590303</v>
      </c>
    </row>
    <row r="34" spans="1:12" x14ac:dyDescent="0.2">
      <c r="A34" t="str">
        <f>VLOOKUP($B34,'Lipid List'!$A$1:$D$100,3,FALSE)</f>
        <v>PG</v>
      </c>
      <c r="B34" s="2" t="s">
        <v>38</v>
      </c>
      <c r="C34" s="3">
        <f>IS_pmoles*IFERROR(1*EndoPA,0)/IS_PA</f>
        <v>0</v>
      </c>
      <c r="D34" s="3">
        <f>IS_pmoles*IFERROR(1*EndoPA,0)/IS_PA</f>
        <v>0</v>
      </c>
      <c r="E34" s="3">
        <f>IS_pmoles*IFERROR(1*EndoPA,0)/IS_PA</f>
        <v>0</v>
      </c>
      <c r="F34" s="3">
        <f>IS_pmoles*IFERROR(1*EndoPA,0)/IS_PA</f>
        <v>10.672807050051146</v>
      </c>
      <c r="G34" s="3">
        <f>IS_pmoles*IFERROR(1*EndoPA,0)/IS_PA</f>
        <v>16.14789635475562</v>
      </c>
      <c r="H34" s="3">
        <f>IS_pmoles*IFERROR(1*EndoPA,0)/IS_PA</f>
        <v>9.8170994916221321</v>
      </c>
      <c r="I34" s="3">
        <f>IS_pmoles*IFERROR(1*EndoPA,0)/IS_PA</f>
        <v>71.145598443003848</v>
      </c>
      <c r="J34" s="3">
        <f>IS_pmoles*IFERROR(1*EndoPA,0)/IS_PA</f>
        <v>30.114834050526628</v>
      </c>
      <c r="K34" s="3">
        <f>IS_pmoles*IFERROR(1*EndoPA,0)/IS_PA</f>
        <v>0</v>
      </c>
      <c r="L34" s="3">
        <f>IS_pmoles*IFERROR(1*EndoPA,0)/IS_PA</f>
        <v>0</v>
      </c>
    </row>
    <row r="35" spans="1:12" x14ac:dyDescent="0.2">
      <c r="A35" t="str">
        <f>VLOOKUP($B35,'Lipid List'!$A$1:$D$100,3,FALSE)</f>
        <v>PG</v>
      </c>
      <c r="B35" s="2" t="s">
        <v>40</v>
      </c>
      <c r="C35" s="3">
        <f>IS_pmoles*IFERROR(1*EndoPA,0)/IS_PA</f>
        <v>0</v>
      </c>
      <c r="D35" s="3">
        <f>IS_pmoles*IFERROR(1*EndoPA,0)/IS_PA</f>
        <v>0</v>
      </c>
      <c r="E35" s="3">
        <f>IS_pmoles*IFERROR(1*EndoPA,0)/IS_PA</f>
        <v>0</v>
      </c>
      <c r="F35" s="3">
        <f>IS_pmoles*IFERROR(1*EndoPA,0)/IS_PA</f>
        <v>156.45007082321081</v>
      </c>
      <c r="G35" s="3">
        <f>IS_pmoles*IFERROR(1*EndoPA,0)/IS_PA</f>
        <v>239.55541625611798</v>
      </c>
      <c r="H35" s="3">
        <f>IS_pmoles*IFERROR(1*EndoPA,0)/IS_PA</f>
        <v>140.5088335980374</v>
      </c>
      <c r="I35" s="3">
        <f>IS_pmoles*IFERROR(1*EndoPA,0)/IS_PA</f>
        <v>1221.436080587026</v>
      </c>
      <c r="J35" s="3">
        <f>IS_pmoles*IFERROR(1*EndoPA,0)/IS_PA</f>
        <v>549.0243377451784</v>
      </c>
      <c r="K35" s="3">
        <f>IS_pmoles*IFERROR(1*EndoPA,0)/IS_PA</f>
        <v>0</v>
      </c>
      <c r="L35" s="3">
        <f>IS_pmoles*IFERROR(1*EndoPA,0)/IS_PA</f>
        <v>0</v>
      </c>
    </row>
    <row r="36" spans="1:12" x14ac:dyDescent="0.2">
      <c r="A36" t="str">
        <f>VLOOKUP($B36,'Lipid List'!$A$1:$D$100,3,FALSE)</f>
        <v>PG</v>
      </c>
      <c r="B36" s="2" t="s">
        <v>41</v>
      </c>
      <c r="C36" s="3">
        <f>IS_pmoles*IFERROR(1*EndoPA,0)/IS_PA</f>
        <v>0</v>
      </c>
      <c r="D36" s="3">
        <f>IS_pmoles*IFERROR(1*EndoPA,0)/IS_PA</f>
        <v>0</v>
      </c>
      <c r="E36" s="3">
        <f>IS_pmoles*IFERROR(1*EndoPA,0)/IS_PA</f>
        <v>0</v>
      </c>
      <c r="F36" s="3">
        <f>IS_pmoles*IFERROR(1*EndoPA,0)/IS_PA</f>
        <v>86.694056468378065</v>
      </c>
      <c r="G36" s="3">
        <f>IS_pmoles*IFERROR(1*EndoPA,0)/IS_PA</f>
        <v>130.44020761234893</v>
      </c>
      <c r="H36" s="3">
        <f>IS_pmoles*IFERROR(1*EndoPA,0)/IS_PA</f>
        <v>77.882049094238852</v>
      </c>
      <c r="I36" s="3">
        <f>IS_pmoles*IFERROR(1*EndoPA,0)/IS_PA</f>
        <v>841.20700077708591</v>
      </c>
      <c r="J36" s="3">
        <f>IS_pmoles*IFERROR(1*EndoPA,0)/IS_PA</f>
        <v>357.68709742745148</v>
      </c>
      <c r="K36" s="3">
        <f>IS_pmoles*IFERROR(1*EndoPA,0)/IS_PA</f>
        <v>0</v>
      </c>
      <c r="L36" s="3">
        <f>IS_pmoles*IFERROR(1*EndoPA,0)/IS_PA</f>
        <v>0</v>
      </c>
    </row>
    <row r="37" spans="1:12" x14ac:dyDescent="0.2">
      <c r="A37" t="str">
        <f>VLOOKUP($B37,'Lipid List'!$A$1:$D$100,3,FALSE)</f>
        <v>PG</v>
      </c>
      <c r="B37" s="2" t="s">
        <v>42</v>
      </c>
      <c r="C37" s="3">
        <f>IS_pmoles*IFERROR(1*EndoPA,0)/IS_PA</f>
        <v>0</v>
      </c>
      <c r="D37" s="3">
        <f>IS_pmoles*IFERROR(1*EndoPA,0)/IS_PA</f>
        <v>0</v>
      </c>
      <c r="E37" s="3">
        <f>IS_pmoles*IFERROR(1*EndoPA,0)/IS_PA</f>
        <v>0</v>
      </c>
      <c r="F37" s="3">
        <f>IS_pmoles*IFERROR(1*EndoPA,0)/IS_PA</f>
        <v>199.04295770425603</v>
      </c>
      <c r="G37" s="3">
        <f>IS_pmoles*IFERROR(1*EndoPA,0)/IS_PA</f>
        <v>300.2367412177789</v>
      </c>
      <c r="H37" s="3">
        <f>IS_pmoles*IFERROR(1*EndoPA,0)/IS_PA</f>
        <v>169.86131662660028</v>
      </c>
      <c r="I37" s="3">
        <f>IS_pmoles*IFERROR(1*EndoPA,0)/IS_PA</f>
        <v>2084.5864852062414</v>
      </c>
      <c r="J37" s="3">
        <f>IS_pmoles*IFERROR(1*EndoPA,0)/IS_PA</f>
        <v>1045.8830422063957</v>
      </c>
      <c r="K37" s="3">
        <f>IS_pmoles*IFERROR(1*EndoPA,0)/IS_PA</f>
        <v>0</v>
      </c>
      <c r="L37" s="3">
        <f>IS_pmoles*IFERROR(1*EndoPA,0)/IS_PA</f>
        <v>0</v>
      </c>
    </row>
    <row r="38" spans="1:12" x14ac:dyDescent="0.2">
      <c r="A38" t="str">
        <f>VLOOKUP($B38,'Lipid List'!$A$1:$D$100,3,FALSE)</f>
        <v>PG</v>
      </c>
      <c r="B38" s="2" t="s">
        <v>43</v>
      </c>
      <c r="C38" s="3">
        <f>IS_pmoles*IFERROR(1*EndoPA,0)/IS_PA</f>
        <v>20.814520165804531</v>
      </c>
      <c r="D38" s="3">
        <f>IS_pmoles*IFERROR(1*EndoPA,0)/IS_PA</f>
        <v>16.489011088608319</v>
      </c>
      <c r="E38" s="3">
        <f>IS_pmoles*IFERROR(1*EndoPA,0)/IS_PA</f>
        <v>15.675642070547406</v>
      </c>
      <c r="F38" s="3">
        <f>IS_pmoles*IFERROR(1*EndoPA,0)/IS_PA</f>
        <v>6.2368943136422184</v>
      </c>
      <c r="G38" s="3">
        <f>IS_pmoles*IFERROR(1*EndoPA,0)/IS_PA</f>
        <v>10.305978404761801</v>
      </c>
      <c r="H38" s="3">
        <f>IS_pmoles*IFERROR(1*EndoPA,0)/IS_PA</f>
        <v>6.1256576995465419</v>
      </c>
      <c r="I38" s="3">
        <f>IS_pmoles*IFERROR(1*EndoPA,0)/IS_PA</f>
        <v>0</v>
      </c>
      <c r="J38" s="3">
        <f>IS_pmoles*IFERROR(1*EndoPA,0)/IS_PA</f>
        <v>0</v>
      </c>
      <c r="K38" s="3">
        <f>IS_pmoles*IFERROR(1*EndoPA,0)/IS_PA</f>
        <v>41.96546728343543</v>
      </c>
      <c r="L38" s="3">
        <f>IS_pmoles*IFERROR(1*EndoPA,0)/IS_PA</f>
        <v>11.118929242765685</v>
      </c>
    </row>
    <row r="39" spans="1:12" x14ac:dyDescent="0.2">
      <c r="A39" s="5" t="str">
        <f>VLOOKUP($B39,'Lipid List'!$A$1:$D$100,3,FALSE)</f>
        <v>PG</v>
      </c>
      <c r="B39" s="6" t="s">
        <v>45</v>
      </c>
      <c r="C39" s="4">
        <f>IS_pmoles*IFERROR(1*EndoPA,0)/IS_PA</f>
        <v>117.07143764081191</v>
      </c>
      <c r="D39" s="3">
        <f>IS_pmoles*IFERROR(1*EndoPA,0)/IS_PA</f>
        <v>85.3099318605842</v>
      </c>
      <c r="E39" s="3">
        <f>IS_pmoles*IFERROR(1*EndoPA,0)/IS_PA</f>
        <v>65.403511393013545</v>
      </c>
      <c r="F39" s="3">
        <f>IS_pmoles*IFERROR(1*EndoPA,0)/IS_PA</f>
        <v>49.446245598378475</v>
      </c>
      <c r="G39" s="3">
        <f>IS_pmoles*IFERROR(1*EndoPA,0)/IS_PA</f>
        <v>64.568677491976118</v>
      </c>
      <c r="H39" s="3">
        <f>IS_pmoles*IFERROR(1*EndoPA,0)/IS_PA</f>
        <v>36.812518786107496</v>
      </c>
      <c r="I39" s="3">
        <f>IS_pmoles*IFERROR(1*EndoPA,0)/IS_PA</f>
        <v>0</v>
      </c>
      <c r="J39" s="3">
        <f>IS_pmoles*IFERROR(1*EndoPA,0)/IS_PA</f>
        <v>0</v>
      </c>
      <c r="K39" s="3">
        <f>IS_pmoles*IFERROR(1*EndoPA,0)/IS_PA</f>
        <v>2915.689315818041</v>
      </c>
      <c r="L39" s="3">
        <f>IS_pmoles*IFERROR(1*EndoPA,0)/IS_PA</f>
        <v>830.56642337878759</v>
      </c>
    </row>
    <row r="40" spans="1:12" x14ac:dyDescent="0.2">
      <c r="A40" t="str">
        <f>VLOOKUP($B40,'Lipid List'!$A$1:$D$100,3,FALSE)</f>
        <v>PG</v>
      </c>
      <c r="B40" s="2" t="s">
        <v>46</v>
      </c>
      <c r="C40" s="3">
        <f>IS_pmoles*IFERROR(1*EndoPA,0)/IS_PA</f>
        <v>8.5657355286613246</v>
      </c>
      <c r="D40" s="3">
        <f>IS_pmoles*IFERROR(1*EndoPA,0)/IS_PA</f>
        <v>6.3718206755998024</v>
      </c>
      <c r="E40" s="3">
        <f>IS_pmoles*IFERROR(1*EndoPA,0)/IS_PA</f>
        <v>8.5191046958953986</v>
      </c>
      <c r="F40" s="3">
        <f>IS_pmoles*IFERROR(1*EndoPA,0)/IS_PA</f>
        <v>1.9887751641582847</v>
      </c>
      <c r="G40" s="3">
        <f>IS_pmoles*IFERROR(1*EndoPA,0)/IS_PA</f>
        <v>4.0021011472051065</v>
      </c>
      <c r="H40" s="3">
        <f>IS_pmoles*IFERROR(1*EndoPA,0)/IS_PA</f>
        <v>3.4251452402805587</v>
      </c>
      <c r="I40" s="3">
        <f>IS_pmoles*IFERROR(1*EndoPA,0)/IS_PA</f>
        <v>0</v>
      </c>
      <c r="J40" s="3">
        <f>IS_pmoles*IFERROR(1*EndoPA,0)/IS_PA</f>
        <v>0</v>
      </c>
      <c r="K40" s="3">
        <f>IS_pmoles*IFERROR(1*EndoPA,0)/IS_PA</f>
        <v>10.696055040837692</v>
      </c>
      <c r="L40" s="3">
        <f>IS_pmoles*IFERROR(1*EndoPA,0)/IS_PA</f>
        <v>2.699784450917309</v>
      </c>
    </row>
    <row r="41" spans="1:12" x14ac:dyDescent="0.2">
      <c r="A41" t="str">
        <f>VLOOKUP($B41,'Lipid List'!$A$1:$D$100,3,FALSE)</f>
        <v>PG</v>
      </c>
      <c r="B41" s="2" t="s">
        <v>47</v>
      </c>
      <c r="C41" s="3">
        <f>IS_pmoles*IFERROR(1*EndoPA,0)/IS_PA</f>
        <v>164.49781485775719</v>
      </c>
      <c r="D41" s="3">
        <f>IS_pmoles*IFERROR(1*EndoPA,0)/IS_PA</f>
        <v>134.40226750667136</v>
      </c>
      <c r="E41" s="3">
        <f>IS_pmoles*IFERROR(1*EndoPA,0)/IS_PA</f>
        <v>104.44208523635172</v>
      </c>
      <c r="F41" s="3">
        <f>IS_pmoles*IFERROR(1*EndoPA,0)/IS_PA</f>
        <v>56.368618675023356</v>
      </c>
      <c r="G41" s="3">
        <f>IS_pmoles*IFERROR(1*EndoPA,0)/IS_PA</f>
        <v>93.032453128497011</v>
      </c>
      <c r="H41" s="3">
        <f>IS_pmoles*IFERROR(1*EndoPA,0)/IS_PA</f>
        <v>53.444779396656251</v>
      </c>
      <c r="I41" s="3">
        <f>IS_pmoles*IFERROR(1*EndoPA,0)/IS_PA</f>
        <v>0</v>
      </c>
      <c r="J41" s="3">
        <f>IS_pmoles*IFERROR(1*EndoPA,0)/IS_PA</f>
        <v>0</v>
      </c>
      <c r="K41" s="3">
        <f>IS_pmoles*IFERROR(1*EndoPA,0)/IS_PA</f>
        <v>116.2315150217143</v>
      </c>
      <c r="L41" s="3">
        <f>IS_pmoles*IFERROR(1*EndoPA,0)/IS_PA</f>
        <v>26.925177540001659</v>
      </c>
    </row>
    <row r="42" spans="1:12" x14ac:dyDescent="0.2">
      <c r="A42" t="str">
        <f>VLOOKUP($B42,'Lipid List'!$A$1:$D$100,3,FALSE)</f>
        <v>PG</v>
      </c>
      <c r="B42" s="2" t="s">
        <v>48</v>
      </c>
      <c r="C42" s="3">
        <f>IS_pmoles*IFERROR(1*EndoPA,0)/IS_PA</f>
        <v>257.40948911485441</v>
      </c>
      <c r="D42" s="3">
        <f>IS_pmoles*IFERROR(1*EndoPA,0)/IS_PA</f>
        <v>261.63278211175907</v>
      </c>
      <c r="E42" s="3">
        <f>IS_pmoles*IFERROR(1*EndoPA,0)/IS_PA</f>
        <v>246.89253104080464</v>
      </c>
      <c r="F42" s="3">
        <f>IS_pmoles*IFERROR(1*EndoPA,0)/IS_PA</f>
        <v>164.75205925483229</v>
      </c>
      <c r="G42" s="3">
        <f>IS_pmoles*IFERROR(1*EndoPA,0)/IS_PA</f>
        <v>192.4085091125298</v>
      </c>
      <c r="H42" s="3">
        <f>IS_pmoles*IFERROR(1*EndoPA,0)/IS_PA</f>
        <v>221.77011590569688</v>
      </c>
      <c r="I42" s="3">
        <f>IS_pmoles*IFERROR(1*EndoPA,0)/IS_PA</f>
        <v>90.568978691374738</v>
      </c>
      <c r="J42" s="3">
        <f>IS_pmoles*IFERROR(1*EndoPA,0)/IS_PA</f>
        <v>95.551177361443919</v>
      </c>
      <c r="K42" s="3">
        <f>IS_pmoles*IFERROR(1*EndoPA,0)/IS_PA</f>
        <v>75.053538762122699</v>
      </c>
      <c r="L42" s="3">
        <f>IS_pmoles*IFERROR(1*EndoPA,0)/IS_PA</f>
        <v>117.96125648776001</v>
      </c>
    </row>
    <row r="43" spans="1:12" x14ac:dyDescent="0.2">
      <c r="A43" t="str">
        <f>VLOOKUP($B43,'Lipid List'!$A$1:$D$100,3,FALSE)</f>
        <v>PG</v>
      </c>
      <c r="B43" s="2" t="s">
        <v>49</v>
      </c>
      <c r="C43" s="3">
        <f>IS_pmoles*IFERROR(1*EndoPA,0)/IS_PA</f>
        <v>124.32004739203029</v>
      </c>
      <c r="D43" s="3">
        <f>IS_pmoles*IFERROR(1*EndoPA,0)/IS_PA</f>
        <v>80.22008047127504</v>
      </c>
      <c r="E43" s="3">
        <f>IS_pmoles*IFERROR(1*EndoPA,0)/IS_PA</f>
        <v>52.183509439359959</v>
      </c>
      <c r="F43" s="3">
        <f>IS_pmoles*IFERROR(1*EndoPA,0)/IS_PA</f>
        <v>50.217719061254314</v>
      </c>
      <c r="G43" s="3">
        <f>IS_pmoles*IFERROR(1*EndoPA,0)/IS_PA</f>
        <v>63.331546569675872</v>
      </c>
      <c r="H43" s="3">
        <f>IS_pmoles*IFERROR(1*EndoPA,0)/IS_PA</f>
        <v>29.529924782211758</v>
      </c>
      <c r="I43" s="3">
        <f>IS_pmoles*IFERROR(1*EndoPA,0)/IS_PA</f>
        <v>0</v>
      </c>
      <c r="J43" s="3">
        <f>IS_pmoles*IFERROR(1*EndoPA,0)/IS_PA</f>
        <v>0</v>
      </c>
      <c r="K43" s="3">
        <f>IS_pmoles*IFERROR(1*EndoPA,0)/IS_PA</f>
        <v>2740.2668843578258</v>
      </c>
      <c r="L43" s="3">
        <f>IS_pmoles*IFERROR(1*EndoPA,0)/IS_PA</f>
        <v>809.09904123432591</v>
      </c>
    </row>
    <row r="44" spans="1:12" x14ac:dyDescent="0.2">
      <c r="A44" t="str">
        <f>VLOOKUP($B44,'Lipid List'!$A$1:$D$100,3,FALSE)</f>
        <v>PG</v>
      </c>
      <c r="B44" s="2" t="s">
        <v>50</v>
      </c>
      <c r="C44" s="3">
        <f>IS_pmoles*IFERROR(1*EndoPA,0)/IS_PA</f>
        <v>165.09141968777774</v>
      </c>
      <c r="D44" s="3">
        <f>IS_pmoles*IFERROR(1*EndoPA,0)/IS_PA</f>
        <v>128.60935807995125</v>
      </c>
      <c r="E44" s="3">
        <f>IS_pmoles*IFERROR(1*EndoPA,0)/IS_PA</f>
        <v>129.90941773144277</v>
      </c>
      <c r="F44" s="3">
        <f>IS_pmoles*IFERROR(1*EndoPA,0)/IS_PA</f>
        <v>70.008525093668808</v>
      </c>
      <c r="G44" s="3">
        <f>IS_pmoles*IFERROR(1*EndoPA,0)/IS_PA</f>
        <v>102.5472707272129</v>
      </c>
      <c r="H44" s="3">
        <f>IS_pmoles*IFERROR(1*EndoPA,0)/IS_PA</f>
        <v>72.007491874121698</v>
      </c>
      <c r="I44" s="3">
        <f>IS_pmoles*IFERROR(1*EndoPA,0)/IS_PA</f>
        <v>0</v>
      </c>
      <c r="J44" s="3">
        <f>IS_pmoles*IFERROR(1*EndoPA,0)/IS_PA</f>
        <v>0</v>
      </c>
      <c r="K44" s="3">
        <f>IS_pmoles*IFERROR(1*EndoPA,0)/IS_PA</f>
        <v>32.933351064942364</v>
      </c>
      <c r="L44" s="3">
        <f>IS_pmoles*IFERROR(1*EndoPA,0)/IS_PA</f>
        <v>7.7540675995954702</v>
      </c>
    </row>
    <row r="45" spans="1:12" x14ac:dyDescent="0.2">
      <c r="A45" t="str">
        <f>VLOOKUP($B45,'Lipid List'!$A$1:$D$100,3,FALSE)</f>
        <v>PG</v>
      </c>
      <c r="B45" s="2" t="s">
        <v>51</v>
      </c>
      <c r="C45" s="3">
        <f>IS_pmoles*IFERROR(1*EndoPA,0)/IS_PA</f>
        <v>18.993308185403816</v>
      </c>
      <c r="D45" s="3">
        <f>IS_pmoles*IFERROR(1*EndoPA,0)/IS_PA</f>
        <v>13.693283604690754</v>
      </c>
      <c r="E45" s="3">
        <f>IS_pmoles*IFERROR(1*EndoPA,0)/IS_PA</f>
        <v>15.019783889620669</v>
      </c>
      <c r="F45" s="3">
        <f>IS_pmoles*IFERROR(1*EndoPA,0)/IS_PA</f>
        <v>7.8253178739984124</v>
      </c>
      <c r="G45" s="3">
        <f>IS_pmoles*IFERROR(1*EndoPA,0)/IS_PA</f>
        <v>11.208653033659386</v>
      </c>
      <c r="H45" s="3">
        <f>IS_pmoles*IFERROR(1*EndoPA,0)/IS_PA</f>
        <v>7.5565410610481489</v>
      </c>
      <c r="I45" s="3">
        <f>IS_pmoles*IFERROR(1*EndoPA,0)/IS_PA</f>
        <v>0.62811743406174381</v>
      </c>
      <c r="J45" s="3">
        <f>IS_pmoles*IFERROR(1*EndoPA,0)/IS_PA</f>
        <v>1.4663261689548135</v>
      </c>
      <c r="K45" s="3">
        <f>IS_pmoles*IFERROR(1*EndoPA,0)/IS_PA</f>
        <v>36.985876272444678</v>
      </c>
      <c r="L45" s="3">
        <f>IS_pmoles*IFERROR(1*EndoPA,0)/IS_PA</f>
        <v>8.0536065950280555</v>
      </c>
    </row>
    <row r="46" spans="1:12" x14ac:dyDescent="0.2">
      <c r="A46" t="str">
        <f>VLOOKUP($B46,'Lipid List'!$A$1:$D$100,3,FALSE)</f>
        <v>PG</v>
      </c>
      <c r="B46" s="2" t="s">
        <v>52</v>
      </c>
      <c r="C46" s="3">
        <f>IS_pmoles*IFERROR(1*EndoPA,0)/IS_PA</f>
        <v>266.38199495546661</v>
      </c>
      <c r="D46" s="3">
        <f>IS_pmoles*IFERROR(1*EndoPA,0)/IS_PA</f>
        <v>236.16637025265786</v>
      </c>
      <c r="E46" s="3">
        <f>IS_pmoles*IFERROR(1*EndoPA,0)/IS_PA</f>
        <v>213.8572821281164</v>
      </c>
      <c r="F46" s="3">
        <f>IS_pmoles*IFERROR(1*EndoPA,0)/IS_PA</f>
        <v>103.14636398569165</v>
      </c>
      <c r="G46" s="3">
        <f>IS_pmoles*IFERROR(1*EndoPA,0)/IS_PA</f>
        <v>171.0755139192627</v>
      </c>
      <c r="H46" s="3">
        <f>IS_pmoles*IFERROR(1*EndoPA,0)/IS_PA</f>
        <v>118.4906372041475</v>
      </c>
      <c r="I46" s="3">
        <f>IS_pmoles*IFERROR(1*EndoPA,0)/IS_PA</f>
        <v>0</v>
      </c>
      <c r="J46" s="3">
        <f>IS_pmoles*IFERROR(1*EndoPA,0)/IS_PA</f>
        <v>0</v>
      </c>
      <c r="K46" s="3">
        <f>IS_pmoles*IFERROR(1*EndoPA,0)/IS_PA</f>
        <v>0</v>
      </c>
      <c r="L46" s="3">
        <f>IS_pmoles*IFERROR(1*EndoPA,0)/IS_PA</f>
        <v>1.5671724802548366</v>
      </c>
    </row>
    <row r="47" spans="1:12" x14ac:dyDescent="0.2">
      <c r="A47" t="str">
        <f>VLOOKUP($B47,'Lipid List'!$A$1:$D$100,3,FALSE)</f>
        <v>PG</v>
      </c>
      <c r="B47" s="2" t="s">
        <v>53</v>
      </c>
      <c r="C47" s="3">
        <f>IS_pmoles*IFERROR(1*EndoPA,0)/IS_PA</f>
        <v>13.803177131747669</v>
      </c>
      <c r="D47" s="3">
        <f>IS_pmoles*IFERROR(1*EndoPA,0)/IS_PA</f>
        <v>12.331270466313779</v>
      </c>
      <c r="E47" s="3">
        <f>IS_pmoles*IFERROR(1*EndoPA,0)/IS_PA</f>
        <v>15.408003630445162</v>
      </c>
      <c r="F47" s="3">
        <f>IS_pmoles*IFERROR(1*EndoPA,0)/IS_PA</f>
        <v>5.5184009969707155</v>
      </c>
      <c r="G47" s="3">
        <f>IS_pmoles*IFERROR(1*EndoPA,0)/IS_PA</f>
        <v>9.4578144770688599</v>
      </c>
      <c r="H47" s="3">
        <f>IS_pmoles*IFERROR(1*EndoPA,0)/IS_PA</f>
        <v>7.8643312354986792</v>
      </c>
      <c r="I47" s="3">
        <f>IS_pmoles*IFERROR(1*EndoPA,0)/IS_PA</f>
        <v>0</v>
      </c>
      <c r="J47" s="3">
        <f>IS_pmoles*IFERROR(1*EndoPA,0)/IS_PA</f>
        <v>0</v>
      </c>
      <c r="K47" s="3">
        <f>IS_pmoles*IFERROR(1*EndoPA,0)/IS_PA</f>
        <v>0</v>
      </c>
      <c r="L47" s="3">
        <f>IS_pmoles*IFERROR(1*EndoPA,0)/IS_PA</f>
        <v>0</v>
      </c>
    </row>
    <row r="48" spans="1:12" x14ac:dyDescent="0.2">
      <c r="A48" t="str">
        <f>VLOOKUP($B48,'Lipid List'!$A$1:$D$100,3,FALSE)</f>
        <v>PG</v>
      </c>
      <c r="B48" s="2" t="s">
        <v>54</v>
      </c>
      <c r="C48" s="3">
        <f>IS_pmoles*IFERROR(1*EndoPA,0)/IS_PA</f>
        <v>157.67724410234757</v>
      </c>
      <c r="D48" s="3">
        <f>IS_pmoles*IFERROR(1*EndoPA,0)/IS_PA</f>
        <v>115.24053122257619</v>
      </c>
      <c r="E48" s="3">
        <f>IS_pmoles*IFERROR(1*EndoPA,0)/IS_PA</f>
        <v>81.404199287690815</v>
      </c>
      <c r="F48" s="3">
        <f>IS_pmoles*IFERROR(1*EndoPA,0)/IS_PA</f>
        <v>76.456730378548926</v>
      </c>
      <c r="G48" s="3">
        <f>IS_pmoles*IFERROR(1*EndoPA,0)/IS_PA</f>
        <v>91.062660904939307</v>
      </c>
      <c r="H48" s="3">
        <f>IS_pmoles*IFERROR(1*EndoPA,0)/IS_PA</f>
        <v>46.839546945440809</v>
      </c>
      <c r="I48" s="3">
        <f>IS_pmoles*IFERROR(1*EndoPA,0)/IS_PA</f>
        <v>0</v>
      </c>
      <c r="J48" s="3">
        <f>IS_pmoles*IFERROR(1*EndoPA,0)/IS_PA</f>
        <v>0</v>
      </c>
      <c r="K48" s="3">
        <f>IS_pmoles*IFERROR(1*EndoPA,0)/IS_PA</f>
        <v>61.301287999389999</v>
      </c>
      <c r="L48" s="3">
        <f>IS_pmoles*IFERROR(1*EndoPA,0)/IS_PA</f>
        <v>13.460108857621305</v>
      </c>
    </row>
    <row r="49" spans="1:12" x14ac:dyDescent="0.2">
      <c r="A49" t="str">
        <f>VLOOKUP($B49,'Lipid List'!$A$1:$D$100,3,FALSE)</f>
        <v>PG</v>
      </c>
      <c r="B49" s="2" t="s">
        <v>55</v>
      </c>
      <c r="C49" s="3">
        <f>IS_pmoles*IFERROR(1*EndoPA,0)/IS_PA</f>
        <v>10.450270805112526</v>
      </c>
      <c r="D49" s="3">
        <f>IS_pmoles*IFERROR(1*EndoPA,0)/IS_PA</f>
        <v>4.3093335194077333</v>
      </c>
      <c r="E49" s="3">
        <f>IS_pmoles*IFERROR(1*EndoPA,0)/IS_PA</f>
        <v>3.323702477417581</v>
      </c>
      <c r="F49" s="3">
        <f>IS_pmoles*IFERROR(1*EndoPA,0)/IS_PA</f>
        <v>5.3612107296302094</v>
      </c>
      <c r="G49" s="3">
        <f>IS_pmoles*IFERROR(1*EndoPA,0)/IS_PA</f>
        <v>4.1107371669577581</v>
      </c>
      <c r="H49" s="3">
        <f>IS_pmoles*IFERROR(1*EndoPA,0)/IS_PA</f>
        <v>1.9589306357490073</v>
      </c>
      <c r="I49" s="3">
        <f>IS_pmoles*IFERROR(1*EndoPA,0)/IS_PA</f>
        <v>0</v>
      </c>
      <c r="J49" s="3">
        <f>IS_pmoles*IFERROR(1*EndoPA,0)/IS_PA</f>
        <v>0</v>
      </c>
      <c r="K49" s="3">
        <f>IS_pmoles*IFERROR(1*EndoPA,0)/IS_PA</f>
        <v>253.81136086835269</v>
      </c>
      <c r="L49" s="3">
        <f>IS_pmoles*IFERROR(1*EndoPA,0)/IS_PA</f>
        <v>105.49454683624344</v>
      </c>
    </row>
    <row r="50" spans="1:12" x14ac:dyDescent="0.2">
      <c r="A50" t="str">
        <f>VLOOKUP($B50,'Lipid List'!$A$1:$D$100,3,FALSE)</f>
        <v>MQ</v>
      </c>
      <c r="B50" s="2" t="s">
        <v>87</v>
      </c>
      <c r="C50" s="3">
        <f>IS_pmoles*IFERROR(1*EndoPA,0)/IS_PA</f>
        <v>86.630069035933332</v>
      </c>
      <c r="D50" s="3">
        <f>IS_pmoles*IFERROR(1*EndoPA,0)/IS_PA</f>
        <v>56.542412393690697</v>
      </c>
      <c r="E50" s="3">
        <f>IS_pmoles*IFERROR(1*EndoPA,0)/IS_PA</f>
        <v>34.873115218361725</v>
      </c>
      <c r="F50" s="3">
        <f>IS_pmoles*IFERROR(1*EndoPA,0)/IS_PA</f>
        <v>67.074972815588012</v>
      </c>
      <c r="G50" s="3">
        <f>IS_pmoles*IFERROR(1*EndoPA,0)/IS_PA</f>
        <v>90.563597607410387</v>
      </c>
      <c r="H50" s="3">
        <f>IS_pmoles*IFERROR(1*EndoPA,0)/IS_PA</f>
        <v>34.985802349357506</v>
      </c>
      <c r="I50" s="3">
        <f>IS_pmoles*IFERROR(1*EndoPA,0)/IS_PA</f>
        <v>52.059631229686161</v>
      </c>
      <c r="J50" s="3">
        <f>IS_pmoles*IFERROR(1*EndoPA,0)/IS_PA</f>
        <v>51.047799517905041</v>
      </c>
      <c r="K50" s="3">
        <f>IS_pmoles*IFERROR(1*EndoPA,0)/IS_PA</f>
        <v>606.69362013252407</v>
      </c>
      <c r="L50" s="3">
        <f>IS_pmoles*IFERROR(1*EndoPA,0)/IS_PA</f>
        <v>250.92872673303131</v>
      </c>
    </row>
    <row r="51" spans="1:12" x14ac:dyDescent="0.2">
      <c r="A51" t="str">
        <f>VLOOKUP($B51,'Lipid List'!$A$1:$D$100,3,FALSE)</f>
        <v>MQ</v>
      </c>
      <c r="B51" s="2" t="s">
        <v>85</v>
      </c>
      <c r="C51" s="3">
        <f>IS_pmoles*IFERROR(1*EndoPA,0)/IS_PA</f>
        <v>0.39699262939402163</v>
      </c>
      <c r="D51" s="3">
        <f>IS_pmoles*IFERROR(1*EndoPA,0)/IS_PA</f>
        <v>0.22973181671557752</v>
      </c>
      <c r="E51" s="3">
        <f>IS_pmoles*IFERROR(1*EndoPA,0)/IS_PA</f>
        <v>0.11192434590009384</v>
      </c>
      <c r="F51" s="3">
        <f>IS_pmoles*IFERROR(1*EndoPA,0)/IS_PA</f>
        <v>0.32482331896565375</v>
      </c>
      <c r="G51" s="3">
        <f>IS_pmoles*IFERROR(1*EndoPA,0)/IS_PA</f>
        <v>0.33024251086742373</v>
      </c>
      <c r="H51" s="3">
        <f>IS_pmoles*IFERROR(1*EndoPA,0)/IS_PA</f>
        <v>0.14351233730088928</v>
      </c>
      <c r="I51" s="3">
        <f>IS_pmoles*IFERROR(1*EndoPA,0)/IS_PA</f>
        <v>0</v>
      </c>
      <c r="J51" s="3">
        <f>IS_pmoles*IFERROR(1*EndoPA,0)/IS_PA</f>
        <v>0</v>
      </c>
      <c r="K51" s="3">
        <f>IS_pmoles*IFERROR(1*EndoPA,0)/IS_PA</f>
        <v>2.4515560071357534</v>
      </c>
      <c r="L51" s="3">
        <f>IS_pmoles*IFERROR(1*EndoPA,0)/IS_PA</f>
        <v>1.0095151936737974</v>
      </c>
    </row>
    <row r="52" spans="1:12" x14ac:dyDescent="0.2">
      <c r="A52" t="str">
        <f>VLOOKUP($B52,'Lipid List'!$A$1:$D$100,3,FALSE)</f>
        <v>DMQ</v>
      </c>
      <c r="B52" s="2" t="s">
        <v>93</v>
      </c>
      <c r="C52" s="3">
        <f>IS_pmoles*IFERROR(1*EndoPA,0)/IS_PA</f>
        <v>0</v>
      </c>
      <c r="D52" s="3">
        <f>IS_pmoles*IFERROR(1*EndoPA,0)/IS_PA</f>
        <v>0</v>
      </c>
      <c r="E52" s="3">
        <f>IS_pmoles*IFERROR(1*EndoPA,0)/IS_PA</f>
        <v>4.5359803832696992E-2</v>
      </c>
      <c r="F52" s="3">
        <f>IS_pmoles*IFERROR(1*EndoPA,0)/IS_PA</f>
        <v>4.5129782908033134</v>
      </c>
      <c r="G52" s="3">
        <f>IS_pmoles*IFERROR(1*EndoPA,0)/IS_PA</f>
        <v>7.1703591284386974</v>
      </c>
      <c r="H52" s="3">
        <f>IS_pmoles*IFERROR(1*EndoPA,0)/IS_PA</f>
        <v>4.1559134718827861</v>
      </c>
      <c r="I52" s="3">
        <f>IS_pmoles*IFERROR(1*EndoPA,0)/IS_PA</f>
        <v>29.789710314706515</v>
      </c>
      <c r="J52" s="3">
        <f>IS_pmoles*IFERROR(1*EndoPA,0)/IS_PA</f>
        <v>28.435752641386756</v>
      </c>
      <c r="K52" s="3">
        <f>IS_pmoles*IFERROR(1*EndoPA,0)/IS_PA</f>
        <v>1.6871708465276978</v>
      </c>
      <c r="L52" s="3">
        <f>IS_pmoles*IFERROR(1*EndoPA,0)/IS_PA</f>
        <v>0.64978422098300037</v>
      </c>
    </row>
    <row r="53" spans="1:12" x14ac:dyDescent="0.2">
      <c r="A53" t="str">
        <f>VLOOKUP($B53,'Lipid List'!$A$1:$D$100,3,FALSE)</f>
        <v>DMQ</v>
      </c>
      <c r="B53" s="2" t="s">
        <v>91</v>
      </c>
      <c r="C53" s="3">
        <f>IS_pmoles*IFERROR(1*EndoPA,0)/IS_PA</f>
        <v>182.48689582317709</v>
      </c>
      <c r="D53" s="3">
        <f>IS_pmoles*IFERROR(1*EndoPA,0)/IS_PA</f>
        <v>113.68869253033917</v>
      </c>
      <c r="E53" s="3">
        <f>IS_pmoles*IFERROR(1*EndoPA,0)/IS_PA</f>
        <v>78.178064670932542</v>
      </c>
      <c r="F53" s="3">
        <f>IS_pmoles*IFERROR(1*EndoPA,0)/IS_PA</f>
        <v>85.07596545810334</v>
      </c>
      <c r="G53" s="3">
        <f>IS_pmoles*IFERROR(1*EndoPA,0)/IS_PA</f>
        <v>127.93097416074865</v>
      </c>
      <c r="H53" s="3">
        <f>IS_pmoles*IFERROR(1*EndoPA,0)/IS_PA</f>
        <v>48.289520493939527</v>
      </c>
      <c r="I53" s="3">
        <f>IS_pmoles*IFERROR(1*EndoPA,0)/IS_PA</f>
        <v>1.4370634112290912</v>
      </c>
      <c r="J53" s="3">
        <f>IS_pmoles*IFERROR(1*EndoPA,0)/IS_PA</f>
        <v>1.3483758293572901</v>
      </c>
      <c r="K53" s="3">
        <f>IS_pmoles*IFERROR(1*EndoPA,0)/IS_PA</f>
        <v>33.301626547876943</v>
      </c>
      <c r="L53" s="3">
        <f>IS_pmoles*IFERROR(1*EndoPA,0)/IS_PA</f>
        <v>9.4627702500137261</v>
      </c>
    </row>
    <row r="54" spans="1:12" x14ac:dyDescent="0.2">
      <c r="A54" t="str">
        <f>VLOOKUP($B54,'Lipid List'!$A$1:$D$100,3,FALSE)</f>
        <v>DMQ</v>
      </c>
      <c r="B54" s="2" t="s">
        <v>93</v>
      </c>
      <c r="C54" s="3">
        <f>IS_pmoles*IFERROR(1*EndoPA,0)/IS_PA</f>
        <v>0</v>
      </c>
      <c r="D54" s="3">
        <f>IS_pmoles*IFERROR(1*EndoPA,0)/IS_PA</f>
        <v>0</v>
      </c>
      <c r="E54" s="3">
        <f>IS_pmoles*IFERROR(1*EndoPA,0)/IS_PA</f>
        <v>4.5359803832696992E-2</v>
      </c>
      <c r="F54" s="3">
        <f>IS_pmoles*IFERROR(1*EndoPA,0)/IS_PA</f>
        <v>4.5129782908033134</v>
      </c>
      <c r="G54" s="3">
        <f>IS_pmoles*IFERROR(1*EndoPA,0)/IS_PA</f>
        <v>7.1703591284386974</v>
      </c>
      <c r="H54" s="3">
        <f>IS_pmoles*IFERROR(1*EndoPA,0)/IS_PA</f>
        <v>4.1559134718827861</v>
      </c>
      <c r="I54" s="3">
        <f>IS_pmoles*IFERROR(1*EndoPA,0)/IS_PA</f>
        <v>29.789710314706515</v>
      </c>
      <c r="J54" s="3">
        <f>IS_pmoles*IFERROR(1*EndoPA,0)/IS_PA</f>
        <v>28.435752641386756</v>
      </c>
      <c r="K54" s="3">
        <f>IS_pmoles*IFERROR(1*EndoPA,0)/IS_PA</f>
        <v>1.6871708465276978</v>
      </c>
      <c r="L54" s="3">
        <f>IS_pmoles*IFERROR(1*EndoPA,0)/IS_PA</f>
        <v>0.64978422098300037</v>
      </c>
    </row>
    <row r="55" spans="1:12" x14ac:dyDescent="0.2">
      <c r="A55" t="str">
        <f>VLOOKUP($B55,'Lipid List'!$A$1:$D$100,3,FALSE)</f>
        <v>DMQ</v>
      </c>
      <c r="B55" s="2" t="s">
        <v>89</v>
      </c>
      <c r="C55" s="3">
        <f>IS_pmoles*IFERROR(1*EndoPA,0)/IS_PA</f>
        <v>0.83822845484408948</v>
      </c>
      <c r="D55" s="3">
        <f>IS_pmoles*IFERROR(1*EndoPA,0)/IS_PA</f>
        <v>0.56223272280524883</v>
      </c>
      <c r="E55" s="3">
        <f>IS_pmoles*IFERROR(1*EndoPA,0)/IS_PA</f>
        <v>0.30211868399365072</v>
      </c>
      <c r="F55" s="3">
        <f>IS_pmoles*IFERROR(1*EndoPA,0)/IS_PA</f>
        <v>0.51463948304949059</v>
      </c>
      <c r="G55" s="3">
        <f>IS_pmoles*IFERROR(1*EndoPA,0)/IS_PA</f>
        <v>0.59375013647316044</v>
      </c>
      <c r="H55" s="3">
        <f>IS_pmoles*IFERROR(1*EndoPA,0)/IS_PA</f>
        <v>0.24454397913001108</v>
      </c>
      <c r="I55" s="3">
        <f>IS_pmoles*IFERROR(1*EndoPA,0)/IS_PA</f>
        <v>0</v>
      </c>
      <c r="J55" s="3">
        <f>IS_pmoles*IFERROR(1*EndoPA,0)/IS_PA</f>
        <v>0</v>
      </c>
      <c r="K55" s="3">
        <f>IS_pmoles*IFERROR(1*EndoPA,0)/IS_PA</f>
        <v>5.9790900723410007E-2</v>
      </c>
      <c r="L55" s="3">
        <f>IS_pmoles*IFERROR(1*EndoPA,0)/IS_PA</f>
        <v>2.5436947479878475E-2</v>
      </c>
    </row>
    <row r="56" spans="1:12" x14ac:dyDescent="0.2">
      <c r="A56" t="str">
        <f>VLOOKUP($B56,'Lipid List'!$A$1:$D$100,3,FALSE)</f>
        <v>MQ</v>
      </c>
      <c r="B56" s="2" t="s">
        <v>8</v>
      </c>
      <c r="C56" s="3">
        <f>IS_pmoles*IFERROR(1*EndoPA,0)/IS_PA</f>
        <v>1.3617791267681598</v>
      </c>
      <c r="D56" s="3">
        <f>IS_pmoles*IFERROR(1*EndoPA,0)/IS_PA</f>
        <v>1.0795128143193082</v>
      </c>
      <c r="E56" s="3">
        <f>IS_pmoles*IFERROR(1*EndoPA,0)/IS_PA</f>
        <v>3.1122760057571881</v>
      </c>
      <c r="F56" s="3">
        <f>IS_pmoles*IFERROR(1*EndoPA,0)/IS_PA</f>
        <v>150.59176633851064</v>
      </c>
      <c r="G56" s="3">
        <f>IS_pmoles*IFERROR(1*EndoPA,0)/IS_PA</f>
        <v>236.86827815798884</v>
      </c>
      <c r="H56" s="3">
        <f>IS_pmoles*IFERROR(1*EndoPA,0)/IS_PA</f>
        <v>139.83291932218816</v>
      </c>
      <c r="I56" s="3">
        <f>IS_pmoles*IFERROR(1*EndoPA,0)/IS_PA</f>
        <v>1017.2800084243713</v>
      </c>
      <c r="J56" s="3">
        <f>IS_pmoles*IFERROR(1*EndoPA,0)/IS_PA</f>
        <v>1003.5830763733738</v>
      </c>
      <c r="K56" s="3">
        <f>IS_pmoles*IFERROR(1*EndoPA,0)/IS_PA</f>
        <v>66.289946076658566</v>
      </c>
      <c r="L56" s="3">
        <f>IS_pmoles*IFERROR(1*EndoPA,0)/IS_PA</f>
        <v>20.742315435314822</v>
      </c>
    </row>
    <row r="57" spans="1:12" x14ac:dyDescent="0.2">
      <c r="A57" t="str">
        <f>VLOOKUP($B57,'Lipid List'!$A$1:$D$100,3,FALSE)</f>
        <v>MQ</v>
      </c>
      <c r="B57" s="2" t="s">
        <v>9</v>
      </c>
      <c r="C57" s="3">
        <f>IS_pmoles*IFERROR(1*EndoPA,0)/IS_PA</f>
        <v>1.4322317106740023</v>
      </c>
      <c r="D57" s="3">
        <f>IS_pmoles*IFERROR(1*EndoPA,0)/IS_PA</f>
        <v>1.2026983725910394</v>
      </c>
      <c r="E57" s="3">
        <f>IS_pmoles*IFERROR(1*EndoPA,0)/IS_PA</f>
        <v>3.1884252056187692</v>
      </c>
      <c r="F57" s="3">
        <f>IS_pmoles*IFERROR(1*EndoPA,0)/IS_PA</f>
        <v>159.27939209909837</v>
      </c>
      <c r="G57" s="3">
        <f>IS_pmoles*IFERROR(1*EndoPA,0)/IS_PA</f>
        <v>254.16725577848561</v>
      </c>
      <c r="H57" s="3">
        <f>IS_pmoles*IFERROR(1*EndoPA,0)/IS_PA</f>
        <v>143.981558130786</v>
      </c>
      <c r="I57" s="3">
        <f>IS_pmoles*IFERROR(1*EndoPA,0)/IS_PA</f>
        <v>1034.6858880185109</v>
      </c>
      <c r="J57" s="3">
        <f>IS_pmoles*IFERROR(1*EndoPA,0)/IS_PA</f>
        <v>1040.0796038736337</v>
      </c>
      <c r="K57" s="3">
        <f>IS_pmoles*IFERROR(1*EndoPA,0)/IS_PA</f>
        <v>70.273715413919874</v>
      </c>
      <c r="L57" s="3">
        <f>IS_pmoles*IFERROR(1*EndoPA,0)/IS_PA</f>
        <v>21.036125969646427</v>
      </c>
    </row>
    <row r="58" spans="1:12" x14ac:dyDescent="0.2">
      <c r="C58" s="3"/>
      <c r="D58" s="3"/>
      <c r="E58" s="3"/>
      <c r="F58" s="3"/>
      <c r="G58" s="3"/>
      <c r="H58" s="3"/>
      <c r="I58" s="3"/>
      <c r="J58" s="3"/>
      <c r="K58" s="3"/>
      <c r="L58" s="3"/>
    </row>
    <row r="61" spans="1:12" x14ac:dyDescent="0.2">
      <c r="B61" s="2" t="s">
        <v>83</v>
      </c>
    </row>
    <row r="62" spans="1:12" x14ac:dyDescent="0.2">
      <c r="C62" t="str">
        <f>C$1</f>
        <v>AK01_NDH2_1_Ecoli_pure_4_12</v>
      </c>
      <c r="D62" t="str">
        <f t="shared" ref="D62:L62" si="0">D$1</f>
        <v>AK02_NDH2_2_Ecoli_pure_9_12</v>
      </c>
      <c r="E62" t="str">
        <f t="shared" si="0"/>
        <v>AK03_NDH2_3_Ecoli_pure_6_1</v>
      </c>
      <c r="F62" t="str">
        <f t="shared" si="0"/>
        <v>AK04_NDH2_1_Bsubtilis_mem_SEC</v>
      </c>
      <c r="G62" t="str">
        <f t="shared" si="0"/>
        <v>AK05_NDH2_2_Bsubtilis_mem_SEC</v>
      </c>
      <c r="H62" t="str">
        <f t="shared" si="0"/>
        <v>AK06_NDH2_3_Bsubtilis_mem_SEC</v>
      </c>
      <c r="I62" t="str">
        <f t="shared" si="0"/>
        <v>AK10_1uL_Bsubtilis_mem_4L_1</v>
      </c>
      <c r="J62" t="str">
        <f t="shared" si="0"/>
        <v>AK11_1uL_Bsubtilis_mem_4L_2</v>
      </c>
      <c r="K62" t="str">
        <f t="shared" si="0"/>
        <v>AK12_1uL_E_coli_mem_2L_1</v>
      </c>
      <c r="L62" t="str">
        <f t="shared" si="0"/>
        <v>AK13_1uL_E_coli_mem_2L_2</v>
      </c>
    </row>
    <row r="63" spans="1:12" x14ac:dyDescent="0.2">
      <c r="B63" s="2" t="s">
        <v>79</v>
      </c>
      <c r="C63">
        <f>SUMIF($A$2:$A$57,$B63,C$2:C$57)</f>
        <v>89.82107250276951</v>
      </c>
      <c r="D63">
        <f t="shared" ref="D63:L63" si="1">SUMIF($A$2:$A$57,$B63,D$2:D$57)</f>
        <v>59.05435539731662</v>
      </c>
      <c r="E63">
        <f t="shared" si="1"/>
        <v>41.285740775637777</v>
      </c>
      <c r="F63">
        <f t="shared" si="1"/>
        <v>377.27095457216268</v>
      </c>
      <c r="G63">
        <f t="shared" si="1"/>
        <v>581.9293740547522</v>
      </c>
      <c r="H63">
        <f t="shared" si="1"/>
        <v>318.94379213963259</v>
      </c>
      <c r="I63">
        <f t="shared" si="1"/>
        <v>2104.0255276725684</v>
      </c>
      <c r="J63">
        <f t="shared" si="1"/>
        <v>2094.7104797649126</v>
      </c>
      <c r="K63">
        <f t="shared" si="1"/>
        <v>745.70883763023824</v>
      </c>
      <c r="L63">
        <f t="shared" si="1"/>
        <v>293.71668333166639</v>
      </c>
    </row>
    <row r="64" spans="1:12" x14ac:dyDescent="0.2">
      <c r="B64" s="2" t="s">
        <v>80</v>
      </c>
      <c r="C64">
        <f t="shared" ref="C64:L67" si="2">SUMIF($A$2:$A$57,$B64,C$2:C$57)</f>
        <v>366.42383407877867</v>
      </c>
      <c r="D64">
        <f t="shared" si="2"/>
        <v>424.73628000666173</v>
      </c>
      <c r="E64">
        <f t="shared" si="2"/>
        <v>340.02938368515061</v>
      </c>
      <c r="F64">
        <f t="shared" si="2"/>
        <v>388.68323163646215</v>
      </c>
      <c r="G64">
        <f t="shared" si="2"/>
        <v>516.02220066613324</v>
      </c>
      <c r="H64">
        <f t="shared" si="2"/>
        <v>347.14617742295445</v>
      </c>
      <c r="I64">
        <f t="shared" si="2"/>
        <v>1.4663322370839582</v>
      </c>
      <c r="J64">
        <f t="shared" si="2"/>
        <v>2.0087181393218851</v>
      </c>
      <c r="K64">
        <f t="shared" si="2"/>
        <v>1205.728027699286</v>
      </c>
      <c r="L64">
        <f t="shared" si="2"/>
        <v>317.86576079447445</v>
      </c>
    </row>
    <row r="65" spans="2:12" x14ac:dyDescent="0.2">
      <c r="B65" s="2" t="s">
        <v>81</v>
      </c>
      <c r="C65">
        <f t="shared" si="2"/>
        <v>2255.8785312799228</v>
      </c>
      <c r="D65">
        <f t="shared" si="2"/>
        <v>1827.1432602884042</v>
      </c>
      <c r="E65">
        <f t="shared" si="2"/>
        <v>1817.7009240437067</v>
      </c>
      <c r="F65">
        <f t="shared" si="2"/>
        <v>1033.7027874416931</v>
      </c>
      <c r="G65">
        <f t="shared" si="2"/>
        <v>1537.2993892920967</v>
      </c>
      <c r="H65">
        <f t="shared" si="2"/>
        <v>1110.6139876361765</v>
      </c>
      <c r="I65">
        <f t="shared" si="2"/>
        <v>22.443694523116942</v>
      </c>
      <c r="J65">
        <f t="shared" si="2"/>
        <v>20.850386955622248</v>
      </c>
      <c r="K65">
        <f t="shared" si="2"/>
        <v>18472.449053689583</v>
      </c>
      <c r="L65">
        <f t="shared" si="2"/>
        <v>6884.3461603018986</v>
      </c>
    </row>
    <row r="66" spans="2:12" x14ac:dyDescent="0.2">
      <c r="B66" s="2" t="s">
        <v>82</v>
      </c>
      <c r="C66">
        <f t="shared" si="2"/>
        <v>1325.0764595677754</v>
      </c>
      <c r="D66">
        <f t="shared" si="2"/>
        <v>1094.7760408600955</v>
      </c>
      <c r="E66">
        <f t="shared" si="2"/>
        <v>952.03877302070589</v>
      </c>
      <c r="F66">
        <f t="shared" si="2"/>
        <v>1050.1867531716937</v>
      </c>
      <c r="G66">
        <f t="shared" si="2"/>
        <v>1503.4921775247481</v>
      </c>
      <c r="H66">
        <f t="shared" si="2"/>
        <v>1003.8949195770041</v>
      </c>
      <c r="I66">
        <f t="shared" si="2"/>
        <v>4309.5722611387937</v>
      </c>
      <c r="J66">
        <f t="shared" si="2"/>
        <v>2079.7268149599508</v>
      </c>
      <c r="K66">
        <f t="shared" si="2"/>
        <v>6284.9346524891052</v>
      </c>
      <c r="L66">
        <f t="shared" si="2"/>
        <v>1934.7001147033011</v>
      </c>
    </row>
    <row r="67" spans="2:12" x14ac:dyDescent="0.2">
      <c r="B67" s="2" t="s">
        <v>94</v>
      </c>
      <c r="C67">
        <f t="shared" si="2"/>
        <v>183.32512427802118</v>
      </c>
      <c r="D67">
        <f t="shared" si="2"/>
        <v>114.25092525314442</v>
      </c>
      <c r="E67">
        <f t="shared" si="2"/>
        <v>78.570902962591589</v>
      </c>
      <c r="F67">
        <f t="shared" si="2"/>
        <v>94.616561522759469</v>
      </c>
      <c r="G67">
        <f t="shared" si="2"/>
        <v>142.86544255409919</v>
      </c>
      <c r="H67">
        <f t="shared" si="2"/>
        <v>56.845891416835109</v>
      </c>
      <c r="I67">
        <f t="shared" si="2"/>
        <v>61.016484040642119</v>
      </c>
      <c r="J67">
        <f t="shared" si="2"/>
        <v>58.219881112130807</v>
      </c>
      <c r="K67">
        <f t="shared" si="2"/>
        <v>36.735759141655748</v>
      </c>
      <c r="L67">
        <f t="shared" si="2"/>
        <v>10.787775639459607</v>
      </c>
    </row>
    <row r="69" spans="2:12" x14ac:dyDescent="0.2">
      <c r="B69" s="2" t="s">
        <v>84</v>
      </c>
    </row>
    <row r="70" spans="2:12" x14ac:dyDescent="0.2">
      <c r="C70" t="str">
        <f>C$1</f>
        <v>AK01_NDH2_1_Ecoli_pure_4_12</v>
      </c>
      <c r="D70" t="str">
        <f t="shared" ref="D70:L70" si="3">D$1</f>
        <v>AK02_NDH2_2_Ecoli_pure_9_12</v>
      </c>
      <c r="E70" t="str">
        <f t="shared" si="3"/>
        <v>AK03_NDH2_3_Ecoli_pure_6_1</v>
      </c>
      <c r="F70" t="str">
        <f t="shared" si="3"/>
        <v>AK04_NDH2_1_Bsubtilis_mem_SEC</v>
      </c>
      <c r="G70" t="str">
        <f t="shared" si="3"/>
        <v>AK05_NDH2_2_Bsubtilis_mem_SEC</v>
      </c>
      <c r="H70" t="str">
        <f t="shared" si="3"/>
        <v>AK06_NDH2_3_Bsubtilis_mem_SEC</v>
      </c>
      <c r="I70" t="str">
        <f t="shared" si="3"/>
        <v>AK10_1uL_Bsubtilis_mem_4L_1</v>
      </c>
      <c r="J70" t="str">
        <f t="shared" si="3"/>
        <v>AK11_1uL_Bsubtilis_mem_4L_2</v>
      </c>
      <c r="K70" t="str">
        <f t="shared" si="3"/>
        <v>AK12_1uL_E_coli_mem_2L_1</v>
      </c>
      <c r="L70" t="str">
        <f t="shared" si="3"/>
        <v>AK13_1uL_E_coli_mem_2L_2</v>
      </c>
    </row>
    <row r="71" spans="2:12" x14ac:dyDescent="0.2">
      <c r="B71" s="2" t="s">
        <v>80</v>
      </c>
      <c r="C71">
        <f>SUMIF($A$2:$A$57,$B71,C$2:C$57)/SUM(C$65:C$66)</f>
        <v>0.10232573015167591</v>
      </c>
      <c r="D71">
        <f t="shared" ref="D71:L71" si="4">SUMIF($A$2:$A$57,$B71,D$2:D$57)/SUM(D$65:D$66)</f>
        <v>0.14536208438053488</v>
      </c>
      <c r="E71">
        <f t="shared" si="4"/>
        <v>0.12276582671127557</v>
      </c>
      <c r="F71">
        <f t="shared" si="4"/>
        <v>0.18651815466286872</v>
      </c>
      <c r="G71">
        <f t="shared" si="4"/>
        <v>0.16969995783246483</v>
      </c>
      <c r="H71">
        <f t="shared" si="4"/>
        <v>0.16417342875158478</v>
      </c>
      <c r="I71">
        <f t="shared" si="4"/>
        <v>3.3848726599620981E-4</v>
      </c>
      <c r="J71">
        <f t="shared" si="4"/>
        <v>9.5626960889134711E-4</v>
      </c>
      <c r="K71">
        <f t="shared" si="4"/>
        <v>4.8701754676863253E-2</v>
      </c>
      <c r="L71">
        <f t="shared" si="4"/>
        <v>3.6043099319635563E-2</v>
      </c>
    </row>
    <row r="72" spans="2:12" x14ac:dyDescent="0.2">
      <c r="B72" s="2" t="s">
        <v>79</v>
      </c>
      <c r="C72">
        <f t="shared" ref="C72:L73" si="5">SUMIF($A$2:$A$57,$B72,C$2:C$57)/SUM(C$65:C$66)</f>
        <v>2.5082993986893617E-2</v>
      </c>
      <c r="D72">
        <f t="shared" si="5"/>
        <v>2.0210809851628864E-2</v>
      </c>
      <c r="E72">
        <f t="shared" si="5"/>
        <v>1.4906000307319724E-2</v>
      </c>
      <c r="F72">
        <f t="shared" si="5"/>
        <v>0.18104172376675687</v>
      </c>
      <c r="G72">
        <f t="shared" si="5"/>
        <v>0.19137430542926898</v>
      </c>
      <c r="H72">
        <f t="shared" si="5"/>
        <v>0.15083587070814705</v>
      </c>
      <c r="I72">
        <f t="shared" si="5"/>
        <v>0.48569200787975481</v>
      </c>
      <c r="J72">
        <f t="shared" si="5"/>
        <v>0.99720709043908962</v>
      </c>
      <c r="K72">
        <f t="shared" si="5"/>
        <v>3.012066406048116E-2</v>
      </c>
      <c r="L72">
        <f t="shared" si="5"/>
        <v>3.3304812580937863E-2</v>
      </c>
    </row>
    <row r="73" spans="2:12" x14ac:dyDescent="0.2">
      <c r="B73" s="2" t="s">
        <v>94</v>
      </c>
      <c r="C73">
        <f t="shared" si="5"/>
        <v>5.1194478776351138E-2</v>
      </c>
      <c r="D73">
        <f t="shared" si="5"/>
        <v>3.9101328092201779E-2</v>
      </c>
      <c r="E73">
        <f t="shared" si="5"/>
        <v>2.8367612684277586E-2</v>
      </c>
      <c r="F73">
        <f t="shared" si="5"/>
        <v>4.5403827639976232E-2</v>
      </c>
      <c r="G73">
        <f t="shared" si="5"/>
        <v>4.6982977759193571E-2</v>
      </c>
      <c r="H73">
        <f t="shared" si="5"/>
        <v>2.6883732304422033E-2</v>
      </c>
      <c r="I73">
        <f t="shared" si="5"/>
        <v>1.4085009073176209E-2</v>
      </c>
      <c r="J73">
        <f t="shared" si="5"/>
        <v>2.7716134907604696E-2</v>
      </c>
      <c r="K73">
        <f t="shared" si="5"/>
        <v>1.4838304231835136E-3</v>
      </c>
      <c r="L73">
        <f t="shared" si="5"/>
        <v>1.2232360850667208E-3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6E921-F016-412F-A8B0-FBA8A01D968D}">
  <dimension ref="A1:L58"/>
  <sheetViews>
    <sheetView tabSelected="1" zoomScale="85" zoomScaleNormal="85" workbookViewId="0">
      <selection activeCell="M24" sqref="M24"/>
    </sheetView>
  </sheetViews>
  <sheetFormatPr baseColWidth="10" defaultColWidth="8.83203125" defaultRowHeight="15" x14ac:dyDescent="0.2"/>
  <cols>
    <col min="2" max="2" width="20.5" style="2" bestFit="1" customWidth="1"/>
    <col min="3" max="3" width="11" bestFit="1" customWidth="1"/>
  </cols>
  <sheetData>
    <row r="1" spans="1:12" x14ac:dyDescent="0.2">
      <c r="C1" t="s">
        <v>0</v>
      </c>
      <c r="D1" t="s">
        <v>56</v>
      </c>
      <c r="E1" t="s">
        <v>57</v>
      </c>
      <c r="F1" t="s">
        <v>58</v>
      </c>
      <c r="G1" t="s">
        <v>59</v>
      </c>
      <c r="H1" t="s">
        <v>60</v>
      </c>
      <c r="I1" t="s">
        <v>61</v>
      </c>
      <c r="J1" t="s">
        <v>62</v>
      </c>
      <c r="K1" t="s">
        <v>63</v>
      </c>
      <c r="L1" t="s">
        <v>64</v>
      </c>
    </row>
    <row r="2" spans="1:12" x14ac:dyDescent="0.2">
      <c r="A2" t="str">
        <f>VLOOKUP($B2,'Lipid List'!$A$1:$D$100,3,FALSE)</f>
        <v>CoQ</v>
      </c>
      <c r="B2" s="2" t="s">
        <v>2</v>
      </c>
      <c r="C2" s="3">
        <f>(IS_pmoles*IFERROR(1*EndoPA,0)/IS_PA)/SUM('Molar Amounts (pmole)'!C$65:C$66)</f>
        <v>2.1849698218433353E-4</v>
      </c>
      <c r="D2" s="3">
        <f>(IS_pmoles*IFERROR(1*EndoPA,0)/IS_PA)/SUM('Molar Amounts (pmole)'!D$65:D$66)</f>
        <v>3.7842748807662412E-4</v>
      </c>
      <c r="E2" s="3">
        <f>(IS_pmoles*IFERROR(1*EndoPA,0)/IS_PA)/SUM('Molar Amounts (pmole)'!E$65:E$66)</f>
        <v>1.8589805591934884E-4</v>
      </c>
      <c r="F2" s="3">
        <f>(IS_pmoles*IFERROR(1*EndoPA,0)/IS_PA)/SUM('Molar Amounts (pmole)'!F$65:F$66)</f>
        <v>3.5231391269935857E-4</v>
      </c>
      <c r="G2" s="3">
        <f>(IS_pmoles*IFERROR(1*EndoPA,0)/IS_PA)/SUM('Molar Amounts (pmole)'!G$65:G$66)</f>
        <v>2.7240629271568881E-4</v>
      </c>
      <c r="H2" s="3">
        <f>(IS_pmoles*IFERROR(1*EndoPA,0)/IS_PA)/SUM('Molar Amounts (pmole)'!H$65:H$66)</f>
        <v>1.7279242536544467E-4</v>
      </c>
      <c r="I2" s="3">
        <f>(IS_pmoles*IFERROR(1*EndoPA,0)/IS_PA)/SUM('Molar Amounts (pmole)'!I$65:I$66)</f>
        <v>3.0356329829152971E-5</v>
      </c>
      <c r="J2" s="3">
        <f>(IS_pmoles*IFERROR(1*EndoPA,0)/IS_PA)/SUM('Molar Amounts (pmole)'!J$65:J$66)</f>
        <v>9.3779664246529008E-5</v>
      </c>
      <c r="K2" s="3">
        <f>(IS_pmoles*IFERROR(1*EndoPA,0)/IS_PA)/SUM('Molar Amounts (pmole)'!K$65:K$66)</f>
        <v>9.151152306319881E-4</v>
      </c>
      <c r="L2" s="3">
        <f>(IS_pmoles*IFERROR(1*EndoPA,0)/IS_PA)/SUM('Molar Amounts (pmole)'!L$65:L$66)</f>
        <v>5.1138394282747226E-4</v>
      </c>
    </row>
    <row r="3" spans="1:12" x14ac:dyDescent="0.2">
      <c r="A3" t="str">
        <f>VLOOKUP($B3,'Lipid List'!$A$1:$D$100,3,FALSE)</f>
        <v>CoQ</v>
      </c>
      <c r="B3" s="2" t="s">
        <v>3</v>
      </c>
      <c r="C3" s="3">
        <f>(IS_pmoles*IFERROR(1*EndoPA,0)/IS_PA)/SUM('Molar Amounts (pmole)'!C$65:C$66)</f>
        <v>4.2872212480095026E-3</v>
      </c>
      <c r="D3" s="3">
        <f>(IS_pmoles*IFERROR(1*EndoPA,0)/IS_PA)/SUM('Molar Amounts (pmole)'!D$65:D$66)</f>
        <v>7.5842935841761812E-3</v>
      </c>
      <c r="E3" s="3">
        <f>(IS_pmoles*IFERROR(1*EndoPA,0)/IS_PA)/SUM('Molar Amounts (pmole)'!E$65:E$66)</f>
        <v>4.6382756354306888E-3</v>
      </c>
      <c r="F3" s="3">
        <f>(IS_pmoles*IFERROR(1*EndoPA,0)/IS_PA)/SUM('Molar Amounts (pmole)'!F$65:F$66)</f>
        <v>8.2751783173489381E-3</v>
      </c>
      <c r="G3" s="3">
        <f>(IS_pmoles*IFERROR(1*EndoPA,0)/IS_PA)/SUM('Molar Amounts (pmole)'!G$65:G$66)</f>
        <v>7.6641184232723106E-3</v>
      </c>
      <c r="H3" s="3">
        <f>(IS_pmoles*IFERROR(1*EndoPA,0)/IS_PA)/SUM('Molar Amounts (pmole)'!H$65:H$66)</f>
        <v>4.9152476240386751E-3</v>
      </c>
      <c r="I3" s="3">
        <f>(IS_pmoles*IFERROR(1*EndoPA,0)/IS_PA)/SUM('Molar Amounts (pmole)'!I$65:I$66)</f>
        <v>8.8749493036260703E-5</v>
      </c>
      <c r="J3" s="3">
        <f>(IS_pmoles*IFERROR(1*EndoPA,0)/IS_PA)/SUM('Molar Amounts (pmole)'!J$65:J$66)</f>
        <v>3.3079716502404122E-4</v>
      </c>
      <c r="K3" s="3">
        <f>(IS_pmoles*IFERROR(1*EndoPA,0)/IS_PA)/SUM('Molar Amounts (pmole)'!K$65:K$66)</f>
        <v>7.7691921604513998E-3</v>
      </c>
      <c r="L3" s="3">
        <f>(IS_pmoles*IFERROR(1*EndoPA,0)/IS_PA)/SUM('Molar Amounts (pmole)'!L$65:L$66)</f>
        <v>4.2711673647784767E-3</v>
      </c>
    </row>
    <row r="4" spans="1:12" x14ac:dyDescent="0.2">
      <c r="A4" t="str">
        <f>VLOOKUP($B4,'Lipid List'!$A$1:$D$100,3,FALSE)</f>
        <v>CoQ</v>
      </c>
      <c r="B4" s="2" t="s">
        <v>4</v>
      </c>
      <c r="C4" s="3">
        <f>(IS_pmoles*IFERROR(1*EndoPA,0)/IS_PA)/SUM('Molar Amounts (pmole)'!C$65:C$66)</f>
        <v>9.6919352548366547E-2</v>
      </c>
      <c r="D4" s="3">
        <f>(IS_pmoles*IFERROR(1*EndoPA,0)/IS_PA)/SUM('Molar Amounts (pmole)'!D$65:D$66)</f>
        <v>0.13646847439214108</v>
      </c>
      <c r="E4" s="3">
        <f>(IS_pmoles*IFERROR(1*EndoPA,0)/IS_PA)/SUM('Molar Amounts (pmole)'!E$65:E$66)</f>
        <v>0.11706820022136634</v>
      </c>
      <c r="F4" s="3">
        <f>(IS_pmoles*IFERROR(1*EndoPA,0)/IS_PA)/SUM('Molar Amounts (pmole)'!F$65:F$66)</f>
        <v>0.17624598345167208</v>
      </c>
      <c r="G4" s="3">
        <f>(IS_pmoles*IFERROR(1*EndoPA,0)/IS_PA)/SUM('Molar Amounts (pmole)'!G$65:G$66)</f>
        <v>0.16009415360566309</v>
      </c>
      <c r="H4" s="3">
        <f>(IS_pmoles*IFERROR(1*EndoPA,0)/IS_PA)/SUM('Molar Amounts (pmole)'!H$65:H$66)</f>
        <v>0.15766826966348757</v>
      </c>
      <c r="I4" s="3">
        <f>(IS_pmoles*IFERROR(1*EndoPA,0)/IS_PA)/SUM('Molar Amounts (pmole)'!I$65:I$66)</f>
        <v>9.6208368714882666E-5</v>
      </c>
      <c r="J4" s="3">
        <f>(IS_pmoles*IFERROR(1*EndoPA,0)/IS_PA)/SUM('Molar Amounts (pmole)'!J$65:J$66)</f>
        <v>3.1992712037462765E-4</v>
      </c>
      <c r="K4" s="3">
        <f>(IS_pmoles*IFERROR(1*EndoPA,0)/IS_PA)/SUM('Molar Amounts (pmole)'!K$65:K$66)</f>
        <v>3.9582203964884273E-2</v>
      </c>
      <c r="L4" s="3">
        <f>(IS_pmoles*IFERROR(1*EndoPA,0)/IS_PA)/SUM('Molar Amounts (pmole)'!L$65:L$66)</f>
        <v>3.0944709447710363E-2</v>
      </c>
    </row>
    <row r="5" spans="1:12" x14ac:dyDescent="0.2">
      <c r="A5" t="str">
        <f>VLOOKUP($B5,'Lipid List'!$A$1:$D$100,3,FALSE)</f>
        <v>CoQ</v>
      </c>
      <c r="B5" s="2" t="s">
        <v>5</v>
      </c>
      <c r="C5" s="3">
        <f>(IS_pmoles*IFERROR(1*EndoPA,0)/IS_PA)/SUM('Molar Amounts (pmole)'!C$65:C$66)</f>
        <v>8.5492503611327554E-4</v>
      </c>
      <c r="D5" s="3">
        <f>(IS_pmoles*IFERROR(1*EndoPA,0)/IS_PA)/SUM('Molar Amounts (pmole)'!D$65:D$66)</f>
        <v>8.7260051060789533E-4</v>
      </c>
      <c r="E5" s="3">
        <f>(IS_pmoles*IFERROR(1*EndoPA,0)/IS_PA)/SUM('Molar Amounts (pmole)'!E$65:E$66)</f>
        <v>8.2449737588265247E-4</v>
      </c>
      <c r="F5" s="3">
        <f>(IS_pmoles*IFERROR(1*EndoPA,0)/IS_PA)/SUM('Molar Amounts (pmole)'!F$65:F$66)</f>
        <v>1.5219598422634606E-3</v>
      </c>
      <c r="G5" s="3">
        <f>(IS_pmoles*IFERROR(1*EndoPA,0)/IS_PA)/SUM('Molar Amounts (pmole)'!G$65:G$66)</f>
        <v>1.5968932142063537E-3</v>
      </c>
      <c r="H5" s="3">
        <f>(IS_pmoles*IFERROR(1*EndoPA,0)/IS_PA)/SUM('Molar Amounts (pmole)'!H$65:H$66)</f>
        <v>1.3313501664140796E-3</v>
      </c>
      <c r="I5" s="3">
        <f>(IS_pmoles*IFERROR(1*EndoPA,0)/IS_PA)/SUM('Molar Amounts (pmole)'!I$65:I$66)</f>
        <v>3.2172090729688856E-6</v>
      </c>
      <c r="J5" s="3">
        <f>(IS_pmoles*IFERROR(1*EndoPA,0)/IS_PA)/SUM('Molar Amounts (pmole)'!J$65:J$66)</f>
        <v>0</v>
      </c>
      <c r="K5" s="3">
        <f>(IS_pmoles*IFERROR(1*EndoPA,0)/IS_PA)/SUM('Molar Amounts (pmole)'!K$65:K$66)</f>
        <v>4.2562971979027541E-4</v>
      </c>
      <c r="L5" s="3">
        <f>(IS_pmoles*IFERROR(1*EndoPA,0)/IS_PA)/SUM('Molar Amounts (pmole)'!L$65:L$66)</f>
        <v>2.9694565626353165E-4</v>
      </c>
    </row>
    <row r="6" spans="1:12" x14ac:dyDescent="0.2">
      <c r="A6" t="str">
        <f>VLOOKUP($B6,'Lipid List'!$A$1:$D$100,3,FALSE)</f>
        <v>CoQ</v>
      </c>
      <c r="B6" s="2" t="s">
        <v>1</v>
      </c>
      <c r="C6" s="3">
        <f>(IS_pmoles*IFERROR(1*EndoPA,0)/IS_PA)/SUM('Molar Amounts (pmole)'!C$65:C$66)</f>
        <v>4.5734337002254031E-5</v>
      </c>
      <c r="D6" s="3">
        <f>(IS_pmoles*IFERROR(1*EndoPA,0)/IS_PA)/SUM('Molar Amounts (pmole)'!D$65:D$66)</f>
        <v>5.8288405533126856E-5</v>
      </c>
      <c r="E6" s="3">
        <f>(IS_pmoles*IFERROR(1*EndoPA,0)/IS_PA)/SUM('Molar Amounts (pmole)'!E$65:E$66)</f>
        <v>4.8955422676549205E-5</v>
      </c>
      <c r="F6" s="3">
        <f>(IS_pmoles*IFERROR(1*EndoPA,0)/IS_PA)/SUM('Molar Amounts (pmole)'!F$65:F$66)</f>
        <v>1.2271913888487585E-4</v>
      </c>
      <c r="G6" s="3">
        <f>(IS_pmoles*IFERROR(1*EndoPA,0)/IS_PA)/SUM('Molar Amounts (pmole)'!G$65:G$66)</f>
        <v>7.238629660737536E-5</v>
      </c>
      <c r="H6" s="3">
        <f>(IS_pmoles*IFERROR(1*EndoPA,0)/IS_PA)/SUM('Molar Amounts (pmole)'!H$65:H$66)</f>
        <v>8.5768872278996818E-5</v>
      </c>
      <c r="I6" s="3">
        <f>(IS_pmoles*IFERROR(1*EndoPA,0)/IS_PA)/SUM('Molar Amounts (pmole)'!I$65:I$66)</f>
        <v>1.1995586534294454E-4</v>
      </c>
      <c r="J6" s="3">
        <f>(IS_pmoles*IFERROR(1*EndoPA,0)/IS_PA)/SUM('Molar Amounts (pmole)'!J$65:J$66)</f>
        <v>2.1176565924614925E-4</v>
      </c>
      <c r="K6" s="3">
        <f>(IS_pmoles*IFERROR(1*EndoPA,0)/IS_PA)/SUM('Molar Amounts (pmole)'!K$65:K$66)</f>
        <v>9.6136011053155416E-6</v>
      </c>
      <c r="L6" s="3">
        <f>(IS_pmoles*IFERROR(1*EndoPA,0)/IS_PA)/SUM('Molar Amounts (pmole)'!L$65:L$66)</f>
        <v>1.889290805572447E-5</v>
      </c>
    </row>
    <row r="7" spans="1:12" x14ac:dyDescent="0.2">
      <c r="A7" t="str">
        <f>VLOOKUP($B7,'Lipid List'!$A$1:$D$100,3,FALSE)</f>
        <v>MQ</v>
      </c>
      <c r="B7" s="2" t="s">
        <v>87</v>
      </c>
      <c r="C7" s="3">
        <f>(IS_pmoles*IFERROR(1*EndoPA,0)/IS_PA)/SUM('Molar Amounts (pmole)'!C$65:C$66)</f>
        <v>2.4191889944817739E-2</v>
      </c>
      <c r="D7" s="3">
        <f>(IS_pmoles*IFERROR(1*EndoPA,0)/IS_PA)/SUM('Molar Amounts (pmole)'!D$65:D$66)</f>
        <v>1.9351120467791819E-2</v>
      </c>
      <c r="E7" s="3">
        <f>(IS_pmoles*IFERROR(1*EndoPA,0)/IS_PA)/SUM('Molar Amounts (pmole)'!E$65:E$66)</f>
        <v>1.2590755461721904E-2</v>
      </c>
      <c r="F7" s="3">
        <f>(IS_pmoles*IFERROR(1*EndoPA,0)/IS_PA)/SUM('Molar Amounts (pmole)'!F$65:F$66)</f>
        <v>3.2187393577418066E-2</v>
      </c>
      <c r="G7" s="3">
        <f>(IS_pmoles*IFERROR(1*EndoPA,0)/IS_PA)/SUM('Molar Amounts (pmole)'!G$65:G$66)</f>
        <v>2.9782902121835989E-2</v>
      </c>
      <c r="H7" s="3">
        <f>(IS_pmoles*IFERROR(1*EndoPA,0)/IS_PA)/SUM('Molar Amounts (pmole)'!H$65:H$66)</f>
        <v>1.6545592326431525E-2</v>
      </c>
      <c r="I7" s="3">
        <f>(IS_pmoles*IFERROR(1*EndoPA,0)/IS_PA)/SUM('Molar Amounts (pmole)'!I$65:I$66)</f>
        <v>1.201741446996395E-2</v>
      </c>
      <c r="J7" s="3">
        <f>(IS_pmoles*IFERROR(1*EndoPA,0)/IS_PA)/SUM('Molar Amounts (pmole)'!J$65:J$66)</f>
        <v>2.4301796416410299E-2</v>
      </c>
      <c r="K7" s="3">
        <f>(IS_pmoles*IFERROR(1*EndoPA,0)/IS_PA)/SUM('Molar Amounts (pmole)'!K$65:K$66)</f>
        <v>2.45055627578738E-2</v>
      </c>
      <c r="L7" s="3">
        <f>(IS_pmoles*IFERROR(1*EndoPA,0)/IS_PA)/SUM('Molar Amounts (pmole)'!L$65:L$66)</f>
        <v>2.8453045704523575E-2</v>
      </c>
    </row>
    <row r="8" spans="1:12" x14ac:dyDescent="0.2">
      <c r="A8" t="str">
        <f>VLOOKUP($B8,'Lipid List'!$A$1:$D$100,3,FALSE)</f>
        <v>MQ</v>
      </c>
      <c r="B8" s="2" t="s">
        <v>85</v>
      </c>
      <c r="C8" s="3">
        <f>(IS_pmoles*IFERROR(1*EndoPA,0)/IS_PA)/SUM('Molar Amounts (pmole)'!C$65:C$66)</f>
        <v>1.1086222262180512E-4</v>
      </c>
      <c r="D8" s="3">
        <f>(IS_pmoles*IFERROR(1*EndoPA,0)/IS_PA)/SUM('Molar Amounts (pmole)'!D$65:D$66)</f>
        <v>7.8623600804196876E-5</v>
      </c>
      <c r="E8" s="3">
        <f>(IS_pmoles*IFERROR(1*EndoPA,0)/IS_PA)/SUM('Molar Amounts (pmole)'!E$65:E$66)</f>
        <v>4.0409698434376359E-5</v>
      </c>
      <c r="F8" s="3">
        <f>(IS_pmoles*IFERROR(1*EndoPA,0)/IS_PA)/SUM('Molar Amounts (pmole)'!F$65:F$66)</f>
        <v>1.558735780544505E-4</v>
      </c>
      <c r="G8" s="3">
        <f>(IS_pmoles*IFERROR(1*EndoPA,0)/IS_PA)/SUM('Molar Amounts (pmole)'!G$65:G$66)</f>
        <v>1.0860412613322509E-4</v>
      </c>
      <c r="H8" s="3">
        <f>(IS_pmoles*IFERROR(1*EndoPA,0)/IS_PA)/SUM('Molar Amounts (pmole)'!H$65:H$66)</f>
        <v>6.787029215688267E-5</v>
      </c>
      <c r="I8" s="3">
        <f>(IS_pmoles*IFERROR(1*EndoPA,0)/IS_PA)/SUM('Molar Amounts (pmole)'!I$65:I$66)</f>
        <v>0</v>
      </c>
      <c r="J8" s="3">
        <f>(IS_pmoles*IFERROR(1*EndoPA,0)/IS_PA)/SUM('Molar Amounts (pmole)'!J$65:J$66)</f>
        <v>0</v>
      </c>
      <c r="K8" s="3">
        <f>(IS_pmoles*IFERROR(1*EndoPA,0)/IS_PA)/SUM('Molar Amounts (pmole)'!K$65:K$66)</f>
        <v>9.9023226211254295E-5</v>
      </c>
      <c r="L8" s="3">
        <f>(IS_pmoles*IFERROR(1*EndoPA,0)/IS_PA)/SUM('Molar Amounts (pmole)'!L$65:L$66)</f>
        <v>1.1446988281884281E-4</v>
      </c>
    </row>
    <row r="9" spans="1:12" x14ac:dyDescent="0.2">
      <c r="A9" t="str">
        <f>VLOOKUP($B9,'Lipid List'!$A$1:$D$100,3,FALSE)</f>
        <v>DMQ</v>
      </c>
      <c r="B9" s="2" t="s">
        <v>93</v>
      </c>
      <c r="C9" s="3">
        <f>(IS_pmoles*IFERROR(1*EndoPA,0)/IS_PA)/SUM('Molar Amounts (pmole)'!C$65:C$66)</f>
        <v>0</v>
      </c>
      <c r="D9" s="3">
        <f>(IS_pmoles*IFERROR(1*EndoPA,0)/IS_PA)/SUM('Molar Amounts (pmole)'!D$65:D$66)</f>
        <v>0</v>
      </c>
      <c r="E9" s="3">
        <f>(IS_pmoles*IFERROR(1*EndoPA,0)/IS_PA)/SUM('Molar Amounts (pmole)'!E$65:E$66)</f>
        <v>1.6376919419818718E-5</v>
      </c>
      <c r="F9" s="3">
        <f>(IS_pmoles*IFERROR(1*EndoPA,0)/IS_PA)/SUM('Molar Amounts (pmole)'!F$65:F$66)</f>
        <v>2.1656513950710321E-3</v>
      </c>
      <c r="G9" s="3">
        <f>(IS_pmoles*IFERROR(1*EndoPA,0)/IS_PA)/SUM('Molar Amounts (pmole)'!G$65:G$66)</f>
        <v>2.35805676610211E-3</v>
      </c>
      <c r="H9" s="3">
        <f>(IS_pmoles*IFERROR(1*EndoPA,0)/IS_PA)/SUM('Molar Amounts (pmole)'!H$65:H$66)</f>
        <v>1.965427271413142E-3</v>
      </c>
      <c r="I9" s="3">
        <f>(IS_pmoles*IFERROR(1*EndoPA,0)/IS_PA)/SUM('Molar Amounts (pmole)'!I$65:I$66)</f>
        <v>6.8766391028111506E-3</v>
      </c>
      <c r="J9" s="3">
        <f>(IS_pmoles*IFERROR(1*EndoPA,0)/IS_PA)/SUM('Molar Amounts (pmole)'!J$65:J$66)</f>
        <v>1.3537113806364949E-2</v>
      </c>
      <c r="K9" s="3">
        <f>(IS_pmoles*IFERROR(1*EndoPA,0)/IS_PA)/SUM('Molar Amounts (pmole)'!K$65:K$66)</f>
        <v>6.814818829610947E-5</v>
      </c>
      <c r="L9" s="3">
        <f>(IS_pmoles*IFERROR(1*EndoPA,0)/IS_PA)/SUM('Molar Amounts (pmole)'!L$65:L$66)</f>
        <v>7.367964751751088E-5</v>
      </c>
    </row>
    <row r="10" spans="1:12" x14ac:dyDescent="0.2">
      <c r="A10" t="str">
        <f>VLOOKUP($B10,'Lipid List'!$A$1:$D$100,3,FALSE)</f>
        <v>DMQ</v>
      </c>
      <c r="B10" s="2" t="s">
        <v>91</v>
      </c>
      <c r="C10" s="3">
        <f>(IS_pmoles*IFERROR(1*EndoPA,0)/IS_PA)/SUM('Molar Amounts (pmole)'!C$65:C$66)</f>
        <v>5.0960399192277489E-2</v>
      </c>
      <c r="D10" s="3">
        <f>(IS_pmoles*IFERROR(1*EndoPA,0)/IS_PA)/SUM('Molar Amounts (pmole)'!D$65:D$66)</f>
        <v>3.8908909115201201E-2</v>
      </c>
      <c r="E10" s="3">
        <f>(IS_pmoles*IFERROR(1*EndoPA,0)/IS_PA)/SUM('Molar Amounts (pmole)'!E$65:E$66)</f>
        <v>2.8225780478140883E-2</v>
      </c>
      <c r="F10" s="3">
        <f>(IS_pmoles*IFERROR(1*EndoPA,0)/IS_PA)/SUM('Molar Amounts (pmole)'!F$65:F$66)</f>
        <v>4.0825563831498227E-2</v>
      </c>
      <c r="G10" s="3">
        <f>(IS_pmoles*IFERROR(1*EndoPA,0)/IS_PA)/SUM('Molar Amounts (pmole)'!G$65:G$66)</f>
        <v>4.2071602525084968E-2</v>
      </c>
      <c r="H10" s="3">
        <f>(IS_pmoles*IFERROR(1*EndoPA,0)/IS_PA)/SUM('Molar Amounts (pmole)'!H$65:H$66)</f>
        <v>2.2837227277317435E-2</v>
      </c>
      <c r="I10" s="3">
        <f>(IS_pmoles*IFERROR(1*EndoPA,0)/IS_PA)/SUM('Molar Amounts (pmole)'!I$65:I$66)</f>
        <v>3.317308675539065E-4</v>
      </c>
      <c r="J10" s="3">
        <f>(IS_pmoles*IFERROR(1*EndoPA,0)/IS_PA)/SUM('Molar Amounts (pmole)'!J$65:J$66)</f>
        <v>6.4190729487479433E-4</v>
      </c>
      <c r="K10" s="3">
        <f>(IS_pmoles*IFERROR(1*EndoPA,0)/IS_PA)/SUM('Molar Amounts (pmole)'!K$65:K$66)</f>
        <v>1.3451189731153164E-3</v>
      </c>
      <c r="L10" s="3">
        <f>(IS_pmoles*IFERROR(1*EndoPA,0)/IS_PA)/SUM('Molar Amounts (pmole)'!L$65:L$66)</f>
        <v>1.0729924704934318E-3</v>
      </c>
    </row>
    <row r="11" spans="1:12" x14ac:dyDescent="0.2">
      <c r="A11" t="str">
        <f>VLOOKUP($B11,'Lipid List'!$A$1:$D$100,3,FALSE)</f>
        <v>DMQ</v>
      </c>
      <c r="B11" s="2" t="s">
        <v>93</v>
      </c>
      <c r="C11" s="3">
        <f>(IS_pmoles*IFERROR(1*EndoPA,0)/IS_PA)/SUM('Molar Amounts (pmole)'!C$65:C$66)</f>
        <v>0</v>
      </c>
      <c r="D11" s="3">
        <f>(IS_pmoles*IFERROR(1*EndoPA,0)/IS_PA)/SUM('Molar Amounts (pmole)'!D$65:D$66)</f>
        <v>0</v>
      </c>
      <c r="E11" s="3">
        <f>(IS_pmoles*IFERROR(1*EndoPA,0)/IS_PA)/SUM('Molar Amounts (pmole)'!E$65:E$66)</f>
        <v>1.6376919419818718E-5</v>
      </c>
      <c r="F11" s="3">
        <f>(IS_pmoles*IFERROR(1*EndoPA,0)/IS_PA)/SUM('Molar Amounts (pmole)'!F$65:F$66)</f>
        <v>2.1656513950710321E-3</v>
      </c>
      <c r="G11" s="3">
        <f>(IS_pmoles*IFERROR(1*EndoPA,0)/IS_PA)/SUM('Molar Amounts (pmole)'!G$65:G$66)</f>
        <v>2.35805676610211E-3</v>
      </c>
      <c r="H11" s="3">
        <f>(IS_pmoles*IFERROR(1*EndoPA,0)/IS_PA)/SUM('Molar Amounts (pmole)'!H$65:H$66)</f>
        <v>1.965427271413142E-3</v>
      </c>
      <c r="I11" s="3">
        <f>(IS_pmoles*IFERROR(1*EndoPA,0)/IS_PA)/SUM('Molar Amounts (pmole)'!I$65:I$66)</f>
        <v>6.8766391028111506E-3</v>
      </c>
      <c r="J11" s="3">
        <f>(IS_pmoles*IFERROR(1*EndoPA,0)/IS_PA)/SUM('Molar Amounts (pmole)'!J$65:J$66)</f>
        <v>1.3537113806364949E-2</v>
      </c>
      <c r="K11" s="3">
        <f>(IS_pmoles*IFERROR(1*EndoPA,0)/IS_PA)/SUM('Molar Amounts (pmole)'!K$65:K$66)</f>
        <v>6.814818829610947E-5</v>
      </c>
      <c r="L11" s="3">
        <f>(IS_pmoles*IFERROR(1*EndoPA,0)/IS_PA)/SUM('Molar Amounts (pmole)'!L$65:L$66)</f>
        <v>7.367964751751088E-5</v>
      </c>
    </row>
    <row r="12" spans="1:12" x14ac:dyDescent="0.2">
      <c r="A12" t="str">
        <f>VLOOKUP($B12,'Lipid List'!$A$1:$D$100,3,FALSE)</f>
        <v>DMQ</v>
      </c>
      <c r="B12" s="2" t="s">
        <v>89</v>
      </c>
      <c r="C12" s="3">
        <f>(IS_pmoles*IFERROR(1*EndoPA,0)/IS_PA)/SUM('Molar Amounts (pmole)'!C$65:C$66)</f>
        <v>2.3407958407364976E-4</v>
      </c>
      <c r="D12" s="3">
        <f>(IS_pmoles*IFERROR(1*EndoPA,0)/IS_PA)/SUM('Molar Amounts (pmole)'!D$65:D$66)</f>
        <v>1.9241897700058167E-4</v>
      </c>
      <c r="E12" s="3">
        <f>(IS_pmoles*IFERROR(1*EndoPA,0)/IS_PA)/SUM('Molar Amounts (pmole)'!E$65:E$66)</f>
        <v>1.0907836729706398E-4</v>
      </c>
      <c r="F12" s="3">
        <f>(IS_pmoles*IFERROR(1*EndoPA,0)/IS_PA)/SUM('Molar Amounts (pmole)'!F$65:F$66)</f>
        <v>2.4696101833593728E-4</v>
      </c>
      <c r="G12" s="3">
        <f>(IS_pmoles*IFERROR(1*EndoPA,0)/IS_PA)/SUM('Molar Amounts (pmole)'!G$65:G$66)</f>
        <v>1.9526170190438562E-4</v>
      </c>
      <c r="H12" s="3">
        <f>(IS_pmoles*IFERROR(1*EndoPA,0)/IS_PA)/SUM('Molar Amounts (pmole)'!H$65:H$66)</f>
        <v>1.1565048427831316E-4</v>
      </c>
      <c r="I12" s="3">
        <f>(IS_pmoles*IFERROR(1*EndoPA,0)/IS_PA)/SUM('Molar Amounts (pmole)'!I$65:I$66)</f>
        <v>0</v>
      </c>
      <c r="J12" s="3">
        <f>(IS_pmoles*IFERROR(1*EndoPA,0)/IS_PA)/SUM('Molar Amounts (pmole)'!J$65:J$66)</f>
        <v>0</v>
      </c>
      <c r="K12" s="3">
        <f>(IS_pmoles*IFERROR(1*EndoPA,0)/IS_PA)/SUM('Molar Amounts (pmole)'!K$65:K$66)</f>
        <v>2.4150734759783209E-6</v>
      </c>
      <c r="L12" s="3">
        <f>(IS_pmoles*IFERROR(1*EndoPA,0)/IS_PA)/SUM('Molar Amounts (pmole)'!L$65:L$66)</f>
        <v>2.8843195382670195E-6</v>
      </c>
    </row>
    <row r="13" spans="1:12" x14ac:dyDescent="0.2">
      <c r="A13" t="str">
        <f>VLOOKUP($B13,'Lipid List'!$A$1:$D$100,3,FALSE)</f>
        <v>MQ</v>
      </c>
      <c r="B13" s="2" t="s">
        <v>9</v>
      </c>
      <c r="C13" s="3">
        <f>(IS_pmoles*IFERROR(1*EndoPA,0)/IS_PA)/SUM('Molar Amounts (pmole)'!C$65:C$66)</f>
        <v>3.9995803195922287E-4</v>
      </c>
      <c r="D13" s="3">
        <f>(IS_pmoles*IFERROR(1*EndoPA,0)/IS_PA)/SUM('Molar Amounts (pmole)'!D$65:D$66)</f>
        <v>4.1161245353980267E-4</v>
      </c>
      <c r="E13" s="3">
        <f>(IS_pmoles*IFERROR(1*EndoPA,0)/IS_PA)/SUM('Molar Amounts (pmole)'!E$65:E$66)</f>
        <v>1.1511642083182445E-3</v>
      </c>
      <c r="F13" s="3">
        <f>(IS_pmoles*IFERROR(1*EndoPA,0)/IS_PA)/SUM('Molar Amounts (pmole)'!F$65:F$66)</f>
        <v>7.643370197645645E-2</v>
      </c>
      <c r="G13" s="3">
        <f>(IS_pmoles*IFERROR(1*EndoPA,0)/IS_PA)/SUM('Molar Amounts (pmole)'!G$65:G$66)</f>
        <v>8.3585885514853769E-2</v>
      </c>
      <c r="H13" s="3">
        <f>(IS_pmoles*IFERROR(1*EndoPA,0)/IS_PA)/SUM('Molar Amounts (pmole)'!H$65:H$66)</f>
        <v>6.8092197502514509E-2</v>
      </c>
      <c r="I13" s="3">
        <f>(IS_pmoles*IFERROR(1*EndoPA,0)/IS_PA)/SUM('Molar Amounts (pmole)'!I$65:I$66)</f>
        <v>0.23884627817821968</v>
      </c>
      <c r="J13" s="3">
        <f>(IS_pmoles*IFERROR(1*EndoPA,0)/IS_PA)/SUM('Molar Amounts (pmole)'!J$65:J$66)</f>
        <v>0.49513990865232521</v>
      </c>
      <c r="K13" s="3">
        <f>(IS_pmoles*IFERROR(1*EndoPA,0)/IS_PA)/SUM('Molar Amounts (pmole)'!K$65:K$66)</f>
        <v>2.8384952242098871E-3</v>
      </c>
      <c r="L13" s="3">
        <f>(IS_pmoles*IFERROR(1*EndoPA,0)/IS_PA)/SUM('Molar Amounts (pmole)'!L$65:L$66)</f>
        <v>2.3853062240150255E-3</v>
      </c>
    </row>
    <row r="14" spans="1:12" x14ac:dyDescent="0.2"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"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"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3:12" x14ac:dyDescent="0.2"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3:12" x14ac:dyDescent="0.2"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3:12" x14ac:dyDescent="0.2"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3:12" x14ac:dyDescent="0.2"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3:12" x14ac:dyDescent="0.2"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3:12" x14ac:dyDescent="0.2"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3:12" x14ac:dyDescent="0.2"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3:12" x14ac:dyDescent="0.2"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3:12" x14ac:dyDescent="0.2"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3:12" x14ac:dyDescent="0.2"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3:12" x14ac:dyDescent="0.2"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3:12" x14ac:dyDescent="0.2"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3:12" x14ac:dyDescent="0.2"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3:12" x14ac:dyDescent="0.2"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3:12" x14ac:dyDescent="0.2"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3:12" x14ac:dyDescent="0.2"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3:12" x14ac:dyDescent="0.2"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3:12" x14ac:dyDescent="0.2"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3:12" x14ac:dyDescent="0.2"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3:12" x14ac:dyDescent="0.2"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3:12" x14ac:dyDescent="0.2"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3:12" x14ac:dyDescent="0.2"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3:12" x14ac:dyDescent="0.2"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3:12" x14ac:dyDescent="0.2"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3:12" x14ac:dyDescent="0.2"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3:12" x14ac:dyDescent="0.2"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3:12" x14ac:dyDescent="0.2"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3:12" x14ac:dyDescent="0.2"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3:12" x14ac:dyDescent="0.2"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3:12" x14ac:dyDescent="0.2"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3:12" x14ac:dyDescent="0.2"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3:12" x14ac:dyDescent="0.2"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3:12" x14ac:dyDescent="0.2"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3:12" x14ac:dyDescent="0.2"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3:12" x14ac:dyDescent="0.2"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3:12" x14ac:dyDescent="0.2"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3:12" x14ac:dyDescent="0.2"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3:12" x14ac:dyDescent="0.2"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3:12" x14ac:dyDescent="0.2"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3:12" x14ac:dyDescent="0.2"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3:12" x14ac:dyDescent="0.2"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3:12" x14ac:dyDescent="0.2"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Peak Areas from TraceFinder</vt:lpstr>
      <vt:lpstr>Lipid List</vt:lpstr>
      <vt:lpstr>Molar Amounts (pmole)</vt:lpstr>
      <vt:lpstr>CoQ MQ DMQ rel to sum PE_PG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Admin-Chris Barlow</dc:creator>
  <cp:lastModifiedBy>Rhys Grinter</cp:lastModifiedBy>
  <dcterms:created xsi:type="dcterms:W3CDTF">2026-03-07T11:15:50Z</dcterms:created>
  <dcterms:modified xsi:type="dcterms:W3CDTF">2026-04-30T04:10:08Z</dcterms:modified>
</cp:coreProperties>
</file>