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Nature Source Data\"/>
    </mc:Choice>
  </mc:AlternateContent>
  <bookViews>
    <workbookView xWindow="0" yWindow="0" windowWidth="22668" windowHeight="9132"/>
  </bookViews>
  <sheets>
    <sheet name="gamma-Z" sheetId="1" r:id="rId1"/>
  </sheets>
  <externalReferences>
    <externalReference r:id="rId2"/>
    <externalReference r:id="rId3"/>
  </externalReferences>
  <definedNames>
    <definedName name="alpha">'[1]Asym Calc'!$C$27</definedName>
    <definedName name="asym">'[1]Asym Calc'!$C$99</definedName>
    <definedName name="asym1">'[1]Asym Calc'!$C$97</definedName>
    <definedName name="asym2">'[1]Asym Calc'!$C$98</definedName>
    <definedName name="E_beam">'[1]Kelly EM FFs'!$B$2</definedName>
    <definedName name="ENERGY">'[1]Asym Calc'!$C$57</definedName>
    <definedName name="epsilon">'[1]Asym Calc'!$C$66</definedName>
    <definedName name="epsilonp">'[1]Asym Calc'!$C$67</definedName>
    <definedName name="G_fermi">'[2]G0 FFs'!$B$9</definedName>
    <definedName name="gapz">'[1]Asym Calc'!$C$95</definedName>
    <definedName name="geng">'[1]Asym Calc'!$C$76</definedName>
    <definedName name="gepg">'[1]Asym Calc'!$C$74</definedName>
    <definedName name="gepz">'[1]Asym Calc'!$C$93</definedName>
    <definedName name="gf">'[1]Asym Calc'!$C$26</definedName>
    <definedName name="gmng">'[1]Asym Calc'!$C$77</definedName>
    <definedName name="gmpg">'[1]Asym Calc'!$C$75</definedName>
    <definedName name="gmpz">'[1]Asym Calc'!$C$94</definedName>
    <definedName name="gt1a">'[1]Asym Calc'!$C$83</definedName>
    <definedName name="gvd">'[1]Asym Calc'!$C$73</definedName>
    <definedName name="hbarc2">'[1]Asym Calc'!$C$10</definedName>
    <definedName name="kappahat__nue">[1]PDG2012!$C$19</definedName>
    <definedName name="kappahat_e">[1]PDG2012!$C$24</definedName>
    <definedName name="kappahatprime_e">[1]PDG2012!$C$23</definedName>
    <definedName name="lambda_d">[1]PDG2012!$C$27</definedName>
    <definedName name="lambda_u">[1]PDG2012!$C$26</definedName>
    <definedName name="lambdaprime">[1]PDG2012!$C$25</definedName>
    <definedName name="lambdasq">'[2]G0 FFs'!$B$13</definedName>
    <definedName name="M_p">'[2]G0 FFs'!$B$6</definedName>
    <definedName name="Mp">'[1]Asym Calc'!$C$25</definedName>
    <definedName name="mu_n">'[2]G0 FFs'!$B$11</definedName>
    <definedName name="mu_p">'[2]G0 FFs'!$B$10</definedName>
    <definedName name="pi">'[2]G0 FFs'!$B$7</definedName>
    <definedName name="_xlnm.Print_Area" localSheetId="0">'gamma-Z'!#REF!</definedName>
    <definedName name="Q2_ep">'[1]Asym Calc'!$C$60</definedName>
    <definedName name="qwn">'[1]Asym Calc'!$C$31</definedName>
    <definedName name="qwp">'[1]Asym Calc'!$C$30</definedName>
    <definedName name="rho_e">[1]PDG2012!$C$22</definedName>
    <definedName name="rho_nue">[1]PDG2012!$C$18</definedName>
    <definedName name="rhoprime_e">[1]PDG2012!$C$21</definedName>
    <definedName name="rnv">'[1]Asym Calc'!$C$38</definedName>
    <definedName name="rpv">'[1]Asym Calc'!$C$37</definedName>
    <definedName name="rt1a">'[1]Asym Calc'!$C$40</definedName>
    <definedName name="rtod">'[1]Asym Calc'!$C$54</definedName>
    <definedName name="s2tw">'[1]Asym Calc'!$C$28</definedName>
    <definedName name="s2tw_low">'[1]Asym Calc'!$C$29</definedName>
    <definedName name="shat_Z_sqrd">[1]PDG2012!$C$3</definedName>
    <definedName name="sin2thetaw">'[2]Solve Sim Eq'!$B$1</definedName>
    <definedName name="solver_adj" localSheetId="0" hidden="1">'gamma-Z'!#REF!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'gamma-Z'!#REF!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  <definedName name="tau">'[1]Asym Calc'!$C$65</definedName>
    <definedName name="theta">'[1]Asym Calc'!$C$48</definedName>
    <definedName name="thetam">'[1]Asym Calc'!$C$15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43" i="1"/>
  <c r="B42" i="1"/>
  <c r="L38" i="1"/>
  <c r="M38" i="1" s="1"/>
  <c r="N38" i="1" s="1"/>
  <c r="J38" i="1"/>
  <c r="V38" i="1" s="1"/>
  <c r="I38" i="1"/>
  <c r="R37" i="1"/>
  <c r="L37" i="1"/>
  <c r="M37" i="1" s="1"/>
  <c r="N37" i="1" s="1"/>
  <c r="J37" i="1"/>
  <c r="V37" i="1" s="1"/>
  <c r="I37" i="1"/>
  <c r="L36" i="1"/>
  <c r="J36" i="1"/>
  <c r="V36" i="1" s="1"/>
  <c r="I36" i="1"/>
  <c r="L35" i="1"/>
  <c r="R35" i="1" s="1"/>
  <c r="J35" i="1"/>
  <c r="V35" i="1" s="1"/>
  <c r="I35" i="1"/>
  <c r="R34" i="1"/>
  <c r="L34" i="1"/>
  <c r="M34" i="1" s="1"/>
  <c r="N34" i="1" s="1"/>
  <c r="J34" i="1"/>
  <c r="I34" i="1"/>
  <c r="L33" i="1"/>
  <c r="M33" i="1" s="1"/>
  <c r="N33" i="1" s="1"/>
  <c r="J33" i="1"/>
  <c r="V33" i="1" s="1"/>
  <c r="I33" i="1"/>
  <c r="R32" i="1"/>
  <c r="L32" i="1"/>
  <c r="M32" i="1" s="1"/>
  <c r="N32" i="1" s="1"/>
  <c r="J32" i="1"/>
  <c r="I32" i="1"/>
  <c r="L31" i="1"/>
  <c r="R31" i="1" s="1"/>
  <c r="J31" i="1"/>
  <c r="V31" i="1" s="1"/>
  <c r="I31" i="1"/>
  <c r="L30" i="1"/>
  <c r="M30" i="1" s="1"/>
  <c r="N30" i="1" s="1"/>
  <c r="J30" i="1"/>
  <c r="V30" i="1" s="1"/>
  <c r="I30" i="1"/>
  <c r="R29" i="1"/>
  <c r="L29" i="1"/>
  <c r="M29" i="1" s="1"/>
  <c r="N29" i="1" s="1"/>
  <c r="J29" i="1"/>
  <c r="V29" i="1" s="1"/>
  <c r="I29" i="1"/>
  <c r="L28" i="1"/>
  <c r="J28" i="1"/>
  <c r="V28" i="1" s="1"/>
  <c r="I28" i="1"/>
  <c r="L27" i="1"/>
  <c r="R27" i="1" s="1"/>
  <c r="J27" i="1"/>
  <c r="V27" i="1" s="1"/>
  <c r="I27" i="1"/>
  <c r="L26" i="1"/>
  <c r="M26" i="1" s="1"/>
  <c r="N26" i="1" s="1"/>
  <c r="J26" i="1"/>
  <c r="I26" i="1"/>
  <c r="L25" i="1"/>
  <c r="J25" i="1"/>
  <c r="V25" i="1" s="1"/>
  <c r="I25" i="1"/>
  <c r="L24" i="1"/>
  <c r="R24" i="1" s="1"/>
  <c r="J24" i="1"/>
  <c r="V24" i="1" s="1"/>
  <c r="I24" i="1"/>
  <c r="L23" i="1"/>
  <c r="R23" i="1" s="1"/>
  <c r="J23" i="1"/>
  <c r="V23" i="1" s="1"/>
  <c r="I23" i="1"/>
  <c r="L22" i="1"/>
  <c r="M22" i="1" s="1"/>
  <c r="N22" i="1" s="1"/>
  <c r="J22" i="1"/>
  <c r="V22" i="1" s="1"/>
  <c r="I22" i="1"/>
  <c r="L21" i="1"/>
  <c r="M21" i="1" s="1"/>
  <c r="N21" i="1" s="1"/>
  <c r="J21" i="1"/>
  <c r="V21" i="1" s="1"/>
  <c r="I21" i="1"/>
  <c r="L20" i="1"/>
  <c r="R20" i="1" s="1"/>
  <c r="J20" i="1"/>
  <c r="V20" i="1" s="1"/>
  <c r="I20" i="1"/>
  <c r="L19" i="1"/>
  <c r="R19" i="1" s="1"/>
  <c r="J19" i="1"/>
  <c r="V19" i="1" s="1"/>
  <c r="I19" i="1"/>
  <c r="L18" i="1"/>
  <c r="M18" i="1" s="1"/>
  <c r="N18" i="1" s="1"/>
  <c r="J18" i="1"/>
  <c r="I18" i="1"/>
  <c r="L17" i="1"/>
  <c r="R17" i="1" s="1"/>
  <c r="J17" i="1"/>
  <c r="V17" i="1" s="1"/>
  <c r="I17" i="1"/>
  <c r="L16" i="1"/>
  <c r="R16" i="1" s="1"/>
  <c r="J16" i="1"/>
  <c r="I16" i="1"/>
  <c r="L15" i="1"/>
  <c r="R15" i="1" s="1"/>
  <c r="J15" i="1"/>
  <c r="V15" i="1" s="1"/>
  <c r="I15" i="1"/>
  <c r="L14" i="1"/>
  <c r="M14" i="1" s="1"/>
  <c r="N14" i="1" s="1"/>
  <c r="J14" i="1"/>
  <c r="V14" i="1" s="1"/>
  <c r="I14" i="1"/>
  <c r="L13" i="1"/>
  <c r="M13" i="1" s="1"/>
  <c r="N13" i="1" s="1"/>
  <c r="J13" i="1"/>
  <c r="V13" i="1" s="1"/>
  <c r="I13" i="1"/>
  <c r="L12" i="1"/>
  <c r="R12" i="1" s="1"/>
  <c r="J12" i="1"/>
  <c r="V12" i="1" s="1"/>
  <c r="I12" i="1"/>
  <c r="L11" i="1"/>
  <c r="R11" i="1" s="1"/>
  <c r="J11" i="1"/>
  <c r="V11" i="1" s="1"/>
  <c r="I11" i="1"/>
  <c r="R10" i="1"/>
  <c r="L10" i="1"/>
  <c r="M10" i="1" s="1"/>
  <c r="N10" i="1" s="1"/>
  <c r="J10" i="1"/>
  <c r="I10" i="1"/>
  <c r="L9" i="1"/>
  <c r="J9" i="1"/>
  <c r="V9" i="1" s="1"/>
  <c r="I9" i="1"/>
  <c r="L8" i="1"/>
  <c r="R8" i="1" s="1"/>
  <c r="J8" i="1"/>
  <c r="O8" i="1" s="1"/>
  <c r="I8" i="1"/>
  <c r="L7" i="1"/>
  <c r="R7" i="1" s="1"/>
  <c r="J7" i="1"/>
  <c r="V7" i="1" s="1"/>
  <c r="I7" i="1"/>
  <c r="R6" i="1"/>
  <c r="L6" i="1"/>
  <c r="M6" i="1" s="1"/>
  <c r="N6" i="1" s="1"/>
  <c r="J6" i="1"/>
  <c r="V6" i="1" s="1"/>
  <c r="I6" i="1"/>
  <c r="R5" i="1"/>
  <c r="L5" i="1"/>
  <c r="M5" i="1" s="1"/>
  <c r="N5" i="1" s="1"/>
  <c r="J5" i="1"/>
  <c r="V5" i="1" s="1"/>
  <c r="I5" i="1"/>
  <c r="L4" i="1"/>
  <c r="R4" i="1" s="1"/>
  <c r="J4" i="1"/>
  <c r="V4" i="1" s="1"/>
  <c r="I4" i="1"/>
  <c r="O16" i="1" l="1"/>
  <c r="R13" i="1"/>
  <c r="R18" i="1"/>
  <c r="M20" i="1"/>
  <c r="N20" i="1" s="1"/>
  <c r="O9" i="1"/>
  <c r="O20" i="1"/>
  <c r="O28" i="1"/>
  <c r="R28" i="1"/>
  <c r="O32" i="1"/>
  <c r="M4" i="1"/>
  <c r="N4" i="1" s="1"/>
  <c r="M12" i="1"/>
  <c r="N12" i="1" s="1"/>
  <c r="O4" i="1"/>
  <c r="O12" i="1"/>
  <c r="O25" i="1"/>
  <c r="V32" i="1"/>
  <c r="O26" i="1"/>
  <c r="V16" i="1"/>
  <c r="O18" i="1"/>
  <c r="O24" i="1"/>
  <c r="R26" i="1"/>
  <c r="M28" i="1"/>
  <c r="N28" i="1" s="1"/>
  <c r="O36" i="1"/>
  <c r="B45" i="1"/>
  <c r="V8" i="1"/>
  <c r="O10" i="1"/>
  <c r="M36" i="1"/>
  <c r="N36" i="1" s="1"/>
  <c r="O17" i="1"/>
  <c r="R9" i="1"/>
  <c r="R14" i="1"/>
  <c r="R22" i="1"/>
  <c r="R25" i="1"/>
  <c r="R30" i="1"/>
  <c r="O33" i="1"/>
  <c r="R36" i="1"/>
  <c r="M8" i="1"/>
  <c r="N8" i="1" s="1"/>
  <c r="M16" i="1"/>
  <c r="N16" i="1" s="1"/>
  <c r="M24" i="1"/>
  <c r="N24" i="1" s="1"/>
  <c r="R33" i="1"/>
  <c r="R38" i="1"/>
  <c r="M9" i="1"/>
  <c r="N9" i="1" s="1"/>
  <c r="M17" i="1"/>
  <c r="N17" i="1" s="1"/>
  <c r="M25" i="1"/>
  <c r="N25" i="1" s="1"/>
  <c r="O5" i="1"/>
  <c r="O7" i="1"/>
  <c r="O13" i="1"/>
  <c r="O15" i="1"/>
  <c r="O21" i="1"/>
  <c r="O23" i="1"/>
  <c r="O29" i="1"/>
  <c r="O31" i="1"/>
  <c r="O34" i="1"/>
  <c r="R21" i="1"/>
  <c r="O37" i="1"/>
  <c r="M7" i="1"/>
  <c r="N7" i="1" s="1"/>
  <c r="M15" i="1"/>
  <c r="N15" i="1" s="1"/>
  <c r="M23" i="1"/>
  <c r="N23" i="1" s="1"/>
  <c r="M31" i="1"/>
  <c r="N31" i="1" s="1"/>
  <c r="V10" i="1"/>
  <c r="V18" i="1"/>
  <c r="V26" i="1"/>
  <c r="V34" i="1"/>
  <c r="O6" i="1"/>
  <c r="O14" i="1"/>
  <c r="O22" i="1"/>
  <c r="O30" i="1"/>
  <c r="O38" i="1"/>
  <c r="M11" i="1"/>
  <c r="N11" i="1" s="1"/>
  <c r="M27" i="1"/>
  <c r="N27" i="1" s="1"/>
  <c r="M35" i="1"/>
  <c r="N35" i="1" s="1"/>
  <c r="O11" i="1"/>
  <c r="O19" i="1"/>
  <c r="O27" i="1"/>
  <c r="O35" i="1"/>
  <c r="M19" i="1"/>
  <c r="N19" i="1" s="1"/>
</calcChain>
</file>

<file path=xl/sharedStrings.xml><?xml version="1.0" encoding="utf-8"?>
<sst xmlns="http://schemas.openxmlformats.org/spreadsheetml/2006/main" count="152" uniqueCount="59">
  <si>
    <t>rel error</t>
  </si>
  <si>
    <t>Target</t>
  </si>
  <si>
    <t>Q^2</t>
  </si>
  <si>
    <t>Exp</t>
  </si>
  <si>
    <t>Label</t>
  </si>
  <si>
    <t>A0</t>
  </si>
  <si>
    <t>Proton</t>
  </si>
  <si>
    <t>G0</t>
  </si>
  <si>
    <t>Deuteron</t>
  </si>
  <si>
    <t>HAPPEX</t>
  </si>
  <si>
    <t>Helium4</t>
  </si>
  <si>
    <t>PVA4</t>
  </si>
  <si>
    <t>SAMPLE</t>
  </si>
  <si>
    <t>QWEAK</t>
  </si>
  <si>
    <t>total Proton points</t>
  </si>
  <si>
    <t>total Deuteron points</t>
  </si>
  <si>
    <t>total Helium4 points</t>
  </si>
  <si>
    <t>Msrd</t>
  </si>
  <si>
    <t>dA</t>
  </si>
  <si>
    <t>theta</t>
  </si>
  <si>
    <t>Asym</t>
  </si>
  <si>
    <t>dA_stat</t>
  </si>
  <si>
    <t>dA_syst</t>
  </si>
  <si>
    <t>dA_cor</t>
  </si>
  <si>
    <t>(sys+cor)</t>
  </si>
  <si>
    <t>dA(tot)</t>
  </si>
  <si>
    <t>A/A0</t>
  </si>
  <si>
    <t>A/A0-γZ</t>
  </si>
  <si>
    <t>d(A/A0-γZ)</t>
  </si>
  <si>
    <t>γZ</t>
  </si>
  <si>
    <t>∆γZ</t>
  </si>
  <si>
    <t>A-γZ</t>
  </si>
  <si>
    <t>Methods</t>
  </si>
  <si>
    <t>Reference</t>
  </si>
  <si>
    <t>GeV^2</t>
  </si>
  <si>
    <t>deg</t>
  </si>
  <si>
    <t>ppm</t>
  </si>
  <si>
    <t>-</t>
  </si>
  <si>
    <r>
      <t xml:space="preserve">(with </t>
    </r>
    <r>
      <rPr>
        <b/>
        <sz val="11"/>
        <color theme="1"/>
        <rFont val="Times New Roman"/>
        <family val="1"/>
      </rPr>
      <t>∆</t>
    </r>
    <r>
      <rPr>
        <b/>
        <sz val="11"/>
        <color theme="1"/>
        <rFont val="Calibri"/>
        <family val="2"/>
        <scheme val="minor"/>
      </rPr>
      <t>gZ)</t>
    </r>
  </si>
  <si>
    <t>GeV</t>
  </si>
  <si>
    <t>Ref #</t>
  </si>
  <si>
    <t>Spayde, D.T. et al., Phys. Lett. B 583, 79-86 (2004).</t>
  </si>
  <si>
    <t>Ito, T.M. et al., Phys. Rev. Lett. 92, 102003 (2004).</t>
  </si>
  <si>
    <t>Maas, F.E. et al., Phys. Rev. Lett. 93, 022002 (2004).</t>
  </si>
  <si>
    <t>Maas, F.E. et al., Phys. Rev. Lett. 94, 152001 (2005).</t>
  </si>
  <si>
    <t>Aniol, K.A. et al., Phys. Rev. C 69, 065501 (2004).</t>
  </si>
  <si>
    <t>Aniol, K.A. et al., Phys. Rev. Lett. 96, 022003 (2006).</t>
  </si>
  <si>
    <t>Aniol, K.A. et al., Phys. Lett. B 635, 275-279 (2006).</t>
  </si>
  <si>
    <t>Armstrong, D. et al., Phys.Rev.Lett. 95, 092001 (2005).</t>
  </si>
  <si>
    <t>Acha, A. et al., Phys. Rev. Lett. 98, 032301 (2007).</t>
  </si>
  <si>
    <t>Baunack, S. et al., Phys. Rev. Lett. 102, 151803 (2009).</t>
  </si>
  <si>
    <t>Androic, D. et al., Phys.Rev.Lett. 104, 012001 (2010).</t>
  </si>
  <si>
    <t>Ahmed, Z. et al., Phys. Rev. Lett. 108, 102001 (2012).</t>
  </si>
  <si>
    <t>Androic, D. et al., PRL 111, 141803 (2013)</t>
  </si>
  <si>
    <t>Balaguer Rios, D., et al., Phys. Rev. D 94, 051101 (2016).</t>
  </si>
  <si>
    <t>Qweak Final Result (NATURE)</t>
  </si>
  <si>
    <t>GLOBAL FIT</t>
  </si>
  <si>
    <t>Energy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</si>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</sst>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%"/>
    <numFmt numFmtId="166" formatCode="0.000"/>
    <numFmt numFmtId="167" formatCode="0.00000"/>
    <numFmt numFmtId="168" formatCode="0.0"/>
    <numFmt numFmtId="169" formatCode="0.000E+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0" applyNumberFormat="1"/>
    <xf numFmtId="0" fontId="0" fillId="0" borderId="0" xfId="0" applyFill="1"/>
    <xf numFmtId="0" fontId="4" fillId="0" borderId="0" xfId="0" applyFont="1"/>
    <xf numFmtId="0" fontId="3" fillId="0" borderId="0" xfId="0" applyFont="1" applyAlignment="1">
      <alignment horizontal="right"/>
    </xf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2" fillId="0" borderId="0" xfId="0" applyFont="1"/>
    <xf numFmtId="169" fontId="0" fillId="0" borderId="0" xfId="0" applyNumberFormat="1"/>
    <xf numFmtId="0" fontId="0" fillId="0" borderId="0" xfId="0" applyBorder="1"/>
    <xf numFmtId="0" fontId="0" fillId="0" borderId="0" xfId="0" applyFill="1" applyBorder="1"/>
    <xf numFmtId="0" fontId="3" fillId="0" borderId="0" xfId="0" applyFont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Fill="1"/>
    <xf numFmtId="166" fontId="2" fillId="0" borderId="0" xfId="0" applyNumberFormat="1" applyFon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2" xfId="0" applyFont="1" applyBorder="1"/>
    <xf numFmtId="1" fontId="0" fillId="0" borderId="0" xfId="0" applyNumberFormat="1" applyFill="1"/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mithg\Dropbox\ToyModel\Check%20Calculations%20v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0_ffs-bkwr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 &amp; dQw"/>
      <sheetName val="Check Elog 796"/>
      <sheetName val="Axial"/>
      <sheetName val="Axial (2)"/>
      <sheetName val="Asym Calc"/>
      <sheetName val="Kelly EM FFs"/>
      <sheetName val="Journal Rules"/>
      <sheetName val="Notes"/>
      <sheetName val="C1 Plot"/>
      <sheetName val="gamma-Z"/>
      <sheetName val="Fit gamma-Z"/>
      <sheetName val="sin^2(theta_W)"/>
      <sheetName val="StrangeFFs"/>
      <sheetName val="proton radius"/>
      <sheetName val="DipoleMass"/>
      <sheetName val="BTermPoints"/>
      <sheetName val="rho_s &amp; mu_s"/>
      <sheetName val="SensitivityStudy"/>
      <sheetName val="PDG2012"/>
      <sheetName val="PDG2014"/>
    </sheetNames>
    <sheetDataSet>
      <sheetData sheetId="0"/>
      <sheetData sheetId="1"/>
      <sheetData sheetId="2"/>
      <sheetData sheetId="3"/>
      <sheetData sheetId="4">
        <row r="10">
          <cell r="C10">
            <v>0.38809000000000005</v>
          </cell>
        </row>
        <row r="15">
          <cell r="C15">
            <v>1.7453290000000001E-4</v>
          </cell>
        </row>
        <row r="25">
          <cell r="C25">
            <v>0.93827199999999999</v>
          </cell>
        </row>
        <row r="26">
          <cell r="C26">
            <v>1.1663788000000001E-5</v>
          </cell>
        </row>
        <row r="27">
          <cell r="C27">
            <v>7.2973509999999997E-3</v>
          </cell>
        </row>
        <row r="28">
          <cell r="C28">
            <v>0.23100000000000001</v>
          </cell>
        </row>
        <row r="29">
          <cell r="C29">
            <v>0.2387</v>
          </cell>
        </row>
        <row r="30">
          <cell r="C30">
            <v>7.1300000000000002E-2</v>
          </cell>
        </row>
        <row r="31">
          <cell r="C31">
            <v>-0.98799999999999999</v>
          </cell>
        </row>
        <row r="37">
          <cell r="C37">
            <v>-5.3999999999999999E-2</v>
          </cell>
        </row>
        <row r="38">
          <cell r="C38">
            <v>-1.43E-2</v>
          </cell>
        </row>
        <row r="40">
          <cell r="C40">
            <v>-0.23</v>
          </cell>
        </row>
        <row r="48">
          <cell r="C48">
            <v>7.9</v>
          </cell>
        </row>
        <row r="54">
          <cell r="C54">
            <v>57.295779513082323</v>
          </cell>
        </row>
        <row r="57">
          <cell r="C57">
            <v>1.155</v>
          </cell>
        </row>
        <row r="60">
          <cell r="C60">
            <v>2.5000000000000001E-2</v>
          </cell>
        </row>
        <row r="65">
          <cell r="C65">
            <v>7.0994140353952328E-3</v>
          </cell>
        </row>
        <row r="66">
          <cell r="C66">
            <v>0.99048786452564908</v>
          </cell>
        </row>
        <row r="67">
          <cell r="C67">
            <v>1.163499509726142E-2</v>
          </cell>
        </row>
        <row r="73">
          <cell r="C73">
            <v>0.93312971447082238</v>
          </cell>
        </row>
        <row r="74">
          <cell r="C74">
            <v>0.92047500000000004</v>
          </cell>
        </row>
        <row r="75">
          <cell r="C75">
            <v>2.5860439999999998</v>
          </cell>
        </row>
        <row r="76">
          <cell r="C76">
            <v>1.1671000000000001E-2</v>
          </cell>
        </row>
        <row r="77">
          <cell r="C77">
            <v>-1.766494</v>
          </cell>
        </row>
        <row r="83">
          <cell r="C83">
            <v>1.2084460936693548</v>
          </cell>
        </row>
        <row r="93">
          <cell r="C93">
            <v>5.4098919500000009E-2</v>
          </cell>
        </row>
        <row r="94">
          <cell r="C94">
            <v>1.9296810091999999</v>
          </cell>
        </row>
        <row r="95">
          <cell r="C95">
            <v>-0.93050349212540329</v>
          </cell>
        </row>
        <row r="97">
          <cell r="C97">
            <v>-2.2484825839107279</v>
          </cell>
        </row>
        <row r="98">
          <cell r="C98">
            <v>-2.53580716732773</v>
          </cell>
        </row>
        <row r="99">
          <cell r="C99">
            <v>-0.2181207483708209</v>
          </cell>
        </row>
      </sheetData>
      <sheetData sheetId="5">
        <row r="2">
          <cell r="B2">
            <v>1.155</v>
          </cell>
        </row>
      </sheetData>
      <sheetData sheetId="6"/>
      <sheetData sheetId="7"/>
      <sheetData sheetId="8"/>
      <sheetData sheetId="9">
        <row r="3">
          <cell r="F3">
            <v>0.221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C3">
            <v>0.23119999999999999</v>
          </cell>
        </row>
        <row r="18">
          <cell r="C18">
            <v>1.0127999999999999</v>
          </cell>
        </row>
        <row r="19">
          <cell r="C19">
            <v>0.99629999999999996</v>
          </cell>
        </row>
        <row r="21">
          <cell r="C21">
            <v>0.98870000000000002</v>
          </cell>
        </row>
        <row r="22">
          <cell r="C22">
            <v>1.0006999999999999</v>
          </cell>
        </row>
        <row r="23">
          <cell r="C23">
            <v>1.0038</v>
          </cell>
        </row>
        <row r="24">
          <cell r="C24">
            <v>1.0297000000000001</v>
          </cell>
        </row>
        <row r="25">
          <cell r="C25">
            <v>-1.8E-5</v>
          </cell>
        </row>
        <row r="26">
          <cell r="C26">
            <v>-1.18E-2</v>
          </cell>
        </row>
        <row r="27">
          <cell r="C27">
            <v>2.8999999999999998E-3</v>
          </cell>
        </row>
      </sheetData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kwrd"/>
      <sheetName val="Plots"/>
      <sheetName val="G0 FFs"/>
      <sheetName val="Kelly EM FFs"/>
      <sheetName val="Solve Sim Eq"/>
    </sheetNames>
    <sheetDataSet>
      <sheetData sheetId="0" refreshError="1"/>
      <sheetData sheetId="1" refreshError="1"/>
      <sheetData sheetId="2" refreshError="1">
        <row r="6">
          <cell r="B6">
            <v>0.93827199800000005</v>
          </cell>
        </row>
        <row r="7">
          <cell r="B7">
            <v>3.1415926535897931</v>
          </cell>
        </row>
        <row r="9">
          <cell r="B9">
            <v>1.16637E-5</v>
          </cell>
        </row>
        <row r="10">
          <cell r="B10">
            <v>2.792847337</v>
          </cell>
        </row>
        <row r="11">
          <cell r="B11">
            <v>-1.9130427000000001</v>
          </cell>
        </row>
        <row r="13">
          <cell r="B13">
            <v>0.71</v>
          </cell>
        </row>
      </sheetData>
      <sheetData sheetId="3" refreshError="1"/>
      <sheetData sheetId="4" refreshError="1">
        <row r="1">
          <cell r="B1">
            <v>0.23116999999999999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5"/>
  <sheetViews>
    <sheetView tabSelected="1" zoomScale="80" zoomScaleNormal="80" zoomScalePageLayoutView="90" workbookViewId="0">
      <selection activeCell="E10" sqref="E10"/>
    </sheetView>
  </sheetViews>
  <sheetFormatPr defaultColWidth="8.77734375" defaultRowHeight="14.4" x14ac:dyDescent="0.3"/>
  <cols>
    <col min="1" max="1" width="10.6640625" bestFit="1" customWidth="1"/>
    <col min="2" max="2" width="9" customWidth="1"/>
    <col min="3" max="3" width="7.109375" customWidth="1"/>
    <col min="4" max="4" width="6.33203125" customWidth="1"/>
    <col min="5" max="5" width="8.33203125" customWidth="1"/>
    <col min="6" max="6" width="7.33203125" customWidth="1"/>
    <col min="7" max="7" width="7.6640625" customWidth="1"/>
    <col min="8" max="8" width="7.6640625" style="2" customWidth="1"/>
    <col min="9" max="9" width="8.21875" customWidth="1"/>
    <col min="10" max="10" width="8.109375" customWidth="1"/>
    <col min="11" max="11" width="3" customWidth="1"/>
    <col min="12" max="12" width="10.109375" customWidth="1"/>
    <col min="13" max="13" width="8.21875" customWidth="1"/>
    <col min="14" max="14" width="9.5546875" customWidth="1"/>
    <col min="15" max="15" width="10.77734375" customWidth="1"/>
    <col min="16" max="16" width="9.33203125" customWidth="1"/>
    <col min="17" max="17" width="8.77734375" customWidth="1"/>
    <col min="18" max="18" width="9" customWidth="1"/>
    <col min="19" max="19" width="8.33203125" customWidth="1"/>
    <col min="20" max="20" width="48.5546875" bestFit="1" customWidth="1"/>
    <col min="21" max="21" width="7.21875" customWidth="1"/>
    <col min="22" max="22" width="8.21875" customWidth="1"/>
    <col min="28" max="28" width="11.44140625" bestFit="1" customWidth="1"/>
    <col min="44" max="44" width="10.44140625" bestFit="1" customWidth="1"/>
    <col min="50" max="51" width="9.44140625" bestFit="1" customWidth="1"/>
  </cols>
  <sheetData>
    <row r="1" spans="1:23" x14ac:dyDescent="0.3">
      <c r="A1" s="10"/>
      <c r="B1" s="10"/>
      <c r="C1" s="10"/>
      <c r="D1" s="10"/>
      <c r="E1" s="23" t="s">
        <v>17</v>
      </c>
      <c r="F1" s="10"/>
      <c r="G1" s="10"/>
      <c r="H1" s="11"/>
      <c r="I1" s="23" t="s">
        <v>18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s="4" customFormat="1" x14ac:dyDescent="0.3">
      <c r="A2" s="23"/>
      <c r="B2" s="23"/>
      <c r="C2" s="23" t="s">
        <v>2</v>
      </c>
      <c r="D2" s="23" t="s">
        <v>19</v>
      </c>
      <c r="E2" s="23" t="s">
        <v>20</v>
      </c>
      <c r="F2" s="23" t="s">
        <v>21</v>
      </c>
      <c r="G2" s="23" t="s">
        <v>22</v>
      </c>
      <c r="H2" s="24" t="s">
        <v>23</v>
      </c>
      <c r="I2" s="23" t="s">
        <v>24</v>
      </c>
      <c r="J2" s="23" t="s">
        <v>25</v>
      </c>
      <c r="K2" s="23"/>
      <c r="L2" s="25" t="s">
        <v>5</v>
      </c>
      <c r="M2" s="23" t="s">
        <v>26</v>
      </c>
      <c r="N2" s="26" t="s">
        <v>27</v>
      </c>
      <c r="O2" s="26" t="s">
        <v>28</v>
      </c>
      <c r="P2" s="26" t="s">
        <v>29</v>
      </c>
      <c r="Q2" s="26" t="s">
        <v>30</v>
      </c>
      <c r="R2" s="25" t="s">
        <v>31</v>
      </c>
      <c r="S2" s="25" t="s">
        <v>32</v>
      </c>
      <c r="T2" s="25"/>
      <c r="U2" s="23" t="s">
        <v>57</v>
      </c>
      <c r="V2" s="23"/>
      <c r="W2" s="23"/>
    </row>
    <row r="3" spans="1:23" s="4" customFormat="1" ht="15" thickBot="1" x14ac:dyDescent="0.35">
      <c r="A3" s="27" t="s">
        <v>3</v>
      </c>
      <c r="B3" s="27" t="s">
        <v>1</v>
      </c>
      <c r="C3" s="28" t="s">
        <v>34</v>
      </c>
      <c r="D3" s="28" t="s">
        <v>35</v>
      </c>
      <c r="E3" s="28" t="s">
        <v>36</v>
      </c>
      <c r="F3" s="28" t="s">
        <v>36</v>
      </c>
      <c r="G3" s="28" t="s">
        <v>36</v>
      </c>
      <c r="H3" s="29" t="s">
        <v>36</v>
      </c>
      <c r="I3" s="28" t="s">
        <v>36</v>
      </c>
      <c r="J3" s="28" t="s">
        <v>36</v>
      </c>
      <c r="K3" s="28"/>
      <c r="L3" s="27" t="s">
        <v>37</v>
      </c>
      <c r="M3" s="27" t="s">
        <v>37</v>
      </c>
      <c r="N3" s="27" t="s">
        <v>37</v>
      </c>
      <c r="O3" s="28" t="s">
        <v>38</v>
      </c>
      <c r="P3" s="27" t="s">
        <v>37</v>
      </c>
      <c r="Q3" s="27" t="s">
        <v>37</v>
      </c>
      <c r="R3" s="27" t="s">
        <v>37</v>
      </c>
      <c r="S3" s="27" t="s">
        <v>40</v>
      </c>
      <c r="T3" s="27" t="s">
        <v>33</v>
      </c>
      <c r="U3" s="28" t="s">
        <v>39</v>
      </c>
      <c r="V3" s="27" t="s">
        <v>0</v>
      </c>
      <c r="W3" s="27" t="s">
        <v>4</v>
      </c>
    </row>
    <row r="4" spans="1:23" x14ac:dyDescent="0.3">
      <c r="A4" s="14" t="s">
        <v>12</v>
      </c>
      <c r="B4" s="14" t="s">
        <v>6</v>
      </c>
      <c r="C4" s="5">
        <v>0.1</v>
      </c>
      <c r="D4" s="7">
        <v>144.1</v>
      </c>
      <c r="E4" s="15">
        <v>-5.61</v>
      </c>
      <c r="F4" s="15">
        <v>0.67</v>
      </c>
      <c r="G4" s="15">
        <v>0.88</v>
      </c>
      <c r="H4" s="22">
        <v>0</v>
      </c>
      <c r="I4" s="15">
        <f>SQRT(G4^2+H4^2)</f>
        <v>0.88</v>
      </c>
      <c r="J4" s="5">
        <f t="shared" ref="J4:J38" si="0">SQRT(F4^2+G4^2+H4^2)</f>
        <v>1.1060289327137875</v>
      </c>
      <c r="L4" s="9">
        <f t="shared" ref="L4:L38" si="1">-C4*0.000011663787/(4*PI()*SQRT(2)*1/137.035999)</f>
        <v>-8.9939276249013327E-6</v>
      </c>
      <c r="M4" s="1">
        <f>E4/(L4*1000000)</f>
        <v>0.62375418548707129</v>
      </c>
      <c r="N4" s="1">
        <f t="shared" ref="N4:N38" si="2">IF(B4="Proton", M4-P4,M4)</f>
        <v>0.6222800148912393</v>
      </c>
      <c r="O4" s="1">
        <f t="shared" ref="O4:O38" si="3">ABS(IF(B4="Proton", SQRT( (J4/(L4*1000000))^2 + Q4^2), J4/(L4*1000000)))</f>
        <v>0.1229751064347242</v>
      </c>
      <c r="P4" s="6">
        <v>1.4741705958319414E-3</v>
      </c>
      <c r="Q4" s="6">
        <v>8.659685775606089E-5</v>
      </c>
      <c r="R4" s="1">
        <f t="shared" ref="R4:R38" si="4">IF(B4="Proton", E4-P4*L4*1000000, E4)</f>
        <v>-5.5967414163543303</v>
      </c>
      <c r="S4" s="14">
        <v>42</v>
      </c>
      <c r="T4" t="s">
        <v>41</v>
      </c>
      <c r="U4" s="8">
        <v>0.19500000000000001</v>
      </c>
      <c r="V4" s="13">
        <f t="shared" ref="V4:V38" si="5">ABS(J4/E4)</f>
        <v>0.19715310743561273</v>
      </c>
      <c r="W4" s="14">
        <v>1</v>
      </c>
    </row>
    <row r="5" spans="1:23" x14ac:dyDescent="0.3">
      <c r="A5" s="14" t="s">
        <v>12</v>
      </c>
      <c r="B5" s="14" t="s">
        <v>8</v>
      </c>
      <c r="C5" s="5">
        <v>9.0999999999999998E-2</v>
      </c>
      <c r="D5" s="7">
        <v>140.80000000000001</v>
      </c>
      <c r="E5" s="15">
        <v>-7.77</v>
      </c>
      <c r="F5" s="15">
        <v>0.73</v>
      </c>
      <c r="G5" s="15">
        <v>0.72</v>
      </c>
      <c r="H5" s="22">
        <v>0</v>
      </c>
      <c r="I5" s="15">
        <f t="shared" ref="I5:I38" si="6">SQRT(G5^2+H5^2)</f>
        <v>0.72</v>
      </c>
      <c r="J5" s="5">
        <f t="shared" si="0"/>
        <v>1.0253292154230269</v>
      </c>
      <c r="L5" s="9">
        <f t="shared" si="1"/>
        <v>-8.1844741386602115E-6</v>
      </c>
      <c r="M5" s="1">
        <f t="shared" ref="M5:M38" si="7">E5/(L5*1000000)</f>
        <v>0.94935848881207885</v>
      </c>
      <c r="N5" s="1">
        <f t="shared" si="2"/>
        <v>0.94935848881207885</v>
      </c>
      <c r="O5" s="1">
        <f t="shared" si="3"/>
        <v>0.12527734806806684</v>
      </c>
      <c r="P5" s="6">
        <v>1.417051203163186E-3</v>
      </c>
      <c r="Q5" s="6">
        <v>7.9162949054296155E-5</v>
      </c>
      <c r="R5" s="1">
        <f t="shared" si="4"/>
        <v>-7.77</v>
      </c>
      <c r="S5" s="14">
        <v>48</v>
      </c>
      <c r="T5" t="s">
        <v>42</v>
      </c>
      <c r="U5" s="8">
        <v>0.185</v>
      </c>
      <c r="V5" s="13">
        <f t="shared" si="5"/>
        <v>0.13196000198494556</v>
      </c>
      <c r="W5" s="14">
        <v>2</v>
      </c>
    </row>
    <row r="6" spans="1:23" x14ac:dyDescent="0.3">
      <c r="A6" s="14" t="s">
        <v>12</v>
      </c>
      <c r="B6" s="14" t="s">
        <v>8</v>
      </c>
      <c r="C6" s="5">
        <v>3.7999999999999999E-2</v>
      </c>
      <c r="D6" s="7">
        <v>144</v>
      </c>
      <c r="E6" s="15">
        <v>-3.51</v>
      </c>
      <c r="F6" s="15">
        <v>0.56999999999999995</v>
      </c>
      <c r="G6" s="15">
        <v>0.57999999999999996</v>
      </c>
      <c r="H6" s="22">
        <v>0</v>
      </c>
      <c r="I6" s="15">
        <f t="shared" si="6"/>
        <v>0.57999999999999996</v>
      </c>
      <c r="J6" s="5">
        <f t="shared" si="0"/>
        <v>0.813203541556479</v>
      </c>
      <c r="L6" s="9">
        <f t="shared" si="1"/>
        <v>-3.4176924974625059E-6</v>
      </c>
      <c r="M6" s="1">
        <f t="shared" si="7"/>
        <v>1.0270087208272916</v>
      </c>
      <c r="N6" s="1">
        <f t="shared" si="2"/>
        <v>1.0270087208272916</v>
      </c>
      <c r="O6" s="1">
        <f t="shared" si="3"/>
        <v>0.23793935298750507</v>
      </c>
      <c r="P6" s="6">
        <v>9.2341218171485006E-4</v>
      </c>
      <c r="Q6" s="6">
        <v>5.1323424536046789E-5</v>
      </c>
      <c r="R6" s="1">
        <f t="shared" si="4"/>
        <v>-3.51</v>
      </c>
      <c r="S6" s="14">
        <v>48</v>
      </c>
      <c r="T6" t="s">
        <v>42</v>
      </c>
      <c r="U6" s="8">
        <v>0.113</v>
      </c>
      <c r="V6" s="13">
        <f t="shared" si="5"/>
        <v>0.23168192067136156</v>
      </c>
      <c r="W6" s="14">
        <v>3</v>
      </c>
    </row>
    <row r="7" spans="1:23" x14ac:dyDescent="0.3">
      <c r="A7" s="14" t="s">
        <v>11</v>
      </c>
      <c r="B7" s="14" t="s">
        <v>6</v>
      </c>
      <c r="C7" s="5">
        <v>0.23</v>
      </c>
      <c r="D7" s="7">
        <v>35.450000000000003</v>
      </c>
      <c r="E7" s="15">
        <v>-5.44</v>
      </c>
      <c r="F7" s="15">
        <v>0.54</v>
      </c>
      <c r="G7" s="15">
        <v>0.26</v>
      </c>
      <c r="H7" s="22">
        <v>0</v>
      </c>
      <c r="I7" s="15">
        <f t="shared" si="6"/>
        <v>0.26</v>
      </c>
      <c r="J7" s="5">
        <f t="shared" si="0"/>
        <v>0.59933296255086788</v>
      </c>
      <c r="L7" s="9">
        <f t="shared" si="1"/>
        <v>-2.0686033537273065E-5</v>
      </c>
      <c r="M7" s="1">
        <f t="shared" si="7"/>
        <v>0.26297936674026723</v>
      </c>
      <c r="N7" s="1">
        <f t="shared" si="2"/>
        <v>0.25936575425581326</v>
      </c>
      <c r="O7" s="1">
        <f t="shared" si="3"/>
        <v>2.8977626495326449E-2</v>
      </c>
      <c r="P7" s="6">
        <v>3.6136124844539388E-3</v>
      </c>
      <c r="Q7" s="6">
        <v>5.2713988199040664E-4</v>
      </c>
      <c r="R7" s="1">
        <f t="shared" si="4"/>
        <v>-5.3652486909558776</v>
      </c>
      <c r="S7" s="14">
        <v>43</v>
      </c>
      <c r="T7" t="s">
        <v>43</v>
      </c>
      <c r="U7" s="8">
        <v>0.85399999999999998</v>
      </c>
      <c r="V7" s="13">
        <f t="shared" si="5"/>
        <v>0.11017150046890953</v>
      </c>
      <c r="W7" s="14">
        <v>4</v>
      </c>
    </row>
    <row r="8" spans="1:23" x14ac:dyDescent="0.3">
      <c r="A8" s="14" t="s">
        <v>11</v>
      </c>
      <c r="B8" s="14" t="s">
        <v>6</v>
      </c>
      <c r="C8" s="5">
        <v>0.108</v>
      </c>
      <c r="D8" s="7">
        <v>35.520000000000003</v>
      </c>
      <c r="E8" s="15">
        <v>-1.36</v>
      </c>
      <c r="F8" s="15">
        <v>0.28999999999999998</v>
      </c>
      <c r="G8" s="15">
        <v>0.13</v>
      </c>
      <c r="H8" s="22">
        <v>0</v>
      </c>
      <c r="I8" s="15">
        <f t="shared" si="6"/>
        <v>0.13</v>
      </c>
      <c r="J8" s="5">
        <f t="shared" si="0"/>
        <v>0.31780497164141408</v>
      </c>
      <c r="L8" s="9">
        <f t="shared" si="1"/>
        <v>-9.7134418348934385E-6</v>
      </c>
      <c r="M8" s="1">
        <f t="shared" si="7"/>
        <v>0.14001216284782744</v>
      </c>
      <c r="N8" s="1">
        <f t="shared" si="2"/>
        <v>0.13653325830831697</v>
      </c>
      <c r="O8" s="1">
        <f t="shared" si="3"/>
        <v>3.2719679413199552E-2</v>
      </c>
      <c r="P8" s="6">
        <v>3.4789045395104629E-3</v>
      </c>
      <c r="Q8" s="6">
        <v>3.2554305124359907E-4</v>
      </c>
      <c r="R8" s="1">
        <f t="shared" si="4"/>
        <v>-1.3262078631063186</v>
      </c>
      <c r="S8" s="14">
        <v>44</v>
      </c>
      <c r="T8" t="s">
        <v>44</v>
      </c>
      <c r="U8" s="8">
        <v>0.56999999999999995</v>
      </c>
      <c r="V8" s="13">
        <f t="shared" si="5"/>
        <v>0.23368012620692211</v>
      </c>
      <c r="W8" s="14">
        <v>5</v>
      </c>
    </row>
    <row r="9" spans="1:23" x14ac:dyDescent="0.3">
      <c r="A9" s="14" t="s">
        <v>9</v>
      </c>
      <c r="B9" s="14" t="s">
        <v>6</v>
      </c>
      <c r="C9" s="5">
        <v>0.47699999999999998</v>
      </c>
      <c r="D9" s="7">
        <v>12.3</v>
      </c>
      <c r="E9" s="15">
        <v>-15.05</v>
      </c>
      <c r="F9" s="15">
        <v>0.98</v>
      </c>
      <c r="G9" s="15">
        <v>0.56000000000000005</v>
      </c>
      <c r="H9" s="22">
        <v>0</v>
      </c>
      <c r="I9" s="15">
        <f t="shared" si="6"/>
        <v>0.56000000000000005</v>
      </c>
      <c r="J9" s="5">
        <f t="shared" si="0"/>
        <v>1.128716084761797</v>
      </c>
      <c r="L9" s="9">
        <f t="shared" si="1"/>
        <v>-4.2901034770779349E-5</v>
      </c>
      <c r="M9" s="1">
        <f t="shared" si="7"/>
        <v>0.3508073891553502</v>
      </c>
      <c r="N9" s="1">
        <f t="shared" si="2"/>
        <v>0.34751780878591992</v>
      </c>
      <c r="O9" s="1">
        <f t="shared" si="3"/>
        <v>2.6322885265983632E-2</v>
      </c>
      <c r="P9" s="6">
        <v>3.2895803694302714E-3</v>
      </c>
      <c r="Q9" s="6">
        <v>8.3103904555692552E-4</v>
      </c>
      <c r="R9" s="1">
        <f t="shared" si="4"/>
        <v>-14.9088735981898</v>
      </c>
      <c r="S9" s="14">
        <v>38</v>
      </c>
      <c r="T9" t="s">
        <v>45</v>
      </c>
      <c r="U9" s="8">
        <v>3.3530000000000002</v>
      </c>
      <c r="V9" s="13">
        <f t="shared" si="5"/>
        <v>7.499774649580046E-2</v>
      </c>
      <c r="W9" s="14">
        <v>6</v>
      </c>
    </row>
    <row r="10" spans="1:23" x14ac:dyDescent="0.3">
      <c r="A10" s="14" t="s">
        <v>9</v>
      </c>
      <c r="B10" s="14" t="s">
        <v>10</v>
      </c>
      <c r="C10" s="5">
        <v>9.0999999999999998E-2</v>
      </c>
      <c r="D10" s="7">
        <v>5.7</v>
      </c>
      <c r="E10" s="15">
        <v>6.72</v>
      </c>
      <c r="F10" s="15">
        <v>0.84</v>
      </c>
      <c r="G10" s="15">
        <v>0.21</v>
      </c>
      <c r="H10" s="22">
        <v>0</v>
      </c>
      <c r="I10" s="15">
        <f t="shared" si="6"/>
        <v>0.21</v>
      </c>
      <c r="J10" s="5">
        <f t="shared" si="0"/>
        <v>0.86585218137970865</v>
      </c>
      <c r="L10" s="9">
        <f t="shared" si="1"/>
        <v>-8.1844741386602115E-6</v>
      </c>
      <c r="M10" s="1">
        <f t="shared" si="7"/>
        <v>-0.82106680113477093</v>
      </c>
      <c r="N10" s="1">
        <f t="shared" si="2"/>
        <v>-0.82106680113477093</v>
      </c>
      <c r="O10" s="1">
        <f t="shared" si="3"/>
        <v>0.10579203583645846</v>
      </c>
      <c r="P10" s="6">
        <v>7.1006788391379276E-3</v>
      </c>
      <c r="Q10" s="6">
        <v>5.9454583995350403E-4</v>
      </c>
      <c r="R10" s="1">
        <f t="shared" si="4"/>
        <v>6.72</v>
      </c>
      <c r="S10" s="14">
        <v>46</v>
      </c>
      <c r="T10" t="s">
        <v>46</v>
      </c>
      <c r="U10" s="8">
        <v>3.0579999999999998</v>
      </c>
      <c r="V10" s="13">
        <f t="shared" si="5"/>
        <v>0.12884705080055189</v>
      </c>
      <c r="W10" s="14">
        <v>7</v>
      </c>
    </row>
    <row r="11" spans="1:23" x14ac:dyDescent="0.3">
      <c r="A11" s="14" t="s">
        <v>9</v>
      </c>
      <c r="B11" s="14" t="s">
        <v>6</v>
      </c>
      <c r="C11" s="5">
        <v>9.9000000000000005E-2</v>
      </c>
      <c r="D11" s="7">
        <v>6</v>
      </c>
      <c r="E11" s="15">
        <v>-1.1399999999999999</v>
      </c>
      <c r="F11" s="15">
        <v>0.24</v>
      </c>
      <c r="G11" s="15">
        <v>0.06</v>
      </c>
      <c r="H11" s="22">
        <v>0</v>
      </c>
      <c r="I11" s="15">
        <f t="shared" si="6"/>
        <v>0.06</v>
      </c>
      <c r="J11" s="5">
        <f t="shared" si="0"/>
        <v>0.24738633753705963</v>
      </c>
      <c r="L11" s="9">
        <f t="shared" si="1"/>
        <v>-8.903988348652319E-6</v>
      </c>
      <c r="M11" s="1">
        <f t="shared" si="7"/>
        <v>0.12803251255068712</v>
      </c>
      <c r="N11" s="1">
        <f t="shared" si="2"/>
        <v>0.1209975751729455</v>
      </c>
      <c r="O11" s="1">
        <f t="shared" si="3"/>
        <v>2.7790336772907452E-2</v>
      </c>
      <c r="P11" s="6">
        <v>7.034937377741619E-3</v>
      </c>
      <c r="Q11" s="6">
        <v>6.0424328221420293E-4</v>
      </c>
      <c r="R11" s="1">
        <f t="shared" si="4"/>
        <v>-1.0773609995550899</v>
      </c>
      <c r="S11" s="14">
        <v>39</v>
      </c>
      <c r="T11" t="s">
        <v>47</v>
      </c>
      <c r="U11" s="8">
        <v>3.032</v>
      </c>
      <c r="V11" s="13">
        <f t="shared" si="5"/>
        <v>0.21700555924303477</v>
      </c>
      <c r="W11" s="14">
        <v>8</v>
      </c>
    </row>
    <row r="12" spans="1:23" x14ac:dyDescent="0.3">
      <c r="A12" s="14" t="s">
        <v>7</v>
      </c>
      <c r="B12" s="14" t="s">
        <v>6</v>
      </c>
      <c r="C12" s="5">
        <v>0.122</v>
      </c>
      <c r="D12" s="7">
        <v>6.6783756639225098</v>
      </c>
      <c r="E12" s="15">
        <v>-1.51</v>
      </c>
      <c r="F12" s="15">
        <v>0.44</v>
      </c>
      <c r="G12" s="15">
        <v>0.22</v>
      </c>
      <c r="H12" s="16">
        <v>0.18</v>
      </c>
      <c r="I12" s="15">
        <f t="shared" si="6"/>
        <v>0.28425340807103788</v>
      </c>
      <c r="J12" s="5">
        <f t="shared" si="0"/>
        <v>0.52383203414835178</v>
      </c>
      <c r="L12" s="9">
        <f t="shared" si="1"/>
        <v>-1.0972591702379626E-5</v>
      </c>
      <c r="M12" s="1">
        <f t="shared" si="7"/>
        <v>0.13761561907680628</v>
      </c>
      <c r="N12" s="1">
        <f t="shared" si="2"/>
        <v>0.13080231545956192</v>
      </c>
      <c r="O12" s="1">
        <f t="shared" si="3"/>
        <v>4.7744245340558183E-2</v>
      </c>
      <c r="P12" s="6">
        <v>6.8133036172443491E-3</v>
      </c>
      <c r="Q12" s="6">
        <v>6.3321219049026828E-4</v>
      </c>
      <c r="R12" s="1">
        <f t="shared" si="4"/>
        <v>-1.4352404012636315</v>
      </c>
      <c r="S12" s="14">
        <v>36</v>
      </c>
      <c r="T12" t="s">
        <v>48</v>
      </c>
      <c r="U12">
        <v>3.0310000000000001</v>
      </c>
      <c r="V12" s="13">
        <f t="shared" si="5"/>
        <v>0.3469086318863257</v>
      </c>
      <c r="W12" s="14">
        <v>9</v>
      </c>
    </row>
    <row r="13" spans="1:23" x14ac:dyDescent="0.3">
      <c r="A13" s="14" t="s">
        <v>7</v>
      </c>
      <c r="B13" s="14" t="s">
        <v>6</v>
      </c>
      <c r="C13" s="5">
        <v>0.128</v>
      </c>
      <c r="D13" s="7">
        <v>6.8445124003420599</v>
      </c>
      <c r="E13" s="15">
        <v>-0.97</v>
      </c>
      <c r="F13" s="15">
        <v>0.41</v>
      </c>
      <c r="G13" s="15">
        <v>0.2</v>
      </c>
      <c r="H13" s="16">
        <v>0.17</v>
      </c>
      <c r="I13" s="15">
        <f t="shared" si="6"/>
        <v>0.2624880949681338</v>
      </c>
      <c r="J13" s="5">
        <f t="shared" si="0"/>
        <v>0.48682645778552341</v>
      </c>
      <c r="L13" s="9">
        <f t="shared" si="1"/>
        <v>-1.1512227359873705E-5</v>
      </c>
      <c r="M13" s="1">
        <f t="shared" si="7"/>
        <v>8.4258238625565279E-2</v>
      </c>
      <c r="N13" s="1">
        <f t="shared" si="2"/>
        <v>7.7503932431311442E-2</v>
      </c>
      <c r="O13" s="1">
        <f t="shared" si="3"/>
        <v>4.2292631348317108E-2</v>
      </c>
      <c r="P13" s="6">
        <v>6.7543061942538394E-3</v>
      </c>
      <c r="Q13" s="6">
        <v>6.4102857641338087E-4</v>
      </c>
      <c r="R13" s="1">
        <f t="shared" si="4"/>
        <v>-0.89224289143354651</v>
      </c>
      <c r="S13" s="14">
        <v>36</v>
      </c>
      <c r="T13" t="s">
        <v>48</v>
      </c>
      <c r="U13">
        <v>3.0310000000000001</v>
      </c>
      <c r="V13" s="13">
        <f t="shared" si="5"/>
        <v>0.50188294617064266</v>
      </c>
      <c r="W13" s="14">
        <v>10</v>
      </c>
    </row>
    <row r="14" spans="1:23" x14ac:dyDescent="0.3">
      <c r="A14" s="14" t="s">
        <v>7</v>
      </c>
      <c r="B14" s="14" t="s">
        <v>6</v>
      </c>
      <c r="C14" s="5">
        <v>0.13600000000000001</v>
      </c>
      <c r="D14" s="7">
        <v>7.0605124316432404</v>
      </c>
      <c r="E14" s="15">
        <v>-1.3</v>
      </c>
      <c r="F14" s="15">
        <v>0.42</v>
      </c>
      <c r="G14" s="15">
        <v>0.17</v>
      </c>
      <c r="H14" s="16">
        <v>0.17</v>
      </c>
      <c r="I14" s="15">
        <f t="shared" si="6"/>
        <v>0.24041630560342619</v>
      </c>
      <c r="J14" s="5">
        <f t="shared" si="0"/>
        <v>0.48394214530251445</v>
      </c>
      <c r="L14" s="9">
        <f t="shared" si="1"/>
        <v>-1.2231741569865812E-5</v>
      </c>
      <c r="M14" s="1">
        <f t="shared" si="7"/>
        <v>0.10628085890914236</v>
      </c>
      <c r="N14" s="1">
        <f t="shared" si="2"/>
        <v>9.9605788085460931E-2</v>
      </c>
      <c r="O14" s="1">
        <f t="shared" si="3"/>
        <v>3.9569815558377172E-2</v>
      </c>
      <c r="P14" s="6">
        <v>6.6750708236814312E-3</v>
      </c>
      <c r="Q14" s="6">
        <v>6.5152589881196205E-4</v>
      </c>
      <c r="R14" s="1">
        <f t="shared" si="4"/>
        <v>-1.2183522587241775</v>
      </c>
      <c r="S14" s="14">
        <v>36</v>
      </c>
      <c r="T14" t="s">
        <v>48</v>
      </c>
      <c r="U14">
        <v>3.0310000000000001</v>
      </c>
      <c r="V14" s="13">
        <f t="shared" si="5"/>
        <v>0.37226318869424185</v>
      </c>
      <c r="W14" s="14">
        <v>11</v>
      </c>
    </row>
    <row r="15" spans="1:23" x14ac:dyDescent="0.3">
      <c r="A15" s="14" t="s">
        <v>7</v>
      </c>
      <c r="B15" s="14" t="s">
        <v>6</v>
      </c>
      <c r="C15" s="5">
        <v>0.14399999999999999</v>
      </c>
      <c r="D15" s="7">
        <v>7.2707255813867597</v>
      </c>
      <c r="E15" s="15">
        <v>-2.71</v>
      </c>
      <c r="F15" s="15">
        <v>0.43</v>
      </c>
      <c r="G15" s="15">
        <v>0.18</v>
      </c>
      <c r="H15" s="16">
        <v>0.18</v>
      </c>
      <c r="I15" s="15">
        <f t="shared" si="6"/>
        <v>0.2545584412271571</v>
      </c>
      <c r="J15" s="5">
        <f t="shared" si="0"/>
        <v>0.49969990994595942</v>
      </c>
      <c r="L15" s="9">
        <f t="shared" si="1"/>
        <v>-1.2951255779857916E-5</v>
      </c>
      <c r="M15" s="1">
        <f t="shared" si="7"/>
        <v>0.20924611837368332</v>
      </c>
      <c r="N15" s="1">
        <f t="shared" si="2"/>
        <v>0.20265086653915168</v>
      </c>
      <c r="O15" s="1">
        <f t="shared" si="3"/>
        <v>3.8588803926569104E-2</v>
      </c>
      <c r="P15" s="6">
        <v>6.595251834531626E-3</v>
      </c>
      <c r="Q15" s="6">
        <v>6.620555576099241E-4</v>
      </c>
      <c r="R15" s="1">
        <f t="shared" si="4"/>
        <v>-2.6245832065584036</v>
      </c>
      <c r="S15" s="14">
        <v>36</v>
      </c>
      <c r="T15" t="s">
        <v>48</v>
      </c>
      <c r="U15">
        <v>3.0310000000000001</v>
      </c>
      <c r="V15" s="13">
        <f t="shared" si="5"/>
        <v>0.18439111068116584</v>
      </c>
      <c r="W15" s="14">
        <v>12</v>
      </c>
    </row>
    <row r="16" spans="1:23" x14ac:dyDescent="0.3">
      <c r="A16" s="14" t="s">
        <v>7</v>
      </c>
      <c r="B16" s="14" t="s">
        <v>6</v>
      </c>
      <c r="C16" s="5">
        <v>0.153</v>
      </c>
      <c r="D16" s="7">
        <v>7.50090700223027</v>
      </c>
      <c r="E16" s="15">
        <v>-2.2200000000000002</v>
      </c>
      <c r="F16" s="15">
        <v>0.43</v>
      </c>
      <c r="G16" s="15">
        <v>0.28000000000000003</v>
      </c>
      <c r="H16" s="16">
        <v>0.21</v>
      </c>
      <c r="I16" s="15">
        <f t="shared" si="6"/>
        <v>0.35</v>
      </c>
      <c r="J16" s="5">
        <f t="shared" si="0"/>
        <v>0.55443665102516437</v>
      </c>
      <c r="L16" s="9">
        <f t="shared" si="1"/>
        <v>-1.3760709266099037E-5</v>
      </c>
      <c r="M16" s="1">
        <f t="shared" si="7"/>
        <v>0.16132889352362126</v>
      </c>
      <c r="N16" s="1">
        <f t="shared" si="2"/>
        <v>0.15482404252618628</v>
      </c>
      <c r="O16" s="1">
        <f t="shared" si="3"/>
        <v>4.0296919344277267E-2</v>
      </c>
      <c r="P16" s="6">
        <v>6.5048509974349779E-3</v>
      </c>
      <c r="Q16" s="6">
        <v>6.7387496348780699E-4</v>
      </c>
      <c r="R16" s="1">
        <f t="shared" si="4"/>
        <v>-2.1304886366050031</v>
      </c>
      <c r="S16" s="14">
        <v>36</v>
      </c>
      <c r="T16" t="s">
        <v>48</v>
      </c>
      <c r="U16">
        <v>3.0310000000000001</v>
      </c>
      <c r="V16" s="13">
        <f t="shared" si="5"/>
        <v>0.24974623920052447</v>
      </c>
      <c r="W16" s="14">
        <v>13</v>
      </c>
    </row>
    <row r="17" spans="1:23" x14ac:dyDescent="0.3">
      <c r="A17" s="14" t="s">
        <v>7</v>
      </c>
      <c r="B17" s="14" t="s">
        <v>6</v>
      </c>
      <c r="C17" s="5">
        <v>0.16400000000000001</v>
      </c>
      <c r="D17" s="7">
        <v>7.7740080168176302</v>
      </c>
      <c r="E17" s="15">
        <v>-2.88</v>
      </c>
      <c r="F17" s="15">
        <v>0.43</v>
      </c>
      <c r="G17" s="15">
        <v>0.32</v>
      </c>
      <c r="H17" s="16">
        <v>0.23</v>
      </c>
      <c r="I17" s="15">
        <f t="shared" si="6"/>
        <v>0.39408120990476059</v>
      </c>
      <c r="J17" s="5">
        <f t="shared" si="0"/>
        <v>0.58326666285670747</v>
      </c>
      <c r="L17" s="9">
        <f t="shared" si="1"/>
        <v>-1.4750041304838186E-5</v>
      </c>
      <c r="M17" s="1">
        <f t="shared" si="7"/>
        <v>0.19525369051375646</v>
      </c>
      <c r="N17" s="1">
        <f t="shared" si="2"/>
        <v>0.18886005291661501</v>
      </c>
      <c r="O17" s="1">
        <f t="shared" si="3"/>
        <v>3.9549379836377109E-2</v>
      </c>
      <c r="P17" s="6">
        <v>6.3936375971414628E-3</v>
      </c>
      <c r="Q17" s="6">
        <v>6.8819172905697603E-4</v>
      </c>
      <c r="R17" s="1">
        <f t="shared" si="4"/>
        <v>-2.7856935813539971</v>
      </c>
      <c r="S17" s="14">
        <v>36</v>
      </c>
      <c r="T17" t="s">
        <v>48</v>
      </c>
      <c r="U17">
        <v>3.0310000000000001</v>
      </c>
      <c r="V17" s="13">
        <f t="shared" si="5"/>
        <v>0.20252314682524566</v>
      </c>
      <c r="W17" s="14">
        <v>14</v>
      </c>
    </row>
    <row r="18" spans="1:23" x14ac:dyDescent="0.3">
      <c r="A18" s="14" t="s">
        <v>7</v>
      </c>
      <c r="B18" s="14" t="s">
        <v>6</v>
      </c>
      <c r="C18" s="5">
        <v>0.17699999999999999</v>
      </c>
      <c r="D18" s="7">
        <v>8.08627766417864</v>
      </c>
      <c r="E18" s="15">
        <v>-3.95</v>
      </c>
      <c r="F18" s="15">
        <v>0.43</v>
      </c>
      <c r="G18" s="15">
        <v>0.25</v>
      </c>
      <c r="H18" s="16">
        <v>0.2</v>
      </c>
      <c r="I18" s="15">
        <f t="shared" si="6"/>
        <v>0.32015621187164245</v>
      </c>
      <c r="J18" s="5">
        <f t="shared" si="0"/>
        <v>0.53609700614720834</v>
      </c>
      <c r="L18" s="9">
        <f t="shared" si="1"/>
        <v>-1.591925189607536E-5</v>
      </c>
      <c r="M18" s="1">
        <f t="shared" si="7"/>
        <v>0.24812723774876697</v>
      </c>
      <c r="N18" s="1">
        <f t="shared" si="2"/>
        <v>0.24186582487298749</v>
      </c>
      <c r="O18" s="1">
        <f t="shared" si="3"/>
        <v>3.3683392041480069E-2</v>
      </c>
      <c r="P18" s="6">
        <v>6.2614128757794776E-3</v>
      </c>
      <c r="Q18" s="6">
        <v>7.0479909478607513E-4</v>
      </c>
      <c r="R18" s="1">
        <f t="shared" si="4"/>
        <v>-3.8503229912051369</v>
      </c>
      <c r="S18" s="14">
        <v>36</v>
      </c>
      <c r="T18" t="s">
        <v>48</v>
      </c>
      <c r="U18">
        <v>3.0310000000000001</v>
      </c>
      <c r="V18" s="13">
        <f t="shared" si="5"/>
        <v>0.13572076104992617</v>
      </c>
      <c r="W18" s="14">
        <v>15</v>
      </c>
    </row>
    <row r="19" spans="1:23" x14ac:dyDescent="0.3">
      <c r="A19" s="14" t="s">
        <v>7</v>
      </c>
      <c r="B19" s="14" t="s">
        <v>6</v>
      </c>
      <c r="C19" s="5">
        <v>0.192</v>
      </c>
      <c r="D19" s="7">
        <v>8.4340500917669505</v>
      </c>
      <c r="E19" s="15">
        <v>-3.85</v>
      </c>
      <c r="F19" s="15">
        <v>0.48</v>
      </c>
      <c r="G19" s="15">
        <v>0.22</v>
      </c>
      <c r="H19" s="16">
        <v>0.19</v>
      </c>
      <c r="I19" s="15">
        <f t="shared" si="6"/>
        <v>0.29068883707497267</v>
      </c>
      <c r="J19" s="5">
        <f t="shared" si="0"/>
        <v>0.56115951386392804</v>
      </c>
      <c r="L19" s="9">
        <f t="shared" si="1"/>
        <v>-1.7268341039810556E-5</v>
      </c>
      <c r="M19" s="1">
        <f t="shared" si="7"/>
        <v>0.22295135306421057</v>
      </c>
      <c r="N19" s="1">
        <f t="shared" si="2"/>
        <v>0.21684321241370394</v>
      </c>
      <c r="O19" s="1">
        <f t="shared" si="3"/>
        <v>3.250448467195171E-2</v>
      </c>
      <c r="P19" s="6">
        <v>6.1081406505066301E-3</v>
      </c>
      <c r="Q19" s="6">
        <v>7.2337217008960734E-4</v>
      </c>
      <c r="R19" s="1">
        <f t="shared" si="4"/>
        <v>-3.7445225441279213</v>
      </c>
      <c r="S19" s="14">
        <v>36</v>
      </c>
      <c r="T19" t="s">
        <v>48</v>
      </c>
      <c r="U19">
        <v>3.0310000000000001</v>
      </c>
      <c r="V19" s="13">
        <f t="shared" si="5"/>
        <v>0.14575571788673455</v>
      </c>
      <c r="W19" s="14">
        <v>16</v>
      </c>
    </row>
    <row r="20" spans="1:23" x14ac:dyDescent="0.3">
      <c r="A20" s="14" t="s">
        <v>7</v>
      </c>
      <c r="B20" s="14" t="s">
        <v>6</v>
      </c>
      <c r="C20" s="5">
        <v>0.21</v>
      </c>
      <c r="D20" s="7">
        <v>8.8357992814807602</v>
      </c>
      <c r="E20" s="15">
        <v>-4.68</v>
      </c>
      <c r="F20" s="15">
        <v>0.47</v>
      </c>
      <c r="G20" s="15">
        <v>0.26</v>
      </c>
      <c r="H20" s="16">
        <v>0.21</v>
      </c>
      <c r="I20" s="15">
        <f t="shared" si="6"/>
        <v>0.33421549934136807</v>
      </c>
      <c r="J20" s="5">
        <f t="shared" si="0"/>
        <v>0.57671483421184855</v>
      </c>
      <c r="L20" s="9">
        <f t="shared" si="1"/>
        <v>-1.8887248012292795E-5</v>
      </c>
      <c r="M20" s="1">
        <f t="shared" si="7"/>
        <v>0.24778623105674341</v>
      </c>
      <c r="N20" s="1">
        <f t="shared" si="2"/>
        <v>0.24186244551117869</v>
      </c>
      <c r="O20" s="1">
        <f t="shared" si="3"/>
        <v>3.0543691850195238E-2</v>
      </c>
      <c r="P20" s="6">
        <v>5.9237855455647054E-3</v>
      </c>
      <c r="Q20" s="6">
        <v>7.4460611055654838E-4</v>
      </c>
      <c r="R20" s="1">
        <f t="shared" si="4"/>
        <v>-4.5681159932292843</v>
      </c>
      <c r="S20" s="14">
        <v>36</v>
      </c>
      <c r="T20" t="s">
        <v>48</v>
      </c>
      <c r="U20">
        <v>3.0310000000000001</v>
      </c>
      <c r="V20" s="13">
        <f t="shared" si="5"/>
        <v>0.12322966542988217</v>
      </c>
      <c r="W20" s="14">
        <v>17</v>
      </c>
    </row>
    <row r="21" spans="1:23" x14ac:dyDescent="0.3">
      <c r="A21" s="14" t="s">
        <v>7</v>
      </c>
      <c r="B21" s="14" t="s">
        <v>6</v>
      </c>
      <c r="C21" s="5">
        <v>0.23200000000000001</v>
      </c>
      <c r="D21" s="7">
        <v>9.3068170226164604</v>
      </c>
      <c r="E21" s="15">
        <v>-5.27</v>
      </c>
      <c r="F21" s="15">
        <v>0.51</v>
      </c>
      <c r="G21" s="15">
        <v>0.3</v>
      </c>
      <c r="H21" s="16">
        <v>0.23</v>
      </c>
      <c r="I21" s="15">
        <f t="shared" si="6"/>
        <v>0.378021163428716</v>
      </c>
      <c r="J21" s="5">
        <f t="shared" si="0"/>
        <v>0.63482280992415507</v>
      </c>
      <c r="L21" s="9">
        <f t="shared" si="1"/>
        <v>-2.0865912089771092E-5</v>
      </c>
      <c r="M21" s="1">
        <f t="shared" si="7"/>
        <v>0.25256504375782662</v>
      </c>
      <c r="N21" s="1">
        <f t="shared" si="2"/>
        <v>0.24686627173525591</v>
      </c>
      <c r="O21" s="1">
        <f t="shared" si="3"/>
        <v>3.0433628369343855E-2</v>
      </c>
      <c r="P21" s="6">
        <v>5.6987720225707174E-3</v>
      </c>
      <c r="Q21" s="6">
        <v>7.6871040620590054E-4</v>
      </c>
      <c r="R21" s="1">
        <f t="shared" si="4"/>
        <v>-5.1510899239573922</v>
      </c>
      <c r="S21" s="14">
        <v>36</v>
      </c>
      <c r="T21" t="s">
        <v>48</v>
      </c>
      <c r="U21">
        <v>3.0310000000000001</v>
      </c>
      <c r="V21" s="13">
        <f t="shared" si="5"/>
        <v>0.12045973622849243</v>
      </c>
      <c r="W21" s="14">
        <v>18</v>
      </c>
    </row>
    <row r="22" spans="1:23" x14ac:dyDescent="0.3">
      <c r="A22" s="14" t="s">
        <v>7</v>
      </c>
      <c r="B22" s="14" t="s">
        <v>6</v>
      </c>
      <c r="C22" s="5">
        <v>0.26200000000000001</v>
      </c>
      <c r="D22" s="7">
        <v>9.9190498100729805</v>
      </c>
      <c r="E22" s="15">
        <v>-5.26</v>
      </c>
      <c r="F22" s="15">
        <v>0.52</v>
      </c>
      <c r="G22" s="15">
        <v>0.11</v>
      </c>
      <c r="H22" s="16">
        <v>0.17</v>
      </c>
      <c r="I22" s="15">
        <f t="shared" si="6"/>
        <v>0.20248456731316589</v>
      </c>
      <c r="J22" s="5">
        <f t="shared" si="0"/>
        <v>0.55803225713214821</v>
      </c>
      <c r="L22" s="9">
        <f t="shared" si="1"/>
        <v>-2.3564090377241491E-5</v>
      </c>
      <c r="M22" s="1">
        <f t="shared" si="7"/>
        <v>0.22322100771944828</v>
      </c>
      <c r="N22" s="1">
        <f t="shared" si="2"/>
        <v>0.21782657356535831</v>
      </c>
      <c r="O22" s="1">
        <f t="shared" si="3"/>
        <v>2.3694905404933953E-2</v>
      </c>
      <c r="P22" s="6">
        <v>5.3944341540899743E-3</v>
      </c>
      <c r="Q22" s="6">
        <v>7.978757020947353E-4</v>
      </c>
      <c r="R22" s="1">
        <f t="shared" si="4"/>
        <v>-5.1328850660589458</v>
      </c>
      <c r="S22" s="14">
        <v>36</v>
      </c>
      <c r="T22" t="s">
        <v>48</v>
      </c>
      <c r="U22">
        <v>3.0310000000000001</v>
      </c>
      <c r="V22" s="13">
        <f t="shared" si="5"/>
        <v>0.10608978272474301</v>
      </c>
      <c r="W22" s="14">
        <v>19</v>
      </c>
    </row>
    <row r="23" spans="1:23" x14ac:dyDescent="0.3">
      <c r="A23" s="14" t="s">
        <v>7</v>
      </c>
      <c r="B23" s="14" t="s">
        <v>6</v>
      </c>
      <c r="C23" s="5">
        <v>0.29899999999999999</v>
      </c>
      <c r="D23" s="7">
        <v>10.6346203748065</v>
      </c>
      <c r="E23" s="15">
        <v>-7.72</v>
      </c>
      <c r="F23" s="15">
        <v>0.6</v>
      </c>
      <c r="G23" s="15">
        <v>0.53</v>
      </c>
      <c r="H23" s="16">
        <v>0.35</v>
      </c>
      <c r="I23" s="15">
        <f t="shared" si="6"/>
        <v>0.63513778032801671</v>
      </c>
      <c r="J23" s="5">
        <f t="shared" si="0"/>
        <v>0.8737276463521112</v>
      </c>
      <c r="L23" s="9">
        <f t="shared" si="1"/>
        <v>-2.6891843598454984E-5</v>
      </c>
      <c r="M23" s="1">
        <f t="shared" si="7"/>
        <v>0.28707589242574416</v>
      </c>
      <c r="N23" s="1">
        <f t="shared" si="2"/>
        <v>0.28204935432270101</v>
      </c>
      <c r="O23" s="1">
        <f t="shared" si="3"/>
        <v>3.2500969075087482E-2</v>
      </c>
      <c r="P23" s="6">
        <v>5.0265381030431631E-3</v>
      </c>
      <c r="Q23" s="6">
        <v>8.2749345865787958E-4</v>
      </c>
      <c r="R23" s="1">
        <f t="shared" si="4"/>
        <v>-7.5848271234912881</v>
      </c>
      <c r="S23" s="14">
        <v>36</v>
      </c>
      <c r="T23" t="s">
        <v>48</v>
      </c>
      <c r="U23">
        <v>3.0310000000000001</v>
      </c>
      <c r="V23" s="13">
        <f t="shared" si="5"/>
        <v>0.11317715626322684</v>
      </c>
      <c r="W23" s="14">
        <v>20</v>
      </c>
    </row>
    <row r="24" spans="1:23" x14ac:dyDescent="0.3">
      <c r="A24" s="14" t="s">
        <v>7</v>
      </c>
      <c r="B24" s="14" t="s">
        <v>6</v>
      </c>
      <c r="C24" s="5">
        <v>0.34399999999999997</v>
      </c>
      <c r="D24" s="7">
        <v>11.457419422408201</v>
      </c>
      <c r="E24" s="15">
        <v>-8.4</v>
      </c>
      <c r="F24" s="15">
        <v>0.68</v>
      </c>
      <c r="G24" s="15">
        <v>0.85</v>
      </c>
      <c r="H24" s="16">
        <v>0.52</v>
      </c>
      <c r="I24" s="15">
        <f t="shared" si="6"/>
        <v>0.9964436762808021</v>
      </c>
      <c r="J24" s="5">
        <f t="shared" si="0"/>
        <v>1.2063581557729861</v>
      </c>
      <c r="L24" s="9">
        <f t="shared" si="1"/>
        <v>-3.093911102966058E-5</v>
      </c>
      <c r="M24" s="1">
        <f t="shared" si="7"/>
        <v>0.27150101345662847</v>
      </c>
      <c r="N24" s="1">
        <f t="shared" si="2"/>
        <v>0.26690536916645158</v>
      </c>
      <c r="O24" s="1">
        <f t="shared" si="3"/>
        <v>3.9000711267152488E-2</v>
      </c>
      <c r="P24" s="6">
        <v>4.5956442901768646E-3</v>
      </c>
      <c r="Q24" s="6">
        <v>8.5379915189824217E-4</v>
      </c>
      <c r="R24" s="1">
        <f t="shared" si="4"/>
        <v>-8.2578148510533929</v>
      </c>
      <c r="S24" s="14">
        <v>36</v>
      </c>
      <c r="T24" t="s">
        <v>48</v>
      </c>
      <c r="U24">
        <v>3.0310000000000001</v>
      </c>
      <c r="V24" s="13">
        <f t="shared" si="5"/>
        <v>0.14361406616345071</v>
      </c>
      <c r="W24" s="14">
        <v>21</v>
      </c>
    </row>
    <row r="25" spans="1:23" x14ac:dyDescent="0.3">
      <c r="A25" s="14" t="s">
        <v>7</v>
      </c>
      <c r="B25" s="14" t="s">
        <v>6</v>
      </c>
      <c r="C25" s="5">
        <v>0.41</v>
      </c>
      <c r="D25" s="7">
        <v>12.5906595554777</v>
      </c>
      <c r="E25" s="15">
        <v>-10.25</v>
      </c>
      <c r="F25" s="15">
        <v>0.67</v>
      </c>
      <c r="G25" s="15">
        <v>0.89</v>
      </c>
      <c r="H25" s="16">
        <v>0.55000000000000004</v>
      </c>
      <c r="I25" s="15">
        <f t="shared" si="6"/>
        <v>1.0462313319720453</v>
      </c>
      <c r="J25" s="5">
        <f t="shared" si="0"/>
        <v>1.2423767544509194</v>
      </c>
      <c r="L25" s="9">
        <f t="shared" si="1"/>
        <v>-3.6875103262095457E-5</v>
      </c>
      <c r="M25" s="1">
        <f t="shared" si="7"/>
        <v>0.27796532330083396</v>
      </c>
      <c r="N25" s="1">
        <f t="shared" si="2"/>
        <v>0.27395823857058371</v>
      </c>
      <c r="O25" s="1">
        <f t="shared" si="3"/>
        <v>3.3702804532802465E-2</v>
      </c>
      <c r="P25" s="6">
        <v>4.0070847302502684E-3</v>
      </c>
      <c r="Q25" s="6">
        <v>8.7367008928231364E-4</v>
      </c>
      <c r="R25" s="1">
        <f t="shared" si="4"/>
        <v>-10.102238336792055</v>
      </c>
      <c r="S25" s="14">
        <v>36</v>
      </c>
      <c r="T25" t="s">
        <v>48</v>
      </c>
      <c r="U25">
        <v>3.0310000000000001</v>
      </c>
      <c r="V25" s="13">
        <f t="shared" si="5"/>
        <v>0.12120748823911409</v>
      </c>
      <c r="W25" s="14">
        <v>22</v>
      </c>
    </row>
    <row r="26" spans="1:23" x14ac:dyDescent="0.3">
      <c r="A26" s="14" t="s">
        <v>7</v>
      </c>
      <c r="B26" s="14" t="s">
        <v>6</v>
      </c>
      <c r="C26" s="5">
        <v>0.51100000000000001</v>
      </c>
      <c r="D26" s="7">
        <v>14.200404394666601</v>
      </c>
      <c r="E26" s="15">
        <v>-16.809999999999999</v>
      </c>
      <c r="F26" s="15">
        <v>0.89</v>
      </c>
      <c r="G26" s="15">
        <v>1.48</v>
      </c>
      <c r="H26" s="16">
        <v>1.5</v>
      </c>
      <c r="I26" s="15">
        <f t="shared" si="6"/>
        <v>2.1072256642324763</v>
      </c>
      <c r="J26" s="5">
        <f t="shared" si="0"/>
        <v>2.287465846739575</v>
      </c>
      <c r="L26" s="9">
        <f t="shared" si="1"/>
        <v>-4.595897016324581E-5</v>
      </c>
      <c r="M26" s="1">
        <f t="shared" si="7"/>
        <v>0.36576102424164519</v>
      </c>
      <c r="N26" s="1">
        <f t="shared" si="2"/>
        <v>0.3625370510189464</v>
      </c>
      <c r="O26" s="1">
        <f t="shared" si="3"/>
        <v>4.977944239351452E-2</v>
      </c>
      <c r="P26" s="6">
        <v>3.2239732226987988E-3</v>
      </c>
      <c r="Q26" s="6">
        <v>8.6579435927390254E-4</v>
      </c>
      <c r="R26" s="1">
        <f t="shared" si="4"/>
        <v>-16.661829510850882</v>
      </c>
      <c r="S26" s="14">
        <v>36</v>
      </c>
      <c r="T26" t="s">
        <v>48</v>
      </c>
      <c r="U26">
        <v>3.0310000000000001</v>
      </c>
      <c r="V26" s="13">
        <f t="shared" si="5"/>
        <v>0.13607768273287182</v>
      </c>
      <c r="W26" s="14">
        <v>23</v>
      </c>
    </row>
    <row r="27" spans="1:23" x14ac:dyDescent="0.3">
      <c r="A27" s="14" t="s">
        <v>7</v>
      </c>
      <c r="B27" s="14" t="s">
        <v>6</v>
      </c>
      <c r="C27" s="5">
        <v>0.63100000000000001</v>
      </c>
      <c r="D27" s="7">
        <v>15.9769399191101</v>
      </c>
      <c r="E27" s="15">
        <v>-19.96</v>
      </c>
      <c r="F27" s="15">
        <v>1.1100000000000001</v>
      </c>
      <c r="G27" s="15">
        <v>1.28</v>
      </c>
      <c r="H27" s="16">
        <v>1.31</v>
      </c>
      <c r="I27" s="15">
        <f t="shared" si="6"/>
        <v>1.8315294155431958</v>
      </c>
      <c r="J27" s="5">
        <f t="shared" si="0"/>
        <v>2.1416348895178188</v>
      </c>
      <c r="L27" s="9">
        <f t="shared" si="1"/>
        <v>-5.6751683313127407E-5</v>
      </c>
      <c r="M27" s="1">
        <f t="shared" si="7"/>
        <v>0.35170762935560346</v>
      </c>
      <c r="N27" s="1">
        <f t="shared" si="2"/>
        <v>0.34924072243306609</v>
      </c>
      <c r="O27" s="1">
        <f t="shared" si="3"/>
        <v>3.7745625683422046E-2</v>
      </c>
      <c r="P27" s="6">
        <v>2.4669069225373781E-3</v>
      </c>
      <c r="Q27" s="6">
        <v>8.0968461017596083E-4</v>
      </c>
      <c r="R27" s="1">
        <f t="shared" si="4"/>
        <v>-19.819998879569198</v>
      </c>
      <c r="S27" s="14">
        <v>36</v>
      </c>
      <c r="T27" t="s">
        <v>48</v>
      </c>
      <c r="U27">
        <v>3.0310000000000001</v>
      </c>
      <c r="V27" s="13">
        <f t="shared" si="5"/>
        <v>0.10729633715019132</v>
      </c>
      <c r="W27" s="14">
        <v>24</v>
      </c>
    </row>
    <row r="28" spans="1:23" x14ac:dyDescent="0.3">
      <c r="A28" s="14" t="s">
        <v>9</v>
      </c>
      <c r="B28" s="14" t="s">
        <v>6</v>
      </c>
      <c r="C28" s="5">
        <v>0.109</v>
      </c>
      <c r="D28" s="7">
        <v>6</v>
      </c>
      <c r="E28" s="15">
        <v>-1.58</v>
      </c>
      <c r="F28" s="15">
        <v>0.12</v>
      </c>
      <c r="G28" s="15">
        <v>0.04</v>
      </c>
      <c r="H28" s="22">
        <v>0</v>
      </c>
      <c r="I28" s="15">
        <f t="shared" si="6"/>
        <v>0.04</v>
      </c>
      <c r="J28" s="5">
        <f t="shared" si="0"/>
        <v>0.12649110640673517</v>
      </c>
      <c r="L28" s="9">
        <f t="shared" si="1"/>
        <v>-9.8033811111424521E-6</v>
      </c>
      <c r="M28" s="1">
        <f t="shared" si="7"/>
        <v>0.16116888470286886</v>
      </c>
      <c r="N28" s="1">
        <f t="shared" si="2"/>
        <v>0.15433026160099098</v>
      </c>
      <c r="O28" s="1">
        <f t="shared" si="3"/>
        <v>1.2917366545097352E-2</v>
      </c>
      <c r="P28" s="6">
        <v>6.8386231018778953E-3</v>
      </c>
      <c r="Q28" s="6">
        <v>6.1319143246312186E-4</v>
      </c>
      <c r="R28" s="1">
        <f t="shared" si="4"/>
        <v>-1.512958371456828</v>
      </c>
      <c r="S28" s="14">
        <v>40</v>
      </c>
      <c r="T28" t="s">
        <v>49</v>
      </c>
      <c r="U28" s="17">
        <v>3.1829999999999998</v>
      </c>
      <c r="V28" s="13">
        <f t="shared" si="5"/>
        <v>8.0057662282743774E-2</v>
      </c>
      <c r="W28" s="14">
        <v>27</v>
      </c>
    </row>
    <row r="29" spans="1:23" x14ac:dyDescent="0.3">
      <c r="A29" s="14" t="s">
        <v>9</v>
      </c>
      <c r="B29" s="14" t="s">
        <v>10</v>
      </c>
      <c r="C29" s="5">
        <v>7.6999999999999999E-2</v>
      </c>
      <c r="D29" s="7">
        <v>6</v>
      </c>
      <c r="E29" s="15">
        <v>6.4</v>
      </c>
      <c r="F29" s="15">
        <v>0.23</v>
      </c>
      <c r="G29" s="15">
        <v>0.12</v>
      </c>
      <c r="H29" s="22">
        <v>0</v>
      </c>
      <c r="I29" s="15">
        <f t="shared" si="6"/>
        <v>0.12</v>
      </c>
      <c r="J29" s="5">
        <f t="shared" si="0"/>
        <v>0.25942243542145693</v>
      </c>
      <c r="L29" s="9">
        <f t="shared" si="1"/>
        <v>-6.9253242711740255E-6</v>
      </c>
      <c r="M29" s="1">
        <f t="shared" si="7"/>
        <v>-0.92414445149368163</v>
      </c>
      <c r="N29" s="1">
        <f t="shared" si="2"/>
        <v>-0.92414445149368163</v>
      </c>
      <c r="O29" s="1">
        <f t="shared" si="3"/>
        <v>3.7459969419955837E-2</v>
      </c>
      <c r="P29" s="6">
        <v>7.1337072741010964E-3</v>
      </c>
      <c r="Q29" s="6">
        <v>4.6106217156606922E-4</v>
      </c>
      <c r="R29" s="1">
        <f t="shared" si="4"/>
        <v>6.4</v>
      </c>
      <c r="S29" s="14">
        <v>40</v>
      </c>
      <c r="T29" t="s">
        <v>49</v>
      </c>
      <c r="U29" s="17">
        <v>2.6720000000000002</v>
      </c>
      <c r="V29" s="13">
        <f t="shared" si="5"/>
        <v>4.0534755534602646E-2</v>
      </c>
      <c r="W29" s="14">
        <v>28</v>
      </c>
    </row>
    <row r="30" spans="1:23" x14ac:dyDescent="0.3">
      <c r="A30" s="14" t="s">
        <v>11</v>
      </c>
      <c r="B30" s="14" t="s">
        <v>6</v>
      </c>
      <c r="C30" s="5">
        <v>0.22</v>
      </c>
      <c r="D30" s="7">
        <v>144.5</v>
      </c>
      <c r="E30" s="15">
        <v>-17.23</v>
      </c>
      <c r="F30" s="15">
        <v>0.82</v>
      </c>
      <c r="G30" s="15">
        <v>0.89</v>
      </c>
      <c r="H30" s="22">
        <v>0</v>
      </c>
      <c r="I30" s="15">
        <f t="shared" si="6"/>
        <v>0.89</v>
      </c>
      <c r="J30" s="5">
        <f t="shared" si="0"/>
        <v>1.2101652779682617</v>
      </c>
      <c r="L30" s="9">
        <f t="shared" si="1"/>
        <v>-1.9786640774782932E-5</v>
      </c>
      <c r="M30" s="1">
        <f t="shared" si="7"/>
        <v>0.87078954917697604</v>
      </c>
      <c r="N30" s="1">
        <f t="shared" si="2"/>
        <v>0.86893584181934336</v>
      </c>
      <c r="O30" s="1">
        <f t="shared" si="3"/>
        <v>6.1161161055846701E-2</v>
      </c>
      <c r="P30" s="6">
        <v>1.8537073576327136E-3</v>
      </c>
      <c r="Q30" s="6">
        <v>2.3118192867250259E-4</v>
      </c>
      <c r="R30" s="1">
        <f t="shared" si="4"/>
        <v>-17.193321358412948</v>
      </c>
      <c r="S30" s="14">
        <v>45</v>
      </c>
      <c r="T30" t="s">
        <v>50</v>
      </c>
      <c r="U30" s="8">
        <v>0.312</v>
      </c>
      <c r="V30" s="13">
        <f t="shared" si="5"/>
        <v>7.0235941843776073E-2</v>
      </c>
      <c r="W30" s="14">
        <v>29</v>
      </c>
    </row>
    <row r="31" spans="1:23" s="1" customFormat="1" x14ac:dyDescent="0.3">
      <c r="A31" s="18" t="s">
        <v>7</v>
      </c>
      <c r="B31" s="18" t="s">
        <v>6</v>
      </c>
      <c r="C31" s="5">
        <v>0.221</v>
      </c>
      <c r="D31" s="7">
        <v>110</v>
      </c>
      <c r="E31" s="15">
        <v>-11.25</v>
      </c>
      <c r="F31" s="15">
        <v>0.86</v>
      </c>
      <c r="G31" s="15">
        <v>0.27</v>
      </c>
      <c r="H31" s="16">
        <v>0.43</v>
      </c>
      <c r="I31" s="15">
        <f t="shared" si="6"/>
        <v>0.50774009099144413</v>
      </c>
      <c r="J31" s="5">
        <f t="shared" si="0"/>
        <v>0.99869915389971164</v>
      </c>
      <c r="L31" s="9">
        <f t="shared" si="1"/>
        <v>-1.9876580051031943E-5</v>
      </c>
      <c r="M31" s="1">
        <f t="shared" si="7"/>
        <v>0.56599273975282927</v>
      </c>
      <c r="N31" s="1">
        <f t="shared" si="2"/>
        <v>0.56394968118461375</v>
      </c>
      <c r="O31" s="1">
        <f t="shared" si="3"/>
        <v>5.0245643343621332E-2</v>
      </c>
      <c r="P31" s="6">
        <v>2.0430585682155488E-3</v>
      </c>
      <c r="Q31" s="6">
        <v>2.5036404701637695E-4</v>
      </c>
      <c r="R31" s="1">
        <f t="shared" si="4"/>
        <v>-11.209390982819917</v>
      </c>
      <c r="S31" s="14">
        <v>37</v>
      </c>
      <c r="T31" s="1" t="s">
        <v>51</v>
      </c>
      <c r="U31" s="8">
        <v>0.35899999999999999</v>
      </c>
      <c r="V31" s="13">
        <f t="shared" si="5"/>
        <v>8.8773258124418816E-2</v>
      </c>
      <c r="W31" s="14">
        <v>30</v>
      </c>
    </row>
    <row r="32" spans="1:23" x14ac:dyDescent="0.3">
      <c r="A32" s="14" t="s">
        <v>7</v>
      </c>
      <c r="B32" s="14" t="s">
        <v>8</v>
      </c>
      <c r="C32" s="5">
        <v>0.221</v>
      </c>
      <c r="D32" s="7">
        <v>110</v>
      </c>
      <c r="E32" s="15">
        <v>-16.93</v>
      </c>
      <c r="F32" s="15">
        <v>0.81</v>
      </c>
      <c r="G32" s="15">
        <v>0.41</v>
      </c>
      <c r="H32" s="16">
        <v>0.21</v>
      </c>
      <c r="I32" s="15">
        <f t="shared" si="6"/>
        <v>0.4606517122512408</v>
      </c>
      <c r="J32" s="5">
        <f t="shared" si="0"/>
        <v>0.93182616404563356</v>
      </c>
      <c r="L32" s="9">
        <f t="shared" si="1"/>
        <v>-1.9876580051031943E-5</v>
      </c>
      <c r="M32" s="1">
        <f t="shared" si="7"/>
        <v>0.8517561852458132</v>
      </c>
      <c r="N32" s="1">
        <f t="shared" si="2"/>
        <v>0.8517561852458132</v>
      </c>
      <c r="O32" s="1">
        <f t="shared" si="3"/>
        <v>4.6880608316582882E-2</v>
      </c>
      <c r="P32" s="6">
        <v>2.0430585682155488E-3</v>
      </c>
      <c r="Q32" s="6">
        <v>2.5036404701637695E-4</v>
      </c>
      <c r="R32" s="1">
        <f t="shared" si="4"/>
        <v>-16.93</v>
      </c>
      <c r="S32" s="14">
        <v>37</v>
      </c>
      <c r="T32" t="s">
        <v>51</v>
      </c>
      <c r="U32">
        <v>0.35899999999999999</v>
      </c>
      <c r="V32" s="13">
        <f t="shared" si="5"/>
        <v>5.5039938809547169E-2</v>
      </c>
      <c r="W32" s="14">
        <v>31</v>
      </c>
    </row>
    <row r="33" spans="1:23" x14ac:dyDescent="0.3">
      <c r="A33" s="14" t="s">
        <v>7</v>
      </c>
      <c r="B33" s="14" t="s">
        <v>6</v>
      </c>
      <c r="C33" s="5">
        <v>0.628</v>
      </c>
      <c r="D33" s="7">
        <v>110</v>
      </c>
      <c r="E33" s="15">
        <v>-45.9</v>
      </c>
      <c r="F33" s="15">
        <v>2.4</v>
      </c>
      <c r="G33" s="15">
        <v>0.8</v>
      </c>
      <c r="H33" s="16">
        <v>1</v>
      </c>
      <c r="I33" s="15">
        <f t="shared" si="6"/>
        <v>1.2806248474865698</v>
      </c>
      <c r="J33" s="5">
        <f t="shared" si="0"/>
        <v>2.7202941017470885</v>
      </c>
      <c r="L33" s="9">
        <f t="shared" si="1"/>
        <v>-5.6481865484380368E-5</v>
      </c>
      <c r="M33" s="1">
        <f t="shared" si="7"/>
        <v>0.81265021270753346</v>
      </c>
      <c r="N33" s="1">
        <f t="shared" si="2"/>
        <v>0.81126443427933581</v>
      </c>
      <c r="O33" s="1">
        <f t="shared" si="3"/>
        <v>4.8164380277819989E-2</v>
      </c>
      <c r="P33" s="6">
        <v>1.385778428197679E-3</v>
      </c>
      <c r="Q33" s="6">
        <v>4.5228481614544751E-4</v>
      </c>
      <c r="R33" s="1">
        <f t="shared" si="4"/>
        <v>-45.821728649227381</v>
      </c>
      <c r="S33" s="14">
        <v>37</v>
      </c>
      <c r="T33" t="s">
        <v>51</v>
      </c>
      <c r="U33">
        <v>0.68400000000000005</v>
      </c>
      <c r="V33" s="13">
        <f t="shared" si="5"/>
        <v>5.9265666704729603E-2</v>
      </c>
      <c r="W33" s="14">
        <v>32</v>
      </c>
    </row>
    <row r="34" spans="1:23" x14ac:dyDescent="0.3">
      <c r="A34" s="14" t="s">
        <v>7</v>
      </c>
      <c r="B34" s="14" t="s">
        <v>8</v>
      </c>
      <c r="C34" s="5">
        <v>0.628</v>
      </c>
      <c r="D34" s="7">
        <v>110</v>
      </c>
      <c r="E34" s="15">
        <v>-55.5</v>
      </c>
      <c r="F34" s="15">
        <v>3.3</v>
      </c>
      <c r="G34" s="15">
        <v>2</v>
      </c>
      <c r="H34" s="16">
        <v>0.7</v>
      </c>
      <c r="I34" s="15">
        <f t="shared" si="6"/>
        <v>2.118962010041709</v>
      </c>
      <c r="J34" s="5">
        <f t="shared" si="0"/>
        <v>3.9217343102255153</v>
      </c>
      <c r="L34" s="9">
        <f t="shared" si="1"/>
        <v>-5.6481865484380368E-5</v>
      </c>
      <c r="M34" s="1">
        <f t="shared" si="7"/>
        <v>0.98261627026727905</v>
      </c>
      <c r="N34" s="1">
        <f t="shared" si="2"/>
        <v>0.98261627026727905</v>
      </c>
      <c r="O34" s="1">
        <f t="shared" si="3"/>
        <v>6.9433512448522805E-2</v>
      </c>
      <c r="P34" s="6">
        <v>1.385778428197679E-3</v>
      </c>
      <c r="Q34" s="6">
        <v>4.5228481614544751E-4</v>
      </c>
      <c r="R34" s="1">
        <f t="shared" si="4"/>
        <v>-55.5</v>
      </c>
      <c r="S34" s="14">
        <v>37</v>
      </c>
      <c r="T34" t="s">
        <v>51</v>
      </c>
      <c r="U34">
        <v>0.68400000000000005</v>
      </c>
      <c r="V34" s="13">
        <f t="shared" si="5"/>
        <v>7.06618794635228E-2</v>
      </c>
      <c r="W34" s="14">
        <v>33</v>
      </c>
    </row>
    <row r="35" spans="1:23" x14ac:dyDescent="0.3">
      <c r="A35" s="14" t="s">
        <v>9</v>
      </c>
      <c r="B35" s="14" t="s">
        <v>6</v>
      </c>
      <c r="C35" s="5">
        <v>0.624</v>
      </c>
      <c r="D35" s="7">
        <v>13.7</v>
      </c>
      <c r="E35" s="15">
        <v>-23.8</v>
      </c>
      <c r="F35" s="15">
        <v>0.78</v>
      </c>
      <c r="G35" s="15">
        <v>0.36</v>
      </c>
      <c r="H35" s="22">
        <v>0</v>
      </c>
      <c r="I35" s="15">
        <f t="shared" si="6"/>
        <v>0.36</v>
      </c>
      <c r="J35" s="5">
        <f t="shared" si="0"/>
        <v>0.85906926379658122</v>
      </c>
      <c r="L35" s="9">
        <f t="shared" si="1"/>
        <v>-5.6122108379384313E-5</v>
      </c>
      <c r="M35" s="1">
        <f t="shared" si="7"/>
        <v>0.42407530093332352</v>
      </c>
      <c r="N35" s="1">
        <f t="shared" si="2"/>
        <v>0.42181918897936149</v>
      </c>
      <c r="O35" s="1">
        <f t="shared" si="3"/>
        <v>1.5324854696622059E-2</v>
      </c>
      <c r="P35" s="6">
        <v>2.2561119539620017E-3</v>
      </c>
      <c r="Q35" s="6">
        <v>7.3652987753828551E-4</v>
      </c>
      <c r="R35" s="1">
        <f t="shared" si="4"/>
        <v>-23.673382240403722</v>
      </c>
      <c r="S35" s="14">
        <v>41</v>
      </c>
      <c r="T35" t="s">
        <v>52</v>
      </c>
      <c r="U35" s="8">
        <v>3.4820000000000002</v>
      </c>
      <c r="V35" s="13">
        <f t="shared" si="5"/>
        <v>3.6095347218343746E-2</v>
      </c>
      <c r="W35" s="14">
        <v>34</v>
      </c>
    </row>
    <row r="36" spans="1:23" x14ac:dyDescent="0.3">
      <c r="A36" s="14" t="s">
        <v>13</v>
      </c>
      <c r="B36" s="14" t="s">
        <v>6</v>
      </c>
      <c r="C36" s="5">
        <v>2.5000000000000001E-2</v>
      </c>
      <c r="D36" s="7">
        <v>7.9</v>
      </c>
      <c r="E36">
        <v>-0.27879999999999999</v>
      </c>
      <c r="F36">
        <v>3.5099999999999999E-2</v>
      </c>
      <c r="G36">
        <v>2.9600000000000001E-2</v>
      </c>
      <c r="H36" s="22">
        <v>0</v>
      </c>
      <c r="I36" s="15">
        <f t="shared" si="6"/>
        <v>2.9600000000000001E-2</v>
      </c>
      <c r="J36" s="1">
        <f t="shared" si="0"/>
        <v>4.5914812424750248E-2</v>
      </c>
      <c r="L36" s="9">
        <f t="shared" si="1"/>
        <v>-2.2484819062253332E-6</v>
      </c>
      <c r="M36" s="1">
        <f t="shared" si="7"/>
        <v>0.12399477141803598</v>
      </c>
      <c r="N36" s="1">
        <f t="shared" si="2"/>
        <v>0.11844933713789711</v>
      </c>
      <c r="O36" s="1">
        <f t="shared" si="3"/>
        <v>2.0422581131843351E-2</v>
      </c>
      <c r="P36" s="6">
        <v>5.545434280138874E-3</v>
      </c>
      <c r="Q36" s="6">
        <v>3.0111978705185525E-4</v>
      </c>
      <c r="R36" s="1">
        <f t="shared" si="4"/>
        <v>-0.26633119135894601</v>
      </c>
      <c r="S36" s="14">
        <v>3</v>
      </c>
      <c r="T36" t="s">
        <v>53</v>
      </c>
      <c r="U36">
        <v>1.155</v>
      </c>
      <c r="V36" s="13">
        <f t="shared" si="5"/>
        <v>0.16468727555505827</v>
      </c>
      <c r="W36" s="14">
        <v>35</v>
      </c>
    </row>
    <row r="37" spans="1:23" x14ac:dyDescent="0.3">
      <c r="A37" s="14" t="s">
        <v>11</v>
      </c>
      <c r="B37" s="14" t="s">
        <v>8</v>
      </c>
      <c r="C37" s="5">
        <v>0.24399999999999999</v>
      </c>
      <c r="D37" s="7">
        <v>145</v>
      </c>
      <c r="E37">
        <v>-20.11</v>
      </c>
      <c r="F37">
        <v>0.87</v>
      </c>
      <c r="G37">
        <v>1.03</v>
      </c>
      <c r="H37" s="22">
        <v>0</v>
      </c>
      <c r="I37" s="15">
        <f t="shared" si="6"/>
        <v>1.03</v>
      </c>
      <c r="J37" s="1">
        <f t="shared" si="0"/>
        <v>1.3482581355215328</v>
      </c>
      <c r="L37" s="9">
        <f t="shared" si="1"/>
        <v>-2.1945183404759252E-5</v>
      </c>
      <c r="M37" s="1">
        <f t="shared" si="7"/>
        <v>0.9163742051770114</v>
      </c>
      <c r="N37" s="1">
        <f t="shared" si="2"/>
        <v>0.9163742051770114</v>
      </c>
      <c r="O37" s="1">
        <f t="shared" si="3"/>
        <v>6.1437542382495471E-2</v>
      </c>
      <c r="P37" s="6">
        <v>2.0430585682155488E-3</v>
      </c>
      <c r="Q37" s="6">
        <v>2.5036404701637695E-4</v>
      </c>
      <c r="R37" s="1">
        <f t="shared" si="4"/>
        <v>-20.11</v>
      </c>
      <c r="S37" s="14">
        <v>47</v>
      </c>
      <c r="T37" t="s">
        <v>54</v>
      </c>
      <c r="U37">
        <v>0.31509999999999999</v>
      </c>
      <c r="V37" s="13">
        <f t="shared" si="5"/>
        <v>6.7044163874765431E-2</v>
      </c>
      <c r="W37" s="19">
        <v>26</v>
      </c>
    </row>
    <row r="38" spans="1:23" x14ac:dyDescent="0.3">
      <c r="A38" s="14" t="s">
        <v>13</v>
      </c>
      <c r="B38" s="14" t="s">
        <v>6</v>
      </c>
      <c r="C38" s="5">
        <v>2.4799999999999999E-2</v>
      </c>
      <c r="D38" s="7">
        <v>7.9</v>
      </c>
      <c r="E38">
        <v>-0.22650000000000001</v>
      </c>
      <c r="F38">
        <v>7.3000000000000001E-3</v>
      </c>
      <c r="G38">
        <v>5.7999999999999996E-3</v>
      </c>
      <c r="H38" s="22">
        <v>0</v>
      </c>
      <c r="I38" s="15">
        <f t="shared" si="6"/>
        <v>5.7999999999999996E-3</v>
      </c>
      <c r="J38" s="1">
        <f t="shared" si="0"/>
        <v>9.323625904121207E-3</v>
      </c>
      <c r="L38" s="9">
        <f t="shared" si="1"/>
        <v>-2.2304940509755303E-6</v>
      </c>
      <c r="M38" s="1">
        <f t="shared" si="7"/>
        <v>0.10154700923812723</v>
      </c>
      <c r="N38" s="1">
        <f t="shared" si="2"/>
        <v>9.6947009238127241E-2</v>
      </c>
      <c r="O38" s="1">
        <f t="shared" si="3"/>
        <v>4.2098696634067234E-3</v>
      </c>
      <c r="P38" s="6">
        <v>4.5999999999999999E-3</v>
      </c>
      <c r="Q38" s="6">
        <v>5.0000000000000001E-4</v>
      </c>
      <c r="R38" s="1">
        <f t="shared" si="4"/>
        <v>-0.21623972736551256</v>
      </c>
      <c r="S38" s="14"/>
      <c r="T38" s="8" t="s">
        <v>55</v>
      </c>
      <c r="U38">
        <v>1.155</v>
      </c>
      <c r="V38" s="13">
        <f t="shared" si="5"/>
        <v>4.1163911276473321E-2</v>
      </c>
      <c r="W38" s="12" t="s">
        <v>37</v>
      </c>
    </row>
    <row r="39" spans="1:23" x14ac:dyDescent="0.3">
      <c r="B39" s="5"/>
      <c r="K39" s="1"/>
      <c r="M39" s="1"/>
      <c r="O39" s="6"/>
      <c r="P39" s="6"/>
      <c r="Q39" s="6"/>
      <c r="R39" s="1"/>
    </row>
    <row r="40" spans="1:23" x14ac:dyDescent="0.3">
      <c r="A40" s="20" t="s">
        <v>56</v>
      </c>
      <c r="N40" s="3">
        <v>7.1900000000000006E-2</v>
      </c>
      <c r="O40" s="3">
        <v>4.4999999999999997E-3</v>
      </c>
      <c r="P40" s="6"/>
      <c r="Q40" s="6"/>
    </row>
    <row r="42" spans="1:23" x14ac:dyDescent="0.3">
      <c r="B42">
        <f>COUNTIF($B$4:$B$39,"Proton")</f>
        <v>28</v>
      </c>
      <c r="C42" s="30" t="s">
        <v>14</v>
      </c>
    </row>
    <row r="43" spans="1:23" x14ac:dyDescent="0.3">
      <c r="B43">
        <f>COUNTIF($B$4:$B$39,"Deuteron")</f>
        <v>5</v>
      </c>
      <c r="C43" s="30" t="s">
        <v>15</v>
      </c>
    </row>
    <row r="44" spans="1:23" x14ac:dyDescent="0.3">
      <c r="B44" s="21">
        <f>COUNTIF($B$4:$B$39,"Helium4")</f>
        <v>2</v>
      </c>
      <c r="C44" s="30" t="s">
        <v>16</v>
      </c>
    </row>
    <row r="45" spans="1:23" x14ac:dyDescent="0.3">
      <c r="B45">
        <f>B42+B43+B44</f>
        <v>35</v>
      </c>
      <c r="C45" s="30" t="s">
        <v>58</v>
      </c>
    </row>
    <row r="46" spans="1:23" x14ac:dyDescent="0.3">
      <c r="M46" s="1"/>
      <c r="O46" s="5"/>
      <c r="P46" s="6"/>
      <c r="Q46" s="6"/>
    </row>
    <row r="47" spans="1:23" x14ac:dyDescent="0.3">
      <c r="M47" s="1"/>
      <c r="O47" s="5"/>
      <c r="P47" s="6"/>
      <c r="Q47" s="6"/>
    </row>
    <row r="48" spans="1:23" x14ac:dyDescent="0.3">
      <c r="M48" s="1"/>
      <c r="O48" s="5"/>
      <c r="P48" s="6"/>
      <c r="Q48" s="6"/>
    </row>
    <row r="49" spans="13:17" x14ac:dyDescent="0.3">
      <c r="M49" s="1"/>
      <c r="O49" s="5"/>
      <c r="P49" s="6"/>
      <c r="Q49" s="6"/>
    </row>
    <row r="50" spans="13:17" x14ac:dyDescent="0.3">
      <c r="M50" s="1"/>
      <c r="O50" s="5"/>
      <c r="P50" s="6"/>
      <c r="Q50" s="6"/>
    </row>
    <row r="51" spans="13:17" x14ac:dyDescent="0.3">
      <c r="M51" s="1"/>
      <c r="O51" s="5"/>
      <c r="P51" s="6"/>
      <c r="Q51" s="6"/>
    </row>
    <row r="52" spans="13:17" x14ac:dyDescent="0.3">
      <c r="M52" s="1"/>
      <c r="O52" s="5"/>
      <c r="P52" s="6"/>
      <c r="Q52" s="6"/>
    </row>
    <row r="53" spans="13:17" x14ac:dyDescent="0.3">
      <c r="M53" s="1"/>
      <c r="O53" s="5"/>
      <c r="P53" s="6"/>
      <c r="Q53" s="6"/>
    </row>
    <row r="54" spans="13:17" x14ac:dyDescent="0.3">
      <c r="M54" s="1"/>
      <c r="O54" s="5"/>
      <c r="P54" s="6"/>
      <c r="Q54" s="6"/>
    </row>
    <row r="55" spans="13:17" x14ac:dyDescent="0.3">
      <c r="M55" s="1"/>
      <c r="O55" s="5"/>
      <c r="P55" s="6"/>
      <c r="Q55" s="6"/>
    </row>
    <row r="56" spans="13:17" x14ac:dyDescent="0.3">
      <c r="M56" s="1"/>
      <c r="O56" s="5"/>
      <c r="P56" s="6"/>
      <c r="Q56" s="6"/>
    </row>
    <row r="57" spans="13:17" x14ac:dyDescent="0.3">
      <c r="M57" s="1"/>
      <c r="O57" s="5"/>
      <c r="P57" s="6"/>
      <c r="Q57" s="6"/>
    </row>
    <row r="58" spans="13:17" x14ac:dyDescent="0.3">
      <c r="M58" s="1"/>
      <c r="O58" s="5"/>
      <c r="P58" s="6"/>
      <c r="Q58" s="6"/>
    </row>
    <row r="59" spans="13:17" x14ac:dyDescent="0.3">
      <c r="M59" s="1"/>
      <c r="O59" s="5"/>
      <c r="P59" s="6"/>
      <c r="Q59" s="6"/>
    </row>
    <row r="60" spans="13:17" x14ac:dyDescent="0.3">
      <c r="M60" s="1"/>
      <c r="O60" s="5"/>
      <c r="P60" s="6"/>
      <c r="Q60" s="6"/>
    </row>
    <row r="61" spans="13:17" x14ac:dyDescent="0.3">
      <c r="M61" s="1"/>
      <c r="O61" s="5"/>
      <c r="P61" s="6"/>
      <c r="Q61" s="6"/>
    </row>
    <row r="62" spans="13:17" x14ac:dyDescent="0.3">
      <c r="M62" s="1"/>
      <c r="O62" s="5"/>
      <c r="P62" s="6"/>
      <c r="Q62" s="6"/>
    </row>
    <row r="63" spans="13:17" x14ac:dyDescent="0.3">
      <c r="M63" s="1"/>
      <c r="O63" s="5"/>
      <c r="P63" s="6"/>
      <c r="Q63" s="6"/>
    </row>
    <row r="64" spans="13:17" x14ac:dyDescent="0.3">
      <c r="M64" s="1"/>
      <c r="O64" s="5"/>
      <c r="P64" s="6"/>
      <c r="Q64" s="6"/>
    </row>
    <row r="65" spans="13:17" x14ac:dyDescent="0.3">
      <c r="M65" s="1"/>
      <c r="O65" s="5"/>
      <c r="P65" s="6"/>
      <c r="Q65" s="6"/>
    </row>
    <row r="66" spans="13:17" x14ac:dyDescent="0.3">
      <c r="M66" s="1"/>
      <c r="O66" s="5"/>
      <c r="P66" s="6"/>
      <c r="Q66" s="6"/>
    </row>
    <row r="67" spans="13:17" x14ac:dyDescent="0.3">
      <c r="M67" s="1"/>
      <c r="O67" s="5"/>
      <c r="P67" s="6"/>
      <c r="Q67" s="6"/>
    </row>
    <row r="68" spans="13:17" x14ac:dyDescent="0.3">
      <c r="M68" s="1"/>
      <c r="O68" s="5"/>
      <c r="P68" s="6"/>
      <c r="Q68" s="6"/>
    </row>
    <row r="69" spans="13:17" x14ac:dyDescent="0.3">
      <c r="M69" s="1"/>
      <c r="O69" s="5"/>
      <c r="P69" s="6"/>
      <c r="Q69" s="6"/>
    </row>
    <row r="70" spans="13:17" x14ac:dyDescent="0.3">
      <c r="M70" s="1"/>
      <c r="O70" s="5"/>
      <c r="P70" s="6"/>
      <c r="Q70" s="6"/>
    </row>
    <row r="71" spans="13:17" x14ac:dyDescent="0.3">
      <c r="M71" s="1"/>
      <c r="O71" s="5"/>
      <c r="P71" s="6"/>
      <c r="Q71" s="6"/>
    </row>
    <row r="72" spans="13:17" x14ac:dyDescent="0.3">
      <c r="M72" s="1"/>
      <c r="O72" s="5"/>
      <c r="P72" s="6"/>
      <c r="Q72" s="6"/>
    </row>
    <row r="73" spans="13:17" x14ac:dyDescent="0.3">
      <c r="M73" s="1"/>
      <c r="O73" s="5"/>
      <c r="P73" s="6"/>
      <c r="Q73" s="6"/>
    </row>
    <row r="74" spans="13:17" x14ac:dyDescent="0.3">
      <c r="M74" s="1"/>
      <c r="O74" s="5"/>
      <c r="P74" s="6"/>
      <c r="Q74" s="6"/>
    </row>
    <row r="75" spans="13:17" x14ac:dyDescent="0.3">
      <c r="M75" s="1"/>
      <c r="O75" s="5"/>
      <c r="P75" s="6"/>
      <c r="Q75" s="6"/>
    </row>
    <row r="76" spans="13:17" x14ac:dyDescent="0.3">
      <c r="M76" s="1"/>
      <c r="O76" s="5"/>
      <c r="P76" s="6"/>
      <c r="Q76" s="6"/>
    </row>
    <row r="77" spans="13:17" x14ac:dyDescent="0.3">
      <c r="M77" s="1"/>
      <c r="O77" s="5"/>
      <c r="P77" s="6"/>
      <c r="Q77" s="6"/>
    </row>
    <row r="78" spans="13:17" x14ac:dyDescent="0.3">
      <c r="M78" s="1"/>
      <c r="O78" s="5"/>
      <c r="P78" s="6"/>
      <c r="Q78" s="6"/>
    </row>
    <row r="79" spans="13:17" x14ac:dyDescent="0.3">
      <c r="M79" s="1"/>
      <c r="O79" s="5"/>
      <c r="P79" s="6"/>
      <c r="Q79" s="6"/>
    </row>
    <row r="80" spans="13:17" x14ac:dyDescent="0.3">
      <c r="M80" s="1"/>
      <c r="O80" s="5"/>
      <c r="P80" s="6"/>
      <c r="Q80" s="6"/>
    </row>
    <row r="81" spans="13:17" x14ac:dyDescent="0.3">
      <c r="M81" s="1"/>
      <c r="O81" s="5"/>
      <c r="P81" s="6"/>
      <c r="Q81" s="6"/>
    </row>
    <row r="82" spans="13:17" x14ac:dyDescent="0.3">
      <c r="M82" s="1"/>
      <c r="O82" s="5"/>
      <c r="P82" s="6"/>
      <c r="Q82" s="6"/>
    </row>
    <row r="84" spans="13:17" x14ac:dyDescent="0.3">
      <c r="M84" s="1"/>
      <c r="O84" s="5"/>
      <c r="P84" s="6"/>
      <c r="Q84" s="6"/>
    </row>
    <row r="85" spans="13:17" x14ac:dyDescent="0.3">
      <c r="M85" s="1"/>
      <c r="O85" s="1"/>
      <c r="P85" s="6"/>
      <c r="Q85" s="6"/>
    </row>
  </sheetData>
  <pageMargins left="0.7" right="0.7" top="0.75" bottom="0.75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gamma-Z</vt:lpstr>
    </vt:vector>
  </TitlesOfParts>
  <Company>Jefferson 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Smith</dc:creator>
  <cp:lastModifiedBy>Greg Smith</cp:lastModifiedBy>
  <dcterms:created xsi:type="dcterms:W3CDTF">2018-02-14T19:47:39Z</dcterms:created>
  <dcterms:modified xsi:type="dcterms:W3CDTF">2018-03-05T22:10:48Z</dcterms:modified>
</cp:coreProperties>
</file>