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AE2AF55F-D8C5-479A-A1C2-E82BEE956FA4}" xr6:coauthVersionLast="31" xr6:coauthVersionMax="31" xr10:uidLastSave="{00000000-0000-0000-0000-000000000000}"/>
  <bookViews>
    <workbookView xWindow="0" yWindow="0" windowWidth="23040" windowHeight="9072" xr2:uid="{E10B3964-4858-48D9-B580-1C726EB4352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1" l="1"/>
  <c r="H162" i="1"/>
  <c r="H145" i="1"/>
  <c r="H138" i="1"/>
  <c r="H137" i="1"/>
  <c r="E135" i="1"/>
  <c r="H128" i="1"/>
  <c r="E121" i="1"/>
  <c r="E118" i="1"/>
  <c r="B110" i="1"/>
  <c r="B108" i="1"/>
  <c r="H99" i="1"/>
  <c r="H97" i="1"/>
  <c r="H91" i="1"/>
  <c r="E90" i="1"/>
  <c r="B89" i="1"/>
  <c r="H88" i="1"/>
  <c r="B87" i="1"/>
  <c r="E86" i="1"/>
  <c r="H85" i="1"/>
  <c r="B83" i="1"/>
  <c r="H81" i="1"/>
  <c r="B80" i="1"/>
  <c r="B79" i="1"/>
  <c r="B76" i="1"/>
  <c r="E73" i="1"/>
  <c r="B73" i="1"/>
  <c r="E72" i="1"/>
  <c r="B72" i="1"/>
  <c r="B71" i="1"/>
  <c r="B68" i="1"/>
  <c r="H67" i="1"/>
  <c r="B65" i="1"/>
  <c r="H62" i="1"/>
  <c r="B62" i="1"/>
  <c r="B60" i="1"/>
  <c r="H59" i="1"/>
  <c r="B56" i="1"/>
  <c r="B53" i="1"/>
  <c r="B52" i="1"/>
  <c r="B49" i="1"/>
  <c r="B48" i="1"/>
  <c r="B46" i="1"/>
  <c r="B45" i="1"/>
  <c r="B43" i="1"/>
  <c r="B42" i="1"/>
  <c r="B38" i="1"/>
  <c r="E37" i="1"/>
  <c r="B37" i="1"/>
  <c r="E34" i="1"/>
  <c r="B34" i="1"/>
  <c r="B33" i="1"/>
  <c r="B30" i="1"/>
  <c r="B29" i="1"/>
  <c r="E27" i="1"/>
  <c r="B27" i="1"/>
  <c r="B26" i="1"/>
  <c r="E25" i="1"/>
  <c r="B22" i="1"/>
  <c r="B21" i="1"/>
  <c r="B18" i="1"/>
  <c r="B17" i="1"/>
  <c r="E15" i="1"/>
  <c r="B14" i="1"/>
  <c r="B11" i="1"/>
  <c r="E9" i="1"/>
  <c r="E8" i="1"/>
  <c r="B8" i="1"/>
  <c r="E7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<sst xmlns="http://schemas.openxmlformats.org/spreadsheetml/2006/main" count="336" uniqueCount="201">
  <si>
    <t>1a.</t>
  </si>
  <si>
    <t>E1g.</t>
  </si>
  <si>
    <t>E5a.</t>
  </si>
  <si>
    <t>Spleen 1wk WT vs KO</t>
  </si>
  <si>
    <t>WT/WT vs KO/WT</t>
  </si>
  <si>
    <t>WT IL2 vs KO IL2</t>
  </si>
  <si>
    <t>Spleen 4wk WT vs KO</t>
  </si>
  <si>
    <t>WT/KO vs KO/KO</t>
  </si>
  <si>
    <t>WT IL15 vs KO IL15</t>
  </si>
  <si>
    <t>Spleen 8wk WT vs KO</t>
  </si>
  <si>
    <t>LN 1wk WT vs KO</t>
  </si>
  <si>
    <t>E1h.</t>
  </si>
  <si>
    <t>E5c.</t>
  </si>
  <si>
    <t>LN 4wk WT vs KO</t>
  </si>
  <si>
    <t>Armstrong WT vs KO #</t>
  </si>
  <si>
    <t>LN 8wk WT vs KO</t>
  </si>
  <si>
    <t>Cl13 WT vs KO #</t>
  </si>
  <si>
    <t>% CXCR5+ WT vs KO</t>
  </si>
  <si>
    <t>1e.</t>
  </si>
  <si>
    <t>E5d.</t>
  </si>
  <si>
    <t>WT vs P2RX7KO</t>
  </si>
  <si>
    <t>E2b.</t>
  </si>
  <si>
    <t xml:space="preserve">All groups compared with each other </t>
  </si>
  <si>
    <t>1f.</t>
  </si>
  <si>
    <t>E2c.</t>
  </si>
  <si>
    <t>E6a.</t>
  </si>
  <si>
    <t>MPEC vs SLEC</t>
  </si>
  <si>
    <t>2b.</t>
  </si>
  <si>
    <t>MPEC WT vs MPEC KO</t>
  </si>
  <si>
    <t>E2d.</t>
  </si>
  <si>
    <t>SLEC WT vs SLEC KO</t>
  </si>
  <si>
    <t>TCM vs TEM</t>
  </si>
  <si>
    <t>E6b.</t>
  </si>
  <si>
    <t>WT vs KO</t>
  </si>
  <si>
    <t>2c.</t>
  </si>
  <si>
    <t>E2f.</t>
  </si>
  <si>
    <t>CD103+ vs CD103- SI IEL</t>
  </si>
  <si>
    <t>E6c.</t>
  </si>
  <si>
    <t>CD103+ vs CD103- SI LP</t>
  </si>
  <si>
    <t>2e.</t>
  </si>
  <si>
    <t>E2h.</t>
  </si>
  <si>
    <t>Baseline OCR</t>
  </si>
  <si>
    <t>E6d.</t>
  </si>
  <si>
    <t>IEL CD103+ vs CD103-</t>
  </si>
  <si>
    <t>LP CD103+ vs CD103-</t>
  </si>
  <si>
    <t>SRC</t>
  </si>
  <si>
    <t>E6f.</t>
  </si>
  <si>
    <t>E3a.</t>
  </si>
  <si>
    <t>7d</t>
  </si>
  <si>
    <t>2f.</t>
  </si>
  <si>
    <t>E6g.</t>
  </si>
  <si>
    <t>10d</t>
  </si>
  <si>
    <t>2i.</t>
  </si>
  <si>
    <t>14d</t>
  </si>
  <si>
    <t>E6h.</t>
  </si>
  <si>
    <t>TCM WT vs TCM KO</t>
  </si>
  <si>
    <t>TEM WT vs TEM KO</t>
  </si>
  <si>
    <t>3a.</t>
  </si>
  <si>
    <t>E3c.</t>
  </si>
  <si>
    <t>E7b.</t>
  </si>
  <si>
    <t>0d</t>
  </si>
  <si>
    <t>E7c.</t>
  </si>
  <si>
    <t>3d</t>
  </si>
  <si>
    <t>E3d.</t>
  </si>
  <si>
    <t>All groups compared with each other</t>
  </si>
  <si>
    <t>E7e.</t>
  </si>
  <si>
    <t>E3e.</t>
  </si>
  <si>
    <t>PBS vs A438079</t>
  </si>
  <si>
    <t>E8a.</t>
  </si>
  <si>
    <t>Cell #s</t>
  </si>
  <si>
    <t>3c.</t>
  </si>
  <si>
    <t>E3f.</t>
  </si>
  <si>
    <t>WT vs WT apyrase</t>
  </si>
  <si>
    <t>KO vs KO apyrase</t>
  </si>
  <si>
    <t>Viability</t>
  </si>
  <si>
    <t>3g.</t>
  </si>
  <si>
    <t>E3g.</t>
  </si>
  <si>
    <t>PBS vs A-438079</t>
  </si>
  <si>
    <t>E8b.</t>
  </si>
  <si>
    <t>3h.</t>
  </si>
  <si>
    <t>IFNg</t>
  </si>
  <si>
    <t>E3h.</t>
  </si>
  <si>
    <t>WT vs WT oATP</t>
  </si>
  <si>
    <t>KO vs KO oATP</t>
  </si>
  <si>
    <t>GzmB</t>
  </si>
  <si>
    <t>E3i.</t>
  </si>
  <si>
    <t>3k.</t>
  </si>
  <si>
    <t>WT vs WT+Probenecid vs P2rx7-/-</t>
  </si>
  <si>
    <t>E8c.</t>
  </si>
  <si>
    <t>3l.</t>
  </si>
  <si>
    <t>E3j.</t>
  </si>
  <si>
    <t>WT vs WT BzATP</t>
  </si>
  <si>
    <t>KO vs KO BzATP</t>
  </si>
  <si>
    <t>3n.</t>
  </si>
  <si>
    <t>Total WT vs Total KO</t>
  </si>
  <si>
    <t>E3k.</t>
  </si>
  <si>
    <t>E8h.</t>
  </si>
  <si>
    <t>3o.</t>
  </si>
  <si>
    <t>E3l.</t>
  </si>
  <si>
    <t>All samples compared with each other</t>
  </si>
  <si>
    <t>E8i.</t>
  </si>
  <si>
    <t>4b.</t>
  </si>
  <si>
    <t>WT vs KO (+10Panx)</t>
  </si>
  <si>
    <t>Cell #s per spleen - WT vs KO P14</t>
  </si>
  <si>
    <t>E4a.</t>
  </si>
  <si>
    <t>Fold increase - WT vs KO P14</t>
  </si>
  <si>
    <t>E8j.</t>
  </si>
  <si>
    <t>4c.</t>
  </si>
  <si>
    <t>E4b.</t>
  </si>
  <si>
    <t>E8l.</t>
  </si>
  <si>
    <t>pACC</t>
  </si>
  <si>
    <t>4d.</t>
  </si>
  <si>
    <t>E4c.</t>
  </si>
  <si>
    <t>WT - all groups</t>
  </si>
  <si>
    <t>IFNg+ P14 %</t>
  </si>
  <si>
    <t>KO - all groups</t>
  </si>
  <si>
    <t>WT gp33 vs KO gp33</t>
  </si>
  <si>
    <t>pS6</t>
  </si>
  <si>
    <t>GzmB+ P14 %</t>
  </si>
  <si>
    <t>E4d.</t>
  </si>
  <si>
    <t>Total WT vs KO</t>
  </si>
  <si>
    <t>TCM WT vs KO</t>
  </si>
  <si>
    <t>pACC/pS6</t>
  </si>
  <si>
    <t>4e.</t>
  </si>
  <si>
    <t>TEM WT vs KO</t>
  </si>
  <si>
    <t>Pre treatment</t>
  </si>
  <si>
    <t>Ipsilateral vehicle vs Ipsilateral A438</t>
  </si>
  <si>
    <t>E4e.</t>
  </si>
  <si>
    <t>Contral. Vehicle vs Contral. A438</t>
  </si>
  <si>
    <t>Tcf7/1</t>
  </si>
  <si>
    <t>E8m.</t>
  </si>
  <si>
    <t>Post treatment</t>
  </si>
  <si>
    <t>MPEC WT vs MPEC KO d7</t>
  </si>
  <si>
    <t>d3</t>
  </si>
  <si>
    <t>MPEC WT vs MPEC KO d10</t>
  </si>
  <si>
    <t>MPEC WT vs MPEC KO d14</t>
  </si>
  <si>
    <t>WT vs KO (+AICAR)</t>
  </si>
  <si>
    <t>SLEC WT vs SLEC KO d7</t>
  </si>
  <si>
    <t>d7</t>
  </si>
  <si>
    <t>4f.</t>
  </si>
  <si>
    <t>SLEC WT vs SLEC KO d10</t>
  </si>
  <si>
    <t>% CD62L+ gp33</t>
  </si>
  <si>
    <t>SLEC WT vs SLEC KO d14</t>
  </si>
  <si>
    <t>Vehicle vs A-438079</t>
  </si>
  <si>
    <t>Bcl2</t>
  </si>
  <si>
    <t># gp33</t>
  </si>
  <si>
    <t>E8n.</t>
  </si>
  <si>
    <t>TCM Vehicle vs TCM A438079</t>
  </si>
  <si>
    <t>IEL WT vs KO</t>
  </si>
  <si>
    <t>TEM Vehicle vs TEM A438079</t>
  </si>
  <si>
    <t>LP WT vs KO</t>
  </si>
  <si>
    <t>FRT WT vs KO</t>
  </si>
  <si>
    <t>4g.</t>
  </si>
  <si>
    <t>P14 cell #s</t>
  </si>
  <si>
    <t>E8o.</t>
  </si>
  <si>
    <t>Eomes</t>
  </si>
  <si>
    <t>PBS</t>
  </si>
  <si>
    <t>P14 TCM%</t>
  </si>
  <si>
    <t>Metformin</t>
  </si>
  <si>
    <t>E4f.</t>
  </si>
  <si>
    <t>E8p.</t>
  </si>
  <si>
    <t>E4g.</t>
  </si>
  <si>
    <t>CD127</t>
  </si>
  <si>
    <t>E8q.</t>
  </si>
  <si>
    <t>All groups</t>
  </si>
  <si>
    <t>CD122</t>
  </si>
  <si>
    <t>E9a.</t>
  </si>
  <si>
    <t>E9c.</t>
  </si>
  <si>
    <t>E4k.</t>
  </si>
  <si>
    <t>d0 vs d5 (post-challenge)</t>
  </si>
  <si>
    <t>E9d.</t>
  </si>
  <si>
    <t>Fold increase Spleen WT vs KO</t>
  </si>
  <si>
    <t>Fold increase IEL WT vs KO</t>
  </si>
  <si>
    <t>E9e.</t>
  </si>
  <si>
    <t>No challenge WT vs KO</t>
  </si>
  <si>
    <t>Challenge WT vs KO</t>
  </si>
  <si>
    <t>E9f.</t>
  </si>
  <si>
    <t>E9h.</t>
  </si>
  <si>
    <t>IFNg gp33 WT vs gp33 KO</t>
  </si>
  <si>
    <t>Mature DC gp33 WT vs gp33 KO</t>
  </si>
  <si>
    <t>E9j.</t>
  </si>
  <si>
    <t>Sham pre treatment Vehicle v A438</t>
  </si>
  <si>
    <t>Sham post treatment Vehicle v A438</t>
  </si>
  <si>
    <t>E9k.</t>
  </si>
  <si>
    <t>TCM% Vehicle vs A438</t>
  </si>
  <si>
    <t>TCM # Vehicle v A438</t>
  </si>
  <si>
    <t>TEM # Vehicle v A438</t>
  </si>
  <si>
    <t>E9m.</t>
  </si>
  <si>
    <t>All groups TCM %</t>
  </si>
  <si>
    <t>All groups TCM #</t>
  </si>
  <si>
    <t>All groups TEM #</t>
  </si>
  <si>
    <t>E9n.</t>
  </si>
  <si>
    <t>MPEC PBS vs MPEC A438</t>
  </si>
  <si>
    <t>SLEC PBS vs SLEC A438</t>
  </si>
  <si>
    <t>E9o.</t>
  </si>
  <si>
    <t>LN PBS vs A438</t>
  </si>
  <si>
    <t>Spleen PBS vs A438</t>
  </si>
  <si>
    <t>IEL PBS vs A438</t>
  </si>
  <si>
    <t>E9p.</t>
  </si>
  <si>
    <t>TCM PBS vs A438 late</t>
  </si>
  <si>
    <t>TEM PBS vs A438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</si>
</sst>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8F7B-5839-4E8F-A073-605238768064}">
  <dimension ref="A1:H176"/>
  <sheetViews>
    <sheetView tabSelected="1" workbookViewId="0">
      <selection activeCell="K17" sqref="K17"/>
    </sheetView>
  </sheetViews>
  <sheetFormatPr defaultRowHeight="14.4" x14ac:dyDescent="0.3"/>
  <cols>
    <col min="1" max="1" width="33.77734375" customWidth="1"/>
    <col min="2" max="2" width="12" bestFit="1" customWidth="1"/>
    <col min="4" max="4" width="34.33203125" customWidth="1"/>
    <col min="5" max="5" width="12" bestFit="1" customWidth="1"/>
    <col min="7" max="7" width="33.88671875" customWidth="1"/>
    <col min="8" max="8" width="13" bestFit="1" customWidth="1"/>
  </cols>
  <sheetData>
    <row r="1" spans="1:8" ht="15" thickBot="1" x14ac:dyDescent="0.35"/>
    <row r="2" spans="1:8" x14ac:dyDescent="0.3">
      <c r="A2" s="1" t="s">
        <v>0</v>
      </c>
      <c r="B2" s="2"/>
      <c r="D2" s="1" t="s">
        <v>1</v>
      </c>
      <c r="E2" s="2"/>
      <c r="G2" s="1" t="s">
        <v>2</v>
      </c>
      <c r="H2" s="2"/>
    </row>
    <row r="3" spans="1:8" x14ac:dyDescent="0.3">
      <c r="A3" s="3" t="s">
        <v>3</v>
      </c>
      <c r="B3" s="4">
        <f>TDIST(0.1506523,16,2)</f>
        <v>0.88213294234769091</v>
      </c>
      <c r="D3" s="3" t="s">
        <v>4</v>
      </c>
      <c r="E3" s="4">
        <v>1.29E-2</v>
      </c>
      <c r="G3" s="3" t="s">
        <v>5</v>
      </c>
      <c r="H3" s="4">
        <v>0.82450000000000001</v>
      </c>
    </row>
    <row r="4" spans="1:8" x14ac:dyDescent="0.3">
      <c r="A4" s="3" t="s">
        <v>6</v>
      </c>
      <c r="B4" s="4">
        <f>TDIST(5.250295,16,2)</f>
        <v>7.9282591682445082E-5</v>
      </c>
      <c r="D4" s="3" t="s">
        <v>7</v>
      </c>
      <c r="E4" s="4">
        <v>3.1699999999999999E-2</v>
      </c>
      <c r="G4" s="3" t="s">
        <v>8</v>
      </c>
      <c r="H4" s="4">
        <v>0.96389999999999998</v>
      </c>
    </row>
    <row r="5" spans="1:8" x14ac:dyDescent="0.3">
      <c r="A5" s="3" t="s">
        <v>9</v>
      </c>
      <c r="B5" s="4">
        <f>TDIST(7.7476,16,2)</f>
        <v>8.3843972977242703E-7</v>
      </c>
      <c r="D5" s="3"/>
      <c r="E5" s="4"/>
      <c r="G5" s="3"/>
      <c r="H5" s="4"/>
    </row>
    <row r="6" spans="1:8" x14ac:dyDescent="0.3">
      <c r="A6" s="3" t="s">
        <v>10</v>
      </c>
      <c r="B6" s="4">
        <f>TDIST(1.47314,16,2)</f>
        <v>0.16011332698132424</v>
      </c>
      <c r="D6" s="5" t="s">
        <v>11</v>
      </c>
      <c r="E6" s="4"/>
      <c r="G6" s="5" t="s">
        <v>12</v>
      </c>
      <c r="H6" s="4"/>
    </row>
    <row r="7" spans="1:8" x14ac:dyDescent="0.3">
      <c r="A7" s="3" t="s">
        <v>13</v>
      </c>
      <c r="B7" s="4">
        <f>TDIST(4.605784,10,2)</f>
        <v>9.7147997001420907E-4</v>
      </c>
      <c r="D7" s="3" t="s">
        <v>14</v>
      </c>
      <c r="E7" s="4">
        <f>TDIST(5.726,12,2)</f>
        <v>9.5154813347989034E-5</v>
      </c>
      <c r="G7" s="3" t="s">
        <v>5</v>
      </c>
      <c r="H7" s="4">
        <v>0.8569</v>
      </c>
    </row>
    <row r="8" spans="1:8" x14ac:dyDescent="0.3">
      <c r="A8" s="3" t="s">
        <v>15</v>
      </c>
      <c r="B8" s="4">
        <f>TDIST(6.407765,16,2)</f>
        <v>8.6677493025083209E-6</v>
      </c>
      <c r="D8" s="3" t="s">
        <v>16</v>
      </c>
      <c r="E8" s="4">
        <f>TDIST(4.323,20,2)</f>
        <v>3.3061560092134652E-4</v>
      </c>
      <c r="G8" s="3" t="s">
        <v>8</v>
      </c>
      <c r="H8" s="4">
        <v>4.3E-3</v>
      </c>
    </row>
    <row r="9" spans="1:8" ht="15" thickBot="1" x14ac:dyDescent="0.35">
      <c r="A9" s="3"/>
      <c r="B9" s="4"/>
      <c r="D9" s="6" t="s">
        <v>17</v>
      </c>
      <c r="E9" s="7">
        <f>TDIST(8.572,20,2)</f>
        <v>3.9463364054072966E-8</v>
      </c>
      <c r="G9" s="3"/>
      <c r="H9" s="4"/>
    </row>
    <row r="10" spans="1:8" ht="15" thickBot="1" x14ac:dyDescent="0.35">
      <c r="A10" s="5" t="s">
        <v>18</v>
      </c>
      <c r="B10" s="4"/>
      <c r="G10" s="5" t="s">
        <v>19</v>
      </c>
      <c r="H10" s="4"/>
    </row>
    <row r="11" spans="1:8" x14ac:dyDescent="0.3">
      <c r="A11" s="3" t="s">
        <v>20</v>
      </c>
      <c r="B11" s="4">
        <f>TDIST(7.158293,20,2)</f>
        <v>6.2105068998249874E-7</v>
      </c>
      <c r="D11" s="1" t="s">
        <v>21</v>
      </c>
      <c r="E11" s="2"/>
      <c r="G11" s="3" t="s">
        <v>5</v>
      </c>
      <c r="H11" s="4">
        <v>9.1999999999999998E-3</v>
      </c>
    </row>
    <row r="12" spans="1:8" ht="15" thickBot="1" x14ac:dyDescent="0.35">
      <c r="A12" s="3"/>
      <c r="B12" s="4"/>
      <c r="D12" s="3" t="s">
        <v>22</v>
      </c>
      <c r="E12" s="4">
        <v>2.0999999999999999E-3</v>
      </c>
      <c r="G12" s="6" t="s">
        <v>8</v>
      </c>
      <c r="H12" s="7">
        <v>2.5999999999999999E-3</v>
      </c>
    </row>
    <row r="13" spans="1:8" ht="15" thickBot="1" x14ac:dyDescent="0.35">
      <c r="A13" s="5" t="s">
        <v>23</v>
      </c>
      <c r="B13" s="4"/>
      <c r="D13" s="3"/>
      <c r="E13" s="4"/>
    </row>
    <row r="14" spans="1:8" ht="15" thickBot="1" x14ac:dyDescent="0.35">
      <c r="A14" s="6" t="s">
        <v>20</v>
      </c>
      <c r="B14" s="7">
        <f>TDIST(15.7561,20,2)</f>
        <v>9.6844038066412821E-13</v>
      </c>
      <c r="D14" s="5" t="s">
        <v>24</v>
      </c>
      <c r="E14" s="4"/>
      <c r="G14" s="1" t="s">
        <v>25</v>
      </c>
      <c r="H14" s="2"/>
    </row>
    <row r="15" spans="1:8" ht="15" thickBot="1" x14ac:dyDescent="0.35">
      <c r="D15" s="3" t="s">
        <v>26</v>
      </c>
      <c r="E15" s="4">
        <f>TDIST(7.574,10,2)</f>
        <v>1.8953035550301953E-5</v>
      </c>
      <c r="G15" s="3" t="s">
        <v>5</v>
      </c>
      <c r="H15" s="4">
        <v>0.70940000000000003</v>
      </c>
    </row>
    <row r="16" spans="1:8" x14ac:dyDescent="0.3">
      <c r="A16" s="1" t="s">
        <v>27</v>
      </c>
      <c r="B16" s="2"/>
      <c r="D16" s="3"/>
      <c r="E16" s="4"/>
      <c r="G16" s="3" t="s">
        <v>8</v>
      </c>
      <c r="H16" s="4">
        <v>2.8999999999999998E-3</v>
      </c>
    </row>
    <row r="17" spans="1:8" x14ac:dyDescent="0.3">
      <c r="A17" s="3" t="s">
        <v>28</v>
      </c>
      <c r="B17" s="4">
        <f>TDIST(4.86196,10,2)</f>
        <v>6.5948016845726457E-4</v>
      </c>
      <c r="D17" s="5" t="s">
        <v>29</v>
      </c>
      <c r="E17" s="4"/>
      <c r="G17" s="3"/>
      <c r="H17" s="4"/>
    </row>
    <row r="18" spans="1:8" x14ac:dyDescent="0.3">
      <c r="A18" s="3" t="s">
        <v>30</v>
      </c>
      <c r="B18" s="4">
        <f>TDIST(0.2737314,10,2)</f>
        <v>0.78986172340240568</v>
      </c>
      <c r="D18" s="3" t="s">
        <v>31</v>
      </c>
      <c r="E18" s="4">
        <v>1.1000000000000001E-3</v>
      </c>
      <c r="G18" s="5" t="s">
        <v>32</v>
      </c>
      <c r="H18" s="4"/>
    </row>
    <row r="19" spans="1:8" x14ac:dyDescent="0.3">
      <c r="A19" s="3"/>
      <c r="B19" s="4"/>
      <c r="D19" s="3"/>
      <c r="E19" s="4"/>
      <c r="G19" s="3" t="s">
        <v>33</v>
      </c>
      <c r="H19" s="4">
        <v>1.1000000000000001E-3</v>
      </c>
    </row>
    <row r="20" spans="1:8" x14ac:dyDescent="0.3">
      <c r="A20" s="5" t="s">
        <v>34</v>
      </c>
      <c r="B20" s="4"/>
      <c r="D20" s="5" t="s">
        <v>35</v>
      </c>
      <c r="E20" s="4"/>
      <c r="G20" s="3"/>
      <c r="H20" s="4"/>
    </row>
    <row r="21" spans="1:8" x14ac:dyDescent="0.3">
      <c r="A21" s="3" t="s">
        <v>28</v>
      </c>
      <c r="B21" s="4">
        <f>TDIST(3.289671, 10,2)</f>
        <v>8.1545571440254355E-3</v>
      </c>
      <c r="D21" s="3" t="s">
        <v>36</v>
      </c>
      <c r="E21" s="4">
        <v>1.8E-3</v>
      </c>
      <c r="G21" s="5" t="s">
        <v>37</v>
      </c>
      <c r="H21" s="4"/>
    </row>
    <row r="22" spans="1:8" x14ac:dyDescent="0.3">
      <c r="A22" s="3" t="s">
        <v>30</v>
      </c>
      <c r="B22" s="4">
        <f>TDIST(0.8262269,10,2)</f>
        <v>0.42794810343161438</v>
      </c>
      <c r="D22" s="3" t="s">
        <v>38</v>
      </c>
      <c r="E22" s="4">
        <v>5.3E-3</v>
      </c>
      <c r="G22" s="3" t="s">
        <v>5</v>
      </c>
      <c r="H22" s="4">
        <v>0.20830000000000001</v>
      </c>
    </row>
    <row r="23" spans="1:8" x14ac:dyDescent="0.3">
      <c r="A23" s="3"/>
      <c r="B23" s="4"/>
      <c r="D23" s="3"/>
      <c r="E23" s="4"/>
      <c r="G23" s="3" t="s">
        <v>8</v>
      </c>
      <c r="H23" s="4">
        <v>4.8999999999999998E-3</v>
      </c>
    </row>
    <row r="24" spans="1:8" x14ac:dyDescent="0.3">
      <c r="A24" s="5" t="s">
        <v>39</v>
      </c>
      <c r="B24" s="4"/>
      <c r="D24" s="5" t="s">
        <v>40</v>
      </c>
      <c r="E24" s="4"/>
      <c r="G24" s="3"/>
      <c r="H24" s="4"/>
    </row>
    <row r="25" spans="1:8" x14ac:dyDescent="0.3">
      <c r="A25" s="5" t="s">
        <v>41</v>
      </c>
      <c r="B25" s="4"/>
      <c r="D25" s="3" t="s">
        <v>31</v>
      </c>
      <c r="E25" s="4">
        <f>TDIST(4.904,10,2)</f>
        <v>6.1941799030510228E-4</v>
      </c>
      <c r="G25" s="5" t="s">
        <v>42</v>
      </c>
      <c r="H25" s="4"/>
    </row>
    <row r="26" spans="1:8" x14ac:dyDescent="0.3">
      <c r="A26" s="3" t="s">
        <v>28</v>
      </c>
      <c r="B26" s="4">
        <f>TDIST(3.532469,12,2)</f>
        <v>4.1276187533537947E-3</v>
      </c>
      <c r="D26" s="3" t="s">
        <v>43</v>
      </c>
      <c r="E26" s="4">
        <v>4.5100000000000001E-2</v>
      </c>
      <c r="G26" s="3" t="s">
        <v>28</v>
      </c>
      <c r="H26" s="4">
        <v>2.6499999999999999E-2</v>
      </c>
    </row>
    <row r="27" spans="1:8" ht="15" thickBot="1" x14ac:dyDescent="0.35">
      <c r="A27" s="3" t="s">
        <v>30</v>
      </c>
      <c r="B27" s="4">
        <f>TDIST(0.05990807,12,2)</f>
        <v>0.9532149986898385</v>
      </c>
      <c r="D27" s="6" t="s">
        <v>44</v>
      </c>
      <c r="E27" s="7">
        <f>TDIST(5.177,10,2)</f>
        <v>4.1487585335141843E-4</v>
      </c>
      <c r="G27" s="3"/>
      <c r="H27" s="4"/>
    </row>
    <row r="28" spans="1:8" ht="15" thickBot="1" x14ac:dyDescent="0.35">
      <c r="A28" s="5" t="s">
        <v>45</v>
      </c>
      <c r="B28" s="4"/>
      <c r="G28" s="5" t="s">
        <v>46</v>
      </c>
      <c r="H28" s="4"/>
    </row>
    <row r="29" spans="1:8" x14ac:dyDescent="0.3">
      <c r="A29" s="3" t="s">
        <v>28</v>
      </c>
      <c r="B29" s="4">
        <f>TDIST(2.527615,8,2)</f>
        <v>3.5386615676332181E-2</v>
      </c>
      <c r="D29" s="1" t="s">
        <v>47</v>
      </c>
      <c r="E29" s="2"/>
      <c r="G29" s="3" t="s">
        <v>5</v>
      </c>
      <c r="H29" s="4">
        <v>0.78810000000000002</v>
      </c>
    </row>
    <row r="30" spans="1:8" x14ac:dyDescent="0.3">
      <c r="A30" s="3" t="s">
        <v>30</v>
      </c>
      <c r="B30" s="4">
        <f>TDIST(0.1773797,8,2)</f>
        <v>0.86361897941254329</v>
      </c>
      <c r="D30" s="5" t="s">
        <v>48</v>
      </c>
      <c r="E30" s="4"/>
      <c r="G30" s="3" t="s">
        <v>8</v>
      </c>
      <c r="H30" s="4">
        <v>6.2199999999999998E-2</v>
      </c>
    </row>
    <row r="31" spans="1:8" x14ac:dyDescent="0.3">
      <c r="A31" s="3"/>
      <c r="B31" s="4"/>
      <c r="D31" s="3" t="s">
        <v>28</v>
      </c>
      <c r="E31" s="4">
        <v>0.45279999999999998</v>
      </c>
      <c r="G31" s="3"/>
      <c r="H31" s="4"/>
    </row>
    <row r="32" spans="1:8" x14ac:dyDescent="0.3">
      <c r="A32" s="5" t="s">
        <v>49</v>
      </c>
      <c r="B32" s="4"/>
      <c r="D32" s="3" t="s">
        <v>30</v>
      </c>
      <c r="E32" s="4">
        <v>0.15679999999999999</v>
      </c>
      <c r="G32" s="5" t="s">
        <v>50</v>
      </c>
      <c r="H32" s="4"/>
    </row>
    <row r="33" spans="1:8" x14ac:dyDescent="0.3">
      <c r="A33" s="3" t="s">
        <v>28</v>
      </c>
      <c r="B33" s="4">
        <f>TDIST(3.874327,17,2)</f>
        <v>1.2176674664392936E-3</v>
      </c>
      <c r="D33" s="5" t="s">
        <v>51</v>
      </c>
      <c r="E33" s="4"/>
      <c r="G33" s="3" t="s">
        <v>5</v>
      </c>
      <c r="H33" s="4">
        <v>6.4000000000000003E-3</v>
      </c>
    </row>
    <row r="34" spans="1:8" x14ac:dyDescent="0.3">
      <c r="A34" s="3" t="s">
        <v>30</v>
      </c>
      <c r="B34" s="4">
        <f>TDIST(0.7920551, 18,2)</f>
        <v>0.43864296448763151</v>
      </c>
      <c r="D34" s="3" t="s">
        <v>28</v>
      </c>
      <c r="E34" s="4">
        <f>TDIST(7.917,8,2)</f>
        <v>4.7069109682523656E-5</v>
      </c>
      <c r="G34" s="3" t="s">
        <v>8</v>
      </c>
      <c r="H34" s="4">
        <v>1.1000000000000001E-3</v>
      </c>
    </row>
    <row r="35" spans="1:8" x14ac:dyDescent="0.3">
      <c r="A35" s="3"/>
      <c r="B35" s="4"/>
      <c r="D35" s="3" t="s">
        <v>30</v>
      </c>
      <c r="E35" s="4">
        <v>0.1255</v>
      </c>
      <c r="G35" s="3"/>
      <c r="H35" s="4"/>
    </row>
    <row r="36" spans="1:8" x14ac:dyDescent="0.3">
      <c r="A36" s="5" t="s">
        <v>52</v>
      </c>
      <c r="B36" s="4"/>
      <c r="D36" s="5" t="s">
        <v>53</v>
      </c>
      <c r="E36" s="4"/>
      <c r="G36" s="5" t="s">
        <v>54</v>
      </c>
      <c r="H36" s="4"/>
    </row>
    <row r="37" spans="1:8" x14ac:dyDescent="0.3">
      <c r="A37" s="3" t="s">
        <v>55</v>
      </c>
      <c r="B37" s="4">
        <f>TDIST(3.563174,14,2)</f>
        <v>3.1182782431202747E-3</v>
      </c>
      <c r="D37" s="3" t="s">
        <v>28</v>
      </c>
      <c r="E37" s="4">
        <f>TDIST(8.678,8,2)</f>
        <v>2.4203700436250723E-5</v>
      </c>
      <c r="G37" s="3" t="s">
        <v>5</v>
      </c>
      <c r="H37" s="4">
        <v>0.80769999999999997</v>
      </c>
    </row>
    <row r="38" spans="1:8" ht="15" thickBot="1" x14ac:dyDescent="0.35">
      <c r="A38" s="6" t="s">
        <v>56</v>
      </c>
      <c r="B38" s="7">
        <f>TDIST(0.7493293,14,2)</f>
        <v>0.46606400527755099</v>
      </c>
      <c r="D38" s="3" t="s">
        <v>30</v>
      </c>
      <c r="E38" s="4">
        <v>0.38059999999999999</v>
      </c>
      <c r="G38" s="6" t="s">
        <v>8</v>
      </c>
      <c r="H38" s="7">
        <v>0.8911</v>
      </c>
    </row>
    <row r="39" spans="1:8" ht="15" thickBot="1" x14ac:dyDescent="0.35">
      <c r="D39" s="3"/>
      <c r="E39" s="4"/>
    </row>
    <row r="40" spans="1:8" x14ac:dyDescent="0.3">
      <c r="A40" s="1" t="s">
        <v>57</v>
      </c>
      <c r="B40" s="2"/>
      <c r="D40" s="5" t="s">
        <v>58</v>
      </c>
      <c r="E40" s="4"/>
      <c r="G40" s="1" t="s">
        <v>59</v>
      </c>
      <c r="H40" s="2"/>
    </row>
    <row r="41" spans="1:8" x14ac:dyDescent="0.3">
      <c r="A41" s="5" t="s">
        <v>60</v>
      </c>
      <c r="B41" s="4"/>
      <c r="D41" s="3" t="s">
        <v>28</v>
      </c>
      <c r="E41" s="4">
        <v>1.6999999999999999E-3</v>
      </c>
      <c r="G41" s="3" t="s">
        <v>33</v>
      </c>
      <c r="H41" s="4">
        <v>0.4738</v>
      </c>
    </row>
    <row r="42" spans="1:8" x14ac:dyDescent="0.3">
      <c r="A42" s="3" t="s">
        <v>5</v>
      </c>
      <c r="B42" s="4">
        <f>TDIST(1.758577,10,2)</f>
        <v>0.10915497020225642</v>
      </c>
      <c r="D42" s="3" t="s">
        <v>30</v>
      </c>
      <c r="E42" s="4">
        <v>0.32369999999999999</v>
      </c>
      <c r="G42" s="3"/>
      <c r="H42" s="4"/>
    </row>
    <row r="43" spans="1:8" x14ac:dyDescent="0.3">
      <c r="A43" s="3" t="s">
        <v>8</v>
      </c>
      <c r="B43" s="4">
        <f>TDIST(0.8470515,10,2)</f>
        <v>0.41677759224378796</v>
      </c>
      <c r="D43" s="3"/>
      <c r="E43" s="4"/>
      <c r="G43" s="5" t="s">
        <v>61</v>
      </c>
      <c r="H43" s="4"/>
    </row>
    <row r="44" spans="1:8" x14ac:dyDescent="0.3">
      <c r="A44" s="5" t="s">
        <v>62</v>
      </c>
      <c r="B44" s="4"/>
      <c r="D44" s="5" t="s">
        <v>63</v>
      </c>
      <c r="E44" s="4"/>
      <c r="G44" s="3" t="s">
        <v>33</v>
      </c>
      <c r="H44" s="4">
        <v>0.80520000000000003</v>
      </c>
    </row>
    <row r="45" spans="1:8" x14ac:dyDescent="0.3">
      <c r="A45" s="3" t="s">
        <v>5</v>
      </c>
      <c r="B45" s="4">
        <f>TDIST(1.795737,10,2)</f>
        <v>0.10276315625207848</v>
      </c>
      <c r="D45" s="3" t="s">
        <v>64</v>
      </c>
      <c r="E45" s="4">
        <v>1.3899999999999999E-2</v>
      </c>
      <c r="G45" s="3"/>
      <c r="H45" s="4"/>
    </row>
    <row r="46" spans="1:8" x14ac:dyDescent="0.3">
      <c r="A46" s="3" t="s">
        <v>8</v>
      </c>
      <c r="B46" s="4">
        <f>TDIST(5.01561,10,2)</f>
        <v>5.2512078512853978E-4</v>
      </c>
      <c r="D46" s="3"/>
      <c r="E46" s="4"/>
      <c r="G46" s="5" t="s">
        <v>65</v>
      </c>
      <c r="H46" s="4"/>
    </row>
    <row r="47" spans="1:8" ht="15" thickBot="1" x14ac:dyDescent="0.35">
      <c r="A47" s="5" t="s">
        <v>48</v>
      </c>
      <c r="B47" s="4"/>
      <c r="D47" s="5" t="s">
        <v>66</v>
      </c>
      <c r="E47" s="4"/>
      <c r="G47" s="6" t="s">
        <v>67</v>
      </c>
      <c r="H47" s="7">
        <v>0.86339999999999995</v>
      </c>
    </row>
    <row r="48" spans="1:8" ht="15" thickBot="1" x14ac:dyDescent="0.35">
      <c r="A48" s="3" t="s">
        <v>5</v>
      </c>
      <c r="B48" s="4">
        <f>TDIST(0.1574796,5,2)</f>
        <v>0.88102888824458281</v>
      </c>
      <c r="D48" s="3" t="s">
        <v>28</v>
      </c>
      <c r="E48" s="4">
        <v>4.4000000000000003E-3</v>
      </c>
    </row>
    <row r="49" spans="1:8" x14ac:dyDescent="0.3">
      <c r="A49" s="3" t="s">
        <v>8</v>
      </c>
      <c r="B49" s="4">
        <f>TDIST(4.729884,4,2)</f>
        <v>9.1048688883771187E-3</v>
      </c>
      <c r="D49" s="3" t="s">
        <v>30</v>
      </c>
      <c r="E49" s="4">
        <v>2.3E-3</v>
      </c>
      <c r="G49" s="1" t="s">
        <v>68</v>
      </c>
      <c r="H49" s="2"/>
    </row>
    <row r="50" spans="1:8" x14ac:dyDescent="0.3">
      <c r="A50" s="3"/>
      <c r="B50" s="4"/>
      <c r="D50" s="3"/>
      <c r="E50" s="4"/>
      <c r="G50" s="5" t="s">
        <v>69</v>
      </c>
      <c r="H50" s="4"/>
    </row>
    <row r="51" spans="1:8" x14ac:dyDescent="0.3">
      <c r="A51" s="5" t="s">
        <v>70</v>
      </c>
      <c r="B51" s="4"/>
      <c r="D51" s="5" t="s">
        <v>71</v>
      </c>
      <c r="E51" s="4"/>
      <c r="G51" s="3" t="s">
        <v>72</v>
      </c>
      <c r="H51" s="4">
        <v>4.7399999999999998E-2</v>
      </c>
    </row>
    <row r="52" spans="1:8" x14ac:dyDescent="0.3">
      <c r="A52" s="3" t="s">
        <v>5</v>
      </c>
      <c r="B52" s="4">
        <f>TDIST(0.130185,14,2)</f>
        <v>0.89827211877477486</v>
      </c>
      <c r="D52" s="3" t="s">
        <v>28</v>
      </c>
      <c r="E52" s="4">
        <v>3.3999999999999998E-3</v>
      </c>
      <c r="G52" s="3" t="s">
        <v>73</v>
      </c>
      <c r="H52" s="4">
        <v>0.3982</v>
      </c>
    </row>
    <row r="53" spans="1:8" x14ac:dyDescent="0.3">
      <c r="A53" s="3" t="s">
        <v>8</v>
      </c>
      <c r="B53" s="4">
        <f>TDIST(4.325044,16,2)</f>
        <v>5.2266989176847094E-4</v>
      </c>
      <c r="D53" s="3" t="s">
        <v>30</v>
      </c>
      <c r="E53" s="4">
        <v>0.46710000000000002</v>
      </c>
      <c r="G53" s="5" t="s">
        <v>74</v>
      </c>
      <c r="H53" s="4"/>
    </row>
    <row r="54" spans="1:8" x14ac:dyDescent="0.3">
      <c r="A54" s="3"/>
      <c r="B54" s="4"/>
      <c r="D54" s="3"/>
      <c r="E54" s="4"/>
      <c r="G54" s="3" t="s">
        <v>72</v>
      </c>
      <c r="H54" s="4">
        <v>3.5000000000000001E-3</v>
      </c>
    </row>
    <row r="55" spans="1:8" x14ac:dyDescent="0.3">
      <c r="A55" s="5" t="s">
        <v>75</v>
      </c>
      <c r="B55" s="4"/>
      <c r="D55" s="5" t="s">
        <v>76</v>
      </c>
      <c r="E55" s="4"/>
      <c r="G55" s="3" t="s">
        <v>73</v>
      </c>
      <c r="H55" s="4">
        <v>0.87490000000000001</v>
      </c>
    </row>
    <row r="56" spans="1:8" x14ac:dyDescent="0.3">
      <c r="A56" s="8" t="s">
        <v>77</v>
      </c>
      <c r="B56" s="4">
        <f>TDIST(3.313,10,2)</f>
        <v>7.8395231612902981E-3</v>
      </c>
      <c r="D56" s="3" t="s">
        <v>28</v>
      </c>
      <c r="E56" s="4">
        <v>8.0000000000000004E-4</v>
      </c>
      <c r="G56" s="3"/>
      <c r="H56" s="4"/>
    </row>
    <row r="57" spans="1:8" x14ac:dyDescent="0.3">
      <c r="A57" s="3"/>
      <c r="B57" s="4"/>
      <c r="D57" s="3" t="s">
        <v>30</v>
      </c>
      <c r="E57" s="4">
        <v>0.63590000000000002</v>
      </c>
      <c r="G57" s="5" t="s">
        <v>78</v>
      </c>
      <c r="H57" s="4"/>
    </row>
    <row r="58" spans="1:8" x14ac:dyDescent="0.3">
      <c r="A58" s="5" t="s">
        <v>79</v>
      </c>
      <c r="B58" s="4"/>
      <c r="D58" s="3"/>
      <c r="E58" s="4"/>
      <c r="G58" s="5" t="s">
        <v>69</v>
      </c>
      <c r="H58" s="4"/>
    </row>
    <row r="59" spans="1:8" x14ac:dyDescent="0.3">
      <c r="A59" s="5" t="s">
        <v>80</v>
      </c>
      <c r="B59" s="4"/>
      <c r="D59" s="5" t="s">
        <v>81</v>
      </c>
      <c r="E59" s="4"/>
      <c r="G59" s="3" t="s">
        <v>82</v>
      </c>
      <c r="H59" s="4">
        <f>TDIST(4.799,15,2)</f>
        <v>2.3434623396860482E-4</v>
      </c>
    </row>
    <row r="60" spans="1:8" x14ac:dyDescent="0.3">
      <c r="A60" s="8" t="s">
        <v>77</v>
      </c>
      <c r="B60" s="4">
        <f>TDIST(2.241,10,2)</f>
        <v>4.8921170584602512E-2</v>
      </c>
      <c r="D60" s="3" t="s">
        <v>28</v>
      </c>
      <c r="E60" s="4">
        <v>2.12E-2</v>
      </c>
      <c r="G60" s="3" t="s">
        <v>83</v>
      </c>
      <c r="H60" s="4">
        <v>0.47610000000000002</v>
      </c>
    </row>
    <row r="61" spans="1:8" x14ac:dyDescent="0.3">
      <c r="A61" s="5" t="s">
        <v>84</v>
      </c>
      <c r="B61" s="4"/>
      <c r="D61" s="3" t="s">
        <v>30</v>
      </c>
      <c r="E61" s="4">
        <v>0.49340000000000001</v>
      </c>
      <c r="G61" s="5" t="s">
        <v>74</v>
      </c>
      <c r="H61" s="4"/>
    </row>
    <row r="62" spans="1:8" x14ac:dyDescent="0.3">
      <c r="A62" s="8" t="s">
        <v>77</v>
      </c>
      <c r="B62" s="4">
        <f>TDIST(3.25815,10,2)</f>
        <v>8.60102035305115E-3</v>
      </c>
      <c r="D62" s="3"/>
      <c r="E62" s="4"/>
      <c r="G62" s="3" t="s">
        <v>82</v>
      </c>
      <c r="H62" s="4">
        <f>TDIST(9.022,15,2)</f>
        <v>1.9011394048901584E-7</v>
      </c>
    </row>
    <row r="63" spans="1:8" x14ac:dyDescent="0.3">
      <c r="A63" s="3"/>
      <c r="B63" s="4"/>
      <c r="D63" s="5" t="s">
        <v>85</v>
      </c>
      <c r="E63" s="4"/>
      <c r="G63" s="3" t="s">
        <v>83</v>
      </c>
      <c r="H63" s="4">
        <v>0.37569999999999998</v>
      </c>
    </row>
    <row r="64" spans="1:8" x14ac:dyDescent="0.3">
      <c r="A64" s="5" t="s">
        <v>86</v>
      </c>
      <c r="B64" s="4"/>
      <c r="D64" s="3" t="s">
        <v>55</v>
      </c>
      <c r="E64" s="4">
        <v>6.3E-3</v>
      </c>
      <c r="G64" s="3"/>
      <c r="H64" s="4"/>
    </row>
    <row r="65" spans="1:8" x14ac:dyDescent="0.3">
      <c r="A65" s="3" t="s">
        <v>87</v>
      </c>
      <c r="B65" s="4">
        <f>FDIST(43.39944,2,11)</f>
        <v>6.0370312165776762E-6</v>
      </c>
      <c r="D65" s="3" t="s">
        <v>56</v>
      </c>
      <c r="E65" s="4">
        <v>0.30259999999999998</v>
      </c>
      <c r="G65" s="5" t="s">
        <v>88</v>
      </c>
      <c r="H65" s="4"/>
    </row>
    <row r="66" spans="1:8" x14ac:dyDescent="0.3">
      <c r="A66" s="3"/>
      <c r="B66" s="4"/>
      <c r="D66" s="3"/>
      <c r="E66" s="4"/>
      <c r="G66" s="5" t="s">
        <v>69</v>
      </c>
      <c r="H66" s="4"/>
    </row>
    <row r="67" spans="1:8" x14ac:dyDescent="0.3">
      <c r="A67" s="5" t="s">
        <v>89</v>
      </c>
      <c r="B67" s="4"/>
      <c r="D67" s="5" t="s">
        <v>90</v>
      </c>
      <c r="E67" s="4"/>
      <c r="G67" s="3" t="s">
        <v>91</v>
      </c>
      <c r="H67" s="4">
        <f>TDIST(5.066,19,2)</f>
        <v>6.861958094012271E-5</v>
      </c>
    </row>
    <row r="68" spans="1:8" x14ac:dyDescent="0.3">
      <c r="A68" s="3" t="s">
        <v>20</v>
      </c>
      <c r="B68" s="4">
        <f>TDIST(5.653248,10,2)</f>
        <v>2.1150276433900425E-4</v>
      </c>
      <c r="D68" s="3" t="s">
        <v>55</v>
      </c>
      <c r="E68" s="4">
        <v>2.0400000000000001E-2</v>
      </c>
      <c r="G68" s="3" t="s">
        <v>92</v>
      </c>
      <c r="H68" s="4">
        <v>0.5585</v>
      </c>
    </row>
    <row r="69" spans="1:8" x14ac:dyDescent="0.3">
      <c r="A69" s="3"/>
      <c r="B69" s="4"/>
      <c r="D69" s="3" t="s">
        <v>56</v>
      </c>
      <c r="E69" s="4">
        <v>4.0800000000000003E-2</v>
      </c>
      <c r="G69" s="5" t="s">
        <v>74</v>
      </c>
      <c r="H69" s="4"/>
    </row>
    <row r="70" spans="1:8" x14ac:dyDescent="0.3">
      <c r="A70" s="5" t="s">
        <v>93</v>
      </c>
      <c r="B70" s="4"/>
      <c r="D70" s="3"/>
      <c r="E70" s="4"/>
      <c r="G70" s="8" t="s">
        <v>91</v>
      </c>
      <c r="H70" s="4">
        <v>0.13289999999999999</v>
      </c>
    </row>
    <row r="71" spans="1:8" x14ac:dyDescent="0.3">
      <c r="A71" s="3" t="s">
        <v>94</v>
      </c>
      <c r="B71" s="4">
        <f>TDIST(3.71724,19,2)</f>
        <v>1.4611701945963717E-3</v>
      </c>
      <c r="D71" s="5" t="s">
        <v>95</v>
      </c>
      <c r="E71" s="4"/>
      <c r="G71" s="8" t="s">
        <v>92</v>
      </c>
      <c r="H71" s="4">
        <v>0.95450000000000002</v>
      </c>
    </row>
    <row r="72" spans="1:8" x14ac:dyDescent="0.3">
      <c r="A72" s="3" t="s">
        <v>55</v>
      </c>
      <c r="B72" s="4">
        <f>TDIST(3.974206,19,2)</f>
        <v>8.1269368206747549E-4</v>
      </c>
      <c r="D72" s="3" t="s">
        <v>55</v>
      </c>
      <c r="E72" s="4">
        <f>TDIST(5.243,18,2)</f>
        <v>5.5035220293203476E-5</v>
      </c>
      <c r="G72" s="3"/>
      <c r="H72" s="4"/>
    </row>
    <row r="73" spans="1:8" x14ac:dyDescent="0.3">
      <c r="A73" s="3" t="s">
        <v>56</v>
      </c>
      <c r="B73" s="4">
        <f>TDIST(1.646176,19,2)</f>
        <v>0.11616877272541035</v>
      </c>
      <c r="D73" s="3" t="s">
        <v>56</v>
      </c>
      <c r="E73" s="4">
        <f>TDIST(5.457,18,2)</f>
        <v>3.490884531801191E-5</v>
      </c>
      <c r="G73" s="5" t="s">
        <v>96</v>
      </c>
      <c r="H73" s="4"/>
    </row>
    <row r="74" spans="1:8" x14ac:dyDescent="0.3">
      <c r="A74" s="3"/>
      <c r="B74" s="4"/>
      <c r="D74" s="3"/>
      <c r="E74" s="4"/>
      <c r="G74" s="3" t="s">
        <v>33</v>
      </c>
      <c r="H74" s="4">
        <v>1.6000000000000001E-3</v>
      </c>
    </row>
    <row r="75" spans="1:8" x14ac:dyDescent="0.3">
      <c r="A75" s="5" t="s">
        <v>97</v>
      </c>
      <c r="B75" s="4"/>
      <c r="D75" s="5" t="s">
        <v>98</v>
      </c>
      <c r="E75" s="4"/>
      <c r="G75" s="3"/>
      <c r="H75" s="4"/>
    </row>
    <row r="76" spans="1:8" ht="15" thickBot="1" x14ac:dyDescent="0.35">
      <c r="A76" s="6" t="s">
        <v>99</v>
      </c>
      <c r="B76" s="7">
        <f>FDIST(25.91,3,60)</f>
        <v>7.0983477232365342E-11</v>
      </c>
      <c r="D76" s="3" t="s">
        <v>55</v>
      </c>
      <c r="E76" s="4">
        <v>4.2299999999999997E-2</v>
      </c>
      <c r="G76" s="5" t="s">
        <v>100</v>
      </c>
      <c r="H76" s="4"/>
    </row>
    <row r="77" spans="1:8" ht="15" thickBot="1" x14ac:dyDescent="0.35">
      <c r="D77" s="6" t="s">
        <v>56</v>
      </c>
      <c r="E77" s="7">
        <v>4.9200000000000001E-2</v>
      </c>
      <c r="G77" s="3" t="s">
        <v>33</v>
      </c>
      <c r="H77" s="4">
        <v>1.6000000000000001E-3</v>
      </c>
    </row>
    <row r="78" spans="1:8" ht="15" thickBot="1" x14ac:dyDescent="0.35">
      <c r="A78" s="1" t="s">
        <v>101</v>
      </c>
      <c r="B78" s="2"/>
      <c r="G78" s="3" t="s">
        <v>102</v>
      </c>
      <c r="H78" s="4">
        <v>0.88839999999999997</v>
      </c>
    </row>
    <row r="79" spans="1:8" x14ac:dyDescent="0.3">
      <c r="A79" s="3" t="s">
        <v>103</v>
      </c>
      <c r="B79" s="4">
        <f>TDIST(4.23,17,2)</f>
        <v>5.6391997896530527E-4</v>
      </c>
      <c r="D79" s="1" t="s">
        <v>104</v>
      </c>
      <c r="E79" s="2"/>
      <c r="G79" s="3"/>
      <c r="H79" s="4"/>
    </row>
    <row r="80" spans="1:8" x14ac:dyDescent="0.3">
      <c r="A80" s="3" t="s">
        <v>105</v>
      </c>
      <c r="B80" s="4">
        <f>TDIST(4.229652,17,2)</f>
        <v>5.6434333708772701E-4</v>
      </c>
      <c r="D80" s="3" t="s">
        <v>33</v>
      </c>
      <c r="E80" s="4">
        <v>0.70220000000000005</v>
      </c>
      <c r="G80" s="5" t="s">
        <v>106</v>
      </c>
      <c r="H80" s="4"/>
    </row>
    <row r="81" spans="1:8" x14ac:dyDescent="0.3">
      <c r="A81" s="3"/>
      <c r="B81" s="4"/>
      <c r="D81" s="3"/>
      <c r="E81" s="4"/>
      <c r="G81" s="3" t="s">
        <v>33</v>
      </c>
      <c r="H81" s="4">
        <f>TDIST(6.999,6,2)</f>
        <v>4.2381163423984821E-4</v>
      </c>
    </row>
    <row r="82" spans="1:8" x14ac:dyDescent="0.3">
      <c r="A82" s="5" t="s">
        <v>107</v>
      </c>
      <c r="B82" s="4"/>
      <c r="D82" s="5" t="s">
        <v>108</v>
      </c>
      <c r="E82" s="4"/>
      <c r="G82" s="3"/>
      <c r="H82" s="4"/>
    </row>
    <row r="83" spans="1:8" x14ac:dyDescent="0.3">
      <c r="A83" s="3" t="s">
        <v>64</v>
      </c>
      <c r="B83" s="4">
        <f>FDIST(9.351,2,24)</f>
        <v>9.9347354305532719E-4</v>
      </c>
      <c r="D83" s="3" t="s">
        <v>33</v>
      </c>
      <c r="E83" s="4">
        <v>0.49659999999999999</v>
      </c>
      <c r="G83" s="5" t="s">
        <v>109</v>
      </c>
      <c r="H83" s="4"/>
    </row>
    <row r="84" spans="1:8" x14ac:dyDescent="0.3">
      <c r="A84" s="3"/>
      <c r="B84" s="4"/>
      <c r="D84" s="3"/>
      <c r="E84" s="4"/>
      <c r="G84" s="3" t="s">
        <v>110</v>
      </c>
      <c r="H84" s="4"/>
    </row>
    <row r="85" spans="1:8" x14ac:dyDescent="0.3">
      <c r="A85" s="5" t="s">
        <v>111</v>
      </c>
      <c r="B85" s="4"/>
      <c r="D85" s="5" t="s">
        <v>112</v>
      </c>
      <c r="E85" s="4"/>
      <c r="G85" s="3" t="s">
        <v>113</v>
      </c>
      <c r="H85" s="4">
        <f>FDIST(63.15,5,26)</f>
        <v>1.0366667305570637E-13</v>
      </c>
    </row>
    <row r="86" spans="1:8" x14ac:dyDescent="0.3">
      <c r="A86" s="5" t="s">
        <v>114</v>
      </c>
      <c r="B86" s="4"/>
      <c r="D86" s="3" t="s">
        <v>33</v>
      </c>
      <c r="E86" s="4">
        <f>TDIST(3.288,10,2)</f>
        <v>8.1776162138193133E-3</v>
      </c>
      <c r="G86" s="3" t="s">
        <v>115</v>
      </c>
      <c r="H86" s="4">
        <v>0.6139</v>
      </c>
    </row>
    <row r="87" spans="1:8" x14ac:dyDescent="0.3">
      <c r="A87" s="3" t="s">
        <v>116</v>
      </c>
      <c r="B87" s="4">
        <f>TDIST(2.393,19,2)</f>
        <v>2.7197980349577558E-2</v>
      </c>
      <c r="D87" s="3"/>
      <c r="E87" s="4"/>
      <c r="G87" s="3" t="s">
        <v>117</v>
      </c>
      <c r="H87" s="4"/>
    </row>
    <row r="88" spans="1:8" x14ac:dyDescent="0.3">
      <c r="A88" s="5" t="s">
        <v>118</v>
      </c>
      <c r="B88" s="4"/>
      <c r="D88" s="5" t="s">
        <v>119</v>
      </c>
      <c r="E88" s="4"/>
      <c r="G88" s="3" t="s">
        <v>113</v>
      </c>
      <c r="H88" s="4">
        <f>FDIST(9.659,5,38)</f>
        <v>5.1915991386514103E-6</v>
      </c>
    </row>
    <row r="89" spans="1:8" x14ac:dyDescent="0.3">
      <c r="A89" s="3" t="s">
        <v>116</v>
      </c>
      <c r="B89" s="4">
        <f>TDIST(3.067291,9,2)</f>
        <v>1.3412592730661857E-2</v>
      </c>
      <c r="D89" s="3" t="s">
        <v>120</v>
      </c>
      <c r="E89" s="4">
        <v>8.0000000000000004E-4</v>
      </c>
      <c r="G89" s="3" t="s">
        <v>115</v>
      </c>
      <c r="H89" s="4">
        <v>0.51319999999999999</v>
      </c>
    </row>
    <row r="90" spans="1:8" x14ac:dyDescent="0.3">
      <c r="A90" s="3"/>
      <c r="B90" s="4"/>
      <c r="D90" s="3" t="s">
        <v>121</v>
      </c>
      <c r="E90" s="4">
        <f>TDIST(5.078,8,2)</f>
        <v>9.5549321581424004E-4</v>
      </c>
      <c r="G90" s="3" t="s">
        <v>122</v>
      </c>
      <c r="H90" s="4"/>
    </row>
    <row r="91" spans="1:8" x14ac:dyDescent="0.3">
      <c r="A91" s="5" t="s">
        <v>123</v>
      </c>
      <c r="B91" s="4"/>
      <c r="D91" s="3" t="s">
        <v>124</v>
      </c>
      <c r="E91" s="4">
        <v>0.11799999999999999</v>
      </c>
      <c r="G91" s="3" t="s">
        <v>113</v>
      </c>
      <c r="H91" s="4">
        <f>FDIST(44,5,36)</f>
        <v>2.3709106957219531E-14</v>
      </c>
    </row>
    <row r="92" spans="1:8" x14ac:dyDescent="0.3">
      <c r="A92" s="5" t="s">
        <v>125</v>
      </c>
      <c r="B92" s="4"/>
      <c r="D92" s="3"/>
      <c r="E92" s="4"/>
      <c r="G92" s="3" t="s">
        <v>115</v>
      </c>
      <c r="H92" s="4">
        <v>8.7599999999999997E-2</v>
      </c>
    </row>
    <row r="93" spans="1:8" x14ac:dyDescent="0.3">
      <c r="A93" s="3" t="s">
        <v>126</v>
      </c>
      <c r="B93" s="4">
        <v>0.9748</v>
      </c>
      <c r="D93" s="5" t="s">
        <v>127</v>
      </c>
      <c r="E93" s="4"/>
      <c r="G93" s="3"/>
      <c r="H93" s="4"/>
    </row>
    <row r="94" spans="1:8" x14ac:dyDescent="0.3">
      <c r="A94" s="3" t="s">
        <v>128</v>
      </c>
      <c r="B94" s="4">
        <v>0.65849999999999997</v>
      </c>
      <c r="D94" s="5" t="s">
        <v>129</v>
      </c>
      <c r="E94" s="4"/>
      <c r="G94" s="5" t="s">
        <v>130</v>
      </c>
      <c r="H94" s="4"/>
    </row>
    <row r="95" spans="1:8" x14ac:dyDescent="0.3">
      <c r="A95" s="5" t="s">
        <v>131</v>
      </c>
      <c r="B95" s="4"/>
      <c r="D95" s="3" t="s">
        <v>132</v>
      </c>
      <c r="E95" s="4">
        <v>0.21290000000000001</v>
      </c>
      <c r="G95" s="5" t="s">
        <v>133</v>
      </c>
      <c r="H95" s="4"/>
    </row>
    <row r="96" spans="1:8" x14ac:dyDescent="0.3">
      <c r="A96" s="3" t="s">
        <v>126</v>
      </c>
      <c r="B96" s="4">
        <v>2.8999999999999998E-3</v>
      </c>
      <c r="D96" s="3" t="s">
        <v>134</v>
      </c>
      <c r="E96" s="4">
        <v>1.2999999999999999E-3</v>
      </c>
      <c r="G96" s="3" t="s">
        <v>33</v>
      </c>
      <c r="H96" s="4">
        <v>8.0999999999999996E-3</v>
      </c>
    </row>
    <row r="97" spans="1:8" x14ac:dyDescent="0.3">
      <c r="A97" s="3" t="s">
        <v>128</v>
      </c>
      <c r="B97" s="4">
        <v>0.56020000000000003</v>
      </c>
      <c r="D97" s="3" t="s">
        <v>135</v>
      </c>
      <c r="E97" s="4">
        <v>3.95E-2</v>
      </c>
      <c r="G97" s="3" t="s">
        <v>136</v>
      </c>
      <c r="H97" s="4">
        <f>TDIST(0.3684,8,2)</f>
        <v>0.72213282835615911</v>
      </c>
    </row>
    <row r="98" spans="1:8" x14ac:dyDescent="0.3">
      <c r="A98" s="3"/>
      <c r="B98" s="4"/>
      <c r="D98" s="3" t="s">
        <v>137</v>
      </c>
      <c r="E98" s="4">
        <v>0.6129</v>
      </c>
      <c r="G98" s="5" t="s">
        <v>138</v>
      </c>
      <c r="H98" s="4"/>
    </row>
    <row r="99" spans="1:8" x14ac:dyDescent="0.3">
      <c r="A99" s="5" t="s">
        <v>139</v>
      </c>
      <c r="B99" s="4"/>
      <c r="D99" s="3" t="s">
        <v>140</v>
      </c>
      <c r="E99" s="4">
        <v>0.27800000000000002</v>
      </c>
      <c r="G99" s="3" t="s">
        <v>33</v>
      </c>
      <c r="H99" s="4">
        <f>TDIST(12.3,4,2)</f>
        <v>2.5097574104189664E-4</v>
      </c>
    </row>
    <row r="100" spans="1:8" x14ac:dyDescent="0.3">
      <c r="A100" s="5" t="s">
        <v>141</v>
      </c>
      <c r="B100" s="4"/>
      <c r="D100" s="3" t="s">
        <v>142</v>
      </c>
      <c r="E100" s="4">
        <v>0.29599999999999999</v>
      </c>
      <c r="G100" s="3" t="s">
        <v>136</v>
      </c>
      <c r="H100" s="4">
        <v>8.0999999999999996E-3</v>
      </c>
    </row>
    <row r="101" spans="1:8" x14ac:dyDescent="0.3">
      <c r="A101" s="3" t="s">
        <v>143</v>
      </c>
      <c r="B101" s="4">
        <v>8.9999999999999998E-4</v>
      </c>
      <c r="D101" s="5" t="s">
        <v>144</v>
      </c>
      <c r="E101" s="4"/>
      <c r="G101" s="3"/>
      <c r="H101" s="4"/>
    </row>
    <row r="102" spans="1:8" x14ac:dyDescent="0.3">
      <c r="A102" s="5" t="s">
        <v>145</v>
      </c>
      <c r="B102" s="4"/>
      <c r="D102" s="3" t="s">
        <v>132</v>
      </c>
      <c r="E102" s="4">
        <v>2.0999999999999999E-3</v>
      </c>
      <c r="G102" s="5" t="s">
        <v>146</v>
      </c>
      <c r="H102" s="4"/>
    </row>
    <row r="103" spans="1:8" x14ac:dyDescent="0.3">
      <c r="A103" s="8" t="s">
        <v>147</v>
      </c>
      <c r="B103" s="4">
        <v>4.2000000000000002E-4</v>
      </c>
      <c r="D103" s="3" t="s">
        <v>134</v>
      </c>
      <c r="E103" s="4">
        <v>3.8E-3</v>
      </c>
      <c r="G103" s="3" t="s">
        <v>148</v>
      </c>
      <c r="H103" s="4">
        <v>5.7000000000000002E-3</v>
      </c>
    </row>
    <row r="104" spans="1:8" x14ac:dyDescent="0.3">
      <c r="A104" s="5" t="s">
        <v>149</v>
      </c>
      <c r="B104" s="4">
        <v>1.1000000000000001E-3</v>
      </c>
      <c r="D104" s="3" t="s">
        <v>135</v>
      </c>
      <c r="E104" s="4">
        <v>3.9100000000000003E-2</v>
      </c>
      <c r="G104" s="3" t="s">
        <v>150</v>
      </c>
      <c r="H104" s="4">
        <v>8.3000000000000001E-3</v>
      </c>
    </row>
    <row r="105" spans="1:8" x14ac:dyDescent="0.3">
      <c r="A105" s="3"/>
      <c r="B105" s="4"/>
      <c r="D105" s="3" t="s">
        <v>137</v>
      </c>
      <c r="E105" s="4">
        <v>0.10920000000000001</v>
      </c>
      <c r="G105" s="3" t="s">
        <v>151</v>
      </c>
      <c r="H105" s="4">
        <v>2.9999999999999997E-4</v>
      </c>
    </row>
    <row r="106" spans="1:8" x14ac:dyDescent="0.3">
      <c r="A106" s="5" t="s">
        <v>152</v>
      </c>
      <c r="B106" s="4"/>
      <c r="D106" s="3" t="s">
        <v>140</v>
      </c>
      <c r="E106" s="4">
        <v>1.8E-3</v>
      </c>
      <c r="G106" s="3"/>
      <c r="H106" s="4"/>
    </row>
    <row r="107" spans="1:8" x14ac:dyDescent="0.3">
      <c r="A107" s="5" t="s">
        <v>153</v>
      </c>
      <c r="B107" s="4"/>
      <c r="D107" s="3" t="s">
        <v>142</v>
      </c>
      <c r="E107" s="4">
        <v>0.22</v>
      </c>
      <c r="G107" s="5" t="s">
        <v>154</v>
      </c>
      <c r="H107" s="4"/>
    </row>
    <row r="108" spans="1:8" x14ac:dyDescent="0.3">
      <c r="A108" s="3" t="s">
        <v>64</v>
      </c>
      <c r="B108" s="4">
        <f>FDIST(49.54533,3,32)</f>
        <v>3.9664579179395967E-12</v>
      </c>
      <c r="D108" s="5" t="s">
        <v>155</v>
      </c>
      <c r="E108" s="4"/>
      <c r="G108" s="3" t="s">
        <v>156</v>
      </c>
      <c r="H108" s="4"/>
    </row>
    <row r="109" spans="1:8" x14ac:dyDescent="0.3">
      <c r="A109" s="5" t="s">
        <v>157</v>
      </c>
      <c r="B109" s="4"/>
      <c r="D109" s="3" t="s">
        <v>132</v>
      </c>
      <c r="E109" s="4">
        <v>0.17530000000000001</v>
      </c>
      <c r="G109" s="3" t="s">
        <v>120</v>
      </c>
      <c r="H109" s="4">
        <v>1.6500000000000001E-2</v>
      </c>
    </row>
    <row r="110" spans="1:8" ht="15" thickBot="1" x14ac:dyDescent="0.35">
      <c r="A110" s="6" t="s">
        <v>64</v>
      </c>
      <c r="B110" s="7">
        <f>FDIST(12.71,3,32)</f>
        <v>1.2315917166774475E-5</v>
      </c>
      <c r="D110" s="3" t="s">
        <v>134</v>
      </c>
      <c r="E110" s="4">
        <v>7.4999999999999997E-3</v>
      </c>
      <c r="G110" s="3" t="s">
        <v>121</v>
      </c>
      <c r="H110" s="4">
        <v>1.21E-2</v>
      </c>
    </row>
    <row r="111" spans="1:8" x14ac:dyDescent="0.3">
      <c r="D111" s="3" t="s">
        <v>135</v>
      </c>
      <c r="E111" s="4">
        <v>2.3999999999999998E-3</v>
      </c>
      <c r="G111" s="3" t="s">
        <v>124</v>
      </c>
      <c r="H111" s="4">
        <v>9.4000000000000004E-3</v>
      </c>
    </row>
    <row r="112" spans="1:8" x14ac:dyDescent="0.3">
      <c r="D112" s="3" t="s">
        <v>137</v>
      </c>
      <c r="E112" s="4">
        <v>8.1500000000000003E-2</v>
      </c>
      <c r="G112" s="3" t="s">
        <v>158</v>
      </c>
      <c r="H112" s="4"/>
    </row>
    <row r="113" spans="4:8" x14ac:dyDescent="0.3">
      <c r="D113" s="3" t="s">
        <v>140</v>
      </c>
      <c r="E113" s="4">
        <v>0.45200000000000001</v>
      </c>
      <c r="G113" s="3" t="s">
        <v>120</v>
      </c>
      <c r="H113" s="4">
        <v>0.10630000000000001</v>
      </c>
    </row>
    <row r="114" spans="4:8" x14ac:dyDescent="0.3">
      <c r="D114" s="3" t="s">
        <v>142</v>
      </c>
      <c r="E114" s="4">
        <v>0.10879999999999999</v>
      </c>
      <c r="G114" s="3" t="s">
        <v>121</v>
      </c>
      <c r="H114" s="4">
        <v>2.5399999999999999E-2</v>
      </c>
    </row>
    <row r="115" spans="4:8" x14ac:dyDescent="0.3">
      <c r="D115" s="3"/>
      <c r="E115" s="4"/>
      <c r="G115" s="3" t="s">
        <v>124</v>
      </c>
      <c r="H115" s="4">
        <v>0.30220000000000002</v>
      </c>
    </row>
    <row r="116" spans="4:8" x14ac:dyDescent="0.3">
      <c r="D116" s="5" t="s">
        <v>159</v>
      </c>
      <c r="E116" s="4"/>
      <c r="G116" s="3"/>
      <c r="H116" s="4"/>
    </row>
    <row r="117" spans="4:8" x14ac:dyDescent="0.3">
      <c r="D117" s="5" t="s">
        <v>129</v>
      </c>
      <c r="E117" s="4"/>
      <c r="G117" s="5" t="s">
        <v>160</v>
      </c>
      <c r="H117" s="4"/>
    </row>
    <row r="118" spans="4:8" x14ac:dyDescent="0.3">
      <c r="D118" s="3" t="s">
        <v>55</v>
      </c>
      <c r="E118" s="4">
        <f>TDIST(3.294,10,2)</f>
        <v>8.0951293597424125E-3</v>
      </c>
      <c r="G118" s="3" t="s">
        <v>156</v>
      </c>
      <c r="H118" s="4"/>
    </row>
    <row r="119" spans="4:8" x14ac:dyDescent="0.3">
      <c r="D119" s="3" t="s">
        <v>56</v>
      </c>
      <c r="E119" s="4">
        <v>0.12570000000000001</v>
      </c>
      <c r="G119" s="3" t="s">
        <v>120</v>
      </c>
      <c r="H119" s="4">
        <v>2.3E-2</v>
      </c>
    </row>
    <row r="120" spans="4:8" x14ac:dyDescent="0.3">
      <c r="D120" s="5" t="s">
        <v>155</v>
      </c>
      <c r="E120" s="4"/>
      <c r="G120" s="3" t="s">
        <v>121</v>
      </c>
      <c r="H120" s="4">
        <v>2.5000000000000001E-3</v>
      </c>
    </row>
    <row r="121" spans="4:8" x14ac:dyDescent="0.3">
      <c r="D121" s="3" t="s">
        <v>55</v>
      </c>
      <c r="E121" s="4">
        <f>TDIST(2.663,10,2)</f>
        <v>2.3776532092792679E-2</v>
      </c>
      <c r="G121" s="3" t="s">
        <v>124</v>
      </c>
      <c r="H121" s="4">
        <v>0.36830000000000002</v>
      </c>
    </row>
    <row r="122" spans="4:8" x14ac:dyDescent="0.3">
      <c r="D122" s="3" t="s">
        <v>56</v>
      </c>
      <c r="E122" s="4">
        <v>0.83240000000000003</v>
      </c>
      <c r="G122" s="3" t="s">
        <v>158</v>
      </c>
      <c r="H122" s="4"/>
    </row>
    <row r="123" spans="4:8" x14ac:dyDescent="0.3">
      <c r="D123" s="3"/>
      <c r="E123" s="4"/>
      <c r="G123" s="3" t="s">
        <v>120</v>
      </c>
      <c r="H123" s="4">
        <v>0.82799999999999996</v>
      </c>
    </row>
    <row r="124" spans="4:8" x14ac:dyDescent="0.3">
      <c r="D124" s="5" t="s">
        <v>161</v>
      </c>
      <c r="E124" s="4"/>
      <c r="G124" s="3" t="s">
        <v>121</v>
      </c>
      <c r="H124" s="4">
        <v>0.96799999999999997</v>
      </c>
    </row>
    <row r="125" spans="4:8" x14ac:dyDescent="0.3">
      <c r="D125" s="3" t="s">
        <v>162</v>
      </c>
      <c r="E125" s="4"/>
      <c r="G125" s="3" t="s">
        <v>124</v>
      </c>
      <c r="H125" s="4">
        <v>0.80649999999999999</v>
      </c>
    </row>
    <row r="126" spans="4:8" x14ac:dyDescent="0.3">
      <c r="D126" s="3" t="s">
        <v>120</v>
      </c>
      <c r="E126" s="4">
        <v>3.0999999999999999E-3</v>
      </c>
      <c r="G126" s="3"/>
      <c r="H126" s="4"/>
    </row>
    <row r="127" spans="4:8" x14ac:dyDescent="0.3">
      <c r="D127" s="3" t="s">
        <v>121</v>
      </c>
      <c r="E127" s="4">
        <v>2.5700000000000001E-2</v>
      </c>
      <c r="G127" s="5" t="s">
        <v>163</v>
      </c>
      <c r="H127" s="4"/>
    </row>
    <row r="128" spans="4:8" ht="15" thickBot="1" x14ac:dyDescent="0.35">
      <c r="D128" s="3" t="s">
        <v>124</v>
      </c>
      <c r="E128" s="4">
        <v>1.1999999999999999E-3</v>
      </c>
      <c r="G128" s="6" t="s">
        <v>164</v>
      </c>
      <c r="H128" s="7">
        <f>FDIST(23.1,5,74)</f>
        <v>6.7408374319473422E-14</v>
      </c>
    </row>
    <row r="129" spans="4:8" ht="15" thickBot="1" x14ac:dyDescent="0.35">
      <c r="D129" s="3" t="s">
        <v>165</v>
      </c>
      <c r="E129" s="4"/>
    </row>
    <row r="130" spans="4:8" x14ac:dyDescent="0.3">
      <c r="D130" s="3" t="s">
        <v>120</v>
      </c>
      <c r="E130" s="4">
        <v>0.42759999999999998</v>
      </c>
      <c r="G130" s="1" t="s">
        <v>166</v>
      </c>
      <c r="H130" s="2"/>
    </row>
    <row r="131" spans="4:8" x14ac:dyDescent="0.3">
      <c r="D131" s="3" t="s">
        <v>121</v>
      </c>
      <c r="E131" s="4">
        <v>0.33860000000000001</v>
      </c>
      <c r="G131" s="3" t="s">
        <v>33</v>
      </c>
      <c r="H131" s="4">
        <v>3.6799999999999999E-2</v>
      </c>
    </row>
    <row r="132" spans="4:8" x14ac:dyDescent="0.3">
      <c r="D132" s="3" t="s">
        <v>124</v>
      </c>
      <c r="E132" s="4">
        <v>0.48110000000000003</v>
      </c>
      <c r="G132" s="3"/>
      <c r="H132" s="4"/>
    </row>
    <row r="133" spans="4:8" x14ac:dyDescent="0.3">
      <c r="D133" s="3"/>
      <c r="E133" s="4"/>
      <c r="G133" s="5" t="s">
        <v>167</v>
      </c>
      <c r="H133" s="4"/>
    </row>
    <row r="134" spans="4:8" x14ac:dyDescent="0.3">
      <c r="D134" s="5" t="s">
        <v>168</v>
      </c>
      <c r="E134" s="4"/>
      <c r="G134" s="3" t="s">
        <v>169</v>
      </c>
      <c r="H134" s="4">
        <v>3.9199999999999999E-2</v>
      </c>
    </row>
    <row r="135" spans="4:8" ht="15" thickBot="1" x14ac:dyDescent="0.35">
      <c r="D135" s="6" t="s">
        <v>33</v>
      </c>
      <c r="E135" s="7">
        <f>TDIST(6.857,10,2)</f>
        <v>4.4204443845374888E-5</v>
      </c>
      <c r="G135" s="3"/>
      <c r="H135" s="4"/>
    </row>
    <row r="136" spans="4:8" x14ac:dyDescent="0.3">
      <c r="G136" s="5" t="s">
        <v>170</v>
      </c>
      <c r="H136" s="4"/>
    </row>
    <row r="137" spans="4:8" x14ac:dyDescent="0.3">
      <c r="G137" s="3" t="s">
        <v>171</v>
      </c>
      <c r="H137" s="4">
        <f>TDIST(10.18,8,2)</f>
        <v>7.4285184287190289E-6</v>
      </c>
    </row>
    <row r="138" spans="4:8" x14ac:dyDescent="0.3">
      <c r="G138" s="3" t="s">
        <v>172</v>
      </c>
      <c r="H138" s="4">
        <f>TDIST(8.463,8,2)</f>
        <v>2.9061924788027598E-5</v>
      </c>
    </row>
    <row r="139" spans="4:8" x14ac:dyDescent="0.3">
      <c r="G139" s="3"/>
      <c r="H139" s="4"/>
    </row>
    <row r="140" spans="4:8" x14ac:dyDescent="0.3">
      <c r="G140" s="5" t="s">
        <v>173</v>
      </c>
      <c r="H140" s="4"/>
    </row>
    <row r="141" spans="4:8" x14ac:dyDescent="0.3">
      <c r="G141" s="3" t="s">
        <v>174</v>
      </c>
      <c r="H141" s="4">
        <v>0.23810000000000001</v>
      </c>
    </row>
    <row r="142" spans="4:8" x14ac:dyDescent="0.3">
      <c r="G142" s="3" t="s">
        <v>175</v>
      </c>
      <c r="H142" s="4">
        <v>0.20349999999999999</v>
      </c>
    </row>
    <row r="143" spans="4:8" x14ac:dyDescent="0.3">
      <c r="G143" s="3"/>
      <c r="H143" s="4"/>
    </row>
    <row r="144" spans="4:8" x14ac:dyDescent="0.3">
      <c r="G144" s="5" t="s">
        <v>176</v>
      </c>
      <c r="H144" s="4"/>
    </row>
    <row r="145" spans="7:8" x14ac:dyDescent="0.3">
      <c r="G145" s="3" t="s">
        <v>33</v>
      </c>
      <c r="H145" s="4">
        <f>TDIST(6.12,12,2)</f>
        <v>5.1764057464408443E-5</v>
      </c>
    </row>
    <row r="146" spans="7:8" x14ac:dyDescent="0.3">
      <c r="G146" s="3"/>
      <c r="H146" s="4"/>
    </row>
    <row r="147" spans="7:8" x14ac:dyDescent="0.3">
      <c r="G147" s="5" t="s">
        <v>177</v>
      </c>
      <c r="H147" s="4"/>
    </row>
    <row r="148" spans="7:8" x14ac:dyDescent="0.3">
      <c r="G148" s="3" t="s">
        <v>178</v>
      </c>
      <c r="H148" s="4">
        <v>1.11E-2</v>
      </c>
    </row>
    <row r="149" spans="7:8" x14ac:dyDescent="0.3">
      <c r="G149" s="3" t="s">
        <v>179</v>
      </c>
      <c r="H149" s="4">
        <v>8.8000000000000005E-3</v>
      </c>
    </row>
    <row r="150" spans="7:8" x14ac:dyDescent="0.3">
      <c r="G150" s="3"/>
      <c r="H150" s="4"/>
    </row>
    <row r="151" spans="7:8" x14ac:dyDescent="0.3">
      <c r="G151" s="5" t="s">
        <v>180</v>
      </c>
      <c r="H151" s="4"/>
    </row>
    <row r="152" spans="7:8" x14ac:dyDescent="0.3">
      <c r="G152" s="3" t="s">
        <v>181</v>
      </c>
      <c r="H152" s="4">
        <v>0.39800000000000002</v>
      </c>
    </row>
    <row r="153" spans="7:8" x14ac:dyDescent="0.3">
      <c r="G153" s="3" t="s">
        <v>182</v>
      </c>
      <c r="H153" s="4">
        <v>0.84889999999999999</v>
      </c>
    </row>
    <row r="154" spans="7:8" x14ac:dyDescent="0.3">
      <c r="G154" s="3"/>
      <c r="H154" s="4"/>
    </row>
    <row r="155" spans="7:8" x14ac:dyDescent="0.3">
      <c r="G155" s="5" t="s">
        <v>183</v>
      </c>
      <c r="H155" s="4"/>
    </row>
    <row r="156" spans="7:8" x14ac:dyDescent="0.3">
      <c r="G156" s="3" t="s">
        <v>184</v>
      </c>
      <c r="H156" s="4">
        <v>5.8999999999999999E-3</v>
      </c>
    </row>
    <row r="157" spans="7:8" x14ac:dyDescent="0.3">
      <c r="G157" s="3" t="s">
        <v>185</v>
      </c>
      <c r="H157" s="4">
        <v>1.6999999999999999E-3</v>
      </c>
    </row>
    <row r="158" spans="7:8" x14ac:dyDescent="0.3">
      <c r="G158" s="3" t="s">
        <v>186</v>
      </c>
      <c r="H158" s="4">
        <v>9.4999999999999998E-3</v>
      </c>
    </row>
    <row r="159" spans="7:8" x14ac:dyDescent="0.3">
      <c r="G159" s="3"/>
      <c r="H159" s="4"/>
    </row>
    <row r="160" spans="7:8" x14ac:dyDescent="0.3">
      <c r="G160" s="5" t="s">
        <v>187</v>
      </c>
      <c r="H160" s="4"/>
    </row>
    <row r="161" spans="7:8" x14ac:dyDescent="0.3">
      <c r="G161" s="3" t="s">
        <v>188</v>
      </c>
      <c r="H161" s="4">
        <v>2.0000000000000001E-4</v>
      </c>
    </row>
    <row r="162" spans="7:8" x14ac:dyDescent="0.3">
      <c r="G162" s="3" t="s">
        <v>189</v>
      </c>
      <c r="H162" s="4">
        <f>FDIST(27.01,2,22)</f>
        <v>1.1924576693305939E-6</v>
      </c>
    </row>
    <row r="163" spans="7:8" x14ac:dyDescent="0.3">
      <c r="G163" s="3" t="s">
        <v>190</v>
      </c>
      <c r="H163" s="4">
        <f>FDIST(15.45,2,22)</f>
        <v>6.4363121231566459E-5</v>
      </c>
    </row>
    <row r="164" spans="7:8" x14ac:dyDescent="0.3">
      <c r="G164" s="3"/>
      <c r="H164" s="4"/>
    </row>
    <row r="165" spans="7:8" x14ac:dyDescent="0.3">
      <c r="G165" s="5" t="s">
        <v>191</v>
      </c>
      <c r="H165" s="4"/>
    </row>
    <row r="166" spans="7:8" x14ac:dyDescent="0.3">
      <c r="G166" s="3" t="s">
        <v>192</v>
      </c>
      <c r="H166" s="4">
        <v>4.7000000000000002E-3</v>
      </c>
    </row>
    <row r="167" spans="7:8" x14ac:dyDescent="0.3">
      <c r="G167" s="3" t="s">
        <v>193</v>
      </c>
      <c r="H167" s="4">
        <v>7.2300000000000003E-2</v>
      </c>
    </row>
    <row r="168" spans="7:8" x14ac:dyDescent="0.3">
      <c r="G168" s="3"/>
      <c r="H168" s="4"/>
    </row>
    <row r="169" spans="7:8" x14ac:dyDescent="0.3">
      <c r="G169" s="5" t="s">
        <v>194</v>
      </c>
      <c r="H169" s="4"/>
    </row>
    <row r="170" spans="7:8" x14ac:dyDescent="0.3">
      <c r="G170" s="3" t="s">
        <v>195</v>
      </c>
      <c r="H170" s="4">
        <v>2E-3</v>
      </c>
    </row>
    <row r="171" spans="7:8" x14ac:dyDescent="0.3">
      <c r="G171" s="3" t="s">
        <v>196</v>
      </c>
      <c r="H171" s="4">
        <v>1.37E-2</v>
      </c>
    </row>
    <row r="172" spans="7:8" x14ac:dyDescent="0.3">
      <c r="G172" s="3" t="s">
        <v>197</v>
      </c>
      <c r="H172" s="4">
        <v>6.4000000000000003E-3</v>
      </c>
    </row>
    <row r="173" spans="7:8" x14ac:dyDescent="0.3">
      <c r="G173" s="3"/>
      <c r="H173" s="4"/>
    </row>
    <row r="174" spans="7:8" x14ac:dyDescent="0.3">
      <c r="G174" s="5" t="s">
        <v>198</v>
      </c>
      <c r="H174" s="4"/>
    </row>
    <row r="175" spans="7:8" x14ac:dyDescent="0.3">
      <c r="G175" s="3" t="s">
        <v>199</v>
      </c>
      <c r="H175" s="4">
        <v>2.0000000000000001E-4</v>
      </c>
    </row>
    <row r="176" spans="7:8" ht="15" thickBot="1" x14ac:dyDescent="0.35">
      <c r="G176" s="6" t="s">
        <v>200</v>
      </c>
      <c r="H176" s="7">
        <v>0.11409999999999999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2018-04-27T13:18:18Z</dcterms:created>
  <dcterms:modified xsi:type="dcterms:W3CDTF">2018-04-27T13:18:35Z</dcterms:modified>
</cp:coreProperties>
</file>