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3860"/>
  </bookViews>
  <sheets>
    <sheet name="Fig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B15" i="1" l="1"/>
  <c r="D15" i="1" s="1"/>
  <c r="C15" i="1"/>
  <c r="E15" i="1"/>
  <c r="G15" i="1"/>
  <c r="J15" i="1"/>
  <c r="K15" i="1"/>
  <c r="M15" i="1"/>
  <c r="B18" i="1"/>
  <c r="C18" i="1"/>
  <c r="D18" i="1"/>
  <c r="E18" i="1"/>
  <c r="G18" i="1" s="1"/>
  <c r="J18" i="1"/>
  <c r="K18" i="1"/>
  <c r="B19" i="1"/>
  <c r="D19" i="1" s="1"/>
  <c r="C19" i="1"/>
  <c r="G19" i="1" s="1"/>
  <c r="E19" i="1"/>
  <c r="J19" i="1"/>
  <c r="K19" i="1"/>
  <c r="B20" i="1"/>
  <c r="C20" i="1"/>
  <c r="D20" i="1"/>
  <c r="E20" i="1"/>
  <c r="G20" i="1" s="1"/>
  <c r="J20" i="1"/>
  <c r="K20" i="1"/>
  <c r="B21" i="1"/>
  <c r="D21" i="1" s="1"/>
  <c r="C21" i="1"/>
  <c r="G21" i="1" s="1"/>
  <c r="E21" i="1"/>
  <c r="J21" i="1"/>
  <c r="K21" i="1"/>
  <c r="B22" i="1"/>
  <c r="C22" i="1"/>
  <c r="D22" i="1"/>
  <c r="E22" i="1"/>
  <c r="G22" i="1" s="1"/>
  <c r="J22" i="1"/>
  <c r="K22" i="1"/>
  <c r="M22" i="1" s="1"/>
  <c r="B23" i="1"/>
  <c r="D23" i="1" s="1"/>
  <c r="C23" i="1"/>
  <c r="G23" i="1" s="1"/>
  <c r="E23" i="1"/>
  <c r="J23" i="1"/>
  <c r="K23" i="1"/>
  <c r="B26" i="1"/>
  <c r="C26" i="1"/>
  <c r="E26" i="1"/>
  <c r="G26" i="1"/>
  <c r="B27" i="1"/>
  <c r="C27" i="1"/>
  <c r="E27" i="1"/>
  <c r="G27" i="1"/>
  <c r="B28" i="1"/>
  <c r="D28" i="1" s="1"/>
  <c r="F28" i="1" s="1"/>
  <c r="E28" i="1"/>
  <c r="G28" i="1" s="1"/>
  <c r="L19" i="1" l="1"/>
  <c r="I19" i="1"/>
  <c r="M19" i="1"/>
  <c r="I18" i="1"/>
  <c r="L18" i="1"/>
  <c r="L21" i="1"/>
  <c r="M21" i="1"/>
  <c r="I21" i="1"/>
  <c r="I20" i="1"/>
  <c r="L20" i="1"/>
  <c r="L23" i="1"/>
  <c r="I23" i="1"/>
  <c r="M23" i="1"/>
  <c r="I22" i="1"/>
  <c r="L22" i="1"/>
  <c r="M18" i="1"/>
  <c r="M20" i="1"/>
  <c r="G13" i="1"/>
  <c r="L15" i="1"/>
  <c r="G14" i="1"/>
</calcChain>
</file>

<file path=xl/sharedStrings.xml><?xml version="1.0" encoding="utf-8"?>
<sst xmlns="http://schemas.openxmlformats.org/spreadsheetml/2006/main" count="44" uniqueCount="36">
  <si>
    <t>Gasoline/diesel avg</t>
  </si>
  <si>
    <t>Diesel</t>
  </si>
  <si>
    <t>Gasoline</t>
  </si>
  <si>
    <t>Gasoline/diesel</t>
  </si>
  <si>
    <t>Cane ethanol</t>
  </si>
  <si>
    <t>Maize ethanol</t>
  </si>
  <si>
    <t>Wheat ethanol</t>
  </si>
  <si>
    <t>Rapeseed biodiesel</t>
  </si>
  <si>
    <t>Palm-oil biodiesel</t>
  </si>
  <si>
    <t>Soybean biodiesel</t>
  </si>
  <si>
    <t>Biofuel powertrains (100% blend)</t>
  </si>
  <si>
    <t>Solar power BEV
(Central Europe)</t>
  </si>
  <si>
    <t>Electric powertrains</t>
  </si>
  <si>
    <t>Powertrains</t>
  </si>
  <si>
    <t>Solar cell electricity, Central Europe</t>
  </si>
  <si>
    <t>Electricty</t>
  </si>
  <si>
    <t>Energy carriers</t>
  </si>
  <si>
    <t>g COC-CO2/ km</t>
  </si>
  <si>
    <t>MJ GE (LHV)/ liter</t>
  </si>
  <si>
    <t>g CO2-eq/ km</t>
  </si>
  <si>
    <t>Pos diff</t>
  </si>
  <si>
    <t>Neg. diff</t>
  </si>
  <si>
    <t>Max</t>
  </si>
  <si>
    <t>Min</t>
  </si>
  <si>
    <t>TOTAL</t>
  </si>
  <si>
    <t>Fossil fuels</t>
  </si>
  <si>
    <t>Recurring</t>
  </si>
  <si>
    <t>COC incl org. soils</t>
  </si>
  <si>
    <t>Org. soils</t>
  </si>
  <si>
    <t>C opp. cost</t>
  </si>
  <si>
    <t>Total emission per distance</t>
  </si>
  <si>
    <t>Comp.</t>
  </si>
  <si>
    <t>Emissions per distance (mid-sized car)</t>
  </si>
  <si>
    <t>Error bars</t>
  </si>
  <si>
    <t>Main data</t>
  </si>
  <si>
    <t>Carbon costs of different fuel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</si>
</sst>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5" tint="-0.499984740745262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164" fontId="3" fillId="0" borderId="0" xfId="0" applyNumberFormat="1" applyFont="1"/>
    <xf numFmtId="2" fontId="3" fillId="0" borderId="0" xfId="0" applyNumberFormat="1" applyFont="1"/>
    <xf numFmtId="1" fontId="6" fillId="0" borderId="0" xfId="0" applyNumberFormat="1" applyFont="1" applyFill="1"/>
    <xf numFmtId="1" fontId="7" fillId="0" borderId="0" xfId="0" applyNumberFormat="1" applyFont="1" applyFill="1"/>
    <xf numFmtId="1" fontId="3" fillId="2" borderId="0" xfId="0" applyNumberFormat="1" applyFont="1" applyFill="1"/>
    <xf numFmtId="1" fontId="3" fillId="0" borderId="0" xfId="0" applyNumberFormat="1" applyFont="1"/>
    <xf numFmtId="0" fontId="8" fillId="0" borderId="0" xfId="0" applyFont="1" applyFill="1"/>
    <xf numFmtId="0" fontId="9" fillId="0" borderId="0" xfId="0" applyFont="1"/>
    <xf numFmtId="1" fontId="3" fillId="0" borderId="0" xfId="0" applyNumberFormat="1" applyFont="1" applyFill="1"/>
    <xf numFmtId="1" fontId="10" fillId="0" borderId="0" xfId="0" applyNumberFormat="1" applyFont="1"/>
    <xf numFmtId="0" fontId="8" fillId="0" borderId="0" xfId="0" applyFont="1"/>
    <xf numFmtId="9" fontId="11" fillId="0" borderId="0" xfId="1" applyFont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1" fontId="8" fillId="0" borderId="0" xfId="0" applyNumberFormat="1" applyFont="1" applyFill="1"/>
    <xf numFmtId="164" fontId="7" fillId="0" borderId="0" xfId="0" applyNumberFormat="1" applyFont="1" applyFill="1"/>
    <xf numFmtId="164" fontId="3" fillId="2" borderId="0" xfId="0" applyNumberFormat="1" applyFont="1" applyFill="1"/>
    <xf numFmtId="164" fontId="10" fillId="0" borderId="0" xfId="0" applyNumberFormat="1" applyFont="1"/>
    <xf numFmtId="165" fontId="6" fillId="0" borderId="0" xfId="1" applyNumberFormat="1" applyFont="1" applyFill="1"/>
    <xf numFmtId="165" fontId="6" fillId="0" borderId="0" xfId="1" applyNumberFormat="1" applyFont="1"/>
    <xf numFmtId="0" fontId="2" fillId="0" borderId="0" xfId="0" applyFont="1"/>
    <xf numFmtId="0" fontId="6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2" fillId="0" borderId="0" xfId="0" applyFont="1" applyFill="1"/>
    <xf numFmtId="0" fontId="13" fillId="0" borderId="0" xfId="0" applyFont="1" applyAlignment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16" fillId="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Fill="1"/>
    <xf numFmtId="0" fontId="20" fillId="0" borderId="0" xfId="0" applyFont="1"/>
    <xf numFmtId="0" fontId="21" fillId="0" borderId="0" xfId="0" applyFont="1"/>
    <xf numFmtId="0" fontId="16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701334873667387"/>
          <c:y val="4.3981560591218126E-2"/>
          <c:w val="0.77722292116916036"/>
          <c:h val="0.81910465356937512"/>
        </c:manualLayout>
      </c:layout>
      <c:barChart>
        <c:barDir val="bar"/>
        <c:grouping val="stacked"/>
        <c:varyColors val="0"/>
        <c:ser>
          <c:idx val="0"/>
          <c:order val="0"/>
          <c:tx>
            <c:v>Carbon opportunity cost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('Fig 2'!$A$18:$A$23,'Fig 2'!$A$28,'Fig 2'!$A$15)</c:f>
              <c:strCache>
                <c:ptCount val="8"/>
                <c:pt idx="0">
                  <c:v>Soybean biodiesel</c:v>
                </c:pt>
                <c:pt idx="1">
                  <c:v>Palm-oil biodiesel</c:v>
                </c:pt>
                <c:pt idx="2">
                  <c:v>Rapeseed biodiesel</c:v>
                </c:pt>
                <c:pt idx="3">
                  <c:v>Wheat ethanol</c:v>
                </c:pt>
                <c:pt idx="4">
                  <c:v>Maize ethanol</c:v>
                </c:pt>
                <c:pt idx="5">
                  <c:v>Cane ethanol</c:v>
                </c:pt>
                <c:pt idx="6">
                  <c:v>Gasoline/diesel avg</c:v>
                </c:pt>
                <c:pt idx="7">
                  <c:v>Solar power BEV
(Central Europe)</c:v>
                </c:pt>
              </c:strCache>
            </c:strRef>
          </c:cat>
          <c:val>
            <c:numRef>
              <c:f>('Fig 2'!$D$18:$D$23,'Fig 2'!$D$29,'Fig 2'!$D$15)</c:f>
              <c:numCache>
                <c:formatCode>0</c:formatCode>
                <c:ptCount val="8"/>
                <c:pt idx="0">
                  <c:v>584.31711321027694</c:v>
                </c:pt>
                <c:pt idx="1">
                  <c:v>503.205251178803</c:v>
                </c:pt>
                <c:pt idx="2">
                  <c:v>482.70596695165762</c:v>
                </c:pt>
                <c:pt idx="3">
                  <c:v>283.38073646955468</c:v>
                </c:pt>
                <c:pt idx="4">
                  <c:v>342.46527156913652</c:v>
                </c:pt>
                <c:pt idx="5">
                  <c:v>220.17351662422351</c:v>
                </c:pt>
                <c:pt idx="7" formatCode="0.0">
                  <c:v>1.316239316239316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698-4FAA-8543-7958F84D08A1}"/>
            </c:ext>
          </c:extLst>
        </c:ser>
        <c:ser>
          <c:idx val="1"/>
          <c:order val="1"/>
          <c:tx>
            <c:v>Production emissions</c:v>
          </c:tx>
          <c:spPr>
            <a:solidFill>
              <a:srgbClr val="D09E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('Fig 2'!$M$18:$M$23,'Fig 2'!$M$28,'Fig 2'!$M$15)</c:f>
                <c:numCache>
                  <c:formatCode>General</c:formatCode>
                  <c:ptCount val="8"/>
                  <c:pt idx="0">
                    <c:v>203.75153369285226</c:v>
                  </c:pt>
                  <c:pt idx="1">
                    <c:v>138.91250893516019</c:v>
                  </c:pt>
                  <c:pt idx="2">
                    <c:v>154.05966391022321</c:v>
                  </c:pt>
                  <c:pt idx="3">
                    <c:v>131.68967842150647</c:v>
                  </c:pt>
                  <c:pt idx="4">
                    <c:v>122.31644593977296</c:v>
                  </c:pt>
                  <c:pt idx="5">
                    <c:v>72.435473356590705</c:v>
                  </c:pt>
                  <c:pt idx="7">
                    <c:v>19.824501424501427</c:v>
                  </c:pt>
                </c:numCache>
              </c:numRef>
            </c:plus>
            <c:minus>
              <c:numRef>
                <c:f>('Fig 2'!$L$18:$L$23,'Fig 2'!$L$28,'Fig 2'!$L$15)</c:f>
                <c:numCache>
                  <c:formatCode>General</c:formatCode>
                  <c:ptCount val="8"/>
                  <c:pt idx="0">
                    <c:v>206.96872654637326</c:v>
                  </c:pt>
                  <c:pt idx="1">
                    <c:v>142.56697185724749</c:v>
                  </c:pt>
                  <c:pt idx="2">
                    <c:v>156.92647579558587</c:v>
                  </c:pt>
                  <c:pt idx="3">
                    <c:v>131.78595814910739</c:v>
                  </c:pt>
                  <c:pt idx="4">
                    <c:v>85.60600715890439</c:v>
                  </c:pt>
                  <c:pt idx="5">
                    <c:v>74.721276279185531</c:v>
                  </c:pt>
                  <c:pt idx="7">
                    <c:v>14.014784289784286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('Fig 2'!$A$18:$A$23,'Fig 2'!$A$28,'Fig 2'!$A$15)</c:f>
              <c:strCache>
                <c:ptCount val="8"/>
                <c:pt idx="0">
                  <c:v>Soybean biodiesel</c:v>
                </c:pt>
                <c:pt idx="1">
                  <c:v>Palm-oil biodiesel</c:v>
                </c:pt>
                <c:pt idx="2">
                  <c:v>Rapeseed biodiesel</c:v>
                </c:pt>
                <c:pt idx="3">
                  <c:v>Wheat ethanol</c:v>
                </c:pt>
                <c:pt idx="4">
                  <c:v>Maize ethanol</c:v>
                </c:pt>
                <c:pt idx="5">
                  <c:v>Cane ethanol</c:v>
                </c:pt>
                <c:pt idx="6">
                  <c:v>Gasoline/diesel avg</c:v>
                </c:pt>
                <c:pt idx="7">
                  <c:v>Solar power BEV
(Central Europe)</c:v>
                </c:pt>
              </c:strCache>
            </c:strRef>
          </c:cat>
          <c:val>
            <c:numRef>
              <c:f>('Fig 2'!$E$18:$E$23,'Fig 2'!$E$29,'Fig 2'!$E$15)</c:f>
              <c:numCache>
                <c:formatCode>0</c:formatCode>
                <c:ptCount val="8"/>
                <c:pt idx="0">
                  <c:v>54.426763398864566</c:v>
                </c:pt>
                <c:pt idx="1">
                  <c:v>107.92218776955747</c:v>
                </c:pt>
                <c:pt idx="2">
                  <c:v>109.06910087185038</c:v>
                </c:pt>
                <c:pt idx="3">
                  <c:v>223.98211871747498</c:v>
                </c:pt>
                <c:pt idx="4">
                  <c:v>155.36351138585059</c:v>
                </c:pt>
                <c:pt idx="5">
                  <c:v>41.240860695210259</c:v>
                </c:pt>
                <c:pt idx="7" formatCode="0.0">
                  <c:v>21.178571428571427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698-4FAA-8543-7958F84D08A1}"/>
            </c:ext>
          </c:extLst>
        </c:ser>
        <c:ser>
          <c:idx val="2"/>
          <c:order val="2"/>
          <c:tx>
            <c:v>Fossil-fuel CO2 emissions</c:v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val>
            <c:numRef>
              <c:f>('Fig 2'!$F$18:$F$23,'Fig 2'!$F$28,'Fig 2'!$F$15)</c:f>
              <c:numCache>
                <c:formatCode>0</c:formatCode>
                <c:ptCount val="8"/>
                <c:pt idx="6">
                  <c:v>194.13000000000002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05-43DA-BE82-D6B47CC5F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84681856"/>
        <c:axId val="84683392"/>
      </c:barChart>
      <c:catAx>
        <c:axId val="84681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83392"/>
        <c:crosses val="autoZero"/>
        <c:auto val="1"/>
        <c:lblAlgn val="ctr"/>
        <c:lblOffset val="100"/>
        <c:noMultiLvlLbl val="0"/>
      </c:catAx>
      <c:valAx>
        <c:axId val="8468339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sz="1000" b="1"/>
                  <a:t>g CO2 eq per km</a:t>
                </a:r>
              </a:p>
            </c:rich>
          </c:tx>
          <c:layout>
            <c:manualLayout>
              <c:xMode val="edge"/>
              <c:yMode val="edge"/>
              <c:x val="0.50398452420753448"/>
              <c:y val="0.9282403958222890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8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86264763555938"/>
          <c:y val="6.4881051815110516E-2"/>
          <c:w val="0.30313735236444067"/>
          <c:h val="0.227029496232024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414339</xdr:colOff>
      <xdr:row>11</xdr:row>
      <xdr:rowOff>28572</xdr:rowOff>
    </xdr:from>
    <xdr:to>
      <xdr:col>23</xdr:col>
      <xdr:colOff>219075</xdr:colOff>
      <xdr:row>35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BASE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GAI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LO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DISC%202%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DISC%206%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COC%20data+ex%20HIG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Allometrics &amp; Decay rates"/>
      <sheetName val="Discounting metrics"/>
      <sheetName val="Main Table DISCOUNTED"/>
      <sheetName val="Main Table AMORTIZED"/>
      <sheetName val="Table S3 - Food COC DISCOUNTED"/>
      <sheetName val="Table S3 - Food COC DISC p KCAL"/>
      <sheetName val="Table S3 - Export"/>
      <sheetName val="Summary DISCOUNTED"/>
      <sheetName val="Table SX - Food COC p DM DISC."/>
      <sheetName val="Table S3 - Food COC AMORTIZED"/>
      <sheetName val="Table S4 - Fuels COC DISCOUNTED"/>
      <sheetName val="Table S4 - Fuels COC AMORTIZ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0">
          <cell r="F10">
            <v>2.001327652627177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D5">
            <v>33.66416060884616</v>
          </cell>
        </row>
      </sheetData>
      <sheetData sheetId="21"/>
      <sheetData sheetId="22">
        <row r="10">
          <cell r="M10">
            <v>23.799895025211224</v>
          </cell>
        </row>
      </sheetData>
      <sheetData sheetId="23">
        <row r="10">
          <cell r="J10">
            <v>4.4901815175294013</v>
          </cell>
        </row>
      </sheetData>
      <sheetData sheetId="24">
        <row r="12">
          <cell r="Q12">
            <v>9.6337638936000012</v>
          </cell>
        </row>
      </sheetData>
      <sheetData sheetId="25">
        <row r="14">
          <cell r="Z14">
            <v>1.316239316239316</v>
          </cell>
          <cell r="AB14">
            <v>21.178571428571427</v>
          </cell>
        </row>
        <row r="17">
          <cell r="Z17">
            <v>567.7551710997792</v>
          </cell>
          <cell r="AA17">
            <v>16.561942110497746</v>
          </cell>
          <cell r="AB17">
            <v>54.426763398864566</v>
          </cell>
          <cell r="AC17">
            <v>638.74387660914147</v>
          </cell>
        </row>
        <row r="18">
          <cell r="Z18">
            <v>379.24506909340954</v>
          </cell>
          <cell r="AA18">
            <v>123.96018208539348</v>
          </cell>
          <cell r="AB18">
            <v>107.92218776955747</v>
          </cell>
          <cell r="AC18">
            <v>611.12743894836046</v>
          </cell>
        </row>
        <row r="19">
          <cell r="Z19">
            <v>432.08208111174218</v>
          </cell>
          <cell r="AA19">
            <v>50.623885839915424</v>
          </cell>
          <cell r="AB19">
            <v>109.06910087185038</v>
          </cell>
          <cell r="AC19">
            <v>591.77506782350792</v>
          </cell>
        </row>
        <row r="20">
          <cell r="Z20">
            <v>265.62448638292608</v>
          </cell>
          <cell r="AA20">
            <v>17.756250086628597</v>
          </cell>
          <cell r="AB20">
            <v>223.98211871747498</v>
          </cell>
          <cell r="AC20">
            <v>507.36285518702965</v>
          </cell>
        </row>
        <row r="21">
          <cell r="Z21">
            <v>324.80483204785514</v>
          </cell>
          <cell r="AA21">
            <v>17.660439521281393</v>
          </cell>
          <cell r="AB21">
            <v>155.36351138585059</v>
          </cell>
          <cell r="AC21">
            <v>497.8287829549871</v>
          </cell>
        </row>
        <row r="22">
          <cell r="Z22">
            <v>200.76109084264402</v>
          </cell>
          <cell r="AA22">
            <v>19.412425781579479</v>
          </cell>
          <cell r="AB22">
            <v>41.240860695210259</v>
          </cell>
          <cell r="AC22">
            <v>261.41437731943375</v>
          </cell>
        </row>
        <row r="25">
          <cell r="Z25">
            <v>173.66400000000002</v>
          </cell>
          <cell r="AA25">
            <v>0</v>
          </cell>
          <cell r="AB25">
            <v>37.386000000000003</v>
          </cell>
        </row>
        <row r="26">
          <cell r="Z26">
            <v>146.52000000000001</v>
          </cell>
          <cell r="AA26">
            <v>0</v>
          </cell>
          <cell r="AB26">
            <v>30.690000000000005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4">
          <cell r="AC14">
            <v>8.4800264550264561</v>
          </cell>
        </row>
      </sheetData>
      <sheetData sheetId="37">
        <row r="14">
          <cell r="AC14">
            <v>42.31931216931217</v>
          </cell>
        </row>
      </sheetData>
      <sheetData sheetId="38">
        <row r="14">
          <cell r="AC14">
            <v>28.480026455026454</v>
          </cell>
        </row>
      </sheetData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ounting metrics"/>
      <sheetName val="Amortization metrics"/>
      <sheetName val="Allom. &amp; decay"/>
      <sheetName val="Main Table DISCOUNTED"/>
      <sheetName val="Main Table AMORTIZED"/>
      <sheetName val="Table S3 - Food COC DISCOUNTED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D5">
            <v>38.698893053317782</v>
          </cell>
        </row>
      </sheetData>
      <sheetData sheetId="18"/>
      <sheetData sheetId="19">
        <row r="10">
          <cell r="M10">
            <v>27.30609525225487</v>
          </cell>
        </row>
      </sheetData>
      <sheetData sheetId="20"/>
      <sheetData sheetId="21"/>
      <sheetData sheetId="22">
        <row r="17">
          <cell r="AC17">
            <v>600.09519298823238</v>
          </cell>
        </row>
        <row r="18">
          <cell r="AC18">
            <v>527.72166535957933</v>
          </cell>
        </row>
        <row r="19">
          <cell r="AC19">
            <v>574.57293390017139</v>
          </cell>
        </row>
        <row r="20">
          <cell r="AC20">
            <v>639.05253360853612</v>
          </cell>
        </row>
        <row r="21">
          <cell r="AC21">
            <v>522.08582119176015</v>
          </cell>
        </row>
        <row r="22">
          <cell r="AC22">
            <v>276.34345830735236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Crop;pasture DISC.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26.891367745153481</v>
          </cell>
        </row>
      </sheetData>
      <sheetData sheetId="20"/>
      <sheetData sheetId="21">
        <row r="10">
          <cell r="M10">
            <v>18.582740788454398</v>
          </cell>
        </row>
      </sheetData>
      <sheetData sheetId="22"/>
      <sheetData sheetId="23"/>
      <sheetData sheetId="24">
        <row r="17">
          <cell r="AC17">
            <v>509.88054152476758</v>
          </cell>
        </row>
        <row r="18">
          <cell r="AC18">
            <v>516.52265015442231</v>
          </cell>
        </row>
        <row r="19">
          <cell r="AC19">
            <v>491.66220516148445</v>
          </cell>
        </row>
        <row r="20">
          <cell r="AC20">
            <v>439.74885891134556</v>
          </cell>
        </row>
        <row r="21">
          <cell r="AC21">
            <v>421.40247445591802</v>
          </cell>
        </row>
        <row r="22">
          <cell r="AC22">
            <v>210.5598364051009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22.556380232137041</v>
          </cell>
        </row>
      </sheetData>
      <sheetData sheetId="20"/>
      <sheetData sheetId="21">
        <row r="10">
          <cell r="M10">
            <v>15.486608915183442</v>
          </cell>
        </row>
      </sheetData>
      <sheetData sheetId="22"/>
      <sheetData sheetId="23"/>
      <sheetData sheetId="24">
        <row r="17">
          <cell r="AC17">
            <v>431.7751500627682</v>
          </cell>
        </row>
        <row r="18">
          <cell r="AC18">
            <v>468.56046709111297</v>
          </cell>
        </row>
        <row r="19">
          <cell r="AC19">
            <v>434.84859202792205</v>
          </cell>
        </row>
        <row r="20">
          <cell r="AC20">
            <v>375.57689703792227</v>
          </cell>
        </row>
        <row r="21">
          <cell r="AC21">
            <v>412.22277579608271</v>
          </cell>
        </row>
        <row r="22">
          <cell r="AC22">
            <v>186.69310104024822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;pasture DISC.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44.705391648129449</v>
          </cell>
        </row>
      </sheetData>
      <sheetData sheetId="20"/>
      <sheetData sheetId="21">
        <row r="10">
          <cell r="M10">
            <v>32.089297213763437</v>
          </cell>
        </row>
      </sheetData>
      <sheetData sheetId="22"/>
      <sheetData sheetId="23"/>
      <sheetData sheetId="24">
        <row r="17">
          <cell r="AC17">
            <v>842.49541030199373</v>
          </cell>
        </row>
        <row r="18">
          <cell r="AC18">
            <v>750.03994788352065</v>
          </cell>
        </row>
        <row r="19">
          <cell r="AC19">
            <v>745.83473173373113</v>
          </cell>
        </row>
        <row r="20">
          <cell r="AC20">
            <v>598.00716504965999</v>
          </cell>
        </row>
        <row r="21">
          <cell r="AC21">
            <v>620.14522889476007</v>
          </cell>
        </row>
        <row r="22">
          <cell r="AC22">
            <v>333.84985067602446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tion metrics"/>
      <sheetName val="Discounting metrics"/>
      <sheetName val="Allometrics &amp; Decay rates"/>
      <sheetName val="Crop;pasture DISC."/>
      <sheetName val="Main Table DISCOUNTED"/>
      <sheetName val="Main Table AMORTIZED"/>
      <sheetName val="Table S3 - Food COC DISCOUNTED"/>
      <sheetName val="Table S3 - Food COC DISC p KCAL"/>
      <sheetName val="Table SX - Food COC p DM DISC."/>
      <sheetName val="Table S3 - Food COC AMORTIZED"/>
      <sheetName val="Table S4 - Fuels COC DISCOUNTED"/>
      <sheetName val="Table S4 - Fuels COC AMORTIZED"/>
      <sheetName val="Summary DISCOUNTED"/>
      <sheetName val="Summary AMORTIZED"/>
      <sheetName val="Crops proc. &amp; prod. DISC"/>
      <sheetName val="Livestock products DISC"/>
      <sheetName val="Crop;pasture prod. AMORTIZED"/>
      <sheetName val="Crops proc. &amp; prod. AMORTIZED"/>
      <sheetName val="Livestock products AMORTIZED"/>
      <sheetName val="Ex - LU options sites DISC."/>
      <sheetName val="Ex - LU grass-ethanol DISC."/>
      <sheetName val="Ex - Crops DISC."/>
      <sheetName val="Ex - Livestock DISC."/>
      <sheetName val="Ex - Fuels DISC."/>
      <sheetName val="Ex - Powertrains; I. Main DISC."/>
      <sheetName val="Ex - PT.; II. PV DISC."/>
      <sheetName val="Ex - PT; III. Backup DISC."/>
      <sheetName val="Ex - PT; IV. Backup+PV DISC."/>
      <sheetName val="Ex - Diets DISC."/>
      <sheetName val="Ex - LU options AMORTIZED"/>
      <sheetName val="Ex - LU grass-ethanol AMORTIZED"/>
      <sheetName val="Ex - Crops AMORTIZED"/>
      <sheetName val="Ex - Livestock AMORTIZED"/>
      <sheetName val="Ex - Fuels AMORTIZED"/>
      <sheetName val="Ex - Powertrains; I. Main AMORT"/>
      <sheetName val="Ex - PT.; II. PV for battery"/>
      <sheetName val="Ex - PT; III. Backup for PV"/>
      <sheetName val="Ex - PT; IV. Backup+PV for batt"/>
      <sheetName val="Ex - Diets AMORT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D5">
            <v>40.436953472538875</v>
          </cell>
        </row>
      </sheetData>
      <sheetData sheetId="20"/>
      <sheetData sheetId="21">
        <row r="10">
          <cell r="M10">
            <v>29.017049261968062</v>
          </cell>
        </row>
      </sheetData>
      <sheetData sheetId="22"/>
      <sheetData sheetId="23"/>
      <sheetData sheetId="24">
        <row r="17">
          <cell r="AC17">
            <v>767.6072116935153</v>
          </cell>
        </row>
        <row r="18">
          <cell r="AC18">
            <v>705.73222774229873</v>
          </cell>
        </row>
        <row r="19">
          <cell r="AC19">
            <v>691.8879304855318</v>
          </cell>
        </row>
        <row r="20">
          <cell r="AC20">
            <v>574.97685146271385</v>
          </cell>
        </row>
        <row r="21">
          <cell r="AC21">
            <v>574.25509145405613</v>
          </cell>
        </row>
        <row r="22">
          <cell r="AC22">
            <v>312.26891823376667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pane xSplit="1" ySplit="5" topLeftCell="B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9" defaultRowHeight="12" x14ac:dyDescent="0.2"/>
  <cols>
    <col min="1" max="1" width="12.7109375" style="1" customWidth="1"/>
    <col min="2" max="3" width="5.28515625" style="1" customWidth="1"/>
    <col min="4" max="7" width="8.7109375" style="1" customWidth="1"/>
    <col min="8" max="8" width="6.5703125" style="1" customWidth="1"/>
    <col min="9" max="9" width="6.7109375" style="4" customWidth="1"/>
    <col min="10" max="10" width="6.7109375" style="3" customWidth="1"/>
    <col min="11" max="11" width="6.7109375" style="2" customWidth="1"/>
    <col min="12" max="15" width="6.7109375" style="1" customWidth="1"/>
    <col min="16" max="16384" width="9" style="1"/>
  </cols>
  <sheetData>
    <row r="1" spans="1:13" s="40" customFormat="1" ht="15.75" x14ac:dyDescent="0.25">
      <c r="A1" s="44" t="s">
        <v>35</v>
      </c>
      <c r="G1" s="43"/>
      <c r="I1" s="4"/>
      <c r="J1" s="42"/>
      <c r="K1" s="41"/>
    </row>
    <row r="2" spans="1:13" s="36" customFormat="1" ht="15.75" x14ac:dyDescent="0.25">
      <c r="B2" s="36" t="s">
        <v>34</v>
      </c>
      <c r="I2" s="39"/>
      <c r="J2" s="38" t="s">
        <v>33</v>
      </c>
      <c r="K2" s="37"/>
    </row>
    <row r="3" spans="1:13" s="25" customFormat="1" ht="15" x14ac:dyDescent="0.25">
      <c r="B3" s="25" t="s">
        <v>32</v>
      </c>
      <c r="H3" s="35" t="s">
        <v>31</v>
      </c>
      <c r="I3" s="34"/>
      <c r="J3" s="33" t="s">
        <v>30</v>
      </c>
      <c r="K3" s="32"/>
    </row>
    <row r="4" spans="1:13" s="12" customFormat="1" ht="24" x14ac:dyDescent="0.2">
      <c r="B4" s="31" t="s">
        <v>29</v>
      </c>
      <c r="C4" s="31" t="s">
        <v>28</v>
      </c>
      <c r="D4" s="31" t="s">
        <v>27</v>
      </c>
      <c r="E4" s="30" t="s">
        <v>26</v>
      </c>
      <c r="F4" s="30" t="s">
        <v>25</v>
      </c>
      <c r="G4" s="12" t="s">
        <v>24</v>
      </c>
      <c r="H4" s="29"/>
      <c r="I4" s="28"/>
      <c r="J4" s="15" t="s">
        <v>23</v>
      </c>
      <c r="K4" s="15" t="s">
        <v>22</v>
      </c>
      <c r="L4" s="27" t="s">
        <v>21</v>
      </c>
      <c r="M4" s="27" t="s">
        <v>20</v>
      </c>
    </row>
    <row r="5" spans="1:13" s="17" customFormat="1" ht="84" customHeight="1" x14ac:dyDescent="0.2">
      <c r="B5" s="18" t="s">
        <v>17</v>
      </c>
      <c r="C5" s="18" t="s">
        <v>17</v>
      </c>
      <c r="D5" s="18" t="s">
        <v>17</v>
      </c>
      <c r="E5" s="18" t="s">
        <v>17</v>
      </c>
      <c r="F5" s="18" t="s">
        <v>19</v>
      </c>
      <c r="G5" s="18" t="s">
        <v>19</v>
      </c>
      <c r="H5" s="18" t="s">
        <v>18</v>
      </c>
      <c r="I5" s="26"/>
      <c r="J5" s="18" t="s">
        <v>17</v>
      </c>
      <c r="K5" s="18" t="s">
        <v>17</v>
      </c>
      <c r="L5" s="18" t="s">
        <v>17</v>
      </c>
      <c r="M5" s="18" t="s">
        <v>17</v>
      </c>
    </row>
    <row r="7" spans="1:13" ht="15" x14ac:dyDescent="0.25">
      <c r="A7" s="25" t="s">
        <v>16</v>
      </c>
    </row>
    <row r="9" spans="1:13" x14ac:dyDescent="0.2">
      <c r="A9" s="12" t="s">
        <v>15</v>
      </c>
    </row>
    <row r="10" spans="1:13" x14ac:dyDescent="0.2">
      <c r="A10" s="1" t="s">
        <v>14</v>
      </c>
    </row>
    <row r="12" spans="1:13" ht="15" x14ac:dyDescent="0.25">
      <c r="A12" s="25" t="s">
        <v>13</v>
      </c>
    </row>
    <row r="13" spans="1:13" x14ac:dyDescent="0.2">
      <c r="G13" s="24">
        <f>G15/G28</f>
        <v>0.1158749845197071</v>
      </c>
    </row>
    <row r="14" spans="1:13" x14ac:dyDescent="0.2">
      <c r="A14" s="12" t="s">
        <v>12</v>
      </c>
      <c r="G14" s="23">
        <f>G15/G23</f>
        <v>8.6050396215673106E-2</v>
      </c>
    </row>
    <row r="15" spans="1:13" ht="48" x14ac:dyDescent="0.2">
      <c r="A15" s="17" t="s">
        <v>11</v>
      </c>
      <c r="B15" s="22">
        <f>'[1]Ex - Powertrains; I. Main DISC.'!Z14</f>
        <v>1.316239316239316</v>
      </c>
      <c r="C15" s="22">
        <f>'[1]Ex - Powertrains; I. Main DISC.'!AA14</f>
        <v>0</v>
      </c>
      <c r="D15" s="5">
        <f>B15+C15</f>
        <v>1.316239316239316</v>
      </c>
      <c r="E15" s="22">
        <f>'[1]Ex - Powertrains; I. Main DISC.'!AB14</f>
        <v>21.178571428571427</v>
      </c>
      <c r="F15" s="22"/>
      <c r="G15" s="21">
        <f>B15+E15+C15</f>
        <v>22.494810744810742</v>
      </c>
      <c r="J15" s="20">
        <f>MIN('[1]Ex - PT.; II. PV for battery'!$AC$14,'[1]Ex - PT; III. Backup for PV'!$AC$14,'[1]Ex - PT; IV. Backup+PV for batt'!$AC$14)</f>
        <v>8.4800264550264561</v>
      </c>
      <c r="K15" s="20">
        <f>MAX('[1]Ex - PT.; II. PV for battery'!$AC$14,'[1]Ex - PT; III. Backup for PV'!$AC$14,'[1]Ex - PT; IV. Backup+PV for batt'!$AC$14)</f>
        <v>42.31931216931217</v>
      </c>
      <c r="L15" s="7">
        <f>G15-J15</f>
        <v>14.014784289784286</v>
      </c>
      <c r="M15" s="7">
        <f>K15-G15</f>
        <v>19.824501424501427</v>
      </c>
    </row>
    <row r="16" spans="1:13" x14ac:dyDescent="0.2">
      <c r="J16" s="11"/>
      <c r="K16" s="11"/>
    </row>
    <row r="17" spans="1:13" s="3" customFormat="1" x14ac:dyDescent="0.2">
      <c r="A17" s="12" t="s">
        <v>10</v>
      </c>
      <c r="B17" s="12"/>
      <c r="C17" s="12"/>
      <c r="D17" s="12"/>
      <c r="E17" s="12"/>
      <c r="F17" s="12"/>
      <c r="G17" s="12"/>
      <c r="H17" s="1"/>
      <c r="I17" s="4"/>
      <c r="J17" s="19"/>
      <c r="K17" s="11"/>
      <c r="L17" s="1"/>
      <c r="M17" s="1"/>
    </row>
    <row r="18" spans="1:13" s="3" customFormat="1" ht="24" x14ac:dyDescent="0.2">
      <c r="A18" s="17" t="s">
        <v>9</v>
      </c>
      <c r="B18" s="14">
        <f>'[1]Ex - Powertrains; I. Main DISC.'!Z17</f>
        <v>567.7551710997792</v>
      </c>
      <c r="C18" s="14">
        <f>'[1]Ex - Powertrains; I. Main DISC.'!AA17</f>
        <v>16.561942110497746</v>
      </c>
      <c r="D18" s="10">
        <f>B18+C18</f>
        <v>584.31711321027694</v>
      </c>
      <c r="E18" s="14">
        <f>'[1]Ex - Powertrains; I. Main DISC.'!AB17</f>
        <v>54.426763398864566</v>
      </c>
      <c r="F18" s="14"/>
      <c r="G18" s="9">
        <f>B18+E18+C18</f>
        <v>638.74387660914147</v>
      </c>
      <c r="H18" s="12">
        <v>33.1</v>
      </c>
      <c r="I18" s="16">
        <f>G18/G$28-1</f>
        <v>2.290289376238301</v>
      </c>
      <c r="J18" s="8">
        <f>MIN('[1]Ex - Powertrains; I. Main DISC.'!$AC17,'[2]Ex - Powertrains; I. Main DISC.'!$AC17,'[3]Ex - Powertrains; I. Main DISC.'!$AC17,'[4]Ex - Powertrains; I. Main DISC.'!$AC17,'[5]Ex - Powertrains; I. Main DISC.'!$AC17,'[6]Ex - Powertrains; I. Main DISC.'!$AC17)</f>
        <v>431.7751500627682</v>
      </c>
      <c r="K18" s="8">
        <f>MAX('[1]Ex - Powertrains; I. Main DISC.'!$AC17,'[2]Ex - Powertrains; I. Main DISC.'!$AC17,'[3]Ex - Powertrains; I. Main DISC.'!$AC17,'[4]Ex - Powertrains; I. Main DISC.'!$AC17,'[5]Ex - Powertrains; I. Main DISC.'!$AC17,'[6]Ex - Powertrains; I. Main DISC.'!$AC17)</f>
        <v>842.49541030199373</v>
      </c>
      <c r="L18" s="7">
        <f>G18-J18</f>
        <v>206.96872654637326</v>
      </c>
      <c r="M18" s="7">
        <f>K18-G18</f>
        <v>203.75153369285226</v>
      </c>
    </row>
    <row r="19" spans="1:13" s="3" customFormat="1" ht="24" x14ac:dyDescent="0.2">
      <c r="A19" s="17" t="s">
        <v>8</v>
      </c>
      <c r="B19" s="14">
        <f>'[1]Ex - Powertrains; I. Main DISC.'!Z18</f>
        <v>379.24506909340954</v>
      </c>
      <c r="C19" s="14">
        <f>'[1]Ex - Powertrains; I. Main DISC.'!AA18</f>
        <v>123.96018208539348</v>
      </c>
      <c r="D19" s="10">
        <f>B19+C19</f>
        <v>503.205251178803</v>
      </c>
      <c r="E19" s="14">
        <f>'[1]Ex - Powertrains; I. Main DISC.'!AB18</f>
        <v>107.92218776955747</v>
      </c>
      <c r="F19" s="14"/>
      <c r="G19" s="9">
        <f>B19+E19+C19</f>
        <v>611.12743894836046</v>
      </c>
      <c r="H19" s="12">
        <v>33.1</v>
      </c>
      <c r="I19" s="16">
        <f>G19/G$28-1</f>
        <v>2.1480319319443693</v>
      </c>
      <c r="J19" s="8">
        <f>MIN('[1]Ex - Powertrains; I. Main DISC.'!$AC18,'[2]Ex - Powertrains; I. Main DISC.'!$AC18,'[3]Ex - Powertrains; I. Main DISC.'!$AC18,'[4]Ex - Powertrains; I. Main DISC.'!$AC18,'[5]Ex - Powertrains; I. Main DISC.'!$AC18,'[6]Ex - Powertrains; I. Main DISC.'!$AC18)</f>
        <v>468.56046709111297</v>
      </c>
      <c r="K19" s="8">
        <f>MAX('[1]Ex - Powertrains; I. Main DISC.'!$AC18,'[2]Ex - Powertrains; I. Main DISC.'!$AC18,'[3]Ex - Powertrains; I. Main DISC.'!$AC18,'[4]Ex - Powertrains; I. Main DISC.'!$AC18,'[5]Ex - Powertrains; I. Main DISC.'!$AC18,'[6]Ex - Powertrains; I. Main DISC.'!$AC18)</f>
        <v>750.03994788352065</v>
      </c>
      <c r="L19" s="7">
        <f>G19-J19</f>
        <v>142.56697185724749</v>
      </c>
      <c r="M19" s="7">
        <f>K19-G19</f>
        <v>138.91250893516019</v>
      </c>
    </row>
    <row r="20" spans="1:13" s="3" customFormat="1" ht="24" x14ac:dyDescent="0.2">
      <c r="A20" s="17" t="s">
        <v>7</v>
      </c>
      <c r="B20" s="14">
        <f>'[1]Ex - Powertrains; I. Main DISC.'!Z19</f>
        <v>432.08208111174218</v>
      </c>
      <c r="C20" s="14">
        <f>'[1]Ex - Powertrains; I. Main DISC.'!AA19</f>
        <v>50.623885839915424</v>
      </c>
      <c r="D20" s="10">
        <f>B20+C20</f>
        <v>482.70596695165762</v>
      </c>
      <c r="E20" s="14">
        <f>'[1]Ex - Powertrains; I. Main DISC.'!AB19</f>
        <v>109.06910087185038</v>
      </c>
      <c r="F20" s="14"/>
      <c r="G20" s="9">
        <f>B20+E20+C20</f>
        <v>591.77506782350792</v>
      </c>
      <c r="H20" s="12">
        <v>33.1</v>
      </c>
      <c r="I20" s="16">
        <f>G20/G$28-1</f>
        <v>2.0483442426389935</v>
      </c>
      <c r="J20" s="8">
        <f>MIN('[1]Ex - Powertrains; I. Main DISC.'!$AC19,'[2]Ex - Powertrains; I. Main DISC.'!$AC19,'[3]Ex - Powertrains; I. Main DISC.'!$AC19,'[4]Ex - Powertrains; I. Main DISC.'!$AC19,'[5]Ex - Powertrains; I. Main DISC.'!$AC19,'[6]Ex - Powertrains; I. Main DISC.'!$AC19)</f>
        <v>434.84859202792205</v>
      </c>
      <c r="K20" s="8">
        <f>MAX('[1]Ex - Powertrains; I. Main DISC.'!$AC19,'[2]Ex - Powertrains; I. Main DISC.'!$AC19,'[3]Ex - Powertrains; I. Main DISC.'!$AC19,'[4]Ex - Powertrains; I. Main DISC.'!$AC19,'[5]Ex - Powertrains; I. Main DISC.'!$AC19,'[6]Ex - Powertrains; I. Main DISC.'!$AC19)</f>
        <v>745.83473173373113</v>
      </c>
      <c r="L20" s="7">
        <f>G20-J20</f>
        <v>156.92647579558587</v>
      </c>
      <c r="M20" s="7">
        <f>K20-G20</f>
        <v>154.05966391022321</v>
      </c>
    </row>
    <row r="21" spans="1:13" s="3" customFormat="1" x14ac:dyDescent="0.2">
      <c r="A21" s="18" t="s">
        <v>6</v>
      </c>
      <c r="B21" s="14">
        <f>'[1]Ex - Powertrains; I. Main DISC.'!Z20</f>
        <v>265.62448638292608</v>
      </c>
      <c r="C21" s="14">
        <f>'[1]Ex - Powertrains; I. Main DISC.'!AA20</f>
        <v>17.756250086628597</v>
      </c>
      <c r="D21" s="10">
        <f>B21+C21</f>
        <v>283.38073646955468</v>
      </c>
      <c r="E21" s="14">
        <f>'[1]Ex - Powertrains; I. Main DISC.'!AB20</f>
        <v>223.98211871747498</v>
      </c>
      <c r="F21" s="14"/>
      <c r="G21" s="9">
        <f>B21+E21+C21</f>
        <v>507.36285518702965</v>
      </c>
      <c r="H21" s="12">
        <v>21.2</v>
      </c>
      <c r="I21" s="16">
        <f>G21/G$28-1</f>
        <v>1.6135211208315541</v>
      </c>
      <c r="J21" s="8">
        <f>MIN('[1]Ex - Powertrains; I. Main DISC.'!$AC20,'[2]Ex - Powertrains; I. Main DISC.'!$AC20,'[3]Ex - Powertrains; I. Main DISC.'!$AC20,'[4]Ex - Powertrains; I. Main DISC.'!$AC20,'[5]Ex - Powertrains; I. Main DISC.'!$AC20,'[6]Ex - Powertrains; I. Main DISC.'!$AC20)</f>
        <v>375.57689703792227</v>
      </c>
      <c r="K21" s="8">
        <f>MAX('[1]Ex - Powertrains; I. Main DISC.'!$AC20,'[2]Ex - Powertrains; I. Main DISC.'!$AC20,'[3]Ex - Powertrains; I. Main DISC.'!$AC20,'[4]Ex - Powertrains; I. Main DISC.'!$AC20,'[5]Ex - Powertrains; I. Main DISC.'!$AC20,'[6]Ex - Powertrains; I. Main DISC.'!$AC20)</f>
        <v>639.05253360853612</v>
      </c>
      <c r="L21" s="7">
        <f>G21-J21</f>
        <v>131.78595814910739</v>
      </c>
      <c r="M21" s="7">
        <f>K21-G21</f>
        <v>131.68967842150647</v>
      </c>
    </row>
    <row r="22" spans="1:13" s="3" customFormat="1" x14ac:dyDescent="0.2">
      <c r="A22" s="18" t="s">
        <v>5</v>
      </c>
      <c r="B22" s="14">
        <f>'[1]Ex - Powertrains; I. Main DISC.'!Z21</f>
        <v>324.80483204785514</v>
      </c>
      <c r="C22" s="14">
        <f>'[1]Ex - Powertrains; I. Main DISC.'!AA21</f>
        <v>17.660439521281393</v>
      </c>
      <c r="D22" s="10">
        <f>B22+C22</f>
        <v>342.46527156913652</v>
      </c>
      <c r="E22" s="14">
        <f>'[1]Ex - Powertrains; I. Main DISC.'!AB21</f>
        <v>155.36351138585059</v>
      </c>
      <c r="F22" s="14"/>
      <c r="G22" s="9">
        <f>B22+E22+C22</f>
        <v>497.8287829549871</v>
      </c>
      <c r="H22" s="12">
        <v>21.2</v>
      </c>
      <c r="I22" s="16">
        <f>G22/G$28-1</f>
        <v>1.5644093285684182</v>
      </c>
      <c r="J22" s="8">
        <f>MIN('[1]Ex - Powertrains; I. Main DISC.'!$AC21,'[2]Ex - Powertrains; I. Main DISC.'!$AC21,'[3]Ex - Powertrains; I. Main DISC.'!$AC21,'[4]Ex - Powertrains; I. Main DISC.'!$AC21,'[5]Ex - Powertrains; I. Main DISC.'!$AC21,'[6]Ex - Powertrains; I. Main DISC.'!$AC21)</f>
        <v>412.22277579608271</v>
      </c>
      <c r="K22" s="8">
        <f>MAX('[1]Ex - Powertrains; I. Main DISC.'!$AC21,'[2]Ex - Powertrains; I. Main DISC.'!$AC21,'[3]Ex - Powertrains; I. Main DISC.'!$AC21,'[4]Ex - Powertrains; I. Main DISC.'!$AC21,'[5]Ex - Powertrains; I. Main DISC.'!$AC21,'[6]Ex - Powertrains; I. Main DISC.'!$AC21)</f>
        <v>620.14522889476007</v>
      </c>
      <c r="L22" s="7">
        <f>G22-J22</f>
        <v>85.60600715890439</v>
      </c>
      <c r="M22" s="7">
        <f>K22-G22</f>
        <v>122.31644593977296</v>
      </c>
    </row>
    <row r="23" spans="1:13" s="3" customFormat="1" x14ac:dyDescent="0.2">
      <c r="A23" s="17" t="s">
        <v>4</v>
      </c>
      <c r="B23" s="14">
        <f>'[1]Ex - Powertrains; I. Main DISC.'!Z22</f>
        <v>200.76109084264402</v>
      </c>
      <c r="C23" s="14">
        <f>'[1]Ex - Powertrains; I. Main DISC.'!AA22</f>
        <v>19.412425781579479</v>
      </c>
      <c r="D23" s="10">
        <f>B23+C23</f>
        <v>220.17351662422351</v>
      </c>
      <c r="E23" s="14">
        <f>'[1]Ex - Powertrains; I. Main DISC.'!AB22</f>
        <v>41.240860695210259</v>
      </c>
      <c r="F23" s="14"/>
      <c r="G23" s="9">
        <f>B23+E23+C23</f>
        <v>261.41437731943375</v>
      </c>
      <c r="H23" s="12">
        <v>21.2</v>
      </c>
      <c r="I23" s="16">
        <f>G23/G$28-1</f>
        <v>0.34659443321193906</v>
      </c>
      <c r="J23" s="8">
        <f>MIN('[1]Ex - Powertrains; I. Main DISC.'!$AC22,'[2]Ex - Powertrains; I. Main DISC.'!$AC22,'[3]Ex - Powertrains; I. Main DISC.'!$AC22,'[4]Ex - Powertrains; I. Main DISC.'!$AC22,'[5]Ex - Powertrains; I. Main DISC.'!$AC22,'[6]Ex - Powertrains; I. Main DISC.'!$AC22)</f>
        <v>186.69310104024822</v>
      </c>
      <c r="K23" s="8">
        <f>MAX('[1]Ex - Powertrains; I. Main DISC.'!$AC22,'[2]Ex - Powertrains; I. Main DISC.'!$AC22,'[3]Ex - Powertrains; I. Main DISC.'!$AC22,'[4]Ex - Powertrains; I. Main DISC.'!$AC22,'[5]Ex - Powertrains; I. Main DISC.'!$AC22,'[6]Ex - Powertrains; I. Main DISC.'!$AC22)</f>
        <v>333.84985067602446</v>
      </c>
      <c r="L23" s="7">
        <f>G23-J23</f>
        <v>74.721276279185531</v>
      </c>
      <c r="M23" s="7">
        <f>K23-G23</f>
        <v>72.435473356590705</v>
      </c>
    </row>
    <row r="24" spans="1:13" x14ac:dyDescent="0.2">
      <c r="J24" s="11"/>
      <c r="K24" s="11"/>
    </row>
    <row r="25" spans="1:13" s="3" customFormat="1" x14ac:dyDescent="0.2">
      <c r="A25" s="12" t="s">
        <v>3</v>
      </c>
      <c r="B25" s="1"/>
      <c r="C25" s="1"/>
      <c r="D25" s="1"/>
      <c r="E25" s="1"/>
      <c r="F25" s="1"/>
      <c r="G25" s="1"/>
      <c r="H25" s="2"/>
      <c r="I25" s="4"/>
      <c r="J25" s="11"/>
      <c r="K25" s="11"/>
      <c r="L25" s="1"/>
      <c r="M25" s="1"/>
    </row>
    <row r="26" spans="1:13" s="3" customFormat="1" x14ac:dyDescent="0.2">
      <c r="A26" s="15" t="s">
        <v>2</v>
      </c>
      <c r="B26" s="14">
        <f>'[1]Ex - Powertrains; I. Main DISC.'!Z25</f>
        <v>173.66400000000002</v>
      </c>
      <c r="C26" s="14">
        <f>'[1]Ex - Powertrains; I. Main DISC.'!AA25</f>
        <v>0</v>
      </c>
      <c r="D26" s="14"/>
      <c r="E26" s="14">
        <f>'[1]Ex - Powertrains; I. Main DISC.'!AB25</f>
        <v>37.386000000000003</v>
      </c>
      <c r="F26" s="14"/>
      <c r="G26" s="13">
        <f>B26+E26+C26</f>
        <v>211.05</v>
      </c>
      <c r="H26" s="12">
        <v>34.200000000000003</v>
      </c>
      <c r="I26" s="4"/>
      <c r="J26" s="11"/>
      <c r="K26" s="11"/>
      <c r="L26" s="1"/>
      <c r="M26" s="1"/>
    </row>
    <row r="27" spans="1:13" s="3" customFormat="1" x14ac:dyDescent="0.2">
      <c r="A27" s="1" t="s">
        <v>1</v>
      </c>
      <c r="B27" s="14">
        <f>'[1]Ex - Powertrains; I. Main DISC.'!Z26</f>
        <v>146.52000000000001</v>
      </c>
      <c r="C27" s="14">
        <f>'[1]Ex - Powertrains; I. Main DISC.'!AA26</f>
        <v>0</v>
      </c>
      <c r="D27" s="14"/>
      <c r="E27" s="14">
        <f>'[1]Ex - Powertrains; I. Main DISC.'!AB26</f>
        <v>30.690000000000005</v>
      </c>
      <c r="F27" s="14"/>
      <c r="G27" s="13">
        <f>B27+E27+C27</f>
        <v>177.21</v>
      </c>
      <c r="H27" s="12">
        <v>35.799999999999997</v>
      </c>
      <c r="I27" s="4"/>
      <c r="J27" s="11"/>
      <c r="K27" s="11"/>
      <c r="L27" s="1"/>
      <c r="M27" s="1"/>
    </row>
    <row r="28" spans="1:13" s="3" customFormat="1" x14ac:dyDescent="0.2">
      <c r="A28" s="1" t="s">
        <v>0</v>
      </c>
      <c r="B28" s="10">
        <f>(B26+B27)/2</f>
        <v>160.09200000000001</v>
      </c>
      <c r="C28" s="10"/>
      <c r="D28" s="10">
        <f>B28+C28</f>
        <v>160.09200000000001</v>
      </c>
      <c r="E28" s="10">
        <f>(E26+E27)/2</f>
        <v>34.038000000000004</v>
      </c>
      <c r="F28" s="10">
        <f>E28+D28</f>
        <v>194.13000000000002</v>
      </c>
      <c r="G28" s="9">
        <f>B28+E28+C28</f>
        <v>194.13000000000002</v>
      </c>
      <c r="H28" s="1"/>
      <c r="I28" s="4"/>
      <c r="J28" s="8"/>
      <c r="K28" s="8"/>
      <c r="L28" s="7"/>
      <c r="M28" s="7"/>
    </row>
    <row r="32" spans="1:13" s="3" customFormat="1" x14ac:dyDescent="0.2">
      <c r="A32" s="1"/>
      <c r="B32" s="1"/>
      <c r="C32" s="1"/>
      <c r="D32" s="1"/>
      <c r="E32" s="1"/>
      <c r="F32" s="1"/>
      <c r="G32" s="1"/>
      <c r="H32" s="6"/>
      <c r="I32" s="4"/>
      <c r="K32" s="2"/>
      <c r="L32" s="1"/>
      <c r="M32" s="1"/>
    </row>
    <row r="38" spans="1:13" s="3" customFormat="1" x14ac:dyDescent="0.2">
      <c r="A38" s="1"/>
      <c r="B38" s="1"/>
      <c r="C38" s="1"/>
      <c r="D38" s="1"/>
      <c r="E38" s="1"/>
      <c r="F38" s="1"/>
      <c r="G38" s="1"/>
      <c r="H38" s="5"/>
      <c r="I38" s="4"/>
      <c r="K38" s="2"/>
      <c r="L38" s="1"/>
      <c r="M38" s="1"/>
    </row>
    <row r="39" spans="1:13" s="3" customFormat="1" x14ac:dyDescent="0.2">
      <c r="A39" s="1"/>
      <c r="B39" s="1"/>
      <c r="C39" s="1"/>
      <c r="D39" s="1"/>
      <c r="E39" s="1"/>
      <c r="F39" s="1"/>
      <c r="G39" s="1"/>
      <c r="H39" s="1"/>
      <c r="I39" s="4"/>
      <c r="K39" s="2"/>
      <c r="L39" s="1"/>
      <c r="M39" s="1"/>
    </row>
    <row r="40" spans="1:13" s="3" customFormat="1" x14ac:dyDescent="0.2">
      <c r="A40" s="1"/>
      <c r="B40" s="1"/>
      <c r="C40" s="1"/>
      <c r="D40" s="1"/>
      <c r="E40" s="1"/>
      <c r="F40" s="1"/>
      <c r="G40" s="1"/>
      <c r="H40" s="1"/>
      <c r="I40" s="4"/>
      <c r="K40" s="2"/>
      <c r="L40" s="1"/>
      <c r="M40" s="1"/>
    </row>
    <row r="41" spans="1:13" s="3" customFormat="1" x14ac:dyDescent="0.2">
      <c r="A41" s="1"/>
      <c r="B41" s="1"/>
      <c r="C41" s="1"/>
      <c r="D41" s="1"/>
      <c r="E41" s="1"/>
      <c r="F41" s="1"/>
      <c r="G41" s="1"/>
      <c r="H41" s="1"/>
      <c r="I41" s="4"/>
      <c r="K41" s="2"/>
      <c r="L41" s="1"/>
      <c r="M41" s="1"/>
    </row>
    <row r="42" spans="1:13" s="3" customFormat="1" x14ac:dyDescent="0.2">
      <c r="A42" s="1"/>
      <c r="B42" s="1"/>
      <c r="C42" s="1"/>
      <c r="D42" s="1"/>
      <c r="E42" s="1"/>
      <c r="F42" s="1"/>
      <c r="G42" s="1"/>
      <c r="H42" s="1"/>
      <c r="I42" s="4"/>
      <c r="K42" s="2"/>
      <c r="L42" s="1"/>
      <c r="M42" s="1"/>
    </row>
    <row r="43" spans="1:13" s="3" customFormat="1" x14ac:dyDescent="0.2">
      <c r="A43" s="1"/>
      <c r="B43" s="1"/>
      <c r="C43" s="1"/>
      <c r="D43" s="1"/>
      <c r="E43" s="1"/>
      <c r="F43" s="1"/>
      <c r="G43" s="1"/>
      <c r="H43" s="1"/>
      <c r="I43" s="4"/>
      <c r="K43" s="2"/>
      <c r="L43" s="1"/>
      <c r="M43" s="1"/>
    </row>
    <row r="44" spans="1:13" s="3" customFormat="1" x14ac:dyDescent="0.2">
      <c r="A44" s="1"/>
      <c r="B44" s="1"/>
      <c r="C44" s="1"/>
      <c r="D44" s="1"/>
      <c r="E44" s="1"/>
      <c r="F44" s="1"/>
      <c r="G44" s="1"/>
      <c r="H44" s="1"/>
      <c r="I44" s="4"/>
      <c r="K44" s="2"/>
      <c r="L44" s="1"/>
      <c r="M44" s="1"/>
    </row>
    <row r="45" spans="1:13" s="3" customFormat="1" x14ac:dyDescent="0.2">
      <c r="A45" s="1"/>
      <c r="B45" s="1"/>
      <c r="C45" s="1"/>
      <c r="D45" s="1"/>
      <c r="E45" s="1"/>
      <c r="F45" s="1"/>
      <c r="G45" s="1"/>
      <c r="H45" s="1"/>
      <c r="I45" s="4"/>
      <c r="K45" s="2"/>
      <c r="L45" s="1"/>
      <c r="M45" s="1"/>
    </row>
    <row r="46" spans="1:13" s="3" customFormat="1" x14ac:dyDescent="0.2">
      <c r="A46" s="1"/>
      <c r="B46" s="1"/>
      <c r="C46" s="1"/>
      <c r="D46" s="1"/>
      <c r="E46" s="1"/>
      <c r="F46" s="1"/>
      <c r="G46" s="1"/>
      <c r="H46" s="1"/>
      <c r="I46" s="4"/>
      <c r="K46" s="2"/>
      <c r="L46" s="1"/>
      <c r="M46" s="1"/>
    </row>
    <row r="47" spans="1:13" s="3" customFormat="1" x14ac:dyDescent="0.2">
      <c r="A47" s="1"/>
      <c r="B47" s="1"/>
      <c r="C47" s="1"/>
      <c r="D47" s="1"/>
      <c r="E47" s="1"/>
      <c r="F47" s="1"/>
      <c r="G47" s="1"/>
      <c r="H47" s="5"/>
      <c r="I47" s="4"/>
      <c r="K47" s="2"/>
      <c r="L47" s="1"/>
      <c r="M47" s="1"/>
    </row>
    <row r="48" spans="1:13" s="3" customFormat="1" x14ac:dyDescent="0.2">
      <c r="A48" s="1"/>
      <c r="B48" s="1"/>
      <c r="C48" s="1"/>
      <c r="D48" s="1"/>
      <c r="E48" s="1"/>
      <c r="F48" s="1"/>
      <c r="G48" s="1"/>
      <c r="H48" s="1"/>
      <c r="I48" s="4"/>
      <c r="K48" s="2"/>
      <c r="L48" s="1"/>
      <c r="M48" s="1"/>
    </row>
    <row r="49" spans="1:13" s="3" customFormat="1" x14ac:dyDescent="0.2">
      <c r="A49" s="1"/>
      <c r="B49" s="1"/>
      <c r="C49" s="1"/>
      <c r="D49" s="1"/>
      <c r="E49" s="1"/>
      <c r="F49" s="1"/>
      <c r="G49" s="1"/>
      <c r="H49" s="1"/>
      <c r="I49" s="4"/>
      <c r="K49" s="2"/>
      <c r="L49" s="1"/>
      <c r="M49" s="1"/>
    </row>
    <row r="50" spans="1:13" s="3" customFormat="1" x14ac:dyDescent="0.2">
      <c r="A50" s="1"/>
      <c r="B50" s="1"/>
      <c r="C50" s="1"/>
      <c r="D50" s="1"/>
      <c r="E50" s="1"/>
      <c r="F50" s="1"/>
      <c r="G50" s="1"/>
      <c r="H50" s="1"/>
      <c r="I50" s="4"/>
      <c r="K50" s="2"/>
      <c r="L50" s="1"/>
      <c r="M50" s="1"/>
    </row>
    <row r="51" spans="1:13" s="3" customFormat="1" x14ac:dyDescent="0.2">
      <c r="A51" s="1"/>
      <c r="B51" s="1"/>
      <c r="C51" s="1"/>
      <c r="D51" s="1"/>
      <c r="E51" s="1"/>
      <c r="F51" s="1"/>
      <c r="G51" s="1"/>
      <c r="H51" s="1"/>
      <c r="I51" s="4"/>
      <c r="K51" s="2"/>
      <c r="L51" s="1"/>
      <c r="M51" s="1"/>
    </row>
    <row r="52" spans="1:13" s="3" customFormat="1" x14ac:dyDescent="0.2">
      <c r="A52" s="1"/>
      <c r="B52" s="1"/>
      <c r="C52" s="1"/>
      <c r="D52" s="1"/>
      <c r="E52" s="1"/>
      <c r="F52" s="1"/>
      <c r="G52" s="1"/>
      <c r="H52" s="1"/>
      <c r="I52" s="4"/>
      <c r="K52" s="2"/>
      <c r="L52" s="1"/>
      <c r="M52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>Macmillan Publishing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Richards, Mark</dc:creator>
  <cp:lastModifiedBy>Richards, Mark</cp:lastModifiedBy>
  <dcterms:created xsi:type="dcterms:W3CDTF">2018-08-16T14:52:06Z</dcterms:created>
  <dcterms:modified xsi:type="dcterms:W3CDTF">2018-08-16T14:52:13Z</dcterms:modified>
</cp:coreProperties>
</file>