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22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everlysaylor/Library/Application Support/Box/Box Edit/Documents/319691945287/"/>
    </mc:Choice>
  </mc:AlternateContent>
  <bookViews>
    <workbookView xWindow="1400" yWindow="480" windowWidth="24200" windowHeight="14680" activeTab="1"/>
  </bookViews>
  <sheets>
    <sheet name="Table 1 Basalt geochemical data" sheetId="5" r:id="rId1"/>
    <sheet name="Table 2 Tephra geochemical data" sheetId="7" r:id="rId2"/>
    <sheet name="Table 3 Ar isotope data " sheetId="8" r:id="rId3"/>
    <sheet name="Table 4 Paleomagnetic data" sheetId="10" r:id="rId4"/>
    <sheet name="Table 5 Rate calculations" sheetId="13" r:id="rId5"/>
    <sheet name="Table 6 Vertebrate fauna " sheetId="6" r:id="rId6"/>
    <sheet name="Table 7 Sediment samples" sheetId="11" r:id="rId7"/>
    <sheet name="Table 8 Plant wax data" sheetId="4" r:id="rId8"/>
    <sheet name="Table 9a Pollen counts" sheetId="2" r:id="rId9"/>
    <sheet name="Table 9b Pollen description" sheetId="3" r:id="rId10"/>
    <sheet name="Table 9c Pollen affinities" sheetId="14" r:id="rId11"/>
    <sheet name="Table 10 Diatom species" sheetId="12" r:id="rId12"/>
  </sheets>
  <externalReferences>
    <externalReference r:id="rId13"/>
  </externalReferenc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7" i="4" l="1"/>
  <c r="J22" i="4"/>
  <c r="J24" i="4"/>
  <c r="J25" i="4"/>
  <c r="J26" i="4"/>
  <c r="J27" i="4"/>
  <c r="J28" i="4"/>
  <c r="J29" i="4"/>
  <c r="J30" i="4"/>
  <c r="J31" i="4"/>
  <c r="J32" i="4"/>
  <c r="J34" i="4"/>
  <c r="I34" i="4"/>
  <c r="H34" i="4"/>
  <c r="G34" i="4"/>
  <c r="F34" i="4"/>
  <c r="D34" i="4"/>
  <c r="B34" i="4"/>
  <c r="J33" i="4"/>
  <c r="I33" i="4"/>
  <c r="H33" i="4"/>
  <c r="G33" i="4"/>
  <c r="F33" i="4"/>
  <c r="D33" i="4"/>
  <c r="B33" i="4"/>
  <c r="Z107" i="7"/>
  <c r="Y107" i="7"/>
  <c r="X107" i="7"/>
  <c r="W107" i="7"/>
  <c r="V107" i="7"/>
  <c r="U107" i="7"/>
  <c r="T107" i="7"/>
  <c r="S107" i="7"/>
  <c r="R107" i="7"/>
  <c r="Q107" i="7"/>
  <c r="P107" i="7"/>
  <c r="O107" i="7"/>
  <c r="N107" i="7"/>
  <c r="M107" i="7"/>
  <c r="L107" i="7"/>
  <c r="K107" i="7"/>
  <c r="J107" i="7"/>
  <c r="I107" i="7"/>
  <c r="H107" i="7"/>
  <c r="G107" i="7"/>
  <c r="F107" i="7"/>
  <c r="E107" i="7"/>
  <c r="D107" i="7"/>
  <c r="C107" i="7"/>
  <c r="Z99" i="7"/>
  <c r="Y99" i="7"/>
  <c r="X99" i="7"/>
  <c r="W99" i="7"/>
  <c r="V99" i="7"/>
  <c r="U99" i="7"/>
  <c r="T99" i="7"/>
  <c r="S99" i="7"/>
  <c r="R99" i="7"/>
  <c r="Q99" i="7"/>
  <c r="P99" i="7"/>
  <c r="O99" i="7"/>
  <c r="N99" i="7"/>
  <c r="M99" i="7"/>
  <c r="L99" i="7"/>
  <c r="K99" i="7"/>
  <c r="J99" i="7"/>
  <c r="I99" i="7"/>
  <c r="H99" i="7"/>
  <c r="G99" i="7"/>
  <c r="F99" i="7"/>
  <c r="E99" i="7"/>
  <c r="D99" i="7"/>
  <c r="C99" i="7"/>
  <c r="Z89" i="7"/>
  <c r="Y89" i="7"/>
  <c r="X89" i="7"/>
  <c r="W89" i="7"/>
  <c r="U89" i="7"/>
  <c r="T89" i="7"/>
  <c r="S89" i="7"/>
  <c r="R89" i="7"/>
  <c r="Q89" i="7"/>
  <c r="P89" i="7"/>
  <c r="O89" i="7"/>
  <c r="N89" i="7"/>
  <c r="M89" i="7"/>
  <c r="L89" i="7"/>
  <c r="K89" i="7"/>
  <c r="J89" i="7"/>
  <c r="I89" i="7"/>
  <c r="H89" i="7"/>
  <c r="G89" i="7"/>
  <c r="F89" i="7"/>
  <c r="E89" i="7"/>
  <c r="D89" i="7"/>
  <c r="C89" i="7"/>
  <c r="Z71" i="7"/>
  <c r="Y71" i="7"/>
  <c r="X71" i="7"/>
  <c r="W71" i="7"/>
  <c r="V71" i="7"/>
  <c r="U71" i="7"/>
  <c r="T71" i="7"/>
  <c r="S71" i="7"/>
  <c r="R71" i="7"/>
  <c r="Q71" i="7"/>
  <c r="P71" i="7"/>
  <c r="O71" i="7"/>
  <c r="N71" i="7"/>
  <c r="M71" i="7"/>
  <c r="L71" i="7"/>
  <c r="K71" i="7"/>
  <c r="J71" i="7"/>
  <c r="I71" i="7"/>
  <c r="H71" i="7"/>
  <c r="G71" i="7"/>
  <c r="F71" i="7"/>
  <c r="E71" i="7"/>
  <c r="D71" i="7"/>
  <c r="C71" i="7"/>
  <c r="Z57" i="7"/>
  <c r="Y57" i="7"/>
  <c r="W57" i="7"/>
  <c r="U57" i="7"/>
  <c r="S57" i="7"/>
  <c r="Q57" i="7"/>
  <c r="O57" i="7"/>
  <c r="M57" i="7"/>
  <c r="K57" i="7"/>
  <c r="I57" i="7"/>
  <c r="G57" i="7"/>
  <c r="E57" i="7"/>
  <c r="C57" i="7"/>
  <c r="Z47" i="7"/>
  <c r="Y47" i="7"/>
  <c r="W47" i="7"/>
  <c r="U47" i="7"/>
  <c r="S47" i="7"/>
  <c r="Q47" i="7"/>
  <c r="O47" i="7"/>
  <c r="M47" i="7"/>
  <c r="K47" i="7"/>
  <c r="I47" i="7"/>
  <c r="G47" i="7"/>
  <c r="E47" i="7"/>
  <c r="C47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E38" i="7"/>
  <c r="D38" i="7"/>
  <c r="C38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J32" i="7"/>
  <c r="I32" i="7"/>
  <c r="H32" i="7"/>
  <c r="G32" i="7"/>
  <c r="E32" i="7"/>
  <c r="D32" i="7"/>
  <c r="C32" i="7"/>
  <c r="Z24" i="7"/>
  <c r="Y24" i="7"/>
  <c r="W24" i="7"/>
  <c r="U24" i="7"/>
  <c r="S24" i="7"/>
  <c r="Q24" i="7"/>
  <c r="O24" i="7"/>
  <c r="M24" i="7"/>
  <c r="K24" i="7"/>
  <c r="I24" i="7"/>
  <c r="G24" i="7"/>
  <c r="E24" i="7"/>
  <c r="C24" i="7"/>
  <c r="C5" i="12"/>
  <c r="C6" i="12"/>
  <c r="C7" i="12"/>
  <c r="C8" i="12"/>
  <c r="C9" i="12"/>
  <c r="C10" i="12"/>
  <c r="C11" i="12"/>
  <c r="C12" i="12"/>
  <c r="C13" i="12"/>
  <c r="C14" i="12"/>
  <c r="C17" i="12"/>
  <c r="C18" i="12"/>
  <c r="C19" i="12"/>
  <c r="C20" i="12"/>
  <c r="C21" i="12"/>
  <c r="C22" i="12"/>
  <c r="C23" i="12"/>
  <c r="C24" i="12"/>
  <c r="B24" i="12"/>
  <c r="D5" i="12"/>
  <c r="E5" i="12"/>
  <c r="E20" i="13"/>
  <c r="E19" i="13"/>
  <c r="E16" i="13"/>
  <c r="E15" i="13"/>
  <c r="E14" i="13"/>
  <c r="E11" i="13"/>
  <c r="E8" i="13"/>
  <c r="E7" i="13"/>
  <c r="E6" i="13"/>
  <c r="E5" i="13"/>
  <c r="C5" i="13"/>
  <c r="C11" i="13"/>
  <c r="C6" i="13"/>
  <c r="AN32" i="2"/>
  <c r="AN31" i="2"/>
  <c r="AN30" i="2"/>
  <c r="AN29" i="2"/>
  <c r="AN28" i="2"/>
  <c r="AN27" i="2"/>
  <c r="AN26" i="2"/>
  <c r="AN25" i="2"/>
  <c r="AN24" i="2"/>
  <c r="AN23" i="2"/>
  <c r="AN22" i="2"/>
  <c r="AN21" i="2"/>
  <c r="AN20" i="2"/>
  <c r="AN19" i="2"/>
  <c r="AN18" i="2"/>
  <c r="AN17" i="2"/>
  <c r="C17" i="2"/>
  <c r="D5" i="13"/>
  <c r="B66" i="5"/>
  <c r="B67" i="5"/>
  <c r="B68" i="5"/>
  <c r="B69" i="5"/>
  <c r="B70" i="5"/>
  <c r="B71" i="5"/>
  <c r="K67" i="5"/>
  <c r="K68" i="5"/>
  <c r="K71" i="5"/>
  <c r="J67" i="5"/>
  <c r="J68" i="5"/>
  <c r="J71" i="5"/>
  <c r="I67" i="5"/>
  <c r="I68" i="5"/>
  <c r="I71" i="5"/>
  <c r="H67" i="5"/>
  <c r="H68" i="5"/>
  <c r="H71" i="5"/>
  <c r="G67" i="5"/>
  <c r="G68" i="5"/>
  <c r="G71" i="5"/>
  <c r="F67" i="5"/>
  <c r="F68" i="5"/>
  <c r="F71" i="5"/>
  <c r="E67" i="5"/>
  <c r="E68" i="5"/>
  <c r="E71" i="5"/>
  <c r="D67" i="5"/>
  <c r="D68" i="5"/>
  <c r="D71" i="5"/>
  <c r="C67" i="5"/>
  <c r="C68" i="5"/>
  <c r="C71" i="5"/>
  <c r="K66" i="5"/>
  <c r="K70" i="5"/>
  <c r="J66" i="5"/>
  <c r="J70" i="5"/>
  <c r="I66" i="5"/>
  <c r="I70" i="5"/>
  <c r="H66" i="5"/>
  <c r="H70" i="5"/>
  <c r="G66" i="5"/>
  <c r="G70" i="5"/>
  <c r="F66" i="5"/>
  <c r="F70" i="5"/>
  <c r="E66" i="5"/>
  <c r="E70" i="5"/>
  <c r="D66" i="5"/>
  <c r="D70" i="5"/>
  <c r="C66" i="5"/>
  <c r="C70" i="5"/>
  <c r="K69" i="5"/>
  <c r="J69" i="5"/>
  <c r="I69" i="5"/>
  <c r="H69" i="5"/>
  <c r="G69" i="5"/>
  <c r="F69" i="5"/>
  <c r="E69" i="5"/>
  <c r="D69" i="5"/>
  <c r="C69" i="5"/>
  <c r="D20" i="13"/>
  <c r="C20" i="13"/>
  <c r="D19" i="13"/>
  <c r="C19" i="13"/>
  <c r="C16" i="13"/>
  <c r="D15" i="13"/>
  <c r="C15" i="13"/>
  <c r="D14" i="13"/>
  <c r="C14" i="13"/>
  <c r="D8" i="13"/>
  <c r="C8" i="13"/>
  <c r="C7" i="13"/>
  <c r="K24" i="5"/>
  <c r="J24" i="5"/>
  <c r="I24" i="5"/>
  <c r="H24" i="5"/>
  <c r="G24" i="5"/>
  <c r="F24" i="5"/>
  <c r="E24" i="5"/>
  <c r="D24" i="5"/>
  <c r="C24" i="5"/>
  <c r="B24" i="5"/>
</calcChain>
</file>

<file path=xl/sharedStrings.xml><?xml version="1.0" encoding="utf-8"?>
<sst xmlns="http://schemas.openxmlformats.org/spreadsheetml/2006/main" count="1779" uniqueCount="1120">
  <si>
    <t>MRD-210</t>
  </si>
  <si>
    <t>MRD-416</t>
  </si>
  <si>
    <t>MRD-413</t>
  </si>
  <si>
    <t>MRD-414</t>
  </si>
  <si>
    <t>MRD-223</t>
  </si>
  <si>
    <t>MRD-218</t>
  </si>
  <si>
    <t>MRD-225</t>
  </si>
  <si>
    <t>MRD-226</t>
  </si>
  <si>
    <t>Amaranthaceae</t>
  </si>
  <si>
    <t>Aerva* javanica</t>
  </si>
  <si>
    <t>Aerva* lanata</t>
  </si>
  <si>
    <t>Boraginaceae</t>
  </si>
  <si>
    <t>Capparidaceae</t>
  </si>
  <si>
    <t>Combretaceae</t>
  </si>
  <si>
    <t>Combretum* molle</t>
  </si>
  <si>
    <t>Euphorbiaceae</t>
  </si>
  <si>
    <t>Acalypha</t>
  </si>
  <si>
    <t>Oleaceae</t>
  </si>
  <si>
    <t>Olea capensis*</t>
  </si>
  <si>
    <t>Poaceae</t>
  </si>
  <si>
    <t>Zygophyllaceae</t>
  </si>
  <si>
    <t>Tribulus</t>
  </si>
  <si>
    <t>Asteraceae</t>
  </si>
  <si>
    <t>Fabaceae</t>
  </si>
  <si>
    <t>1686-1</t>
  </si>
  <si>
    <t>1686-2</t>
  </si>
  <si>
    <t>1686-3</t>
  </si>
  <si>
    <t>1686-4</t>
  </si>
  <si>
    <t>1686-5</t>
  </si>
  <si>
    <t>1686-6</t>
  </si>
  <si>
    <t>1686-7</t>
  </si>
  <si>
    <t>1686-8</t>
  </si>
  <si>
    <t>1691-1</t>
  </si>
  <si>
    <t>1691-2</t>
  </si>
  <si>
    <t>1691-3</t>
  </si>
  <si>
    <t>1691-4</t>
  </si>
  <si>
    <t>1691-5</t>
  </si>
  <si>
    <t>1691-6</t>
  </si>
  <si>
    <t>1691-7</t>
  </si>
  <si>
    <t>1691-8</t>
  </si>
  <si>
    <t>MRD-228</t>
  </si>
  <si>
    <t>MRD-227</t>
  </si>
  <si>
    <t>MRD-211</t>
  </si>
  <si>
    <t>LHG-249</t>
  </si>
  <si>
    <t>LHG-248</t>
  </si>
  <si>
    <t>LHG-247</t>
  </si>
  <si>
    <t>LHG-243</t>
  </si>
  <si>
    <t>LHG-246</t>
  </si>
  <si>
    <t>Ulmaceae</t>
  </si>
  <si>
    <t>Typha</t>
  </si>
  <si>
    <t>Flueggea* virosa</t>
  </si>
  <si>
    <t>Indigofera*</t>
  </si>
  <si>
    <t>Tamarix</t>
  </si>
  <si>
    <t>Digera* muricata</t>
  </si>
  <si>
    <t>Moraceae</t>
  </si>
  <si>
    <t>Rosaceae</t>
  </si>
  <si>
    <t>Cordia africana*</t>
  </si>
  <si>
    <t>Hagenia abyssinica</t>
  </si>
  <si>
    <t>Celtis</t>
  </si>
  <si>
    <t>Trilepisium* madagascarensis</t>
  </si>
  <si>
    <t>Sample label</t>
  </si>
  <si>
    <t>Capparis fascicularis*</t>
  </si>
  <si>
    <t>Typhaceae</t>
  </si>
  <si>
    <t>Sphaeranthus* ukambensis</t>
  </si>
  <si>
    <t>Pteridophyte trilete</t>
  </si>
  <si>
    <t>Column 2: Sample label</t>
  </si>
  <si>
    <t>Column 3: Mass of dried sediment (g)</t>
  </si>
  <si>
    <t>Mass of dried sediment (g)</t>
  </si>
  <si>
    <t>Pollen laboratory number</t>
  </si>
  <si>
    <t>Column 1: Pollen laboratory number</t>
  </si>
  <si>
    <t>Notes</t>
  </si>
  <si>
    <t>Indeterminable</t>
  </si>
  <si>
    <t>Pollen type</t>
  </si>
  <si>
    <t>H</t>
  </si>
  <si>
    <t>herb frequently shrubby or growing in erect clumps, 0.3-1.5 m tall</t>
  </si>
  <si>
    <t>perennial herb 0.3-2 m tall</t>
  </si>
  <si>
    <t>ST(L)</t>
  </si>
  <si>
    <t>trees or shrubs, less often climbers or scramblers</t>
  </si>
  <si>
    <t>T(S)</t>
  </si>
  <si>
    <t>semi-deciduous to deciduous small tree 5-7 m high, sometimes 10-17m, sometimes shrubby</t>
  </si>
  <si>
    <t>annual or perennial herbs</t>
  </si>
  <si>
    <t>erect annual herb 12-50 cm tall</t>
  </si>
  <si>
    <t>HS(T)</t>
  </si>
  <si>
    <t>annual or perennial herbs or shrubs, rarely trees</t>
  </si>
  <si>
    <t>SL(T)</t>
  </si>
  <si>
    <t>scrambling shrub, rarely smal tree, 3-4 m tall</t>
  </si>
  <si>
    <t>HST(L)</t>
  </si>
  <si>
    <t>herbs, shrubs or trees, sometimes scrambling or climbing with or without thorns</t>
  </si>
  <si>
    <t>HS(TL)</t>
  </si>
  <si>
    <t>annual or perennial herbs, shrubs or rarely trees</t>
  </si>
  <si>
    <t>ST</t>
  </si>
  <si>
    <t>trees or shrubs</t>
  </si>
  <si>
    <t>HS</t>
  </si>
  <si>
    <t>herbs or shrubs</t>
  </si>
  <si>
    <t>T</t>
  </si>
  <si>
    <t>evergreen tree to 25 m tall</t>
  </si>
  <si>
    <t>evergreen shrub or tree 25 m tall</t>
  </si>
  <si>
    <t>H(T)</t>
  </si>
  <si>
    <t>annual or perennial herbs (rarely tree-like: bamboo)</t>
  </si>
  <si>
    <t>evergreen tree up to 20 m tall</t>
  </si>
  <si>
    <t>shrubs or small trees</t>
  </si>
  <si>
    <t>Ha</t>
  </si>
  <si>
    <t>robust perennial herbs usually 1-3 m tall</t>
  </si>
  <si>
    <t>herbs, sometimes with woody base</t>
  </si>
  <si>
    <t>Plant habitus</t>
  </si>
  <si>
    <t>Familly</t>
  </si>
  <si>
    <t>Column 2: Pollen type</t>
  </si>
  <si>
    <t>Column 3: Plant habitus: tree (T), shrub (S), herb (H), liana (L), aquatic(a)</t>
  </si>
  <si>
    <t>riparian forest</t>
  </si>
  <si>
    <t>savanna</t>
  </si>
  <si>
    <t>montane forest</t>
  </si>
  <si>
    <t>low-energy river or lake</t>
  </si>
  <si>
    <t>Column 1</t>
  </si>
  <si>
    <t>Sample ID</t>
  </si>
  <si>
    <t xml:space="preserve">Column 2 </t>
  </si>
  <si>
    <t>Column 3</t>
  </si>
  <si>
    <t>Standard deviation of carbon isotopes</t>
  </si>
  <si>
    <t>Column 4</t>
  </si>
  <si>
    <t>Column 5</t>
  </si>
  <si>
    <t>Standard deviation of hydrogen isotopes</t>
  </si>
  <si>
    <t>Column 6</t>
  </si>
  <si>
    <t>Column 7</t>
  </si>
  <si>
    <t>Column 8</t>
  </si>
  <si>
    <t>Column 10</t>
  </si>
  <si>
    <t xml:space="preserve">Carbon preference index (CPI), CPI = 2 Σ [C26-30 even ] / (Σ[C25-29 odd ] + [C27-31 odd ]) </t>
  </si>
  <si>
    <t>Column 11</t>
  </si>
  <si>
    <t>Average chain length (ACL), ACL = Σ(Cn·n)/ΣCn</t>
  </si>
  <si>
    <r>
      <t xml:space="preserve">Concentration of C28 </t>
    </r>
    <r>
      <rPr>
        <i/>
        <sz val="11"/>
        <color theme="1"/>
        <rFont val="Calibri"/>
        <family val="2"/>
        <scheme val="minor"/>
      </rPr>
      <t>n-</t>
    </r>
    <r>
      <rPr>
        <sz val="11"/>
        <color theme="1"/>
        <rFont val="Calibri"/>
        <family val="2"/>
        <scheme val="minor"/>
      </rPr>
      <t xml:space="preserve">alkanoic acid in sediment  </t>
    </r>
  </si>
  <si>
    <r>
      <t xml:space="preserve">Concentration of C24-C32 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-alkanoic acids in sediment  </t>
    </r>
  </si>
  <si>
    <t>Mass of sample</t>
  </si>
  <si>
    <t>Sample lithology</t>
  </si>
  <si>
    <t>Sample</t>
  </si>
  <si>
    <r>
      <rPr>
        <b/>
        <sz val="10"/>
        <color indexed="8"/>
        <rFont val="Symbol"/>
        <family val="1"/>
        <charset val="2"/>
      </rPr>
      <t>d</t>
    </r>
    <r>
      <rPr>
        <b/>
        <vertAlign val="superscript"/>
        <sz val="10"/>
        <color indexed="8"/>
        <rFont val="Times New Roman"/>
        <family val="1"/>
      </rPr>
      <t>13</t>
    </r>
    <r>
      <rPr>
        <b/>
        <sz val="10"/>
        <color indexed="8"/>
        <rFont val="Times New Roman"/>
        <family val="1"/>
        <charset val="2"/>
      </rPr>
      <t>C</t>
    </r>
    <r>
      <rPr>
        <b/>
        <vertAlign val="subscript"/>
        <sz val="10"/>
        <color indexed="8"/>
        <rFont val="Times New Roman"/>
        <family val="1"/>
      </rPr>
      <t xml:space="preserve">C28 </t>
    </r>
    <r>
      <rPr>
        <b/>
        <sz val="10"/>
        <color indexed="8"/>
        <rFont val="Times New Roman"/>
        <family val="1"/>
        <charset val="2"/>
      </rPr>
      <t>(‰)</t>
    </r>
  </si>
  <si>
    <t xml:space="preserve">  σ </t>
  </si>
  <si>
    <r>
      <rPr>
        <b/>
        <sz val="10"/>
        <rFont val="Symbol"/>
        <family val="1"/>
        <charset val="2"/>
      </rPr>
      <t>d</t>
    </r>
    <r>
      <rPr>
        <b/>
        <sz val="10"/>
        <rFont val="Times New Roman"/>
        <family val="1"/>
        <charset val="2"/>
      </rPr>
      <t>D</t>
    </r>
    <r>
      <rPr>
        <b/>
        <vertAlign val="subscript"/>
        <sz val="10"/>
        <rFont val="Times New Roman"/>
        <family val="1"/>
      </rPr>
      <t xml:space="preserve">C28 </t>
    </r>
    <r>
      <rPr>
        <b/>
        <sz val="10"/>
        <rFont val="Times New Roman"/>
        <family val="1"/>
        <charset val="2"/>
      </rPr>
      <t>(‰)</t>
    </r>
  </si>
  <si>
    <t xml:space="preserve">σ   </t>
  </si>
  <si>
    <t>CPI</t>
  </si>
  <si>
    <t>ACL</t>
  </si>
  <si>
    <t xml:space="preserve">
C28 (ng/g)
</t>
  </si>
  <si>
    <t>C24-C32 (ng/g)</t>
  </si>
  <si>
    <t>Sample Mass (g)</t>
  </si>
  <si>
    <t>Lithology</t>
  </si>
  <si>
    <t>WM18-MRD-210</t>
  </si>
  <si>
    <t>Sand</t>
  </si>
  <si>
    <t>WM18-MRD-414</t>
  </si>
  <si>
    <t>Clay</t>
  </si>
  <si>
    <t>WM18-MRD-228</t>
  </si>
  <si>
    <t>Silt</t>
  </si>
  <si>
    <t>WM18-LHG-248</t>
  </si>
  <si>
    <t>n.d.</t>
  </si>
  <si>
    <t>WM18-LHG-249</t>
  </si>
  <si>
    <t>WM18-LHG-250</t>
  </si>
  <si>
    <t>WM18-MRD-223</t>
  </si>
  <si>
    <t>WM18-MRD-225</t>
  </si>
  <si>
    <t>WM18-MRD-227</t>
  </si>
  <si>
    <t>WM18-LHG-243</t>
  </si>
  <si>
    <t>WM18-LHG-247</t>
  </si>
  <si>
    <t>WM18-MRD-416</t>
  </si>
  <si>
    <t>WM18-MRD-413</t>
  </si>
  <si>
    <t>WM18-MRD-218</t>
  </si>
  <si>
    <t>WM18-LHG-246</t>
  </si>
  <si>
    <t>WM18-LHG-258</t>
  </si>
  <si>
    <t>n.d</t>
  </si>
  <si>
    <t xml:space="preserve">Mean </t>
  </si>
  <si>
    <t>-</t>
  </si>
  <si>
    <t xml:space="preserve">  -</t>
  </si>
  <si>
    <t>σ</t>
  </si>
  <si>
    <t>Specimen</t>
  </si>
  <si>
    <t>BAM 103</t>
  </si>
  <si>
    <t>BAM 104</t>
  </si>
  <si>
    <t>BAM 105</t>
  </si>
  <si>
    <t>BAM 106</t>
  </si>
  <si>
    <t>BAM 107</t>
  </si>
  <si>
    <t>BAM 108</t>
  </si>
  <si>
    <t>BAM 109</t>
  </si>
  <si>
    <t>BAM 110</t>
  </si>
  <si>
    <t>BAM 111</t>
  </si>
  <si>
    <t>BAM 112</t>
  </si>
  <si>
    <t>GDB</t>
  </si>
  <si>
    <t>DDB</t>
  </si>
  <si>
    <t>KBB</t>
  </si>
  <si>
    <t>AAB</t>
  </si>
  <si>
    <t>GGB</t>
  </si>
  <si>
    <t>MLB</t>
  </si>
  <si>
    <t>2.19-2.79</t>
  </si>
  <si>
    <t>1.5-2.29</t>
  </si>
  <si>
    <t>1.26-1.4</t>
  </si>
  <si>
    <t>1.17-1.54</t>
  </si>
  <si>
    <t>2.71-2.93</t>
  </si>
  <si>
    <t>1.73-2.14</t>
  </si>
  <si>
    <t>FeO</t>
  </si>
  <si>
    <t>MnO</t>
  </si>
  <si>
    <t>MgO</t>
  </si>
  <si>
    <t>CaO</t>
  </si>
  <si>
    <t>0.39-1.06</t>
  </si>
  <si>
    <t>0.2-0.38</t>
  </si>
  <si>
    <t>0.07-0.62</t>
  </si>
  <si>
    <t>0.05-0.1</t>
  </si>
  <si>
    <t>0.51-0.74</t>
  </si>
  <si>
    <t>0.16-0.67</t>
  </si>
  <si>
    <t>0.34-0.74</t>
  </si>
  <si>
    <t>0.22-0.28</t>
  </si>
  <si>
    <t>0.14-0.16</t>
  </si>
  <si>
    <t>0.1-0.18</t>
  </si>
  <si>
    <t>0.33-0.37</t>
  </si>
  <si>
    <t>0.21-0.28</t>
  </si>
  <si>
    <t>Total</t>
  </si>
  <si>
    <t>LOI</t>
  </si>
  <si>
    <t>Rb</t>
  </si>
  <si>
    <t>&lt;0.5</t>
  </si>
  <si>
    <t>Sr</t>
  </si>
  <si>
    <t>Y</t>
  </si>
  <si>
    <t>Zr</t>
  </si>
  <si>
    <t>159-205</t>
  </si>
  <si>
    <t>91-95</t>
  </si>
  <si>
    <t>58-74</t>
  </si>
  <si>
    <t>45-68</t>
  </si>
  <si>
    <t>221-258</t>
  </si>
  <si>
    <t>97-133</t>
  </si>
  <si>
    <t>V</t>
  </si>
  <si>
    <t>Ni</t>
  </si>
  <si>
    <t>Cr</t>
  </si>
  <si>
    <t>Nb</t>
  </si>
  <si>
    <t>22.5-30.4</t>
  </si>
  <si>
    <t>9.5-9.8</t>
  </si>
  <si>
    <t>4.6-7.5</t>
  </si>
  <si>
    <t>1.2-4.5</t>
  </si>
  <si>
    <t>25.9-31.2</t>
  </si>
  <si>
    <t>11.0-16.2</t>
  </si>
  <si>
    <t>Ga</t>
  </si>
  <si>
    <t>Cu</t>
  </si>
  <si>
    <t>Zn</t>
  </si>
  <si>
    <t>Co</t>
  </si>
  <si>
    <t>Ba</t>
  </si>
  <si>
    <t>La</t>
  </si>
  <si>
    <t>Ce</t>
  </si>
  <si>
    <t>U</t>
  </si>
  <si>
    <t>Th</t>
  </si>
  <si>
    <t>Sc</t>
  </si>
  <si>
    <t>Pb</t>
  </si>
  <si>
    <t>&lt;1</t>
  </si>
  <si>
    <t>Ti (ppm)</t>
  </si>
  <si>
    <t>Ti/Y</t>
  </si>
  <si>
    <t>328-478</t>
  </si>
  <si>
    <t>304-420</t>
  </si>
  <si>
    <t>270-380</t>
  </si>
  <si>
    <t>241-330</t>
  </si>
  <si>
    <t>422-527</t>
  </si>
  <si>
    <t>335-513</t>
  </si>
  <si>
    <t>Nb/Y</t>
  </si>
  <si>
    <t>0.518-0.871</t>
  </si>
  <si>
    <t>0.294-0.320</t>
  </si>
  <si>
    <t>0.171-0.266</t>
  </si>
  <si>
    <t>0.044-0.112</t>
  </si>
  <si>
    <t>0.730-0.873</t>
  </si>
  <si>
    <t>0.409-0.569</t>
  </si>
  <si>
    <t>Key element compositions and ratios of Woranso-Mille basalts</t>
  </si>
  <si>
    <t>AAB = Am-Ado Basalt Group</t>
  </si>
  <si>
    <t>KBB = Kerare/Burtele Basalt Group</t>
  </si>
  <si>
    <t>DDB = Daba Dora Basalt Group</t>
  </si>
  <si>
    <t>GDB = Guda Basalt Group</t>
  </si>
  <si>
    <t>GGB = Gugubsi Basalt Group</t>
  </si>
  <si>
    <t>MLB = Mille Basalt Group</t>
  </si>
  <si>
    <t>Group</t>
  </si>
  <si>
    <t>BMD-116</t>
  </si>
  <si>
    <t>BMD-119</t>
  </si>
  <si>
    <t>BMD-120</t>
  </si>
  <si>
    <t>BMD-121</t>
  </si>
  <si>
    <t>BMD-123</t>
  </si>
  <si>
    <t>BMD-124</t>
  </si>
  <si>
    <t>BMD-125</t>
  </si>
  <si>
    <t>BMD-126</t>
  </si>
  <si>
    <t>BMD-127</t>
  </si>
  <si>
    <t>BAM-129</t>
  </si>
  <si>
    <t>BAM-143</t>
  </si>
  <si>
    <t>BMD-144</t>
  </si>
  <si>
    <t>BMD-145</t>
  </si>
  <si>
    <t>BMD-113</t>
  </si>
  <si>
    <t>BMD-117</t>
  </si>
  <si>
    <t>BMD-118</t>
  </si>
  <si>
    <t>BMD-122</t>
  </si>
  <si>
    <t>BML-130</t>
  </si>
  <si>
    <t>SiO2</t>
  </si>
  <si>
    <t>TiO2</t>
  </si>
  <si>
    <t>Al2O3</t>
  </si>
  <si>
    <t>Fe2O3</t>
  </si>
  <si>
    <t>Na2O</t>
  </si>
  <si>
    <t>K2O</t>
  </si>
  <si>
    <t>P2O5</t>
  </si>
  <si>
    <t>Fe2O3T</t>
  </si>
  <si>
    <t>Micromammal</t>
  </si>
  <si>
    <t>sp.</t>
  </si>
  <si>
    <t>Giraffa</t>
  </si>
  <si>
    <t>Giraffinae</t>
  </si>
  <si>
    <t>Giraffidae</t>
  </si>
  <si>
    <t>Large</t>
  </si>
  <si>
    <t>Indet.</t>
  </si>
  <si>
    <t>small</t>
  </si>
  <si>
    <t>Antilopini</t>
  </si>
  <si>
    <t>Gazella</t>
  </si>
  <si>
    <t>Antilopinae</t>
  </si>
  <si>
    <t>cf. Reduncini</t>
  </si>
  <si>
    <t>cf. coryndonae</t>
  </si>
  <si>
    <t>Ugandax</t>
  </si>
  <si>
    <t>Bovini</t>
  </si>
  <si>
    <t>Bovidae</t>
  </si>
  <si>
    <t>Nyanzachoerus</t>
  </si>
  <si>
    <t>Tetraconodontinae</t>
  </si>
  <si>
    <t>Suidae</t>
  </si>
  <si>
    <t>Artiodactyla</t>
  </si>
  <si>
    <t>cf. Hyaenidae</t>
  </si>
  <si>
    <t>cf. Canidae</t>
  </si>
  <si>
    <t>Carnivora</t>
  </si>
  <si>
    <t>Diceros</t>
  </si>
  <si>
    <t>Rhinocerotinae</t>
  </si>
  <si>
    <t>Rhinocerotidae</t>
  </si>
  <si>
    <t>Eurygnathohippus</t>
  </si>
  <si>
    <t>Equinae</t>
  </si>
  <si>
    <t>Equidae</t>
  </si>
  <si>
    <t>Perissodactyla</t>
  </si>
  <si>
    <t>Indet. (sp. B)</t>
  </si>
  <si>
    <t>Cercopithecidae</t>
  </si>
  <si>
    <t>Indet. (sp. A)</t>
  </si>
  <si>
    <t>Alemui</t>
  </si>
  <si>
    <t>cf. Pliopapio</t>
  </si>
  <si>
    <t>Cercopithecinae</t>
  </si>
  <si>
    <t>cf. Au. anamensis</t>
  </si>
  <si>
    <t>Australopithecus</t>
  </si>
  <si>
    <t>Hominini</t>
  </si>
  <si>
    <t>Hominidae</t>
  </si>
  <si>
    <t>Primates</t>
  </si>
  <si>
    <t>Species</t>
  </si>
  <si>
    <t xml:space="preserve"> Genus</t>
  </si>
  <si>
    <t>Subfamily/Tribe</t>
  </si>
  <si>
    <t xml:space="preserve"> Family</t>
  </si>
  <si>
    <t>Order</t>
  </si>
  <si>
    <t>Relative Isotopic Abundances</t>
  </si>
  <si>
    <t>Derived Results</t>
  </si>
  <si>
    <t>Inverse Isochron Data</t>
  </si>
  <si>
    <t>Lab ID#</t>
  </si>
  <si>
    <t>Watts</t>
  </si>
  <si>
    <t>Ca/K</t>
  </si>
  <si>
    <t>Age (Ma)</t>
  </si>
  <si>
    <t>Er. Corr.</t>
  </si>
  <si>
    <t>26236-01A</t>
  </si>
  <si>
    <t>26236-01B</t>
  </si>
  <si>
    <t>26236-01C</t>
  </si>
  <si>
    <t>26236-01D</t>
  </si>
  <si>
    <t>26236-01E</t>
  </si>
  <si>
    <t>26236-01F</t>
  </si>
  <si>
    <t>WM12/LHG-6 - Aliquot #2</t>
  </si>
  <si>
    <t>26236-02A</t>
  </si>
  <si>
    <t>26236-02B</t>
  </si>
  <si>
    <t>26236-02C</t>
  </si>
  <si>
    <t>26236-02D</t>
  </si>
  <si>
    <t>26236-02E</t>
  </si>
  <si>
    <t>26236-02F</t>
  </si>
  <si>
    <t>WM12/LHG-6 - Aliquot #3</t>
  </si>
  <si>
    <t>26236-03A</t>
  </si>
  <si>
    <t>26236-03B</t>
  </si>
  <si>
    <t>26236-03C</t>
  </si>
  <si>
    <t>26236-03D</t>
  </si>
  <si>
    <t>26236-03E</t>
  </si>
  <si>
    <t>26236-03F</t>
  </si>
  <si>
    <t>WM12/LHG-6 - Aliquot #4</t>
  </si>
  <si>
    <t>26236-04A</t>
  </si>
  <si>
    <t>26236-04B</t>
  </si>
  <si>
    <t>26236-04C</t>
  </si>
  <si>
    <t>26236-04D</t>
  </si>
  <si>
    <t>26236-04E</t>
  </si>
  <si>
    <t>26236-04F</t>
  </si>
  <si>
    <t>WM12/LHG-6 - Aliquot #5</t>
  </si>
  <si>
    <t>26236-05A</t>
  </si>
  <si>
    <t>26236-05B</t>
  </si>
  <si>
    <t>26236-05C</t>
  </si>
  <si>
    <t>26236-05D</t>
  </si>
  <si>
    <t>26236-05E</t>
  </si>
  <si>
    <t>26236-05F</t>
  </si>
  <si>
    <t>WM12/LHG-6 - Aliquot #6</t>
  </si>
  <si>
    <t>26236-06A</t>
  </si>
  <si>
    <t>26236-06B</t>
  </si>
  <si>
    <t>26236-06C</t>
  </si>
  <si>
    <t>26236-06D</t>
  </si>
  <si>
    <t>26236-06E</t>
  </si>
  <si>
    <t>26236-06F</t>
  </si>
  <si>
    <t>WM12/LHG-6 - Aliquot #7</t>
  </si>
  <si>
    <t>26236-07A</t>
  </si>
  <si>
    <t>26236-07B</t>
  </si>
  <si>
    <t>26236-07C</t>
  </si>
  <si>
    <t>26236-07D</t>
  </si>
  <si>
    <t>26236-07E</t>
  </si>
  <si>
    <t>26236-07F</t>
  </si>
  <si>
    <t>WM12/LHG-6 - Aliquot #8</t>
  </si>
  <si>
    <t>26238-01A</t>
  </si>
  <si>
    <t>26238-01B</t>
  </si>
  <si>
    <t>26238-01C</t>
  </si>
  <si>
    <t>26238-01D</t>
  </si>
  <si>
    <t>26238-01E</t>
  </si>
  <si>
    <t>26238-01F</t>
  </si>
  <si>
    <t>WM12/LHG-6 - Aliquot #9</t>
  </si>
  <si>
    <t>26238-02A</t>
  </si>
  <si>
    <t>26238-02B</t>
  </si>
  <si>
    <t>26238-02C</t>
  </si>
  <si>
    <t>26238-02D</t>
  </si>
  <si>
    <t>26238-02E</t>
  </si>
  <si>
    <t>26238-02F</t>
  </si>
  <si>
    <t>WM12/LHG-6 - Aliquot #10</t>
  </si>
  <si>
    <t>26238-03A</t>
  </si>
  <si>
    <t>26238-03B</t>
  </si>
  <si>
    <t>26238-03C</t>
  </si>
  <si>
    <t>26238-03D</t>
  </si>
  <si>
    <t>26238-03E</t>
  </si>
  <si>
    <t>26238-03F</t>
  </si>
  <si>
    <t>WM12/LHG-6 - Aliquot #11</t>
  </si>
  <si>
    <t>26238-04A</t>
  </si>
  <si>
    <t>26238-04B</t>
  </si>
  <si>
    <t>26238-04C</t>
  </si>
  <si>
    <t>26238-04D</t>
  </si>
  <si>
    <t>26238-04E</t>
  </si>
  <si>
    <t>26238-04F</t>
  </si>
  <si>
    <t>WM12/LHG-6 - Aliquot #12</t>
  </si>
  <si>
    <t>26238-05A</t>
  </si>
  <si>
    <t>26238-05B</t>
  </si>
  <si>
    <t>26238-05C</t>
  </si>
  <si>
    <t>26238-05D</t>
  </si>
  <si>
    <t>26238-05E</t>
  </si>
  <si>
    <t>26238-05F</t>
  </si>
  <si>
    <t>WM12/LHG-6 - Aliquot #13</t>
  </si>
  <si>
    <t>26238-06A</t>
  </si>
  <si>
    <t>26238-06B</t>
  </si>
  <si>
    <t>26238-06C</t>
  </si>
  <si>
    <t>26238-06D</t>
  </si>
  <si>
    <t>26238-06E</t>
  </si>
  <si>
    <t>26238-06F</t>
  </si>
  <si>
    <t>Locality</t>
  </si>
  <si>
    <t>ID-suffix</t>
  </si>
  <si>
    <t>Section Name</t>
  </si>
  <si>
    <t>Site name</t>
  </si>
  <si>
    <t>Plant wax</t>
  </si>
  <si>
    <t>Pollen</t>
  </si>
  <si>
    <t>Phytoliths</t>
  </si>
  <si>
    <t>MRD</t>
  </si>
  <si>
    <t>S4</t>
  </si>
  <si>
    <t>Miro Dora</t>
  </si>
  <si>
    <t>Attempted</t>
  </si>
  <si>
    <t>WM18-MRD-211</t>
  </si>
  <si>
    <t>S6</t>
  </si>
  <si>
    <t>Not attempted</t>
  </si>
  <si>
    <t>WM18-MRD-226</t>
  </si>
  <si>
    <t>LHG</t>
  </si>
  <si>
    <t>S2</t>
  </si>
  <si>
    <t>Lahaysule Gera</t>
  </si>
  <si>
    <t>Latitude</t>
  </si>
  <si>
    <t>Longitude</t>
  </si>
  <si>
    <t>Clay/Silt</t>
  </si>
  <si>
    <t>Silt/Sand</t>
  </si>
  <si>
    <t>N</t>
  </si>
  <si>
    <t>1s</t>
  </si>
  <si>
    <t>F</t>
  </si>
  <si>
    <t>Cl</t>
  </si>
  <si>
    <t>Total-O*</t>
  </si>
  <si>
    <t>Kilaytoli Tuff (KT) (Lokochot correlate)</t>
  </si>
  <si>
    <t>Mesgid Dora Tuff (MDT)</t>
  </si>
  <si>
    <t>LHG-14-2</t>
  </si>
  <si>
    <t>Araskimiro Tuff (AMT)</t>
  </si>
  <si>
    <t>LLG-12-13</t>
  </si>
  <si>
    <t>MRD-17-4</t>
  </si>
  <si>
    <t>LLG-12-12</t>
  </si>
  <si>
    <t>LLG-12-10</t>
  </si>
  <si>
    <t>WM-KSD-3 Hi Fe*</t>
  </si>
  <si>
    <t>MSD-08-5*</t>
  </si>
  <si>
    <t>WM-MD5 P*</t>
  </si>
  <si>
    <t>MRD-17-15 Lo Fe</t>
  </si>
  <si>
    <t>MRD-17-15 Hi Fe</t>
  </si>
  <si>
    <t>Coscinodiscus sp. 3</t>
  </si>
  <si>
    <t>Coscinosdiscus sp. 5</t>
  </si>
  <si>
    <t>Denticula valida</t>
  </si>
  <si>
    <t>Epithemia sp</t>
  </si>
  <si>
    <t>Cyclotella meneghiniana</t>
  </si>
  <si>
    <t>Cyclotella striata</t>
  </si>
  <si>
    <t>Cyclotella stylorum</t>
  </si>
  <si>
    <t>Chaetoceros sp.</t>
  </si>
  <si>
    <t>Thallassionema nitzschoides</t>
  </si>
  <si>
    <t>Actinoptychus splendens</t>
  </si>
  <si>
    <t>Actinoptychus undulatus</t>
  </si>
  <si>
    <t>Pseudoeunotia doliolus</t>
  </si>
  <si>
    <t>Fragilaria aff fasciculata</t>
  </si>
  <si>
    <t>Navicula pupula</t>
  </si>
  <si>
    <t>Number</t>
  </si>
  <si>
    <t>Percent</t>
  </si>
  <si>
    <t>WM18/LHG-1 (J = .0023976 ±  .0000019)</t>
  </si>
  <si>
    <t>27764-01A</t>
  </si>
  <si>
    <t>27764-01B</t>
  </si>
  <si>
    <t>27764-01C</t>
  </si>
  <si>
    <t>27764-01D</t>
  </si>
  <si>
    <t>WM18/LHG-1 - Aliquot #2</t>
  </si>
  <si>
    <t>27764-02A</t>
  </si>
  <si>
    <t>27764-02B</t>
  </si>
  <si>
    <t>27764-02C</t>
  </si>
  <si>
    <t>27764-02D</t>
  </si>
  <si>
    <t>27764-02E</t>
  </si>
  <si>
    <t>27764-02F</t>
  </si>
  <si>
    <t>27764-02G</t>
  </si>
  <si>
    <t>27764-02H</t>
  </si>
  <si>
    <t>WM18/LHG-1 - Aliquot #3</t>
  </si>
  <si>
    <t>27764-03A</t>
  </si>
  <si>
    <t>27764-03B</t>
  </si>
  <si>
    <t>27764-03C</t>
  </si>
  <si>
    <t>27764-03D</t>
  </si>
  <si>
    <t>27764-03E</t>
  </si>
  <si>
    <t>27764-03F</t>
  </si>
  <si>
    <t>27764-03G</t>
  </si>
  <si>
    <t>27764-03H</t>
  </si>
  <si>
    <t>27764-03I</t>
  </si>
  <si>
    <t>WM18/LHG-1 - Aliquot #4</t>
  </si>
  <si>
    <t>27764-04A</t>
  </si>
  <si>
    <t>27764-04B</t>
  </si>
  <si>
    <t>27764-04C</t>
  </si>
  <si>
    <t>27764-04D</t>
  </si>
  <si>
    <t>27764-04E</t>
  </si>
  <si>
    <t>WM18/LHG-1 - Aliquot #5</t>
  </si>
  <si>
    <t>27764-05A</t>
  </si>
  <si>
    <t>27764-05B</t>
  </si>
  <si>
    <t>27764-05C</t>
  </si>
  <si>
    <t>27764-05D</t>
  </si>
  <si>
    <t>27764-05E</t>
  </si>
  <si>
    <t>27764-05F</t>
  </si>
  <si>
    <t>27764-05G</t>
  </si>
  <si>
    <t>27764-05H</t>
  </si>
  <si>
    <t>WM18/LHG-1 - Aliquot #6</t>
  </si>
  <si>
    <t>27764-06A</t>
  </si>
  <si>
    <t>WM18/LHG-1 - Aliquot #7</t>
  </si>
  <si>
    <t>27764-07A</t>
  </si>
  <si>
    <t>27764-07B</t>
  </si>
  <si>
    <t>27764-07C</t>
  </si>
  <si>
    <t>27764-07D</t>
  </si>
  <si>
    <t>WM18/LHG-1 - Aliquot #8</t>
  </si>
  <si>
    <t>27764-08A</t>
  </si>
  <si>
    <t>27764-08B</t>
  </si>
  <si>
    <t>27764-08C</t>
  </si>
  <si>
    <t>27764-08D</t>
  </si>
  <si>
    <t>27764-08E</t>
  </si>
  <si>
    <t>27764-08F</t>
  </si>
  <si>
    <t>WM18/LHG-1 - Aliquot #9</t>
  </si>
  <si>
    <t>27764-09A</t>
  </si>
  <si>
    <t>WM18/LHG-1 - Aliquot #10</t>
  </si>
  <si>
    <t>27764-10A</t>
  </si>
  <si>
    <t>WM18/LHG-1 - Aliquot #11</t>
  </si>
  <si>
    <t>27764-11A</t>
  </si>
  <si>
    <t>27764-11B</t>
  </si>
  <si>
    <t>27764-11C</t>
  </si>
  <si>
    <t>27764-11D</t>
  </si>
  <si>
    <t>27764-11E</t>
  </si>
  <si>
    <t>27764-11F</t>
  </si>
  <si>
    <t>27764-11G</t>
  </si>
  <si>
    <t>27764-11H</t>
  </si>
  <si>
    <t>WM18/LHG-1 - Aliquot #12</t>
  </si>
  <si>
    <t>27764-12A</t>
  </si>
  <si>
    <t>27764-12B</t>
  </si>
  <si>
    <t>WM18/LHG-1 - Aliquot #13</t>
  </si>
  <si>
    <t>27764-13A</t>
  </si>
  <si>
    <t>WM18/LHG-1 - Aliquot #14</t>
  </si>
  <si>
    <t>27764-14A</t>
  </si>
  <si>
    <t>WM18/LHG-1 - Aliquot #15</t>
  </si>
  <si>
    <t>27764-15A</t>
  </si>
  <si>
    <t>WM18/LHG-1 - Aliquot #16</t>
  </si>
  <si>
    <t>27764-16A</t>
  </si>
  <si>
    <t>WM18/LHG-1 - Aliquot #17</t>
  </si>
  <si>
    <t>27764-17A</t>
  </si>
  <si>
    <t>WM18/LHG-1 - Aliquot #18</t>
  </si>
  <si>
    <t>27764-18A</t>
  </si>
  <si>
    <t>WM18/LHG-1 - Aliquot #19</t>
  </si>
  <si>
    <t>27764-19A</t>
  </si>
  <si>
    <t>WM18/LHG-1 - Aliquot #20</t>
  </si>
  <si>
    <t>27764-20A</t>
  </si>
  <si>
    <t>WM18/LHG-1 - Aliquot #21</t>
  </si>
  <si>
    <t>27764-21A</t>
  </si>
  <si>
    <t>±1s</t>
  </si>
  <si>
    <t>±%1s</t>
  </si>
  <si>
    <t>SECTION</t>
  </si>
  <si>
    <t>STRATIGRAPHIC</t>
  </si>
  <si>
    <t>SAMPLE</t>
  </si>
  <si>
    <t>POLARITY</t>
  </si>
  <si>
    <t>QUALITY</t>
  </si>
  <si>
    <t>SAMPLE direction</t>
  </si>
  <si>
    <t>LITHOLOGY</t>
  </si>
  <si>
    <t>SPECIMEN direction</t>
  </si>
  <si>
    <t>HEIGHT</t>
  </si>
  <si>
    <t>PRIMARY DIRECTION (LF)</t>
  </si>
  <si>
    <t>direction</t>
  </si>
  <si>
    <t>Delta</t>
  </si>
  <si>
    <t>0.25 m</t>
  </si>
  <si>
    <t>MRD-33</t>
  </si>
  <si>
    <t>R</t>
  </si>
  <si>
    <t>B</t>
  </si>
  <si>
    <t>262°,-9°</t>
  </si>
  <si>
    <t>101°</t>
  </si>
  <si>
    <t>claystone</t>
  </si>
  <si>
    <t>UTM 659978</t>
  </si>
  <si>
    <t>MRD-33a</t>
  </si>
  <si>
    <t>249°,-7°</t>
  </si>
  <si>
    <t>112°</t>
  </si>
  <si>
    <t>MRD-33b</t>
  </si>
  <si>
    <t>251°,-9°</t>
  </si>
  <si>
    <t>111°</t>
  </si>
  <si>
    <t>MRD-33c</t>
  </si>
  <si>
    <t>287°, -11°</t>
  </si>
  <si>
    <t>1m</t>
  </si>
  <si>
    <t>MRD-29</t>
  </si>
  <si>
    <t>A</t>
  </si>
  <si>
    <t>177°,-13°</t>
  </si>
  <si>
    <t>171°</t>
  </si>
  <si>
    <t>fine sand</t>
  </si>
  <si>
    <t>MRD-29a</t>
  </si>
  <si>
    <t>174°,-15°</t>
  </si>
  <si>
    <t>MRD-29b</t>
  </si>
  <si>
    <t>181°,-11°</t>
  </si>
  <si>
    <t>169°</t>
  </si>
  <si>
    <t>MRD-29c</t>
  </si>
  <si>
    <t>6.5m</t>
  </si>
  <si>
    <t>MRD-32</t>
  </si>
  <si>
    <t>R-N</t>
  </si>
  <si>
    <t>182°,45°</t>
  </si>
  <si>
    <t>113°</t>
  </si>
  <si>
    <t>coarse sand</t>
  </si>
  <si>
    <t>MRD-32a</t>
  </si>
  <si>
    <t>172°,40°</t>
  </si>
  <si>
    <t xml:space="preserve">upside </t>
  </si>
  <si>
    <t>MRD-32b</t>
  </si>
  <si>
    <t>194°,50°</t>
  </si>
  <si>
    <t>MRD-32c</t>
  </si>
  <si>
    <t>252°,-37°</t>
  </si>
  <si>
    <t>117°</t>
  </si>
  <si>
    <t>14m</t>
  </si>
  <si>
    <t>MRD-31</t>
  </si>
  <si>
    <t>127°,53°</t>
  </si>
  <si>
    <t>92°</t>
  </si>
  <si>
    <t>MRD-31a</t>
  </si>
  <si>
    <t>210°, 32°</t>
  </si>
  <si>
    <t>119°</t>
  </si>
  <si>
    <t>MRD-31b</t>
  </si>
  <si>
    <t>058°, 54°</t>
  </si>
  <si>
    <t>MRD-31c</t>
  </si>
  <si>
    <t>109°, 19°</t>
  </si>
  <si>
    <t>19.5m</t>
  </si>
  <si>
    <t>MRD-30</t>
  </si>
  <si>
    <t>176°,-6°</t>
  </si>
  <si>
    <t>163°</t>
  </si>
  <si>
    <t>siltstone</t>
  </si>
  <si>
    <t>MRD-30a</t>
  </si>
  <si>
    <t>176°, -10°</t>
  </si>
  <si>
    <t>167°</t>
  </si>
  <si>
    <t>MRD-30b</t>
  </si>
  <si>
    <t>175°, -02°</t>
  </si>
  <si>
    <t>159°</t>
  </si>
  <si>
    <t>MRD-30c</t>
  </si>
  <si>
    <t>178°, -5°</t>
  </si>
  <si>
    <t>4.5m</t>
  </si>
  <si>
    <t>LHT-5</t>
  </si>
  <si>
    <t>AA</t>
  </si>
  <si>
    <t>181°, -14°</t>
  </si>
  <si>
    <t>172°</t>
  </si>
  <si>
    <t>silty-clay</t>
  </si>
  <si>
    <t>UTM 662029</t>
  </si>
  <si>
    <t>LHT-5a</t>
  </si>
  <si>
    <t>185°, -23°</t>
  </si>
  <si>
    <t>LHT-5b</t>
  </si>
  <si>
    <t>7m</t>
  </si>
  <si>
    <t>LHT-2</t>
  </si>
  <si>
    <t>173°, 20°</t>
  </si>
  <si>
    <t>137°</t>
  </si>
  <si>
    <t>LHT-2a</t>
  </si>
  <si>
    <t>177°, 28°</t>
  </si>
  <si>
    <t>130°</t>
  </si>
  <si>
    <t>LHT-2b</t>
  </si>
  <si>
    <t>171°, 13°</t>
  </si>
  <si>
    <t>144°</t>
  </si>
  <si>
    <t>9m</t>
  </si>
  <si>
    <t>LHT-6</t>
  </si>
  <si>
    <t>172°, -20°</t>
  </si>
  <si>
    <t>basaltic tuff</t>
  </si>
  <si>
    <t>LHT-6a</t>
  </si>
  <si>
    <t>177°, -25°</t>
  </si>
  <si>
    <t>176°</t>
  </si>
  <si>
    <t>LHT-6b</t>
  </si>
  <si>
    <t>167°, -14°</t>
  </si>
  <si>
    <t>165°</t>
  </si>
  <si>
    <t>10m</t>
  </si>
  <si>
    <t>LHT-3</t>
  </si>
  <si>
    <t>188°, -19°</t>
  </si>
  <si>
    <t>LHT-3a</t>
  </si>
  <si>
    <t>185°, -20°</t>
  </si>
  <si>
    <t>175°</t>
  </si>
  <si>
    <t>LHT-3b</t>
  </si>
  <si>
    <t>191°, -18°</t>
  </si>
  <si>
    <t>2m</t>
  </si>
  <si>
    <t>MRD-1</t>
  </si>
  <si>
    <t>183°, -9°</t>
  </si>
  <si>
    <t>UTM 658131</t>
  </si>
  <si>
    <t>MRD-1a</t>
  </si>
  <si>
    <t>186°, -10°</t>
  </si>
  <si>
    <t>MRD-1b</t>
  </si>
  <si>
    <t xml:space="preserve">     </t>
  </si>
  <si>
    <t>181°, -8°</t>
  </si>
  <si>
    <t>166°</t>
  </si>
  <si>
    <t>6m</t>
  </si>
  <si>
    <t>MRD-3</t>
  </si>
  <si>
    <t>235°, -29°</t>
  </si>
  <si>
    <t>tuff</t>
  </si>
  <si>
    <t>MRD-3a</t>
  </si>
  <si>
    <t>240°, -37°</t>
  </si>
  <si>
    <t>127°</t>
  </si>
  <si>
    <t>MRD-3b</t>
  </si>
  <si>
    <t>240°, -33°</t>
  </si>
  <si>
    <t>126°</t>
  </si>
  <si>
    <t>MRD-3c</t>
  </si>
  <si>
    <t>227°, -17°</t>
  </si>
  <si>
    <t>136°</t>
  </si>
  <si>
    <t>MRD-2</t>
  </si>
  <si>
    <t>175°, -15°</t>
  </si>
  <si>
    <t>MRD-2a</t>
  </si>
  <si>
    <t>174°, -8°</t>
  </si>
  <si>
    <t>MRD-2b</t>
  </si>
  <si>
    <t>176°, -15°</t>
  </si>
  <si>
    <t>13.5m</t>
  </si>
  <si>
    <t>MRD-5</t>
  </si>
  <si>
    <t>180°, -16°</t>
  </si>
  <si>
    <t>174°</t>
  </si>
  <si>
    <t>UTM 658107</t>
  </si>
  <si>
    <t>MRD-5a</t>
  </si>
  <si>
    <t>MRD-5b</t>
  </si>
  <si>
    <t>029°, 24°</t>
  </si>
  <si>
    <t>16m</t>
  </si>
  <si>
    <t>MRD-6</t>
  </si>
  <si>
    <t>C</t>
  </si>
  <si>
    <t>MRD-6a</t>
  </si>
  <si>
    <t>078°, 36°</t>
  </si>
  <si>
    <t>68°</t>
  </si>
  <si>
    <t>MRD-6b</t>
  </si>
  <si>
    <t>014°, -19°</t>
  </si>
  <si>
    <t>43°</t>
  </si>
  <si>
    <t xml:space="preserve"> </t>
  </si>
  <si>
    <t xml:space="preserve">18m  </t>
  </si>
  <si>
    <t>MRD-7</t>
  </si>
  <si>
    <t>168°, -33°</t>
  </si>
  <si>
    <t>MRD-7a</t>
  </si>
  <si>
    <t>174°, -30°</t>
  </si>
  <si>
    <t>170°</t>
  </si>
  <si>
    <t>MRD-7b</t>
  </si>
  <si>
    <t>162°, -35°</t>
  </si>
  <si>
    <t>160°</t>
  </si>
  <si>
    <t>19.8m</t>
  </si>
  <si>
    <t>MRD-8</t>
  </si>
  <si>
    <t>154°, -32°</t>
  </si>
  <si>
    <t>155°</t>
  </si>
  <si>
    <t>silt</t>
  </si>
  <si>
    <t>MRD-8a</t>
  </si>
  <si>
    <t>160°, -30°</t>
  </si>
  <si>
    <t>MRD-8b</t>
  </si>
  <si>
    <t>147°, -34°</t>
  </si>
  <si>
    <t>149°</t>
  </si>
  <si>
    <t>21m</t>
  </si>
  <si>
    <t>MRD-9</t>
  </si>
  <si>
    <t>189°, -23°</t>
  </si>
  <si>
    <t>silty-sand</t>
  </si>
  <si>
    <t>MRD-9a</t>
  </si>
  <si>
    <t>171°, -33°</t>
  </si>
  <si>
    <t>MRD-9b</t>
  </si>
  <si>
    <t>205°, -12°</t>
  </si>
  <si>
    <t>154°</t>
  </si>
  <si>
    <t>25m</t>
  </si>
  <si>
    <t>MRD-10</t>
  </si>
  <si>
    <t>174°, -27°</t>
  </si>
  <si>
    <t>173°</t>
  </si>
  <si>
    <t>MRD-10a</t>
  </si>
  <si>
    <t>175°, -27°</t>
  </si>
  <si>
    <t>MRD-10b</t>
  </si>
  <si>
    <t>27.5m</t>
  </si>
  <si>
    <t>MRD-11</t>
  </si>
  <si>
    <t>169°, -12°</t>
  </si>
  <si>
    <t>MRD-11a</t>
  </si>
  <si>
    <t>MRD-11b</t>
  </si>
  <si>
    <t>020°, -43°</t>
  </si>
  <si>
    <t>27°</t>
  </si>
  <si>
    <t xml:space="preserve">35m </t>
  </si>
  <si>
    <t>MRD-12</t>
  </si>
  <si>
    <t>164°, -15°</t>
  </si>
  <si>
    <t>MRD-12a</t>
  </si>
  <si>
    <t>MRD-12b</t>
  </si>
  <si>
    <t>38.3m</t>
  </si>
  <si>
    <t>MRD-13</t>
  </si>
  <si>
    <t>213°, -11°</t>
  </si>
  <si>
    <t>147°</t>
  </si>
  <si>
    <t>MRD-13a</t>
  </si>
  <si>
    <t>211°, -16°</t>
  </si>
  <si>
    <t>150°</t>
  </si>
  <si>
    <t>MRD-13b</t>
  </si>
  <si>
    <t>215°, -7°</t>
  </si>
  <si>
    <t>143°</t>
  </si>
  <si>
    <t xml:space="preserve">40m  </t>
  </si>
  <si>
    <t>MRD-14</t>
  </si>
  <si>
    <t>213°, -5°</t>
  </si>
  <si>
    <t>MRD-14a</t>
  </si>
  <si>
    <t>211°, -4°</t>
  </si>
  <si>
    <t>145°</t>
  </si>
  <si>
    <t>MRD-14b</t>
  </si>
  <si>
    <t>193°, -4°</t>
  </si>
  <si>
    <t>158°</t>
  </si>
  <si>
    <t>MRD-14c</t>
  </si>
  <si>
    <t>236°, -6°</t>
  </si>
  <si>
    <t>124°</t>
  </si>
  <si>
    <t>57m</t>
  </si>
  <si>
    <t>MRD-17</t>
  </si>
  <si>
    <t>Remagnetized</t>
  </si>
  <si>
    <t>tuff alterated</t>
  </si>
  <si>
    <t>MRD-17a</t>
  </si>
  <si>
    <t>(reddish)</t>
  </si>
  <si>
    <t>346°, 24°</t>
  </si>
  <si>
    <t>13°</t>
  </si>
  <si>
    <t>MRD-17b</t>
  </si>
  <si>
    <t>342°, 22°</t>
  </si>
  <si>
    <t>22°</t>
  </si>
  <si>
    <t>MRD-17c</t>
  </si>
  <si>
    <t>62m</t>
  </si>
  <si>
    <t>MRD-18</t>
  </si>
  <si>
    <t>B-C</t>
  </si>
  <si>
    <t>176°, 28°</t>
  </si>
  <si>
    <t>129°</t>
  </si>
  <si>
    <t>MRD-18a</t>
  </si>
  <si>
    <t>(KT tuff)</t>
  </si>
  <si>
    <t>186°, 47°</t>
  </si>
  <si>
    <t>MRD-18b</t>
  </si>
  <si>
    <t>169°, 10°</t>
  </si>
  <si>
    <t>162°</t>
  </si>
  <si>
    <t>64.5m</t>
  </si>
  <si>
    <t>MRD-19</t>
  </si>
  <si>
    <t>192°, -33°</t>
  </si>
  <si>
    <t>clay</t>
  </si>
  <si>
    <t>MRD-19a</t>
  </si>
  <si>
    <t>192°, -36°</t>
  </si>
  <si>
    <t>MRD-19b</t>
  </si>
  <si>
    <t>193°, -31°</t>
  </si>
  <si>
    <t>68.5m</t>
  </si>
  <si>
    <t>MRD-20</t>
  </si>
  <si>
    <t>350°, 32°</t>
  </si>
  <si>
    <t>28°</t>
  </si>
  <si>
    <t>MRD-20a</t>
  </si>
  <si>
    <t>(white)</t>
  </si>
  <si>
    <t>334°, 36°</t>
  </si>
  <si>
    <t>26°</t>
  </si>
  <si>
    <t>MRD-20b</t>
  </si>
  <si>
    <t>345°, 38°</t>
  </si>
  <si>
    <t>MRD-20c</t>
  </si>
  <si>
    <t>009°, 18°</t>
  </si>
  <si>
    <t>20°</t>
  </si>
  <si>
    <t>69.5m</t>
  </si>
  <si>
    <t>MRD-21</t>
  </si>
  <si>
    <t>358°, 03°</t>
  </si>
  <si>
    <t>21°</t>
  </si>
  <si>
    <t>sandstone</t>
  </si>
  <si>
    <t>MRD-21a</t>
  </si>
  <si>
    <t>19°</t>
  </si>
  <si>
    <t>MRD-21b</t>
  </si>
  <si>
    <t>349°, -04°</t>
  </si>
  <si>
    <t>MRD-21c</t>
  </si>
  <si>
    <t>126°, -28°</t>
  </si>
  <si>
    <t>131°</t>
  </si>
  <si>
    <t>72m</t>
  </si>
  <si>
    <t>MRD-22</t>
  </si>
  <si>
    <t>017°, 22°</t>
  </si>
  <si>
    <t>16°</t>
  </si>
  <si>
    <t>MRD-22a</t>
  </si>
  <si>
    <t>013°, 18°</t>
  </si>
  <si>
    <t>MRD-22b</t>
  </si>
  <si>
    <t>025°, 31°</t>
  </si>
  <si>
    <t>24°</t>
  </si>
  <si>
    <t>MRD-22c</t>
  </si>
  <si>
    <t>014°, 18°</t>
  </si>
  <si>
    <t>14°</t>
  </si>
  <si>
    <t xml:space="preserve">73m  </t>
  </si>
  <si>
    <t>MRD-23</t>
  </si>
  <si>
    <t>N-R</t>
  </si>
  <si>
    <t>C-B</t>
  </si>
  <si>
    <t>009°, -23°</t>
  </si>
  <si>
    <t>46°</t>
  </si>
  <si>
    <t>MRD-23a</t>
  </si>
  <si>
    <t>354°, -22°</t>
  </si>
  <si>
    <t>44°</t>
  </si>
  <si>
    <t>MRD-23c</t>
  </si>
  <si>
    <t>024°, -23°</t>
  </si>
  <si>
    <t>50°</t>
  </si>
  <si>
    <t>85m</t>
  </si>
  <si>
    <t>MRD-24</t>
  </si>
  <si>
    <t>009°, 11°</t>
  </si>
  <si>
    <t>MRD-24a</t>
  </si>
  <si>
    <t>carbonatic</t>
  </si>
  <si>
    <t>010°, 12°</t>
  </si>
  <si>
    <t>MRD-24b</t>
  </si>
  <si>
    <t>006°, 13°</t>
  </si>
  <si>
    <t>11°</t>
  </si>
  <si>
    <t>MRD-24c</t>
  </si>
  <si>
    <t>011°, 09°</t>
  </si>
  <si>
    <t>17°</t>
  </si>
  <si>
    <t>93.5m</t>
  </si>
  <si>
    <t>MRD-25</t>
  </si>
  <si>
    <t>162°, -12°</t>
  </si>
  <si>
    <t>carbonate</t>
  </si>
  <si>
    <t>MRD-25a</t>
  </si>
  <si>
    <t>nodule</t>
  </si>
  <si>
    <t>147°, -07°</t>
  </si>
  <si>
    <t>MRD-25b</t>
  </si>
  <si>
    <t>153°, -10°</t>
  </si>
  <si>
    <t>151°</t>
  </si>
  <si>
    <t>MRD-25c</t>
  </si>
  <si>
    <t>189°, -17°</t>
  </si>
  <si>
    <t>96m</t>
  </si>
  <si>
    <t>MRD-26</t>
  </si>
  <si>
    <t>189°, -20°</t>
  </si>
  <si>
    <t>MRD-26a</t>
  </si>
  <si>
    <t>MRD-26b</t>
  </si>
  <si>
    <t>190°, -23°</t>
  </si>
  <si>
    <t xml:space="preserve">98m </t>
  </si>
  <si>
    <t>MRD-27</t>
  </si>
  <si>
    <t>209°, -14°</t>
  </si>
  <si>
    <t>MRD-27a</t>
  </si>
  <si>
    <t>208°, -13°</t>
  </si>
  <si>
    <t>152°</t>
  </si>
  <si>
    <t>MRD-27b</t>
  </si>
  <si>
    <t>S6a</t>
  </si>
  <si>
    <t>S4a</t>
  </si>
  <si>
    <t>S6b</t>
  </si>
  <si>
    <t>Interval</t>
  </si>
  <si>
    <t>Age span (Ma)</t>
  </si>
  <si>
    <t>Thickness (m)</t>
  </si>
  <si>
    <t>Rate (m/Ma)</t>
  </si>
  <si>
    <t>S1</t>
  </si>
  <si>
    <t>S1/S2 composite</t>
  </si>
  <si>
    <t>Section</t>
  </si>
  <si>
    <t>down?</t>
  </si>
  <si>
    <t>Complementary information on plant habitus</t>
  </si>
  <si>
    <r>
      <rPr>
        <b/>
        <sz val="11"/>
        <color theme="1"/>
        <rFont val="Calibri"/>
        <scheme val="minor"/>
      </rPr>
      <t>Table 8</t>
    </r>
    <r>
      <rPr>
        <sz val="11"/>
        <color theme="1"/>
        <rFont val="Calibri"/>
        <family val="2"/>
        <scheme val="minor"/>
      </rPr>
      <t xml:space="preserve">: Leaf wax abundance and isotopic information </t>
    </r>
  </si>
  <si>
    <t>WM18/LHG-1* to Mille Tuff sequence^</t>
  </si>
  <si>
    <t>WM18/LHG-1 to Mille Tuff sequence^</t>
  </si>
  <si>
    <t>BHVO-2</t>
  </si>
  <si>
    <t>Chemical</t>
  </si>
  <si>
    <t>USGS accepted concentration</t>
  </si>
  <si>
    <t>Units</t>
  </si>
  <si>
    <t>Wt%</t>
  </si>
  <si>
    <t>Replicate 1</t>
  </si>
  <si>
    <t>Replicate 2</t>
  </si>
  <si>
    <t>Replicate 3</t>
  </si>
  <si>
    <t>Replicate 4</t>
  </si>
  <si>
    <t>Replicate 5</t>
  </si>
  <si>
    <t>Replicate 6</t>
  </si>
  <si>
    <t>Replicate 7</t>
  </si>
  <si>
    <t>Replicate 8</t>
  </si>
  <si>
    <t>Replicate 9</t>
  </si>
  <si>
    <t>Replicate 10</t>
  </si>
  <si>
    <t>Mean</t>
  </si>
  <si>
    <t>Standard Deviation</t>
  </si>
  <si>
    <t>LOD - t value 2.764</t>
  </si>
  <si>
    <t>LOQ</t>
  </si>
  <si>
    <t>mean % recovery</t>
  </si>
  <si>
    <t>(+/-)</t>
  </si>
  <si>
    <r>
      <rPr>
        <b/>
        <sz val="11"/>
        <color theme="1"/>
        <rFont val="Calibri"/>
        <scheme val="minor"/>
      </rPr>
      <t>Table 4:</t>
    </r>
    <r>
      <rPr>
        <sz val="11"/>
        <color theme="1"/>
        <rFont val="Calibri"/>
        <family val="2"/>
        <scheme val="minor"/>
      </rPr>
      <t xml:space="preserve"> Paleomagnetic directions for studied samples showing specimen and mean sample directions (declination,inclination) and the angular distance (delta) to the expected normal direction (000º, 22) for this latitude</t>
    </r>
  </si>
  <si>
    <t>ESC-11-3 Lo Fe</t>
  </si>
  <si>
    <t>ESC-11-3 Hi Fe</t>
  </si>
  <si>
    <t>ESC-11-1</t>
  </si>
  <si>
    <t>BMD-115</t>
  </si>
  <si>
    <r>
      <t>SiO</t>
    </r>
    <r>
      <rPr>
        <vertAlign val="subscript"/>
        <sz val="11"/>
        <color theme="1"/>
        <rFont val="Calibri"/>
      </rPr>
      <t>2</t>
    </r>
  </si>
  <si>
    <r>
      <t>TiO</t>
    </r>
    <r>
      <rPr>
        <vertAlign val="subscript"/>
        <sz val="11"/>
        <color theme="1"/>
        <rFont val="Calibri"/>
      </rPr>
      <t>2</t>
    </r>
  </si>
  <si>
    <r>
      <t>Al</t>
    </r>
    <r>
      <rPr>
        <vertAlign val="subscript"/>
        <sz val="11"/>
        <color theme="1"/>
        <rFont val="Calibri"/>
      </rPr>
      <t>2</t>
    </r>
    <r>
      <rPr>
        <sz val="11"/>
        <color theme="1"/>
        <rFont val="Calibri"/>
      </rPr>
      <t>O</t>
    </r>
    <r>
      <rPr>
        <vertAlign val="subscript"/>
        <sz val="11"/>
        <color theme="1"/>
        <rFont val="Calibri"/>
      </rPr>
      <t>3</t>
    </r>
  </si>
  <si>
    <r>
      <t>Fe</t>
    </r>
    <r>
      <rPr>
        <vertAlign val="subscript"/>
        <sz val="11"/>
        <color theme="1"/>
        <rFont val="Calibri"/>
      </rPr>
      <t>2</t>
    </r>
    <r>
      <rPr>
        <sz val="11"/>
        <color theme="1"/>
        <rFont val="Calibri"/>
      </rPr>
      <t>O</t>
    </r>
    <r>
      <rPr>
        <vertAlign val="subscript"/>
        <sz val="11"/>
        <color theme="1"/>
        <rFont val="Calibri"/>
      </rPr>
      <t>3</t>
    </r>
  </si>
  <si>
    <r>
      <t>Na</t>
    </r>
    <r>
      <rPr>
        <vertAlign val="subscript"/>
        <sz val="11"/>
        <color theme="1"/>
        <rFont val="Calibri"/>
      </rPr>
      <t>2</t>
    </r>
    <r>
      <rPr>
        <sz val="11"/>
        <color theme="1"/>
        <rFont val="Calibri"/>
      </rPr>
      <t>O</t>
    </r>
  </si>
  <si>
    <r>
      <t>K</t>
    </r>
    <r>
      <rPr>
        <vertAlign val="subscript"/>
        <sz val="11"/>
        <color theme="1"/>
        <rFont val="Calibri"/>
      </rPr>
      <t>2</t>
    </r>
    <r>
      <rPr>
        <sz val="11"/>
        <color theme="1"/>
        <rFont val="Calibri"/>
      </rPr>
      <t>O</t>
    </r>
  </si>
  <si>
    <r>
      <t>P</t>
    </r>
    <r>
      <rPr>
        <vertAlign val="subscript"/>
        <sz val="11"/>
        <color theme="1"/>
        <rFont val="Calibri"/>
      </rPr>
      <t>2</t>
    </r>
    <r>
      <rPr>
        <sz val="11"/>
        <color theme="1"/>
        <rFont val="Calibri"/>
      </rPr>
      <t>O</t>
    </r>
    <r>
      <rPr>
        <vertAlign val="subscript"/>
        <sz val="11"/>
        <color theme="1"/>
        <rFont val="Calibri"/>
      </rPr>
      <t>5</t>
    </r>
  </si>
  <si>
    <r>
      <t>Fe</t>
    </r>
    <r>
      <rPr>
        <vertAlign val="subscript"/>
        <sz val="11"/>
        <color theme="1"/>
        <rFont val="Calibri"/>
      </rPr>
      <t>2</t>
    </r>
    <r>
      <rPr>
        <sz val="11"/>
        <color theme="1"/>
        <rFont val="Calibri"/>
      </rPr>
      <t>O</t>
    </r>
    <r>
      <rPr>
        <vertAlign val="subscript"/>
        <sz val="11"/>
        <color theme="1"/>
        <rFont val="Calibri"/>
      </rPr>
      <t>3</t>
    </r>
    <r>
      <rPr>
        <sz val="11"/>
        <color theme="1"/>
        <rFont val="Calibri"/>
      </rPr>
      <t>T</t>
    </r>
  </si>
  <si>
    <r>
      <t>40</t>
    </r>
    <r>
      <rPr>
        <b/>
        <sz val="11"/>
        <rFont val="Calibri"/>
        <scheme val="minor"/>
      </rPr>
      <t>Ar</t>
    </r>
  </si>
  <si>
    <r>
      <t>39</t>
    </r>
    <r>
      <rPr>
        <b/>
        <sz val="11"/>
        <rFont val="Calibri"/>
        <scheme val="minor"/>
      </rPr>
      <t>Ar</t>
    </r>
  </si>
  <si>
    <r>
      <t>38</t>
    </r>
    <r>
      <rPr>
        <b/>
        <sz val="11"/>
        <rFont val="Calibri"/>
        <scheme val="minor"/>
      </rPr>
      <t>Ar</t>
    </r>
  </si>
  <si>
    <r>
      <t>37</t>
    </r>
    <r>
      <rPr>
        <b/>
        <sz val="11"/>
        <rFont val="Calibri"/>
        <scheme val="minor"/>
      </rPr>
      <t>Ar</t>
    </r>
  </si>
  <si>
    <r>
      <t>36</t>
    </r>
    <r>
      <rPr>
        <b/>
        <sz val="11"/>
        <rFont val="Calibri"/>
        <scheme val="minor"/>
      </rPr>
      <t>Ar</t>
    </r>
  </si>
  <si>
    <r>
      <t>39</t>
    </r>
    <r>
      <rPr>
        <b/>
        <sz val="11"/>
        <rFont val="Calibri"/>
        <scheme val="minor"/>
      </rPr>
      <t>Ar Mol</t>
    </r>
  </si>
  <si>
    <r>
      <t>40</t>
    </r>
    <r>
      <rPr>
        <b/>
        <sz val="11"/>
        <rFont val="Calibri"/>
        <scheme val="minor"/>
      </rPr>
      <t>Ar</t>
    </r>
    <r>
      <rPr>
        <b/>
        <vertAlign val="superscript"/>
        <sz val="11"/>
        <rFont val="Calibri"/>
        <scheme val="minor"/>
      </rPr>
      <t>*</t>
    </r>
    <r>
      <rPr>
        <b/>
        <sz val="11"/>
        <rFont val="Calibri"/>
        <scheme val="minor"/>
      </rPr>
      <t>/</t>
    </r>
    <r>
      <rPr>
        <b/>
        <vertAlign val="superscript"/>
        <sz val="11"/>
        <rFont val="Calibri"/>
        <scheme val="minor"/>
      </rPr>
      <t>39</t>
    </r>
    <r>
      <rPr>
        <b/>
        <sz val="11"/>
        <rFont val="Calibri"/>
        <scheme val="minor"/>
      </rPr>
      <t>Ar</t>
    </r>
  </si>
  <si>
    <r>
      <t>%</t>
    </r>
    <r>
      <rPr>
        <b/>
        <vertAlign val="superscript"/>
        <sz val="11"/>
        <rFont val="Calibri"/>
        <scheme val="minor"/>
      </rPr>
      <t>40</t>
    </r>
    <r>
      <rPr>
        <b/>
        <sz val="11"/>
        <rFont val="Calibri"/>
        <scheme val="minor"/>
      </rPr>
      <t>Ar</t>
    </r>
    <r>
      <rPr>
        <b/>
        <vertAlign val="superscript"/>
        <sz val="11"/>
        <rFont val="Calibri"/>
        <scheme val="minor"/>
      </rPr>
      <t>*</t>
    </r>
    <r>
      <rPr>
        <sz val="11"/>
        <color theme="1"/>
        <rFont val="Calibri"/>
        <family val="2"/>
        <scheme val="minor"/>
      </rPr>
      <t/>
    </r>
  </si>
  <si>
    <r>
      <t>w/±</t>
    </r>
    <r>
      <rPr>
        <b/>
        <i/>
        <sz val="11"/>
        <rFont val="Calibri"/>
        <scheme val="minor"/>
      </rPr>
      <t>J</t>
    </r>
  </si>
  <si>
    <r>
      <t>36</t>
    </r>
    <r>
      <rPr>
        <b/>
        <sz val="11"/>
        <rFont val="Calibri"/>
        <scheme val="minor"/>
      </rPr>
      <t>Ar/</t>
    </r>
    <r>
      <rPr>
        <b/>
        <vertAlign val="superscript"/>
        <sz val="11"/>
        <rFont val="Calibri"/>
        <scheme val="minor"/>
      </rPr>
      <t>40</t>
    </r>
    <r>
      <rPr>
        <b/>
        <sz val="11"/>
        <rFont val="Calibri"/>
        <scheme val="minor"/>
      </rPr>
      <t>Ar</t>
    </r>
  </si>
  <si>
    <r>
      <t>39</t>
    </r>
    <r>
      <rPr>
        <b/>
        <sz val="11"/>
        <rFont val="Calibri"/>
        <scheme val="minor"/>
      </rPr>
      <t>Ar/</t>
    </r>
    <r>
      <rPr>
        <b/>
        <vertAlign val="superscript"/>
        <sz val="11"/>
        <rFont val="Calibri"/>
        <scheme val="minor"/>
      </rPr>
      <t>40</t>
    </r>
    <r>
      <rPr>
        <b/>
        <sz val="11"/>
        <rFont val="Calibri"/>
        <scheme val="minor"/>
      </rPr>
      <t>Ar</t>
    </r>
  </si>
  <si>
    <r>
      <t>36</t>
    </r>
    <r>
      <rPr>
        <b/>
        <sz val="11"/>
        <rFont val="Calibri"/>
        <scheme val="minor"/>
      </rPr>
      <t>Ar/</t>
    </r>
    <r>
      <rPr>
        <b/>
        <vertAlign val="superscript"/>
        <sz val="11"/>
        <rFont val="Calibri"/>
        <scheme val="minor"/>
      </rPr>
      <t>39</t>
    </r>
    <r>
      <rPr>
        <b/>
        <sz val="11"/>
        <rFont val="Calibri"/>
        <scheme val="minor"/>
      </rPr>
      <t>Ar</t>
    </r>
  </si>
  <si>
    <r>
      <t>¥ 10</t>
    </r>
    <r>
      <rPr>
        <b/>
        <vertAlign val="superscript"/>
        <sz val="11"/>
        <rFont val="Calibri"/>
        <scheme val="minor"/>
      </rPr>
      <t>-15</t>
    </r>
  </si>
  <si>
    <r>
      <t>WM12/LHG-6 (</t>
    </r>
    <r>
      <rPr>
        <i/>
        <sz val="11"/>
        <color rgb="FF000000"/>
        <rFont val="Calibri"/>
        <scheme val="minor"/>
      </rPr>
      <t>J</t>
    </r>
    <r>
      <rPr>
        <sz val="11"/>
        <color rgb="FF000000"/>
        <rFont val="Calibri"/>
        <family val="2"/>
        <scheme val="minor"/>
      </rPr>
      <t xml:space="preserve"> = 0.129 ±  0.0006)</t>
    </r>
  </si>
  <si>
    <r>
      <rPr>
        <b/>
        <sz val="11"/>
        <rFont val="Calibri"/>
        <scheme val="minor"/>
      </rPr>
      <t>Table 3:</t>
    </r>
    <r>
      <rPr>
        <sz val="11"/>
        <rFont val="Calibri"/>
        <family val="2"/>
        <scheme val="minor"/>
      </rPr>
      <t xml:space="preserve"> Ar isotopic abundance data for WM12/LHG6 and WM18/LHG-1</t>
    </r>
  </si>
  <si>
    <r>
      <t>Mille Tuff</t>
    </r>
    <r>
      <rPr>
        <vertAlign val="superscript"/>
        <sz val="11"/>
        <color theme="1"/>
        <rFont val="Calibri (Body)"/>
      </rPr>
      <t>1</t>
    </r>
    <r>
      <rPr>
        <sz val="11"/>
        <color theme="1"/>
        <rFont val="Calibri"/>
        <family val="2"/>
        <scheme val="minor"/>
      </rPr>
      <t>sequence to Kilaytoli Tuff</t>
    </r>
    <r>
      <rPr>
        <vertAlign val="superscript"/>
        <sz val="11"/>
        <color theme="1"/>
        <rFont val="Calibri (Body)"/>
      </rPr>
      <t>1</t>
    </r>
  </si>
  <si>
    <r>
      <t>Waki Tuff</t>
    </r>
    <r>
      <rPr>
        <vertAlign val="superscript"/>
        <sz val="11"/>
        <color theme="1"/>
        <rFont val="Calibri (Body)"/>
      </rPr>
      <t>20</t>
    </r>
    <r>
      <rPr>
        <sz val="11"/>
        <color theme="1"/>
        <rFont val="Calibri"/>
        <family val="2"/>
        <scheme val="minor"/>
      </rPr>
      <t xml:space="preserve"> to Kilaytoli Tuff</t>
    </r>
    <r>
      <rPr>
        <vertAlign val="superscript"/>
        <sz val="11"/>
        <color theme="1"/>
        <rFont val="Calibri (Body)"/>
      </rPr>
      <t>1</t>
    </r>
  </si>
  <si>
    <r>
      <t>Waki Tuff</t>
    </r>
    <r>
      <rPr>
        <vertAlign val="superscript"/>
        <sz val="11"/>
        <color theme="1"/>
        <rFont val="Calibri (Body)"/>
      </rPr>
      <t>20</t>
    </r>
    <r>
      <rPr>
        <sz val="11"/>
        <color theme="1"/>
        <rFont val="Calibri"/>
        <family val="2"/>
        <scheme val="minor"/>
      </rPr>
      <t xml:space="preserve"> to Sidi Hakoma Tuff</t>
    </r>
    <r>
      <rPr>
        <vertAlign val="superscript"/>
        <sz val="11"/>
        <color theme="1"/>
        <rFont val="Calibri (Body)"/>
      </rPr>
      <t>21</t>
    </r>
  </si>
  <si>
    <r>
      <t>Kilaytoli Tuff</t>
    </r>
    <r>
      <rPr>
        <vertAlign val="superscript"/>
        <sz val="11"/>
        <color theme="1"/>
        <rFont val="Calibri (Body)"/>
      </rPr>
      <t>1</t>
    </r>
    <r>
      <rPr>
        <sz val="11"/>
        <color theme="1"/>
        <rFont val="Calibri"/>
        <family val="2"/>
        <scheme val="minor"/>
      </rPr>
      <t xml:space="preserve"> to Sidi Hakoma Tuff</t>
    </r>
    <r>
      <rPr>
        <vertAlign val="superscript"/>
        <sz val="11"/>
        <color theme="1"/>
        <rFont val="Calibri (Body)"/>
      </rPr>
      <t>21</t>
    </r>
  </si>
  <si>
    <r>
      <t>Mille Tuff</t>
    </r>
    <r>
      <rPr>
        <vertAlign val="superscript"/>
        <sz val="11"/>
        <color theme="1"/>
        <rFont val="Calibri (Body)"/>
      </rPr>
      <t>1</t>
    </r>
    <r>
      <rPr>
        <sz val="11"/>
        <color theme="1"/>
        <rFont val="Calibri"/>
        <family val="2"/>
        <scheme val="minor"/>
      </rPr>
      <t xml:space="preserve"> sequence to Kilaytoli Tuff</t>
    </r>
    <r>
      <rPr>
        <vertAlign val="superscript"/>
        <sz val="11"/>
        <color theme="1"/>
        <rFont val="Calibri (Body)"/>
      </rPr>
      <t>1</t>
    </r>
  </si>
  <si>
    <r>
      <t>Mille Tuff</t>
    </r>
    <r>
      <rPr>
        <vertAlign val="superscript"/>
        <sz val="11"/>
        <color theme="1"/>
        <rFont val="Calibri (Body)"/>
      </rPr>
      <t>1</t>
    </r>
    <r>
      <rPr>
        <sz val="11"/>
        <color theme="1"/>
        <rFont val="Calibri"/>
        <family val="2"/>
        <scheme val="minor"/>
      </rPr>
      <t xml:space="preserve"> sequence to Sidi Hakoma Tuff</t>
    </r>
    <r>
      <rPr>
        <vertAlign val="superscript"/>
        <sz val="11"/>
        <color theme="1"/>
        <rFont val="Calibri (Body)"/>
      </rPr>
      <t>21</t>
    </r>
  </si>
  <si>
    <r>
      <rPr>
        <b/>
        <sz val="11"/>
        <color theme="1"/>
        <rFont val="Calibri"/>
        <scheme val="minor"/>
      </rPr>
      <t>Table 5:</t>
    </r>
    <r>
      <rPr>
        <sz val="11"/>
        <color theme="1"/>
        <rFont val="Calibri"/>
        <family val="2"/>
        <scheme val="minor"/>
      </rPr>
      <t xml:space="preserve"> Accumulation rate calculations for different stratigraphic intervals and sections</t>
    </r>
  </si>
  <si>
    <r>
      <t xml:space="preserve">Table 1: </t>
    </r>
    <r>
      <rPr>
        <sz val="11"/>
        <color theme="1"/>
        <rFont val="Calibri"/>
      </rPr>
      <t>Basalt whole rock compositions of new samples (oxides are reported in wt %, trace elements in ppm) and chemical error on replicate analyses of BHVO-2, a United States Geological Survey Geochemical Standard</t>
    </r>
  </si>
  <si>
    <r>
      <t>Kilaytoli Tuff</t>
    </r>
    <r>
      <rPr>
        <vertAlign val="superscript"/>
        <sz val="11"/>
        <color theme="1"/>
        <rFont val="Calibri (Body)"/>
      </rPr>
      <t>1</t>
    </r>
    <r>
      <rPr>
        <sz val="11"/>
        <color theme="1"/>
        <rFont val="Calibri"/>
        <family val="2"/>
        <scheme val="minor"/>
      </rPr>
      <t xml:space="preserve"> to top of C2An.3n</t>
    </r>
    <r>
      <rPr>
        <vertAlign val="superscript"/>
        <sz val="11"/>
        <color theme="1"/>
        <rFont val="Calibri (Body)"/>
      </rPr>
      <t>27</t>
    </r>
  </si>
  <si>
    <r>
      <t>Mille Tuff</t>
    </r>
    <r>
      <rPr>
        <vertAlign val="superscript"/>
        <sz val="11"/>
        <color theme="1"/>
        <rFont val="Calibri (Body)"/>
      </rPr>
      <t>1</t>
    </r>
    <r>
      <rPr>
        <sz val="11"/>
        <color theme="1"/>
        <rFont val="Calibri"/>
        <family val="2"/>
        <scheme val="minor"/>
      </rPr>
      <t xml:space="preserve"> sequence to top of C2An.3n</t>
    </r>
    <r>
      <rPr>
        <vertAlign val="superscript"/>
        <sz val="11"/>
        <color theme="1"/>
        <rFont val="Calibri (Body)"/>
      </rPr>
      <t>27</t>
    </r>
  </si>
  <si>
    <t>^ Using median ages from Bayesian model for ages of Mille Tuff sequence and WM18/LHG-1 (Extended Data Fig. 7)</t>
  </si>
  <si>
    <t>* Position of WM18/LHG-1 in S6 is approximated 50 cm below T1</t>
  </si>
  <si>
    <r>
      <rPr>
        <b/>
        <sz val="11"/>
        <color theme="1"/>
        <rFont val="Calibri"/>
        <scheme val="minor"/>
      </rPr>
      <t>Table 6:</t>
    </r>
    <r>
      <rPr>
        <sz val="11"/>
        <color theme="1"/>
        <rFont val="Calibri"/>
        <family val="2"/>
        <scheme val="minor"/>
      </rPr>
      <t xml:space="preserve"> Vertebrate fauna</t>
    </r>
  </si>
  <si>
    <r>
      <rPr>
        <b/>
        <sz val="11"/>
        <color theme="1"/>
        <rFont val="Calibri"/>
        <scheme val="minor"/>
      </rPr>
      <t>Table 7:</t>
    </r>
    <r>
      <rPr>
        <sz val="11"/>
        <color theme="1"/>
        <rFont val="Calibri"/>
        <family val="2"/>
        <scheme val="minor"/>
      </rPr>
      <t xml:space="preserve"> Botanical remains sample information</t>
    </r>
  </si>
  <si>
    <r>
      <t xml:space="preserve">* = in these instances, pollen type from similar but different species or genera of plants have the same pollen morphology, thus represents uncertainty in the attribution of the pollen to a specific genus or species. Exemple : </t>
    </r>
    <r>
      <rPr>
        <i/>
        <sz val="10"/>
        <rFont val="Arial"/>
        <family val="2"/>
      </rPr>
      <t>Hagenia abyssinica</t>
    </r>
    <r>
      <rPr>
        <sz val="10"/>
        <rFont val="Arial"/>
        <family val="2"/>
      </rPr>
      <t xml:space="preserve"> is only produced by the species </t>
    </r>
    <r>
      <rPr>
        <i/>
        <sz val="10"/>
        <rFont val="Arial"/>
        <family val="2"/>
      </rPr>
      <t>Hagenia abyssinica,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Olea capensis</t>
    </r>
    <r>
      <rPr>
        <sz val="10"/>
        <rFont val="Arial"/>
        <family val="2"/>
      </rPr>
      <t xml:space="preserve">* is produced by different species of genera </t>
    </r>
    <r>
      <rPr>
        <i/>
        <sz val="10"/>
        <rFont val="Arial"/>
        <family val="2"/>
      </rPr>
      <t xml:space="preserve">Olea </t>
    </r>
    <r>
      <rPr>
        <sz val="10"/>
        <rFont val="Arial"/>
        <family val="2"/>
      </rPr>
      <t>and</t>
    </r>
    <r>
      <rPr>
        <i/>
        <sz val="10"/>
        <rFont val="Arial"/>
        <family val="2"/>
      </rPr>
      <t xml:space="preserve"> Aerva* javanica</t>
    </r>
    <r>
      <rPr>
        <sz val="10"/>
        <rFont val="Arial"/>
        <family val="2"/>
      </rPr>
      <t xml:space="preserve"> is produced  by species of genera </t>
    </r>
    <r>
      <rPr>
        <i/>
        <sz val="10"/>
        <rFont val="Arial"/>
        <family val="2"/>
      </rPr>
      <t xml:space="preserve">Aerva </t>
    </r>
    <r>
      <rPr>
        <sz val="10"/>
        <rFont val="Arial"/>
        <family val="2"/>
      </rPr>
      <t>as well as different genera.</t>
    </r>
  </si>
  <si>
    <r>
      <t xml:space="preserve">Amaranthaceae, excludes </t>
    </r>
    <r>
      <rPr>
        <i/>
        <sz val="10"/>
        <color theme="1"/>
        <rFont val="Arial"/>
        <family val="2"/>
      </rPr>
      <t>Aerva* lanata</t>
    </r>
    <r>
      <rPr>
        <sz val="10"/>
        <color theme="1"/>
        <rFont val="Arial"/>
        <family val="2"/>
      </rPr>
      <t xml:space="preserve">,  </t>
    </r>
    <r>
      <rPr>
        <i/>
        <sz val="10"/>
        <color theme="1"/>
        <rFont val="Arial"/>
        <family val="2"/>
      </rPr>
      <t>Aerva* javanica,</t>
    </r>
    <r>
      <rPr>
        <sz val="10"/>
        <color theme="1"/>
        <rFont val="Arial"/>
        <family val="2"/>
      </rPr>
      <t xml:space="preserve"> Amaranthus*, </t>
    </r>
    <r>
      <rPr>
        <i/>
        <sz val="10"/>
        <color theme="1"/>
        <rFont val="Arial"/>
        <family val="2"/>
      </rPr>
      <t>Digera* muricata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Suaeda* monoica</t>
    </r>
    <r>
      <rPr>
        <sz val="10"/>
        <color theme="1"/>
        <rFont val="Arial"/>
        <family val="2"/>
      </rPr>
      <t>, which are morphologically distinct and separately listed.</t>
    </r>
  </si>
  <si>
    <t>Column 4-37: Pollen count by pollen type</t>
  </si>
  <si>
    <r>
      <t xml:space="preserve">Amaranthaceae excludes the Caryophyllaceae, </t>
    </r>
    <r>
      <rPr>
        <i/>
        <sz val="10"/>
        <color theme="1"/>
        <rFont val="Arial"/>
        <family val="2"/>
      </rPr>
      <t>Paronychia*</t>
    </r>
    <r>
      <rPr>
        <sz val="10"/>
        <color theme="1"/>
        <rFont val="Arial"/>
        <family val="2"/>
      </rPr>
      <t xml:space="preserve"> (sometimes lumped as CCA - Chenopodiaceae Amaranthaceae)</t>
    </r>
  </si>
  <si>
    <t>Column 38: Unidentified pollen taxa</t>
  </si>
  <si>
    <r>
      <t xml:space="preserve">Capparidaceae, excludes </t>
    </r>
    <r>
      <rPr>
        <i/>
        <sz val="10"/>
        <color theme="1"/>
        <rFont val="Arial"/>
        <family val="2"/>
      </rPr>
      <t>Capparis fascicularis*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Boscia</t>
    </r>
    <r>
      <rPr>
        <sz val="10"/>
        <color theme="1"/>
        <rFont val="Arial"/>
        <family val="2"/>
      </rPr>
      <t>*, which are morphologically distinct and separately listed.</t>
    </r>
  </si>
  <si>
    <t>Column 39: Indeterminable pollen because grain is damaged</t>
  </si>
  <si>
    <r>
      <t xml:space="preserve">Tubuliflorae excludes </t>
    </r>
    <r>
      <rPr>
        <i/>
        <sz val="10"/>
        <color theme="1"/>
        <rFont val="Arial"/>
        <family val="2"/>
      </rPr>
      <t>Sphaeranthus* ukambensis</t>
    </r>
    <r>
      <rPr>
        <sz val="10"/>
        <color theme="1"/>
        <rFont val="Arial"/>
        <family val="2"/>
      </rPr>
      <t>, which are morphologically distinct and separately listed.</t>
    </r>
  </si>
  <si>
    <t>Column 40: Total pollen count, indeterminable and unidentified excluded</t>
  </si>
  <si>
    <t>Acacia</t>
  </si>
  <si>
    <t>Amaranthus*</t>
  </si>
  <si>
    <t>Boscia*</t>
  </si>
  <si>
    <t>Cichorieae</t>
  </si>
  <si>
    <t>Croton*</t>
  </si>
  <si>
    <t>Euclea</t>
  </si>
  <si>
    <t>Juniperus procera</t>
  </si>
  <si>
    <t>Nyctaginaceae</t>
  </si>
  <si>
    <t>Olea europeae*</t>
  </si>
  <si>
    <t>Podocarpus</t>
  </si>
  <si>
    <t>Rhus* vulgaris</t>
  </si>
  <si>
    <t>Suaeda* monoica</t>
  </si>
  <si>
    <t>Tubuliflorae</t>
  </si>
  <si>
    <t>Unidentified</t>
  </si>
  <si>
    <t>TOTAL</t>
  </si>
  <si>
    <t>Column 1: Familly</t>
  </si>
  <si>
    <t>The study area is below 1300 m a.s.l., the Poaceae are mainly C4 exept in wetland where Poaceae can be C3.</t>
  </si>
  <si>
    <t>Column 4: Complementary information of plant habitus (after Vincens et al., 2007)</t>
  </si>
  <si>
    <t xml:space="preserve">Column 5: Associated environnements </t>
  </si>
  <si>
    <t>Column 6: Photosynthetic pathways (after Watson and Dallwitz, 1992)</t>
  </si>
  <si>
    <t xml:space="preserve">Associated environnements </t>
  </si>
  <si>
    <t xml:space="preserve">Photosynthetic pathways </t>
  </si>
  <si>
    <t>Mimosaceae</t>
  </si>
  <si>
    <t xml:space="preserve">trees or shrubs, sometimes climbing </t>
  </si>
  <si>
    <t>evergreen bushland, woodland, savanna,  riparian forest</t>
  </si>
  <si>
    <t>C3</t>
  </si>
  <si>
    <t>woodland to steppe, riparian forest</t>
  </si>
  <si>
    <t xml:space="preserve">woodland </t>
  </si>
  <si>
    <t>C3/C4</t>
  </si>
  <si>
    <t>woodland to steppe</t>
  </si>
  <si>
    <t>C3/C4/CAM</t>
  </si>
  <si>
    <t>annual, more rarely perennial, herbs</t>
  </si>
  <si>
    <t>C4</t>
  </si>
  <si>
    <t>woodland to subdeserte steppe</t>
  </si>
  <si>
    <t>steppe to subdeserte steppe</t>
  </si>
  <si>
    <t>savanna to steppe, riparian forest</t>
  </si>
  <si>
    <t>montane forest, woodland, riparian forest</t>
  </si>
  <si>
    <t>H(ST)</t>
  </si>
  <si>
    <t>annual or perennial herbs, rarely shrubs or trees</t>
  </si>
  <si>
    <t>evergreen bushland, woodland, riparian forest</t>
  </si>
  <si>
    <t>woodland, riparian forest</t>
  </si>
  <si>
    <t>HSTL</t>
  </si>
  <si>
    <t>trees, shrubs, lianes or herbs</t>
  </si>
  <si>
    <t>evergreen bushland,  woodland</t>
  </si>
  <si>
    <t>Ebenaceae</t>
  </si>
  <si>
    <t>trees or shrubs, usually evergreen</t>
  </si>
  <si>
    <t>evergreen bushland, woodland</t>
  </si>
  <si>
    <t>woodland to savanna</t>
  </si>
  <si>
    <t>higth elevation humide forest</t>
  </si>
  <si>
    <t>Cupressaceae</t>
  </si>
  <si>
    <t>evergreen shrubs or trees</t>
  </si>
  <si>
    <t>herbs, shrubs, trees and woody climbers</t>
  </si>
  <si>
    <t>Olea europea*</t>
  </si>
  <si>
    <t>evergreen shrub or tree 2-20 m</t>
  </si>
  <si>
    <t>Podocarpaceae</t>
  </si>
  <si>
    <t>tree up to 30 m tall</t>
  </si>
  <si>
    <t>Anacardiaceae</t>
  </si>
  <si>
    <t>evergreen shrub or small tree 2-10 m high</t>
  </si>
  <si>
    <t>evergreen bushland</t>
  </si>
  <si>
    <t>savanna to subdeserte steppe</t>
  </si>
  <si>
    <t>annual or perennial herbs or shrubs</t>
  </si>
  <si>
    <t>woodland, steep, subdeserte steppe, salt pan</t>
  </si>
  <si>
    <t>Tamaricaceae</t>
  </si>
  <si>
    <t>savanna to subdesert</t>
  </si>
  <si>
    <t>montane forest, evergreen bushland, riparian forest</t>
  </si>
  <si>
    <r>
      <rPr>
        <b/>
        <sz val="11"/>
        <color theme="1"/>
        <rFont val="Calibri"/>
        <scheme val="minor"/>
      </rPr>
      <t xml:space="preserve">Table 9b: </t>
    </r>
    <r>
      <rPr>
        <sz val="11"/>
        <color theme="1"/>
        <rFont val="Calibri"/>
        <family val="2"/>
        <scheme val="minor"/>
      </rPr>
      <t xml:space="preserve"> Pollen taxa ecological affinities and habitus</t>
    </r>
  </si>
  <si>
    <r>
      <rPr>
        <b/>
        <sz val="11"/>
        <color theme="1"/>
        <rFont val="Calibri"/>
        <scheme val="minor"/>
      </rPr>
      <t>Table 9a:</t>
    </r>
    <r>
      <rPr>
        <sz val="11"/>
        <color theme="1"/>
        <rFont val="Calibri"/>
        <family val="2"/>
        <scheme val="minor"/>
      </rPr>
      <t xml:space="preserve"> Pollen counts, Woranso-Mille. Pollen analysis by Benjamin Bourel,CEREGE,  Aix en Provence.</t>
    </r>
  </si>
  <si>
    <t xml:space="preserve">Column 1: Associated Environments </t>
  </si>
  <si>
    <t>Column 2-35: Pollen taxa</t>
  </si>
  <si>
    <t>steppe</t>
  </si>
  <si>
    <t>woodland</t>
  </si>
  <si>
    <t>swamp</t>
  </si>
  <si>
    <r>
      <t>Table 9c :</t>
    </r>
    <r>
      <rPr>
        <sz val="11"/>
        <color theme="1"/>
        <rFont val="Calibri"/>
        <family val="2"/>
        <scheme val="minor"/>
      </rPr>
      <t xml:space="preserve"> Pollen taxa habitat affinities for score calculation</t>
    </r>
  </si>
  <si>
    <t xml:space="preserve">Associations are based on column 5 of Table 9b "Pollen description". </t>
  </si>
  <si>
    <t>0 if pollen taxa is not associated of the environment ; 1  if pollen taxa can be associated to the environment.</t>
  </si>
  <si>
    <r>
      <rPr>
        <b/>
        <sz val="11"/>
        <color theme="1"/>
        <rFont val="Calibri"/>
        <scheme val="minor"/>
      </rPr>
      <t>Table 10</t>
    </r>
    <r>
      <rPr>
        <sz val="11"/>
        <color theme="1"/>
        <rFont val="Calibri"/>
        <family val="2"/>
        <scheme val="minor"/>
      </rPr>
      <t>: List of diatom species in sample WM18-LHG-248</t>
    </r>
  </si>
  <si>
    <t xml:space="preserve">List of species </t>
  </si>
  <si>
    <t>Marine</t>
  </si>
  <si>
    <t>Brackish water</t>
  </si>
  <si>
    <t>Coscinodiscus excentricus</t>
  </si>
  <si>
    <t>Coscinodiscus lineatus</t>
  </si>
  <si>
    <t>Coscinodiscus marginatus</t>
  </si>
  <si>
    <t xml:space="preserve">WM-KSD-3 Lo Fe* </t>
  </si>
  <si>
    <t>MSD-08-3R*</t>
  </si>
  <si>
    <t>ARI-08-3 (Mille Tuff sequence)*</t>
  </si>
  <si>
    <t>ARI-08-4 (Mille Tuff sequence)*</t>
  </si>
  <si>
    <t>Mille and basaltic tuff sequence</t>
  </si>
  <si>
    <t>Column 9</t>
  </si>
  <si>
    <t>Sample Average</t>
  </si>
  <si>
    <t xml:space="preserve">Carbon isotopic composition of C28 alkanoic acid (Isotope values represet mean of two instrument replicates unless σ is n.d. in which case value represents one measurment)  </t>
  </si>
  <si>
    <t>Hydrogen isotopic composition of C28 alkanoic acid (Isotope values represet mean of two instrument replicates unless σ is n.d. in which case value represents one measurment)</t>
  </si>
  <si>
    <t>Atlases used for identification</t>
  </si>
  <si>
    <r>
      <t xml:space="preserve">Bonnefille, R., &amp; ­Riollet, G. </t>
    </r>
    <r>
      <rPr>
        <i/>
        <sz val="10"/>
        <color rgb="FF222222"/>
        <rFont val="Calibri"/>
      </rPr>
      <t>Pollens de savanes d'Afrique orientale</t>
    </r>
    <r>
      <rPr>
        <sz val="10"/>
        <color rgb="FF222222"/>
        <rFont val="Calibri"/>
      </rPr>
      <t xml:space="preserve"> (Cen. Nat. Rech. Sci., Paris, 1980).</t>
    </r>
  </si>
  <si>
    <r>
      <t>Bonnefille, R. Pollen et spores.</t>
    </r>
    <r>
      <rPr>
        <i/>
        <sz val="10"/>
        <color rgb="FF222222"/>
        <rFont val="Calibri"/>
      </rPr>
      <t xml:space="preserve"> Atlas des pollens d'Ethiopie</t>
    </r>
    <r>
      <rPr>
        <sz val="10"/>
        <color rgb="FF222222"/>
        <rFont val="Calibri"/>
      </rPr>
      <t xml:space="preserve">: </t>
    </r>
    <r>
      <rPr>
        <i/>
        <sz val="10"/>
        <color rgb="FF222222"/>
        <rFont val="Calibri"/>
      </rPr>
      <t>Principales Espèces des Forêts de Montagne</t>
    </r>
    <r>
      <rPr>
        <sz val="10"/>
        <color rgb="FF222222"/>
        <rFont val="Calibri"/>
      </rPr>
      <t xml:space="preserve"> </t>
    </r>
    <r>
      <rPr>
        <b/>
        <sz val="10"/>
        <color rgb="FF222222"/>
        <rFont val="Calibri"/>
      </rPr>
      <t>13</t>
    </r>
    <r>
      <rPr>
        <sz val="10"/>
        <color rgb="FF222222"/>
        <rFont val="Calibri"/>
      </rPr>
      <t>, 15-68 (1971).</t>
    </r>
  </si>
  <si>
    <r>
      <t xml:space="preserve">Bonnefille, R. Adamsonia, </t>
    </r>
    <r>
      <rPr>
        <i/>
        <sz val="10"/>
        <color rgb="FF222222"/>
        <rFont val="Calibri"/>
      </rPr>
      <t>Atlas des pollens d'Éthiopie</t>
    </r>
    <r>
      <rPr>
        <sz val="10"/>
        <color rgb="FF222222"/>
        <rFont val="Calibri"/>
      </rPr>
      <t xml:space="preserve">: </t>
    </r>
    <r>
      <rPr>
        <i/>
        <sz val="10"/>
        <color rgb="FF222222"/>
        <rFont val="Calibri"/>
      </rPr>
      <t>Pollens Actuels de la Basse Vallee de l'Omo, Récoltes Botaniques 1968</t>
    </r>
    <r>
      <rPr>
        <sz val="10"/>
        <color rgb="FF222222"/>
        <rFont val="Calibri"/>
      </rPr>
      <t xml:space="preserve"> </t>
    </r>
    <r>
      <rPr>
        <b/>
        <sz val="10"/>
        <color rgb="FF222222"/>
        <rFont val="Calibri"/>
      </rPr>
      <t xml:space="preserve">11, </t>
    </r>
    <r>
      <rPr>
        <sz val="10"/>
        <color rgb="FF222222"/>
        <rFont val="Calibri"/>
      </rPr>
      <t>16 (1971).</t>
    </r>
  </si>
  <si>
    <t>Studies used for interpretation:</t>
  </si>
  <si>
    <r>
      <t xml:space="preserve">Bonnefille, R. Vincens, A. &amp; Buchet, A. Palynology, stratigraphy and palaeoenvironment of a Pliocene hominid site (2.9-3.3 M.Y.) at Hadar, Ethiopia. </t>
    </r>
    <r>
      <rPr>
        <i/>
        <sz val="11"/>
        <color theme="1"/>
        <rFont val="Calibri"/>
      </rPr>
      <t>Palaeogeogr. Palaeoclimatol. Palaeoecol.</t>
    </r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>60</t>
    </r>
    <r>
      <rPr>
        <sz val="11"/>
        <color theme="1"/>
        <rFont val="Calibri"/>
      </rPr>
      <t>, 249–281 (1987).</t>
    </r>
  </si>
  <si>
    <r>
      <t xml:space="preserve">Hamilton, A.C., The interpretation of pollen diagrams from highland Uganda. </t>
    </r>
    <r>
      <rPr>
        <i/>
        <sz val="11"/>
        <color theme="1"/>
        <rFont val="Calibri"/>
      </rPr>
      <t xml:space="preserve">Palaeoecol. Africa </t>
    </r>
    <r>
      <rPr>
        <b/>
        <sz val="11"/>
        <color theme="1"/>
        <rFont val="Calibri"/>
      </rPr>
      <t>7</t>
    </r>
    <r>
      <rPr>
        <sz val="11"/>
        <color theme="1"/>
        <rFont val="Calibri"/>
      </rPr>
      <t>, 45–149 (1972).</t>
    </r>
  </si>
  <si>
    <r>
      <t xml:space="preserve">Lebamba, J., et al. Modern pollen rain in savanna and forest ecosystems of Gabon and Cameroon, Central Atlantic Africa. </t>
    </r>
    <r>
      <rPr>
        <i/>
        <sz val="12"/>
        <color theme="1"/>
        <rFont val="Calibri"/>
      </rPr>
      <t xml:space="preserve">Rev. Palaeobot. Palynol. </t>
    </r>
    <r>
      <rPr>
        <b/>
        <sz val="12"/>
        <color theme="1"/>
        <rFont val="Calibri"/>
      </rPr>
      <t>153</t>
    </r>
    <r>
      <rPr>
        <sz val="12"/>
        <color theme="1"/>
        <rFont val="Calibri"/>
      </rPr>
      <t xml:space="preserve">, 34–45. (2009) </t>
    </r>
  </si>
  <si>
    <r>
      <t xml:space="preserve">Mohammed, M.U. &amp; Bonnefille, R. A late Glacial/late Holocene pollen record from a highland peat at Tamsaa, Bale Mountains, south Ethiopia. </t>
    </r>
    <r>
      <rPr>
        <i/>
        <sz val="12"/>
        <color theme="1"/>
        <rFont val="Calibri"/>
      </rPr>
      <t>Glob. Planet. Change</t>
    </r>
    <r>
      <rPr>
        <sz val="12"/>
        <color theme="1"/>
        <rFont val="Calibri"/>
      </rPr>
      <t xml:space="preserve"> </t>
    </r>
    <r>
      <rPr>
        <b/>
        <sz val="12"/>
        <color theme="1"/>
        <rFont val="Calibri"/>
      </rPr>
      <t>16–17</t>
    </r>
    <r>
      <rPr>
        <sz val="12"/>
        <color theme="1"/>
        <rFont val="Calibri"/>
      </rPr>
      <t>, 121–129 (1998).</t>
    </r>
  </si>
  <si>
    <r>
      <t xml:space="preserve">Vincens, A., Bremond, L., Brewer, S. &amp; Dussouillez, P. 2006. Modern pollen-based biome reconstructions in East Africa expanded to southern Tanzania. </t>
    </r>
    <r>
      <rPr>
        <i/>
        <sz val="11"/>
        <color theme="1"/>
        <rFont val="Calibri"/>
      </rPr>
      <t xml:space="preserve">Rev. Palaeobot. Palynol. </t>
    </r>
    <r>
      <rPr>
        <b/>
        <sz val="11"/>
        <color theme="1"/>
        <rFont val="Calibri"/>
      </rPr>
      <t>140</t>
    </r>
    <r>
      <rPr>
        <sz val="11"/>
        <color theme="1"/>
        <rFont val="Calibri"/>
      </rPr>
      <t>, 187–212 (2006).</t>
    </r>
  </si>
  <si>
    <t xml:space="preserve"> Italics &lt; detection limits. *Sample average and standard deviations for tephrochemical data from Saylor et al. 2016 (ref. 22).</t>
  </si>
  <si>
    <t>WMC-08-3 ("bimodal tuff")*</t>
  </si>
  <si>
    <t>WMC-08-3 (2015, "bimodal tuff")*</t>
  </si>
  <si>
    <r>
      <rPr>
        <b/>
        <sz val="11"/>
        <color theme="1"/>
        <rFont val="Calibri"/>
        <scheme val="minor"/>
      </rPr>
      <t xml:space="preserve">Table 2: </t>
    </r>
    <r>
      <rPr>
        <sz val="11"/>
        <color theme="1"/>
        <rFont val="Calibri"/>
        <family val="2"/>
        <scheme val="minor"/>
      </rPr>
      <t>Oxide abundances for individual volcanic glass analyses normalized for differences in water measured as halogen corrected excess oxygen (O*).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</si>
</sst>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"/>
    <numFmt numFmtId="166" formatCode="0.0000"/>
    <numFmt numFmtId="167" formatCode="0.000000000"/>
    <numFmt numFmtId="168" formatCode="0.00000"/>
    <numFmt numFmtId="169" formatCode="0.0%"/>
  </numFmts>
  <fonts count="6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10"/>
      <color indexed="21"/>
      <name val="Arial"/>
      <family val="2"/>
    </font>
    <font>
      <sz val="10"/>
      <color indexed="3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i/>
      <sz val="10"/>
      <color theme="1"/>
      <name val="Arial"/>
      <family val="2"/>
    </font>
    <font>
      <sz val="11"/>
      <color rgb="FF008000"/>
      <name val="Calibri"/>
      <family val="2"/>
      <scheme val="minor"/>
    </font>
    <font>
      <sz val="10"/>
      <color rgb="FF00800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  <charset val="2"/>
    </font>
    <font>
      <b/>
      <sz val="10"/>
      <color indexed="8"/>
      <name val="Times New Roman"/>
      <family val="1"/>
      <charset val="2"/>
    </font>
    <font>
      <b/>
      <sz val="10"/>
      <color indexed="8"/>
      <name val="Symbol"/>
      <family val="1"/>
      <charset val="2"/>
    </font>
    <font>
      <b/>
      <vertAlign val="superscript"/>
      <sz val="10"/>
      <color indexed="8"/>
      <name val="Times New Roman"/>
      <family val="1"/>
    </font>
    <font>
      <b/>
      <vertAlign val="subscript"/>
      <sz val="10"/>
      <color indexed="8"/>
      <name val="Times New Roman"/>
      <family val="1"/>
    </font>
    <font>
      <b/>
      <sz val="10"/>
      <name val="Calibri"/>
      <family val="2"/>
    </font>
    <font>
      <b/>
      <sz val="10"/>
      <name val="Times New Roman"/>
      <family val="1"/>
      <charset val="2"/>
    </font>
    <font>
      <b/>
      <sz val="10"/>
      <name val="Symbol"/>
      <family val="1"/>
      <charset val="2"/>
    </font>
    <font>
      <b/>
      <vertAlign val="subscript"/>
      <sz val="10"/>
      <name val="Times New Roman"/>
      <family val="1"/>
    </font>
    <font>
      <b/>
      <sz val="11"/>
      <name val="Calibri"/>
      <scheme val="minor"/>
    </font>
    <font>
      <i/>
      <sz val="10"/>
      <color theme="1"/>
      <name val="Calibri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scheme val="minor"/>
    </font>
    <font>
      <b/>
      <sz val="10"/>
      <color theme="1"/>
      <name val="Calibri"/>
      <family val="2"/>
      <scheme val="minor"/>
    </font>
    <font>
      <b/>
      <sz val="10"/>
      <name val="Times"/>
    </font>
    <font>
      <sz val="9"/>
      <name val="Times"/>
    </font>
    <font>
      <b/>
      <sz val="9"/>
      <name val="Times"/>
    </font>
    <font>
      <b/>
      <i/>
      <sz val="10"/>
      <name val="Times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b/>
      <sz val="11"/>
      <name val="Calibri"/>
    </font>
    <font>
      <vertAlign val="subscript"/>
      <sz val="11"/>
      <color theme="1"/>
      <name val="Calibri"/>
    </font>
    <font>
      <b/>
      <vertAlign val="superscript"/>
      <sz val="11"/>
      <name val="Calibri"/>
      <scheme val="minor"/>
    </font>
    <font>
      <b/>
      <i/>
      <sz val="11"/>
      <name val="Calibri"/>
      <scheme val="minor"/>
    </font>
    <font>
      <i/>
      <sz val="11"/>
      <color rgb="FF000000"/>
      <name val="Calibri"/>
      <scheme val="minor"/>
    </font>
    <font>
      <i/>
      <sz val="11"/>
      <name val="Calibri"/>
      <scheme val="minor"/>
    </font>
    <font>
      <sz val="11"/>
      <name val="Calibri (Body)"/>
    </font>
    <font>
      <vertAlign val="superscript"/>
      <sz val="11"/>
      <color theme="1"/>
      <name val="Calibri (Body)"/>
    </font>
    <font>
      <i/>
      <sz val="12"/>
      <color theme="1"/>
      <name val="Calibri"/>
      <family val="2"/>
      <scheme val="minor"/>
    </font>
    <font>
      <sz val="10"/>
      <color rgb="FF222222"/>
      <name val="Calibri"/>
    </font>
    <font>
      <i/>
      <sz val="10"/>
      <color rgb="FF222222"/>
      <name val="Calibri"/>
    </font>
    <font>
      <sz val="10"/>
      <color theme="1"/>
      <name val="Calibri"/>
    </font>
    <font>
      <b/>
      <sz val="10"/>
      <color rgb="FF222222"/>
      <name val="Calibri"/>
    </font>
    <font>
      <sz val="10"/>
      <color theme="1"/>
      <name val="Calibri"/>
      <scheme val="minor"/>
    </font>
    <font>
      <i/>
      <sz val="11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b/>
      <sz val="12"/>
      <color theme="1"/>
      <name val="Calibri"/>
    </font>
    <font>
      <u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4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2" fontId="35" fillId="0" borderId="0" applyNumberFormat="0" applyFont="0" applyBorder="0" applyAlignment="0">
      <alignment horizontal="left"/>
    </xf>
    <xf numFmtId="2" fontId="36" fillId="0" borderId="0" applyNumberFormat="0" applyAlignment="0">
      <alignment horizontal="center"/>
    </xf>
    <xf numFmtId="2" fontId="37" fillId="0" borderId="0" applyNumberFormat="0" applyFill="0" applyBorder="0" applyAlignment="0">
      <alignment horizontal="center"/>
    </xf>
    <xf numFmtId="2" fontId="38" fillId="0" borderId="0" applyNumberFormat="0" applyFill="0" applyBorder="0">
      <alignment horizontal="left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6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Fill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0" xfId="0" applyFont="1" applyFill="1"/>
    <xf numFmtId="0" fontId="8" fillId="0" borderId="0" xfId="0" applyFont="1"/>
    <xf numFmtId="0" fontId="9" fillId="0" borderId="0" xfId="0" applyFont="1"/>
    <xf numFmtId="0" fontId="7" fillId="0" borderId="0" xfId="0" applyFont="1"/>
    <xf numFmtId="0" fontId="13" fillId="0" borderId="0" xfId="0" applyFont="1" applyAlignment="1">
      <alignment horizontal="right"/>
    </xf>
    <xf numFmtId="0" fontId="14" fillId="0" borderId="0" xfId="0" applyFont="1"/>
    <xf numFmtId="0" fontId="0" fillId="0" borderId="0" xfId="0"/>
    <xf numFmtId="0" fontId="10" fillId="0" borderId="0" xfId="0" applyFont="1" applyAlignment="1">
      <alignment horizontal="left"/>
    </xf>
    <xf numFmtId="0" fontId="0" fillId="0" borderId="0" xfId="0" applyFont="1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Fill="1"/>
    <xf numFmtId="0" fontId="0" fillId="0" borderId="0" xfId="0" applyFont="1" applyAlignment="1">
      <alignment horizontal="left"/>
    </xf>
    <xf numFmtId="1" fontId="0" fillId="0" borderId="0" xfId="0" applyNumberFormat="1" applyAlignment="1">
      <alignment horizontal="right"/>
    </xf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0" fillId="0" borderId="1" xfId="0" applyFont="1" applyBorder="1" applyAlignment="1">
      <alignment vertical="top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Fill="1" applyBorder="1" applyAlignment="1">
      <alignment horizontal="left"/>
    </xf>
    <xf numFmtId="0" fontId="15" fillId="0" borderId="0" xfId="192" applyFont="1" applyFill="1" applyBorder="1" applyAlignment="1">
      <alignment horizontal="left"/>
    </xf>
    <xf numFmtId="0" fontId="16" fillId="0" borderId="0" xfId="5" applyFont="1" applyFill="1" applyBorder="1" applyAlignment="1">
      <alignment horizontal="left"/>
    </xf>
    <xf numFmtId="0" fontId="16" fillId="0" borderId="0" xfId="9" applyFont="1" applyFill="1" applyBorder="1" applyAlignment="1">
      <alignment horizontal="left"/>
    </xf>
    <xf numFmtId="0" fontId="16" fillId="0" borderId="0" xfId="8" applyFont="1" applyFill="1" applyBorder="1" applyAlignment="1">
      <alignment horizontal="left"/>
    </xf>
    <xf numFmtId="0" fontId="16" fillId="0" borderId="0" xfId="12" applyFont="1" applyFill="1" applyBorder="1" applyAlignment="1">
      <alignment horizontal="left"/>
    </xf>
    <xf numFmtId="0" fontId="16" fillId="0" borderId="0" xfId="6" applyFont="1" applyFill="1" applyBorder="1" applyAlignment="1">
      <alignment horizontal="left"/>
    </xf>
    <xf numFmtId="0" fontId="16" fillId="0" borderId="0" xfId="10" applyFont="1" applyFill="1" applyBorder="1" applyAlignment="1">
      <alignment horizontal="left"/>
    </xf>
    <xf numFmtId="0" fontId="16" fillId="0" borderId="0" xfId="11" applyFont="1" applyFill="1" applyBorder="1" applyAlignment="1">
      <alignment horizontal="left"/>
    </xf>
    <xf numFmtId="0" fontId="16" fillId="0" borderId="0" xfId="7" applyFont="1" applyFill="1" applyBorder="1" applyAlignment="1">
      <alignment horizontal="left"/>
    </xf>
    <xf numFmtId="0" fontId="16" fillId="0" borderId="0" xfId="13" applyFont="1" applyFill="1" applyBorder="1" applyAlignment="1">
      <alignment horizontal="left"/>
    </xf>
    <xf numFmtId="0" fontId="16" fillId="0" borderId="0" xfId="28" applyFont="1" applyFill="1" applyBorder="1" applyAlignment="1">
      <alignment horizontal="left"/>
    </xf>
    <xf numFmtId="0" fontId="16" fillId="0" borderId="0" xfId="43" applyFont="1" applyFill="1" applyBorder="1" applyAlignment="1">
      <alignment horizontal="left"/>
    </xf>
    <xf numFmtId="0" fontId="16" fillId="0" borderId="0" xfId="58" applyFont="1" applyFill="1" applyBorder="1" applyAlignment="1">
      <alignment horizontal="left"/>
    </xf>
    <xf numFmtId="0" fontId="16" fillId="0" borderId="0" xfId="73" applyFont="1" applyFill="1" applyBorder="1" applyAlignment="1">
      <alignment horizontal="left"/>
    </xf>
    <xf numFmtId="0" fontId="16" fillId="0" borderId="0" xfId="88" applyFont="1" applyFill="1" applyBorder="1" applyAlignment="1">
      <alignment horizontal="left"/>
    </xf>
    <xf numFmtId="0" fontId="16" fillId="0" borderId="0" xfId="103" applyFont="1" applyFill="1" applyBorder="1" applyAlignment="1">
      <alignment horizontal="left"/>
    </xf>
    <xf numFmtId="0" fontId="16" fillId="0" borderId="0" xfId="118" applyFont="1" applyFill="1" applyBorder="1" applyAlignment="1">
      <alignment horizontal="left"/>
    </xf>
    <xf numFmtId="0" fontId="16" fillId="0" borderId="0" xfId="133" applyFont="1" applyFill="1" applyBorder="1" applyAlignment="1">
      <alignment horizontal="left"/>
    </xf>
    <xf numFmtId="0" fontId="16" fillId="0" borderId="0" xfId="148" applyFont="1" applyFill="1" applyBorder="1" applyAlignment="1">
      <alignment horizontal="left"/>
    </xf>
    <xf numFmtId="0" fontId="16" fillId="0" borderId="0" xfId="163" applyFont="1" applyFill="1" applyBorder="1" applyAlignment="1">
      <alignment horizontal="left"/>
    </xf>
    <xf numFmtId="0" fontId="0" fillId="0" borderId="0" xfId="0" applyFont="1" applyAlignment="1"/>
    <xf numFmtId="0" fontId="0" fillId="0" borderId="0" xfId="0" applyFont="1" applyFill="1" applyBorder="1" applyAlignment="1"/>
    <xf numFmtId="0" fontId="0" fillId="0" borderId="2" xfId="0" applyBorder="1"/>
    <xf numFmtId="0" fontId="2" fillId="0" borderId="0" xfId="0" applyFont="1"/>
    <xf numFmtId="0" fontId="0" fillId="0" borderId="3" xfId="0" applyBorder="1" applyAlignme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0" fillId="0" borderId="2" xfId="0" applyFill="1" applyBorder="1"/>
    <xf numFmtId="0" fontId="0" fillId="2" borderId="2" xfId="0" applyFill="1" applyBorder="1"/>
    <xf numFmtId="0" fontId="20" fillId="2" borderId="2" xfId="0" applyFont="1" applyFill="1" applyBorder="1" applyAlignment="1">
      <alignment vertical="center"/>
    </xf>
    <xf numFmtId="0" fontId="20" fillId="2" borderId="2" xfId="0" applyFont="1" applyFill="1" applyBorder="1" applyAlignment="1"/>
    <xf numFmtId="0" fontId="0" fillId="0" borderId="2" xfId="0" applyFont="1" applyFill="1" applyBorder="1"/>
    <xf numFmtId="0" fontId="0" fillId="2" borderId="2" xfId="0" applyFont="1" applyFill="1" applyBorder="1"/>
    <xf numFmtId="0" fontId="19" fillId="2" borderId="2" xfId="0" applyFont="1" applyFill="1" applyBorder="1" applyAlignment="1">
      <alignment vertical="center"/>
    </xf>
    <xf numFmtId="0" fontId="21" fillId="2" borderId="2" xfId="0" applyFont="1" applyFill="1" applyBorder="1" applyAlignment="1">
      <alignment horizontal="right" vertical="center" indent="1"/>
    </xf>
    <xf numFmtId="0" fontId="20" fillId="0" borderId="3" xfId="0" applyFont="1" applyBorder="1" applyAlignment="1">
      <alignment vertical="center"/>
    </xf>
    <xf numFmtId="0" fontId="0" fillId="0" borderId="4" xfId="0" applyFont="1" applyFill="1" applyBorder="1"/>
    <xf numFmtId="0" fontId="0" fillId="0" borderId="4" xfId="0" applyFill="1" applyBorder="1"/>
    <xf numFmtId="1" fontId="0" fillId="0" borderId="0" xfId="0" applyNumberFormat="1"/>
    <xf numFmtId="0" fontId="18" fillId="0" borderId="0" xfId="0" applyFont="1" applyFill="1" applyBorder="1" applyAlignment="1">
      <alignment horizontal="center"/>
    </xf>
    <xf numFmtId="1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0" fillId="0" borderId="0" xfId="0" applyFont="1" applyFill="1" applyAlignment="1">
      <alignment horizontal="right" indent="1"/>
    </xf>
    <xf numFmtId="0" fontId="19" fillId="2" borderId="2" xfId="0" applyFont="1" applyFill="1" applyBorder="1" applyAlignment="1">
      <alignment horizontal="right" indent="1"/>
    </xf>
    <xf numFmtId="1" fontId="19" fillId="2" borderId="2" xfId="0" applyNumberFormat="1" applyFont="1" applyFill="1" applyBorder="1" applyAlignment="1">
      <alignment horizontal="right" indent="1"/>
    </xf>
    <xf numFmtId="1" fontId="0" fillId="0" borderId="0" xfId="0" applyNumberFormat="1" applyAlignment="1">
      <alignment horizontal="right" indent="1"/>
    </xf>
    <xf numFmtId="0" fontId="20" fillId="2" borderId="2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right" vertical="center" indent="1"/>
    </xf>
    <xf numFmtId="0" fontId="26" fillId="2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right" vertical="center" wrapText="1" indent="1"/>
    </xf>
    <xf numFmtId="0" fontId="27" fillId="2" borderId="2" xfId="0" applyFont="1" applyFill="1" applyBorder="1" applyAlignment="1">
      <alignment horizontal="left" vertical="center" wrapText="1" indent="1"/>
    </xf>
    <xf numFmtId="0" fontId="20" fillId="2" borderId="2" xfId="0" applyFont="1" applyFill="1" applyBorder="1" applyAlignment="1">
      <alignment horizontal="right" vertical="center" indent="1"/>
    </xf>
    <xf numFmtId="0" fontId="20" fillId="2" borderId="2" xfId="0" applyFont="1" applyFill="1" applyBorder="1" applyAlignment="1">
      <alignment horizontal="right" vertical="center" wrapText="1" indent="1"/>
    </xf>
    <xf numFmtId="0" fontId="20" fillId="2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vertical="center"/>
    </xf>
    <xf numFmtId="164" fontId="19" fillId="2" borderId="2" xfId="0" applyNumberFormat="1" applyFont="1" applyFill="1" applyBorder="1" applyAlignment="1">
      <alignment horizontal="right" indent="1"/>
    </xf>
    <xf numFmtId="164" fontId="19" fillId="2" borderId="2" xfId="0" applyNumberFormat="1" applyFont="1" applyFill="1" applyBorder="1" applyAlignment="1">
      <alignment horizontal="right"/>
    </xf>
    <xf numFmtId="1" fontId="19" fillId="0" borderId="0" xfId="0" applyNumberFormat="1" applyFont="1" applyAlignment="1">
      <alignment horizontal="right" indent="1"/>
    </xf>
    <xf numFmtId="0" fontId="20" fillId="0" borderId="0" xfId="0" applyFont="1" applyBorder="1"/>
    <xf numFmtId="0" fontId="19" fillId="0" borderId="5" xfId="0" applyFont="1" applyBorder="1" applyAlignment="1">
      <alignment horizontal="right" vertical="center" indent="1"/>
    </xf>
    <xf numFmtId="0" fontId="19" fillId="0" borderId="0" xfId="0" applyFont="1" applyAlignment="1">
      <alignment horizontal="right" indent="1"/>
    </xf>
    <xf numFmtId="1" fontId="19" fillId="2" borderId="2" xfId="0" applyNumberFormat="1" applyFont="1" applyFill="1" applyBorder="1" applyAlignment="1">
      <alignment horizontal="right"/>
    </xf>
    <xf numFmtId="0" fontId="20" fillId="2" borderId="2" xfId="0" applyFont="1" applyFill="1" applyBorder="1" applyAlignment="1">
      <alignment horizontal="right" indent="1"/>
    </xf>
    <xf numFmtId="0" fontId="19" fillId="2" borderId="2" xfId="0" applyFont="1" applyFill="1" applyBorder="1" applyAlignment="1">
      <alignment horizontal="right" indent="2"/>
    </xf>
    <xf numFmtId="0" fontId="19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right"/>
    </xf>
    <xf numFmtId="164" fontId="19" fillId="2" borderId="2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left" indent="1"/>
    </xf>
    <xf numFmtId="0" fontId="19" fillId="2" borderId="2" xfId="0" applyFont="1" applyFill="1" applyBorder="1" applyAlignment="1">
      <alignment horizontal="center"/>
    </xf>
    <xf numFmtId="49" fontId="0" fillId="0" borderId="0" xfId="0" applyNumberFormat="1" applyFont="1" applyAlignment="1">
      <alignment vertical="top"/>
    </xf>
    <xf numFmtId="0" fontId="31" fillId="0" borderId="0" xfId="0" applyFont="1"/>
    <xf numFmtId="0" fontId="32" fillId="0" borderId="0" xfId="0" applyFont="1"/>
    <xf numFmtId="0" fontId="33" fillId="0" borderId="0" xfId="0" applyFont="1"/>
    <xf numFmtId="49" fontId="32" fillId="0" borderId="0" xfId="0" applyNumberFormat="1" applyFont="1" applyAlignment="1">
      <alignment vertical="top"/>
    </xf>
    <xf numFmtId="49" fontId="31" fillId="0" borderId="0" xfId="0" applyNumberFormat="1" applyFont="1" applyAlignment="1">
      <alignment vertical="top"/>
    </xf>
    <xf numFmtId="0" fontId="34" fillId="0" borderId="0" xfId="0" applyNumberFormat="1" applyFont="1" applyAlignment="1">
      <alignment horizontal="center" vertical="top"/>
    </xf>
    <xf numFmtId="2" fontId="0" fillId="0" borderId="0" xfId="0" applyNumberFormat="1"/>
    <xf numFmtId="49" fontId="0" fillId="0" borderId="0" xfId="0" applyNumberFormat="1" applyFont="1" applyAlignment="1">
      <alignment horizontal="left"/>
    </xf>
    <xf numFmtId="165" fontId="0" fillId="0" borderId="0" xfId="0" applyNumberFormat="1" applyFont="1"/>
    <xf numFmtId="2" fontId="0" fillId="0" borderId="0" xfId="0" applyNumberFormat="1" applyFont="1"/>
    <xf numFmtId="164" fontId="0" fillId="0" borderId="0" xfId="0" applyNumberFormat="1" applyFont="1"/>
    <xf numFmtId="168" fontId="0" fillId="0" borderId="0" xfId="0" applyNumberFormat="1" applyFont="1"/>
    <xf numFmtId="0" fontId="2" fillId="2" borderId="2" xfId="0" applyFont="1" applyFill="1" applyBorder="1" applyAlignment="1">
      <alignment horizontal="center" vertical="center"/>
    </xf>
    <xf numFmtId="0" fontId="40" fillId="0" borderId="0" xfId="5" applyFont="1" applyAlignment="1">
      <alignment horizontal="center" vertical="center"/>
    </xf>
    <xf numFmtId="0" fontId="40" fillId="0" borderId="0" xfId="6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right" vertical="center" indent="1"/>
    </xf>
    <xf numFmtId="0" fontId="41" fillId="0" borderId="0" xfId="0" applyFont="1" applyAlignment="1">
      <alignment horizontal="center" vertical="center"/>
    </xf>
    <xf numFmtId="0" fontId="0" fillId="2" borderId="2" xfId="0" applyFont="1" applyFill="1" applyBorder="1" applyAlignment="1">
      <alignment horizontal="right" indent="1"/>
    </xf>
    <xf numFmtId="0" fontId="11" fillId="0" borderId="0" xfId="6" applyFont="1" applyAlignment="1">
      <alignment horizontal="right" indent="1"/>
    </xf>
    <xf numFmtId="166" fontId="11" fillId="0" borderId="0" xfId="5" applyNumberFormat="1" applyFont="1" applyAlignment="1">
      <alignment horizontal="right" indent="1"/>
    </xf>
    <xf numFmtId="0" fontId="39" fillId="0" borderId="0" xfId="6" applyFont="1" applyAlignment="1">
      <alignment horizontal="right" indent="1"/>
    </xf>
    <xf numFmtId="166" fontId="11" fillId="0" borderId="0" xfId="6" applyNumberFormat="1" applyFont="1" applyAlignment="1">
      <alignment horizontal="right" indent="1"/>
    </xf>
    <xf numFmtId="0" fontId="0" fillId="2" borderId="16" xfId="0" applyFont="1" applyFill="1" applyBorder="1" applyAlignment="1">
      <alignment horizontal="right" indent="1"/>
    </xf>
    <xf numFmtId="0" fontId="39" fillId="3" borderId="17" xfId="6" applyFont="1" applyFill="1" applyBorder="1" applyAlignment="1">
      <alignment horizontal="right" indent="1"/>
    </xf>
    <xf numFmtId="0" fontId="0" fillId="0" borderId="0" xfId="0" applyFont="1" applyAlignment="1">
      <alignment horizontal="right" indent="1"/>
    </xf>
    <xf numFmtId="0" fontId="39" fillId="0" borderId="17" xfId="6" applyFont="1" applyBorder="1" applyAlignment="1">
      <alignment horizontal="right" indent="1"/>
    </xf>
    <xf numFmtId="166" fontId="39" fillId="0" borderId="0" xfId="5" applyNumberFormat="1" applyFont="1" applyAlignment="1">
      <alignment horizontal="right" indent="1"/>
    </xf>
    <xf numFmtId="0" fontId="42" fillId="0" borderId="0" xfId="0" applyFont="1"/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2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44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2" fillId="0" borderId="0" xfId="0" applyFont="1" applyFill="1" applyBorder="1" applyAlignment="1">
      <alignment horizontal="left"/>
    </xf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center"/>
    </xf>
    <xf numFmtId="0" fontId="47" fillId="0" borderId="0" xfId="5" applyFont="1" applyFill="1" applyBorder="1" applyAlignment="1">
      <alignment horizontal="center"/>
    </xf>
    <xf numFmtId="0" fontId="47" fillId="0" borderId="0" xfId="5" applyFont="1" applyAlignment="1">
      <alignment horizontal="center"/>
    </xf>
    <xf numFmtId="0" fontId="45" fillId="0" borderId="6" xfId="0" applyFont="1" applyBorder="1" applyAlignment="1">
      <alignment horizontal="center"/>
    </xf>
    <xf numFmtId="0" fontId="48" fillId="0" borderId="6" xfId="5" applyFont="1" applyFill="1" applyBorder="1" applyAlignment="1">
      <alignment horizontal="center"/>
    </xf>
    <xf numFmtId="0" fontId="48" fillId="0" borderId="6" xfId="0" applyFont="1" applyBorder="1"/>
    <xf numFmtId="2" fontId="47" fillId="0" borderId="0" xfId="5" applyNumberFormat="1" applyFont="1" applyAlignment="1">
      <alignment horizontal="center"/>
    </xf>
    <xf numFmtId="0" fontId="47" fillId="0" borderId="0" xfId="0" applyFont="1"/>
    <xf numFmtId="2" fontId="48" fillId="0" borderId="0" xfId="5" applyNumberFormat="1" applyFont="1" applyAlignment="1">
      <alignment horizontal="center"/>
    </xf>
    <xf numFmtId="2" fontId="47" fillId="0" borderId="0" xfId="0" applyNumberFormat="1" applyFont="1"/>
    <xf numFmtId="164" fontId="47" fillId="0" borderId="0" xfId="5" applyNumberFormat="1" applyFont="1" applyAlignment="1">
      <alignment horizontal="center"/>
    </xf>
    <xf numFmtId="1" fontId="47" fillId="0" borderId="0" xfId="5" applyNumberFormat="1" applyFont="1" applyAlignment="1">
      <alignment horizontal="center"/>
    </xf>
    <xf numFmtId="164" fontId="47" fillId="0" borderId="0" xfId="5" applyNumberFormat="1" applyFont="1" applyFill="1" applyAlignment="1">
      <alignment horizontal="center"/>
    </xf>
    <xf numFmtId="0" fontId="46" fillId="0" borderId="7" xfId="0" applyFont="1" applyBorder="1"/>
    <xf numFmtId="166" fontId="46" fillId="0" borderId="7" xfId="0" applyNumberFormat="1" applyFont="1" applyBorder="1"/>
    <xf numFmtId="166" fontId="46" fillId="0" borderId="0" xfId="0" applyNumberFormat="1" applyFont="1"/>
    <xf numFmtId="169" fontId="46" fillId="0" borderId="0" xfId="0" applyNumberFormat="1" applyFont="1"/>
    <xf numFmtId="165" fontId="46" fillId="0" borderId="0" xfId="0" applyNumberFormat="1" applyFont="1"/>
    <xf numFmtId="49" fontId="11" fillId="0" borderId="0" xfId="0" applyNumberFormat="1" applyFont="1" applyBorder="1" applyAlignment="1">
      <alignment horizontal="left"/>
    </xf>
    <xf numFmtId="49" fontId="30" fillId="0" borderId="7" xfId="235" applyNumberFormat="1" applyFont="1" applyBorder="1" applyAlignment="1">
      <alignment horizontal="left"/>
    </xf>
    <xf numFmtId="11" fontId="30" fillId="0" borderId="7" xfId="235" applyNumberFormat="1" applyFont="1" applyBorder="1" applyAlignment="1">
      <alignment horizontal="center"/>
    </xf>
    <xf numFmtId="165" fontId="30" fillId="0" borderId="9" xfId="235" applyNumberFormat="1" applyFont="1" applyBorder="1" applyAlignment="1">
      <alignment horizontal="center"/>
    </xf>
    <xf numFmtId="11" fontId="30" fillId="0" borderId="0" xfId="235" applyNumberFormat="1" applyFont="1" applyBorder="1" applyAlignment="1">
      <alignment horizontal="left"/>
    </xf>
    <xf numFmtId="49" fontId="30" fillId="0" borderId="0" xfId="235" applyNumberFormat="1" applyFont="1" applyBorder="1" applyAlignment="1">
      <alignment horizontal="left"/>
    </xf>
    <xf numFmtId="164" fontId="30" fillId="0" borderId="0" xfId="235" applyNumberFormat="1" applyFont="1" applyBorder="1" applyAlignment="1">
      <alignment horizontal="center"/>
    </xf>
    <xf numFmtId="165" fontId="50" fillId="0" borderId="11" xfId="235" applyNumberFormat="1" applyFont="1" applyBorder="1" applyAlignment="1">
      <alignment horizontal="center"/>
    </xf>
    <xf numFmtId="165" fontId="30" fillId="0" borderId="0" xfId="235" applyNumberFormat="1" applyFont="1" applyBorder="1" applyAlignment="1">
      <alignment horizontal="center"/>
    </xf>
    <xf numFmtId="168" fontId="50" fillId="0" borderId="13" xfId="235" applyNumberFormat="1" applyFont="1" applyBorder="1" applyAlignment="1">
      <alignment horizontal="center"/>
    </xf>
    <xf numFmtId="2" fontId="30" fillId="0" borderId="0" xfId="235" applyFont="1" applyBorder="1" applyAlignment="1">
      <alignment horizontal="center"/>
    </xf>
    <xf numFmtId="49" fontId="30" fillId="0" borderId="6" xfId="235" applyNumberFormat="1" applyFont="1" applyBorder="1" applyAlignment="1">
      <alignment horizontal="left" vertical="center"/>
    </xf>
    <xf numFmtId="164" fontId="30" fillId="0" borderId="6" xfId="235" applyNumberFormat="1" applyFont="1" applyBorder="1" applyAlignment="1">
      <alignment horizontal="center" vertical="center"/>
    </xf>
    <xf numFmtId="165" fontId="30" fillId="0" borderId="6" xfId="235" applyNumberFormat="1" applyFont="1" applyBorder="1" applyAlignment="1">
      <alignment horizontal="center" vertical="center"/>
    </xf>
    <xf numFmtId="168" fontId="30" fillId="0" borderId="15" xfId="235" applyNumberFormat="1" applyFont="1" applyBorder="1" applyAlignment="1">
      <alignment horizontal="center" vertical="center"/>
    </xf>
    <xf numFmtId="2" fontId="30" fillId="0" borderId="0" xfId="235" applyFont="1" applyBorder="1" applyAlignment="1">
      <alignment horizontal="center" vertical="center"/>
    </xf>
    <xf numFmtId="0" fontId="39" fillId="0" borderId="0" xfId="0" applyFont="1"/>
    <xf numFmtId="49" fontId="11" fillId="0" borderId="0" xfId="236" applyNumberFormat="1" applyFont="1" applyAlignment="1">
      <alignment horizontal="left"/>
    </xf>
    <xf numFmtId="49" fontId="30" fillId="0" borderId="0" xfId="236" applyNumberFormat="1" applyFont="1" applyAlignment="1">
      <alignment horizontal="left"/>
    </xf>
    <xf numFmtId="49" fontId="11" fillId="0" borderId="0" xfId="237" applyNumberFormat="1" applyFont="1" applyBorder="1" applyAlignment="1">
      <alignment horizontal="left"/>
    </xf>
    <xf numFmtId="49" fontId="53" fillId="0" borderId="0" xfId="238" applyNumberFormat="1" applyFont="1" applyBorder="1">
      <alignment horizontal="left"/>
    </xf>
    <xf numFmtId="49" fontId="54" fillId="0" borderId="0" xfId="0" applyNumberFormat="1" applyFont="1" applyBorder="1" applyAlignment="1">
      <alignment horizontal="left"/>
    </xf>
    <xf numFmtId="1" fontId="0" fillId="0" borderId="0" xfId="0" applyNumberFormat="1" applyFont="1"/>
    <xf numFmtId="0" fontId="1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Fill="1" applyAlignment="1">
      <alignment horizontal="right"/>
    </xf>
    <xf numFmtId="2" fontId="0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1" fontId="0" fillId="0" borderId="0" xfId="0" applyNumberFormat="1" applyFont="1" applyFill="1" applyAlignment="1">
      <alignment horizontal="right"/>
    </xf>
    <xf numFmtId="0" fontId="0" fillId="0" borderId="0" xfId="0" applyFill="1" applyBorder="1" applyAlignment="1">
      <alignment horizontal="left"/>
    </xf>
    <xf numFmtId="0" fontId="16" fillId="0" borderId="0" xfId="8" applyFont="1" applyFill="1" applyBorder="1" applyAlignment="1">
      <alignment horizontal="left" wrapText="1"/>
    </xf>
    <xf numFmtId="0" fontId="16" fillId="0" borderId="0" xfId="7" applyFont="1" applyFill="1" applyBorder="1" applyAlignment="1">
      <alignment horizontal="left" wrapText="1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56" fillId="0" borderId="0" xfId="0" applyFont="1"/>
    <xf numFmtId="0" fontId="46" fillId="0" borderId="0" xfId="0" applyFont="1" applyAlignment="1">
      <alignment horizontal="center"/>
    </xf>
    <xf numFmtId="0" fontId="0" fillId="0" borderId="0" xfId="0" applyFont="1" applyFill="1"/>
    <xf numFmtId="0" fontId="19" fillId="2" borderId="2" xfId="0" applyFont="1" applyFill="1" applyBorder="1" applyAlignment="1"/>
    <xf numFmtId="1" fontId="20" fillId="0" borderId="0" xfId="0" applyNumberFormat="1" applyFont="1" applyBorder="1" applyAlignment="1">
      <alignment horizontal="right" vertical="center" indent="1"/>
    </xf>
    <xf numFmtId="1" fontId="19" fillId="0" borderId="0" xfId="0" applyNumberFormat="1" applyFont="1" applyBorder="1" applyAlignment="1">
      <alignment horizontal="right" indent="1"/>
    </xf>
    <xf numFmtId="0" fontId="0" fillId="0" borderId="3" xfId="0" applyBorder="1"/>
    <xf numFmtId="0" fontId="57" fillId="0" borderId="0" xfId="0" applyFont="1"/>
    <xf numFmtId="0" fontId="59" fillId="0" borderId="0" xfId="0" applyFont="1"/>
    <xf numFmtId="0" fontId="59" fillId="0" borderId="0" xfId="0" applyFont="1" applyFill="1"/>
    <xf numFmtId="0" fontId="61" fillId="0" borderId="0" xfId="0" applyFont="1"/>
    <xf numFmtId="0" fontId="61" fillId="0" borderId="0" xfId="0" applyFont="1" applyFill="1"/>
    <xf numFmtId="0" fontId="46" fillId="0" borderId="0" xfId="0" applyFont="1" applyFill="1" applyAlignment="1">
      <alignment horizontal="center"/>
    </xf>
    <xf numFmtId="0" fontId="46" fillId="0" borderId="0" xfId="0" applyFont="1" applyAlignment="1">
      <alignment horizontal="left"/>
    </xf>
    <xf numFmtId="49" fontId="46" fillId="0" borderId="0" xfId="0" applyNumberFormat="1" applyFont="1" applyAlignment="1">
      <alignment vertical="center"/>
    </xf>
    <xf numFmtId="0" fontId="46" fillId="0" borderId="0" xfId="0" applyFont="1" applyFill="1" applyBorder="1" applyAlignment="1">
      <alignment horizontal="center"/>
    </xf>
    <xf numFmtId="0" fontId="46" fillId="0" borderId="0" xfId="0" applyFont="1" applyAlignment="1">
      <alignment vertical="center"/>
    </xf>
    <xf numFmtId="49" fontId="63" fillId="0" borderId="0" xfId="0" applyNumberFormat="1" applyFont="1" applyAlignment="1">
      <alignment vertical="center"/>
    </xf>
    <xf numFmtId="0" fontId="63" fillId="0" borderId="0" xfId="0" applyFont="1" applyAlignment="1">
      <alignment vertical="center"/>
    </xf>
    <xf numFmtId="0" fontId="46" fillId="0" borderId="0" xfId="0" applyFont="1" applyFill="1" applyBorder="1"/>
    <xf numFmtId="0" fontId="46" fillId="0" borderId="0" xfId="0" applyFont="1" applyAlignment="1">
      <alignment horizontal="center"/>
    </xf>
    <xf numFmtId="2" fontId="30" fillId="0" borderId="6" xfId="235" applyNumberFormat="1" applyFont="1" applyBorder="1" applyAlignment="1">
      <alignment horizontal="center" vertical="center"/>
    </xf>
    <xf numFmtId="165" fontId="30" fillId="0" borderId="6" xfId="235" applyNumberFormat="1" applyFont="1" applyBorder="1" applyAlignment="1">
      <alignment horizontal="center" vertical="center"/>
    </xf>
    <xf numFmtId="168" fontId="30" fillId="0" borderId="14" xfId="235" applyNumberFormat="1" applyFont="1" applyBorder="1" applyAlignment="1">
      <alignment horizontal="center"/>
    </xf>
    <xf numFmtId="168" fontId="30" fillId="0" borderId="6" xfId="235" applyNumberFormat="1" applyFont="1" applyBorder="1" applyAlignment="1">
      <alignment horizontal="center"/>
    </xf>
    <xf numFmtId="168" fontId="30" fillId="0" borderId="6" xfId="235" applyNumberFormat="1" applyFont="1" applyBorder="1" applyAlignment="1">
      <alignment horizontal="center" vertical="center"/>
    </xf>
    <xf numFmtId="164" fontId="30" fillId="0" borderId="14" xfId="235" applyNumberFormat="1" applyFont="1" applyBorder="1" applyAlignment="1">
      <alignment horizontal="center" vertical="center"/>
    </xf>
    <xf numFmtId="164" fontId="30" fillId="0" borderId="6" xfId="235" applyNumberFormat="1" applyFont="1" applyBorder="1" applyAlignment="1">
      <alignment horizontal="center" vertical="center"/>
    </xf>
    <xf numFmtId="164" fontId="30" fillId="0" borderId="15" xfId="235" applyNumberFormat="1" applyFont="1" applyBorder="1" applyAlignment="1">
      <alignment horizontal="center" vertical="center"/>
    </xf>
    <xf numFmtId="164" fontId="30" fillId="0" borderId="8" xfId="235" applyNumberFormat="1" applyFont="1" applyBorder="1" applyAlignment="1">
      <alignment horizontal="center"/>
    </xf>
    <xf numFmtId="164" fontId="30" fillId="0" borderId="9" xfId="235" applyNumberFormat="1" applyFont="1" applyBorder="1" applyAlignment="1">
      <alignment horizontal="center"/>
    </xf>
    <xf numFmtId="164" fontId="30" fillId="0" borderId="10" xfId="235" applyNumberFormat="1" applyFont="1" applyBorder="1" applyAlignment="1">
      <alignment horizontal="center"/>
    </xf>
    <xf numFmtId="0" fontId="30" fillId="0" borderId="8" xfId="235" applyNumberFormat="1" applyFont="1" applyBorder="1" applyAlignment="1">
      <alignment horizontal="center"/>
    </xf>
    <xf numFmtId="0" fontId="30" fillId="0" borderId="9" xfId="235" applyNumberFormat="1" applyFont="1" applyBorder="1" applyAlignment="1">
      <alignment horizontal="center"/>
    </xf>
    <xf numFmtId="168" fontId="30" fillId="0" borderId="8" xfId="235" applyNumberFormat="1" applyFont="1" applyBorder="1" applyAlignment="1">
      <alignment horizontal="center"/>
    </xf>
    <xf numFmtId="168" fontId="30" fillId="0" borderId="9" xfId="235" applyNumberFormat="1" applyFont="1" applyBorder="1" applyAlignment="1">
      <alignment horizontal="center"/>
    </xf>
    <xf numFmtId="168" fontId="30" fillId="0" borderId="10" xfId="235" applyNumberFormat="1" applyFont="1" applyBorder="1" applyAlignment="1">
      <alignment horizontal="center"/>
    </xf>
    <xf numFmtId="164" fontId="50" fillId="0" borderId="11" xfId="235" applyNumberFormat="1" applyFont="1" applyBorder="1" applyAlignment="1">
      <alignment horizontal="center"/>
    </xf>
    <xf numFmtId="164" fontId="50" fillId="0" borderId="7" xfId="235" applyNumberFormat="1" applyFont="1" applyBorder="1" applyAlignment="1">
      <alignment horizontal="center"/>
    </xf>
    <xf numFmtId="164" fontId="50" fillId="0" borderId="12" xfId="235" applyNumberFormat="1" applyFont="1" applyBorder="1" applyAlignment="1">
      <alignment horizontal="center"/>
    </xf>
    <xf numFmtId="2" fontId="30" fillId="0" borderId="0" xfId="235" applyNumberFormat="1" applyFont="1" applyBorder="1" applyAlignment="1">
      <alignment horizontal="center"/>
    </xf>
    <xf numFmtId="165" fontId="50" fillId="0" borderId="0" xfId="235" applyNumberFormat="1" applyFont="1" applyBorder="1" applyAlignment="1">
      <alignment horizontal="center"/>
    </xf>
    <xf numFmtId="165" fontId="30" fillId="0" borderId="0" xfId="235" applyNumberFormat="1" applyFont="1" applyBorder="1" applyAlignment="1">
      <alignment horizontal="center"/>
    </xf>
    <xf numFmtId="168" fontId="50" fillId="0" borderId="11" xfId="235" applyNumberFormat="1" applyFont="1" applyBorder="1" applyAlignment="1">
      <alignment horizontal="center"/>
    </xf>
    <xf numFmtId="168" fontId="50" fillId="0" borderId="7" xfId="235" applyNumberFormat="1" applyFont="1" applyBorder="1" applyAlignment="1">
      <alignment horizontal="center"/>
    </xf>
    <xf numFmtId="168" fontId="50" fillId="0" borderId="0" xfId="235" applyNumberFormat="1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NumberFormat="1" applyFont="1"/>
    <xf numFmtId="167" fontId="0" fillId="0" borderId="0" xfId="0" applyNumberFormat="1" applyFont="1"/>
    <xf numFmtId="2" fontId="0" fillId="0" borderId="19" xfId="0" applyNumberFormat="1" applyFont="1" applyBorder="1"/>
    <xf numFmtId="0" fontId="0" fillId="0" borderId="19" xfId="0" applyNumberFormat="1" applyFont="1" applyBorder="1"/>
    <xf numFmtId="0" fontId="0" fillId="0" borderId="19" xfId="134" applyFont="1" applyBorder="1"/>
    <xf numFmtId="167" fontId="0" fillId="0" borderId="19" xfId="0" applyNumberFormat="1" applyFont="1" applyBorder="1"/>
    <xf numFmtId="2" fontId="2" fillId="0" borderId="0" xfId="0" applyNumberFormat="1" applyFont="1"/>
    <xf numFmtId="2" fontId="1" fillId="0" borderId="0" xfId="0" applyNumberFormat="1" applyFont="1"/>
    <xf numFmtId="2" fontId="66" fillId="0" borderId="0" xfId="0" applyNumberFormat="1" applyFont="1"/>
    <xf numFmtId="0" fontId="66" fillId="0" borderId="0" xfId="0" applyFont="1"/>
    <xf numFmtId="164" fontId="66" fillId="0" borderId="0" xfId="0" applyNumberFormat="1" applyFont="1"/>
    <xf numFmtId="0" fontId="0" fillId="0" borderId="0" xfId="0" applyFont="1" applyBorder="1"/>
    <xf numFmtId="2" fontId="39" fillId="0" borderId="0" xfId="0" applyNumberFormat="1" applyFont="1"/>
    <xf numFmtId="1" fontId="39" fillId="0" borderId="0" xfId="0" applyNumberFormat="1" applyFont="1"/>
  </cellXfs>
  <cellStyles count="241">
    <cellStyle name="ColumnLabels" xfId="235"/>
    <cellStyle name="DataRows" xfId="236"/>
    <cellStyle name="Followed Hyperlink" xfId="2" builtinId="9" hidden="1"/>
    <cellStyle name="Followed Hyperlink" xfId="4" builtinId="9" hidden="1"/>
    <cellStyle name="Followed Hyperlink" xfId="16" builtinId="9" hidden="1"/>
    <cellStyle name="Followed Hyperlink" xfId="18" builtinId="9" hidden="1"/>
    <cellStyle name="Followed Hyperlink" xfId="31" builtinId="9" hidden="1"/>
    <cellStyle name="Followed Hyperlink" xfId="33" builtinId="9" hidden="1"/>
    <cellStyle name="Followed Hyperlink" xfId="46" builtinId="9" hidden="1"/>
    <cellStyle name="Followed Hyperlink" xfId="48" builtinId="9" hidden="1"/>
    <cellStyle name="Followed Hyperlink" xfId="61" builtinId="9" hidden="1"/>
    <cellStyle name="Followed Hyperlink" xfId="63" builtinId="9" hidden="1"/>
    <cellStyle name="Followed Hyperlink" xfId="76" builtinId="9" hidden="1"/>
    <cellStyle name="Followed Hyperlink" xfId="78" builtinId="9" hidden="1"/>
    <cellStyle name="Followed Hyperlink" xfId="91" builtinId="9" hidden="1"/>
    <cellStyle name="Followed Hyperlink" xfId="93" builtinId="9" hidden="1"/>
    <cellStyle name="Followed Hyperlink" xfId="106" builtinId="9" hidden="1"/>
    <cellStyle name="Followed Hyperlink" xfId="108" builtinId="9" hidden="1"/>
    <cellStyle name="Followed Hyperlink" xfId="121" builtinId="9" hidden="1"/>
    <cellStyle name="Followed Hyperlink" xfId="123" builtinId="9" hidden="1"/>
    <cellStyle name="Followed Hyperlink" xfId="136" builtinId="9" hidden="1"/>
    <cellStyle name="Followed Hyperlink" xfId="138" builtinId="9" hidden="1"/>
    <cellStyle name="Followed Hyperlink" xfId="151" builtinId="9" hidden="1"/>
    <cellStyle name="Followed Hyperlink" xfId="153" builtinId="9" hidden="1"/>
    <cellStyle name="Followed Hyperlink" xfId="166" builtinId="9" hidden="1"/>
    <cellStyle name="Followed Hyperlink" xfId="168" builtinId="9" hidden="1"/>
    <cellStyle name="Followed Hyperlink" xfId="180" builtinId="9" hidden="1"/>
    <cellStyle name="Followed Hyperlink" xfId="182" builtinId="9" hidden="1"/>
    <cellStyle name="Followed Hyperlink" xfId="195" builtinId="9" hidden="1"/>
    <cellStyle name="Followed Hyperlink" xfId="197" builtinId="9" hidden="1"/>
    <cellStyle name="Followed Hyperlink" xfId="209" builtinId="9" hidden="1"/>
    <cellStyle name="Followed Hyperlink" xfId="211" builtinId="9" hidden="1"/>
    <cellStyle name="Followed Hyperlink" xfId="223" builtinId="9" hidden="1"/>
    <cellStyle name="Followed Hyperlink" xfId="225" builtinId="9" hidden="1"/>
    <cellStyle name="Followed Hyperlink" xfId="240" builtinId="9" hidden="1"/>
    <cellStyle name="Formulas" xfId="237"/>
    <cellStyle name="Hyperlink" xfId="1" builtinId="8" hidden="1"/>
    <cellStyle name="Hyperlink" xfId="3" builtinId="8" hidden="1"/>
    <cellStyle name="Hyperlink" xfId="15" builtinId="8" hidden="1"/>
    <cellStyle name="Hyperlink" xfId="17" builtinId="8" hidden="1"/>
    <cellStyle name="Hyperlink" xfId="30" builtinId="8" hidden="1"/>
    <cellStyle name="Hyperlink" xfId="32" builtinId="8" hidden="1"/>
    <cellStyle name="Hyperlink" xfId="45" builtinId="8" hidden="1"/>
    <cellStyle name="Hyperlink" xfId="47" builtinId="8" hidden="1"/>
    <cellStyle name="Hyperlink" xfId="60" builtinId="8" hidden="1"/>
    <cellStyle name="Hyperlink" xfId="62" builtinId="8" hidden="1"/>
    <cellStyle name="Hyperlink" xfId="75" builtinId="8" hidden="1"/>
    <cellStyle name="Hyperlink" xfId="77" builtinId="8" hidden="1"/>
    <cellStyle name="Hyperlink" xfId="90" builtinId="8" hidden="1"/>
    <cellStyle name="Hyperlink" xfId="92" builtinId="8" hidden="1"/>
    <cellStyle name="Hyperlink" xfId="105" builtinId="8" hidden="1"/>
    <cellStyle name="Hyperlink" xfId="107" builtinId="8" hidden="1"/>
    <cellStyle name="Hyperlink" xfId="120" builtinId="8" hidden="1"/>
    <cellStyle name="Hyperlink" xfId="122" builtinId="8" hidden="1"/>
    <cellStyle name="Hyperlink" xfId="135" builtinId="8" hidden="1"/>
    <cellStyle name="Hyperlink" xfId="137" builtinId="8" hidden="1"/>
    <cellStyle name="Hyperlink" xfId="150" builtinId="8" hidden="1"/>
    <cellStyle name="Hyperlink" xfId="152" builtinId="8" hidden="1"/>
    <cellStyle name="Hyperlink" xfId="165" builtinId="8" hidden="1"/>
    <cellStyle name="Hyperlink" xfId="167" builtinId="8" hidden="1"/>
    <cellStyle name="Hyperlink" xfId="179" builtinId="8" hidden="1"/>
    <cellStyle name="Hyperlink" xfId="181" builtinId="8" hidden="1"/>
    <cellStyle name="Hyperlink" xfId="194" builtinId="8" hidden="1"/>
    <cellStyle name="Hyperlink" xfId="196" builtinId="8" hidden="1"/>
    <cellStyle name="Hyperlink" xfId="208" builtinId="8" hidden="1"/>
    <cellStyle name="Hyperlink" xfId="210" builtinId="8" hidden="1"/>
    <cellStyle name="Hyperlink" xfId="222" builtinId="8" hidden="1"/>
    <cellStyle name="Hyperlink" xfId="224" builtinId="8" hidden="1"/>
    <cellStyle name="Hyperlink" xfId="239" builtinId="8" hidden="1"/>
    <cellStyle name="Normal" xfId="0" builtinId="0"/>
    <cellStyle name="Normal 10" xfId="11"/>
    <cellStyle name="Normal 10 10" xfId="146"/>
    <cellStyle name="Normal 10 11" xfId="161"/>
    <cellStyle name="Normal 10 12" xfId="176"/>
    <cellStyle name="Normal 10 13" xfId="190"/>
    <cellStyle name="Normal 10 14" xfId="205"/>
    <cellStyle name="Normal 10 15" xfId="219"/>
    <cellStyle name="Normal 10 16" xfId="233"/>
    <cellStyle name="Normal 10 2" xfId="26"/>
    <cellStyle name="Normal 10 3" xfId="41"/>
    <cellStyle name="Normal 10 4" xfId="56"/>
    <cellStyle name="Normal 10 5" xfId="71"/>
    <cellStyle name="Normal 10 6" xfId="86"/>
    <cellStyle name="Normal 10 7" xfId="101"/>
    <cellStyle name="Normal 10 8" xfId="116"/>
    <cellStyle name="Normal 10 9" xfId="131"/>
    <cellStyle name="Normal 11" xfId="12"/>
    <cellStyle name="Normal 11 10" xfId="147"/>
    <cellStyle name="Normal 11 11" xfId="162"/>
    <cellStyle name="Normal 11 12" xfId="177"/>
    <cellStyle name="Normal 11 13" xfId="191"/>
    <cellStyle name="Normal 11 14" xfId="206"/>
    <cellStyle name="Normal 11 15" xfId="220"/>
    <cellStyle name="Normal 11 16" xfId="234"/>
    <cellStyle name="Normal 11 2" xfId="27"/>
    <cellStyle name="Normal 11 3" xfId="42"/>
    <cellStyle name="Normal 11 4" xfId="57"/>
    <cellStyle name="Normal 11 5" xfId="72"/>
    <cellStyle name="Normal 11 6" xfId="87"/>
    <cellStyle name="Normal 11 7" xfId="102"/>
    <cellStyle name="Normal 11 8" xfId="117"/>
    <cellStyle name="Normal 11 9" xfId="132"/>
    <cellStyle name="Normal 12" xfId="13"/>
    <cellStyle name="Normal 13" xfId="28"/>
    <cellStyle name="Normal 14" xfId="43"/>
    <cellStyle name="Normal 15" xfId="58"/>
    <cellStyle name="Normal 16" xfId="73"/>
    <cellStyle name="Normal 17" xfId="88"/>
    <cellStyle name="Normal 18" xfId="103"/>
    <cellStyle name="Normal 19" xfId="118"/>
    <cellStyle name="Normal 2" xfId="5"/>
    <cellStyle name="Normal 2 10" xfId="134"/>
    <cellStyle name="Normal 2 11" xfId="149"/>
    <cellStyle name="Normal 2 12" xfId="164"/>
    <cellStyle name="Normal 2 13" xfId="178"/>
    <cellStyle name="Normal 2 14" xfId="193"/>
    <cellStyle name="Normal 2 15" xfId="207"/>
    <cellStyle name="Normal 2 16" xfId="221"/>
    <cellStyle name="Normal 2 2" xfId="14"/>
    <cellStyle name="Normal 2 2 10" xfId="139"/>
    <cellStyle name="Normal 2 2 11" xfId="154"/>
    <cellStyle name="Normal 2 2 12" xfId="169"/>
    <cellStyle name="Normal 2 2 13" xfId="183"/>
    <cellStyle name="Normal 2 2 14" xfId="198"/>
    <cellStyle name="Normal 2 2 15" xfId="212"/>
    <cellStyle name="Normal 2 2 16" xfId="226"/>
    <cellStyle name="Normal 2 2 2" xfId="19"/>
    <cellStyle name="Normal 2 2 3" xfId="34"/>
    <cellStyle name="Normal 2 2 4" xfId="49"/>
    <cellStyle name="Normal 2 2 5" xfId="64"/>
    <cellStyle name="Normal 2 2 6" xfId="79"/>
    <cellStyle name="Normal 2 2 7" xfId="94"/>
    <cellStyle name="Normal 2 2 8" xfId="109"/>
    <cellStyle name="Normal 2 2 9" xfId="124"/>
    <cellStyle name="Normal 2 3" xfId="29"/>
    <cellStyle name="Normal 2 4" xfId="44"/>
    <cellStyle name="Normal 2 5" xfId="59"/>
    <cellStyle name="Normal 2 6" xfId="74"/>
    <cellStyle name="Normal 2 7" xfId="89"/>
    <cellStyle name="Normal 2 8" xfId="104"/>
    <cellStyle name="Normal 2 9" xfId="119"/>
    <cellStyle name="Normal 20" xfId="133"/>
    <cellStyle name="Normal 21" xfId="148"/>
    <cellStyle name="Normal 22" xfId="163"/>
    <cellStyle name="Normal 24" xfId="192"/>
    <cellStyle name="Normal 3" xfId="6"/>
    <cellStyle name="Normal 3 10" xfId="140"/>
    <cellStyle name="Normal 3 11" xfId="155"/>
    <cellStyle name="Normal 3 12" xfId="170"/>
    <cellStyle name="Normal 3 13" xfId="184"/>
    <cellStyle name="Normal 3 14" xfId="199"/>
    <cellStyle name="Normal 3 15" xfId="213"/>
    <cellStyle name="Normal 3 16" xfId="227"/>
    <cellStyle name="Normal 3 2" xfId="20"/>
    <cellStyle name="Normal 3 3" xfId="35"/>
    <cellStyle name="Normal 3 4" xfId="50"/>
    <cellStyle name="Normal 3 5" xfId="65"/>
    <cellStyle name="Normal 3 6" xfId="80"/>
    <cellStyle name="Normal 3 7" xfId="95"/>
    <cellStyle name="Normal 3 8" xfId="110"/>
    <cellStyle name="Normal 3 9" xfId="125"/>
    <cellStyle name="Normal 5" xfId="7"/>
    <cellStyle name="Normal 5 10" xfId="141"/>
    <cellStyle name="Normal 5 11" xfId="156"/>
    <cellStyle name="Normal 5 12" xfId="171"/>
    <cellStyle name="Normal 5 13" xfId="185"/>
    <cellStyle name="Normal 5 14" xfId="200"/>
    <cellStyle name="Normal 5 15" xfId="214"/>
    <cellStyle name="Normal 5 16" xfId="228"/>
    <cellStyle name="Normal 5 2" xfId="21"/>
    <cellStyle name="Normal 5 3" xfId="36"/>
    <cellStyle name="Normal 5 4" xfId="51"/>
    <cellStyle name="Normal 5 5" xfId="66"/>
    <cellStyle name="Normal 5 6" xfId="81"/>
    <cellStyle name="Normal 5 7" xfId="96"/>
    <cellStyle name="Normal 5 8" xfId="111"/>
    <cellStyle name="Normal 5 9" xfId="126"/>
    <cellStyle name="Normal 6" xfId="8"/>
    <cellStyle name="Normal 6 10" xfId="142"/>
    <cellStyle name="Normal 6 11" xfId="157"/>
    <cellStyle name="Normal 6 12" xfId="172"/>
    <cellStyle name="Normal 6 13" xfId="186"/>
    <cellStyle name="Normal 6 14" xfId="201"/>
    <cellStyle name="Normal 6 15" xfId="215"/>
    <cellStyle name="Normal 6 16" xfId="229"/>
    <cellStyle name="Normal 6 2" xfId="22"/>
    <cellStyle name="Normal 6 3" xfId="37"/>
    <cellStyle name="Normal 6 4" xfId="52"/>
    <cellStyle name="Normal 6 5" xfId="67"/>
    <cellStyle name="Normal 6 6" xfId="82"/>
    <cellStyle name="Normal 6 7" xfId="97"/>
    <cellStyle name="Normal 6 8" xfId="112"/>
    <cellStyle name="Normal 6 9" xfId="127"/>
    <cellStyle name="Normal 7" xfId="9"/>
    <cellStyle name="Normal 7 10" xfId="143"/>
    <cellStyle name="Normal 7 11" xfId="158"/>
    <cellStyle name="Normal 7 12" xfId="173"/>
    <cellStyle name="Normal 7 13" xfId="187"/>
    <cellStyle name="Normal 7 14" xfId="202"/>
    <cellStyle name="Normal 7 15" xfId="216"/>
    <cellStyle name="Normal 7 16" xfId="230"/>
    <cellStyle name="Normal 7 2" xfId="23"/>
    <cellStyle name="Normal 7 3" xfId="38"/>
    <cellStyle name="Normal 7 4" xfId="53"/>
    <cellStyle name="Normal 7 5" xfId="68"/>
    <cellStyle name="Normal 7 6" xfId="83"/>
    <cellStyle name="Normal 7 7" xfId="98"/>
    <cellStyle name="Normal 7 8" xfId="113"/>
    <cellStyle name="Normal 7 9" xfId="128"/>
    <cellStyle name="Normal 8 10" xfId="144"/>
    <cellStyle name="Normal 8 11" xfId="159"/>
    <cellStyle name="Normal 8 12" xfId="174"/>
    <cellStyle name="Normal 8 13" xfId="188"/>
    <cellStyle name="Normal 8 14" xfId="203"/>
    <cellStyle name="Normal 8 15" xfId="217"/>
    <cellStyle name="Normal 8 16" xfId="231"/>
    <cellStyle name="Normal 8 2" xfId="24"/>
    <cellStyle name="Normal 8 3" xfId="39"/>
    <cellStyle name="Normal 8 4" xfId="54"/>
    <cellStyle name="Normal 8 5" xfId="69"/>
    <cellStyle name="Normal 8 6" xfId="84"/>
    <cellStyle name="Normal 8 7" xfId="99"/>
    <cellStyle name="Normal 8 8" xfId="114"/>
    <cellStyle name="Normal 8 9" xfId="129"/>
    <cellStyle name="Normal 9" xfId="10"/>
    <cellStyle name="Normal 9 10" xfId="145"/>
    <cellStyle name="Normal 9 11" xfId="160"/>
    <cellStyle name="Normal 9 12" xfId="175"/>
    <cellStyle name="Normal 9 13" xfId="189"/>
    <cellStyle name="Normal 9 14" xfId="204"/>
    <cellStyle name="Normal 9 15" xfId="218"/>
    <cellStyle name="Normal 9 16" xfId="232"/>
    <cellStyle name="Normal 9 2" xfId="25"/>
    <cellStyle name="Normal 9 3" xfId="40"/>
    <cellStyle name="Normal 9 4" xfId="55"/>
    <cellStyle name="Normal 9 5" xfId="70"/>
    <cellStyle name="Normal 9 6" xfId="85"/>
    <cellStyle name="Normal 9 7" xfId="100"/>
    <cellStyle name="Normal 9 8" xfId="115"/>
    <cellStyle name="Normal 9 9" xfId="130"/>
    <cellStyle name="Sample_Name" xfId="2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externalLink" Target="externalLinks/externalLink1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verlysaylor/Library/Application%20Support/Box/Box%20Edit/Documents/356276559877/AgeModelandSedR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>
        <row r="1">
          <cell r="N1">
            <v>3.8104693304480302</v>
          </cell>
          <cell r="P1">
            <v>3.8176680391296798</v>
          </cell>
        </row>
        <row r="5">
          <cell r="N5">
            <v>3.7629207327425198</v>
          </cell>
          <cell r="P5">
            <v>3.75941329971198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1"/>
  <sheetViews>
    <sheetView topLeftCell="A47" workbookViewId="0">
      <selection activeCell="N75" sqref="N75"/>
    </sheetView>
  </sheetViews>
  <sheetFormatPr baseColWidth="10" defaultColWidth="8.83203125" defaultRowHeight="15" x14ac:dyDescent="0.2"/>
  <cols>
    <col min="1" max="1" width="10.6640625" style="153" customWidth="1"/>
    <col min="2" max="16384" width="8.83203125" style="153"/>
  </cols>
  <sheetData>
    <row r="1" spans="1:38" s="152" customFormat="1" x14ac:dyDescent="0.2">
      <c r="A1" s="152" t="s">
        <v>999</v>
      </c>
    </row>
    <row r="2" spans="1:38" s="152" customFormat="1" x14ac:dyDescent="0.2"/>
    <row r="3" spans="1:38" s="152" customFormat="1" x14ac:dyDescent="0.2">
      <c r="A3" s="153" t="s">
        <v>260</v>
      </c>
    </row>
    <row r="4" spans="1:38" s="152" customFormat="1" x14ac:dyDescent="0.2">
      <c r="A4" s="153" t="s">
        <v>259</v>
      </c>
    </row>
    <row r="5" spans="1:38" s="152" customFormat="1" x14ac:dyDescent="0.2">
      <c r="A5" s="153" t="s">
        <v>258</v>
      </c>
    </row>
    <row r="6" spans="1:38" s="152" customFormat="1" x14ac:dyDescent="0.2">
      <c r="A6" s="153" t="s">
        <v>257</v>
      </c>
    </row>
    <row r="7" spans="1:38" s="152" customFormat="1" x14ac:dyDescent="0.2">
      <c r="A7" s="153" t="s">
        <v>261</v>
      </c>
    </row>
    <row r="8" spans="1:38" s="152" customFormat="1" x14ac:dyDescent="0.2">
      <c r="A8" s="153" t="s">
        <v>262</v>
      </c>
    </row>
    <row r="9" spans="1:38" s="152" customFormat="1" x14ac:dyDescent="0.2"/>
    <row r="10" spans="1:38" s="152" customFormat="1" x14ac:dyDescent="0.2"/>
    <row r="11" spans="1:38" s="152" customFormat="1" x14ac:dyDescent="0.2">
      <c r="A11" s="153" t="s">
        <v>263</v>
      </c>
      <c r="B11" s="154" t="s">
        <v>181</v>
      </c>
      <c r="C11" s="154" t="s">
        <v>181</v>
      </c>
      <c r="D11" s="154" t="s">
        <v>181</v>
      </c>
      <c r="E11" s="154" t="s">
        <v>181</v>
      </c>
      <c r="F11" s="154" t="s">
        <v>181</v>
      </c>
      <c r="G11" s="154" t="s">
        <v>181</v>
      </c>
      <c r="H11" s="154" t="s">
        <v>181</v>
      </c>
      <c r="I11" s="154" t="s">
        <v>181</v>
      </c>
      <c r="J11" s="154" t="s">
        <v>181</v>
      </c>
      <c r="K11" s="154" t="s">
        <v>181</v>
      </c>
      <c r="L11" s="154" t="s">
        <v>181</v>
      </c>
      <c r="M11" s="154" t="s">
        <v>181</v>
      </c>
      <c r="N11" s="154" t="s">
        <v>181</v>
      </c>
      <c r="O11" s="154" t="s">
        <v>181</v>
      </c>
      <c r="P11" s="154" t="s">
        <v>181</v>
      </c>
      <c r="Q11" s="154" t="s">
        <v>181</v>
      </c>
      <c r="R11" s="154" t="s">
        <v>181</v>
      </c>
      <c r="S11" s="154" t="s">
        <v>181</v>
      </c>
      <c r="T11" s="154" t="s">
        <v>181</v>
      </c>
      <c r="U11" s="154" t="s">
        <v>181</v>
      </c>
      <c r="V11" s="154" t="s">
        <v>181</v>
      </c>
      <c r="W11" s="154" t="s">
        <v>181</v>
      </c>
      <c r="X11" s="154" t="s">
        <v>181</v>
      </c>
      <c r="Y11" s="155" t="s">
        <v>179</v>
      </c>
      <c r="Z11" s="156" t="s">
        <v>179</v>
      </c>
      <c r="AA11" s="156" t="s">
        <v>179</v>
      </c>
      <c r="AB11" s="156" t="s">
        <v>178</v>
      </c>
      <c r="AC11" s="156" t="s">
        <v>178</v>
      </c>
      <c r="AD11" s="156" t="s">
        <v>183</v>
      </c>
      <c r="AG11" s="153" t="s">
        <v>256</v>
      </c>
      <c r="AH11" s="153"/>
      <c r="AI11" s="153"/>
      <c r="AJ11" s="153"/>
      <c r="AK11" s="153"/>
      <c r="AL11" s="153"/>
    </row>
    <row r="12" spans="1:38" s="152" customFormat="1" ht="16" thickBot="1" x14ac:dyDescent="0.25">
      <c r="A12" s="152" t="s">
        <v>167</v>
      </c>
      <c r="B12" s="157" t="s">
        <v>168</v>
      </c>
      <c r="C12" s="157" t="s">
        <v>169</v>
      </c>
      <c r="D12" s="157" t="s">
        <v>170</v>
      </c>
      <c r="E12" s="157" t="s">
        <v>171</v>
      </c>
      <c r="F12" s="157" t="s">
        <v>172</v>
      </c>
      <c r="G12" s="157" t="s">
        <v>173</v>
      </c>
      <c r="H12" s="157" t="s">
        <v>174</v>
      </c>
      <c r="I12" s="157" t="s">
        <v>175</v>
      </c>
      <c r="J12" s="157" t="s">
        <v>176</v>
      </c>
      <c r="K12" s="157" t="s">
        <v>177</v>
      </c>
      <c r="L12" s="158" t="s">
        <v>264</v>
      </c>
      <c r="M12" s="158" t="s">
        <v>265</v>
      </c>
      <c r="N12" s="158" t="s">
        <v>266</v>
      </c>
      <c r="O12" s="158" t="s">
        <v>267</v>
      </c>
      <c r="P12" s="158" t="s">
        <v>268</v>
      </c>
      <c r="Q12" s="158" t="s">
        <v>269</v>
      </c>
      <c r="R12" s="158" t="s">
        <v>270</v>
      </c>
      <c r="S12" s="158" t="s">
        <v>271</v>
      </c>
      <c r="T12" s="158" t="s">
        <v>272</v>
      </c>
      <c r="U12" s="158" t="s">
        <v>273</v>
      </c>
      <c r="V12" s="158" t="s">
        <v>274</v>
      </c>
      <c r="W12" s="158" t="s">
        <v>275</v>
      </c>
      <c r="X12" s="158" t="s">
        <v>276</v>
      </c>
      <c r="Y12" s="158" t="s">
        <v>277</v>
      </c>
      <c r="Z12" s="158" t="s">
        <v>968</v>
      </c>
      <c r="AA12" s="158" t="s">
        <v>278</v>
      </c>
      <c r="AB12" s="158" t="s">
        <v>279</v>
      </c>
      <c r="AC12" s="158" t="s">
        <v>280</v>
      </c>
      <c r="AD12" s="158" t="s">
        <v>281</v>
      </c>
      <c r="AG12" s="159" t="s">
        <v>178</v>
      </c>
      <c r="AH12" s="159" t="s">
        <v>179</v>
      </c>
      <c r="AI12" s="159" t="s">
        <v>180</v>
      </c>
      <c r="AJ12" s="159" t="s">
        <v>181</v>
      </c>
      <c r="AK12" s="159" t="s">
        <v>182</v>
      </c>
      <c r="AL12" s="159" t="s">
        <v>183</v>
      </c>
    </row>
    <row r="13" spans="1:38" ht="18" thickTop="1" x14ac:dyDescent="0.25">
      <c r="A13" s="153" t="s">
        <v>282</v>
      </c>
      <c r="B13" s="154">
        <v>48</v>
      </c>
      <c r="C13" s="154">
        <v>47.81</v>
      </c>
      <c r="D13" s="154">
        <v>48.05</v>
      </c>
      <c r="E13" s="154">
        <v>47.77</v>
      </c>
      <c r="F13" s="154">
        <v>47.65</v>
      </c>
      <c r="G13" s="154">
        <v>47.57</v>
      </c>
      <c r="H13" s="154">
        <v>47.71</v>
      </c>
      <c r="I13" s="154">
        <v>47.38</v>
      </c>
      <c r="J13" s="154">
        <v>47.75</v>
      </c>
      <c r="K13" s="154">
        <v>48.03</v>
      </c>
      <c r="L13" s="160">
        <v>47.41</v>
      </c>
      <c r="M13" s="160">
        <v>47.67</v>
      </c>
      <c r="N13" s="160">
        <v>47.43</v>
      </c>
      <c r="O13" s="160">
        <v>47.84</v>
      </c>
      <c r="P13" s="160">
        <v>48.02</v>
      </c>
      <c r="Q13" s="160">
        <v>47.31</v>
      </c>
      <c r="R13" s="160">
        <v>47.76</v>
      </c>
      <c r="S13" s="160">
        <v>47.88</v>
      </c>
      <c r="T13" s="160">
        <v>47.44</v>
      </c>
      <c r="U13" s="160">
        <v>47.54</v>
      </c>
      <c r="V13" s="160">
        <v>47.38</v>
      </c>
      <c r="W13" s="160">
        <v>47.54</v>
      </c>
      <c r="X13" s="160">
        <v>47.57</v>
      </c>
      <c r="Y13" s="160">
        <v>45.09</v>
      </c>
      <c r="Z13" s="160">
        <v>46.5</v>
      </c>
      <c r="AA13" s="160">
        <v>46.59</v>
      </c>
      <c r="AB13" s="160">
        <v>46.93</v>
      </c>
      <c r="AC13" s="160">
        <v>47.74</v>
      </c>
      <c r="AD13" s="160">
        <v>46.67</v>
      </c>
      <c r="AE13" s="153" t="s">
        <v>969</v>
      </c>
      <c r="AG13" s="161"/>
      <c r="AH13" s="161"/>
      <c r="AI13" s="161"/>
      <c r="AJ13" s="161"/>
      <c r="AK13" s="161"/>
      <c r="AL13" s="161"/>
    </row>
    <row r="14" spans="1:38" ht="17" x14ac:dyDescent="0.25">
      <c r="A14" s="153" t="s">
        <v>283</v>
      </c>
      <c r="B14" s="154">
        <v>1.18</v>
      </c>
      <c r="C14" s="154">
        <v>1.1599999999999999</v>
      </c>
      <c r="D14" s="154">
        <v>1.1100000000000001</v>
      </c>
      <c r="E14" s="154">
        <v>1.17</v>
      </c>
      <c r="F14" s="154">
        <v>1.17</v>
      </c>
      <c r="G14" s="154">
        <v>1.06</v>
      </c>
      <c r="H14" s="154">
        <v>1.1100000000000001</v>
      </c>
      <c r="I14" s="154">
        <v>1.29</v>
      </c>
      <c r="J14" s="154">
        <v>1.05</v>
      </c>
      <c r="K14" s="154">
        <v>1.0900000000000001</v>
      </c>
      <c r="L14" s="160">
        <v>1.1599999999999999</v>
      </c>
      <c r="M14" s="160">
        <v>1.1499999999999999</v>
      </c>
      <c r="N14" s="160">
        <v>1.1299999999999999</v>
      </c>
      <c r="O14" s="160">
        <v>1.1100000000000001</v>
      </c>
      <c r="P14" s="160">
        <v>1.05</v>
      </c>
      <c r="Q14" s="160">
        <v>1.37</v>
      </c>
      <c r="R14" s="160">
        <v>1.1200000000000001</v>
      </c>
      <c r="S14" s="160">
        <v>1.1299999999999999</v>
      </c>
      <c r="T14" s="160">
        <v>1.1200000000000001</v>
      </c>
      <c r="U14" s="160">
        <v>1.1599999999999999</v>
      </c>
      <c r="V14" s="160">
        <v>1.1200000000000001</v>
      </c>
      <c r="W14" s="160">
        <v>1.1499999999999999</v>
      </c>
      <c r="X14" s="160">
        <v>1.1499999999999999</v>
      </c>
      <c r="Y14" s="160">
        <v>2</v>
      </c>
      <c r="Z14" s="160">
        <v>2.21</v>
      </c>
      <c r="AA14" s="160">
        <v>2.15</v>
      </c>
      <c r="AB14" s="160">
        <v>2.1</v>
      </c>
      <c r="AC14" s="160">
        <v>2.11</v>
      </c>
      <c r="AD14" s="160">
        <v>1.97</v>
      </c>
      <c r="AE14" s="153" t="s">
        <v>970</v>
      </c>
      <c r="AG14" s="161" t="s">
        <v>184</v>
      </c>
      <c r="AH14" s="161" t="s">
        <v>185</v>
      </c>
      <c r="AI14" s="161" t="s">
        <v>186</v>
      </c>
      <c r="AJ14" s="161" t="s">
        <v>187</v>
      </c>
      <c r="AK14" s="161" t="s">
        <v>188</v>
      </c>
      <c r="AL14" s="161" t="s">
        <v>189</v>
      </c>
    </row>
    <row r="15" spans="1:38" ht="17" x14ac:dyDescent="0.25">
      <c r="A15" s="153" t="s">
        <v>284</v>
      </c>
      <c r="B15" s="154">
        <v>15.68</v>
      </c>
      <c r="C15" s="154">
        <v>15.85</v>
      </c>
      <c r="D15" s="154">
        <v>15.9</v>
      </c>
      <c r="E15" s="154">
        <v>15.77</v>
      </c>
      <c r="F15" s="154">
        <v>15.69</v>
      </c>
      <c r="G15" s="154">
        <v>15.68</v>
      </c>
      <c r="H15" s="154">
        <v>15.9</v>
      </c>
      <c r="I15" s="154">
        <v>15.11</v>
      </c>
      <c r="J15" s="154">
        <v>15.68</v>
      </c>
      <c r="K15" s="154">
        <v>15.93</v>
      </c>
      <c r="L15" s="160">
        <v>15.72</v>
      </c>
      <c r="M15" s="160">
        <v>15.67</v>
      </c>
      <c r="N15" s="160">
        <v>15.4</v>
      </c>
      <c r="O15" s="160">
        <v>15.73</v>
      </c>
      <c r="P15" s="160">
        <v>15.86</v>
      </c>
      <c r="Q15" s="160">
        <v>15.24</v>
      </c>
      <c r="R15" s="160">
        <v>15.62</v>
      </c>
      <c r="S15" s="160">
        <v>15.7</v>
      </c>
      <c r="T15" s="160">
        <v>15.5</v>
      </c>
      <c r="U15" s="160">
        <v>16.100000000000001</v>
      </c>
      <c r="V15" s="160">
        <v>15.88</v>
      </c>
      <c r="W15" s="160">
        <v>15.8</v>
      </c>
      <c r="X15" s="160">
        <v>15.47</v>
      </c>
      <c r="Y15" s="160">
        <v>14.77</v>
      </c>
      <c r="Z15" s="160">
        <v>14.16</v>
      </c>
      <c r="AA15" s="160">
        <v>14.35</v>
      </c>
      <c r="AB15" s="160">
        <v>16.010000000000002</v>
      </c>
      <c r="AC15" s="160">
        <v>14.67</v>
      </c>
      <c r="AD15" s="160">
        <v>15.28</v>
      </c>
      <c r="AE15" s="153" t="s">
        <v>971</v>
      </c>
      <c r="AG15" s="161"/>
      <c r="AH15" s="161"/>
      <c r="AI15" s="161"/>
      <c r="AJ15" s="161"/>
      <c r="AK15" s="161"/>
      <c r="AL15" s="161"/>
    </row>
    <row r="16" spans="1:38" ht="17" x14ac:dyDescent="0.25">
      <c r="A16" s="153" t="s">
        <v>285</v>
      </c>
      <c r="B16" s="154">
        <v>4.67</v>
      </c>
      <c r="C16" s="154">
        <v>5.84</v>
      </c>
      <c r="D16" s="154">
        <v>6.27</v>
      </c>
      <c r="E16" s="154">
        <v>4.74</v>
      </c>
      <c r="F16" s="154">
        <v>4.3600000000000003</v>
      </c>
      <c r="G16" s="154">
        <v>6.18</v>
      </c>
      <c r="H16" s="154">
        <v>5.22</v>
      </c>
      <c r="I16" s="154">
        <v>6.59</v>
      </c>
      <c r="J16" s="154">
        <v>6.1</v>
      </c>
      <c r="K16" s="154">
        <v>3.44</v>
      </c>
      <c r="L16" s="160">
        <v>4.9527269999999994</v>
      </c>
      <c r="M16" s="160">
        <v>4.3292799599999991</v>
      </c>
      <c r="N16" s="160">
        <v>5.6705853199999998</v>
      </c>
      <c r="O16" s="160">
        <v>6.3341389599999998</v>
      </c>
      <c r="P16" s="160">
        <v>5.7896637200000001</v>
      </c>
      <c r="Q16" s="160">
        <v>6.6584010000000005</v>
      </c>
      <c r="R16" s="160">
        <v>3.8714642800000014</v>
      </c>
      <c r="S16" s="160">
        <v>3.3302015600000008</v>
      </c>
      <c r="T16" s="160">
        <v>5.1649539599999983</v>
      </c>
      <c r="U16" s="160">
        <v>3.9737125599999992</v>
      </c>
      <c r="V16" s="160">
        <v>3.0290027999999989</v>
      </c>
      <c r="W16" s="160">
        <v>5.5439257599999996</v>
      </c>
      <c r="X16" s="160">
        <v>4.6103934399999993</v>
      </c>
      <c r="Y16" s="160">
        <v>7.2107132399999987</v>
      </c>
      <c r="Z16" s="160">
        <v>4.1667118800000011</v>
      </c>
      <c r="AA16" s="160">
        <v>6.7962379999999998</v>
      </c>
      <c r="AB16" s="160">
        <v>3.5199670400000009</v>
      </c>
      <c r="AC16" s="160">
        <v>2.9042717200000006</v>
      </c>
      <c r="AD16" s="160">
        <v>4.4846128399999987</v>
      </c>
      <c r="AE16" s="153" t="s">
        <v>972</v>
      </c>
      <c r="AG16" s="161"/>
      <c r="AH16" s="161"/>
      <c r="AI16" s="161"/>
      <c r="AJ16" s="161"/>
      <c r="AK16" s="161"/>
      <c r="AL16" s="161"/>
    </row>
    <row r="17" spans="1:38" x14ac:dyDescent="0.2">
      <c r="A17" s="153" t="s">
        <v>190</v>
      </c>
      <c r="B17" s="154">
        <v>7.36</v>
      </c>
      <c r="C17" s="154">
        <v>6.05</v>
      </c>
      <c r="D17" s="154">
        <v>5.87</v>
      </c>
      <c r="E17" s="154">
        <v>7.46</v>
      </c>
      <c r="F17" s="154">
        <v>7.76</v>
      </c>
      <c r="G17" s="154">
        <v>6.12</v>
      </c>
      <c r="H17" s="154">
        <v>6.87</v>
      </c>
      <c r="I17" s="154">
        <v>6.35</v>
      </c>
      <c r="J17" s="154">
        <v>6.34</v>
      </c>
      <c r="K17" s="154">
        <v>8.06</v>
      </c>
      <c r="L17" s="160">
        <v>7.25</v>
      </c>
      <c r="M17" s="160">
        <v>7.73</v>
      </c>
      <c r="N17" s="160">
        <v>6.91</v>
      </c>
      <c r="O17" s="160">
        <v>5.98</v>
      </c>
      <c r="P17" s="160">
        <v>6.11</v>
      </c>
      <c r="Q17" s="160">
        <v>6.75</v>
      </c>
      <c r="R17" s="160">
        <v>7.89</v>
      </c>
      <c r="S17" s="160">
        <v>8.5299999999999994</v>
      </c>
      <c r="T17" s="160">
        <v>7.23</v>
      </c>
      <c r="U17" s="160">
        <v>7.78</v>
      </c>
      <c r="V17" s="160">
        <v>8.9</v>
      </c>
      <c r="W17" s="160">
        <v>6.88</v>
      </c>
      <c r="X17" s="160">
        <v>7.72</v>
      </c>
      <c r="Y17" s="160">
        <v>6.37</v>
      </c>
      <c r="Z17" s="160">
        <v>9.19</v>
      </c>
      <c r="AA17" s="160">
        <v>6.5</v>
      </c>
      <c r="AB17" s="160">
        <v>9.52</v>
      </c>
      <c r="AC17" s="160">
        <v>10.11</v>
      </c>
      <c r="AD17" s="160">
        <v>8.67</v>
      </c>
      <c r="AE17" s="153" t="s">
        <v>190</v>
      </c>
      <c r="AG17" s="161"/>
      <c r="AH17" s="161"/>
      <c r="AI17" s="161"/>
      <c r="AJ17" s="161"/>
      <c r="AK17" s="161"/>
      <c r="AL17" s="161"/>
    </row>
    <row r="18" spans="1:38" x14ac:dyDescent="0.2">
      <c r="A18" s="153" t="s">
        <v>191</v>
      </c>
      <c r="B18" s="154">
        <v>0.51</v>
      </c>
      <c r="C18" s="154">
        <v>0.28999999999999998</v>
      </c>
      <c r="D18" s="154">
        <v>0.22</v>
      </c>
      <c r="E18" s="154">
        <v>0.24</v>
      </c>
      <c r="F18" s="154">
        <v>0.31</v>
      </c>
      <c r="G18" s="154">
        <v>0.2</v>
      </c>
      <c r="H18" s="154">
        <v>0.24</v>
      </c>
      <c r="I18" s="154">
        <v>0.21</v>
      </c>
      <c r="J18" s="154">
        <v>0.2</v>
      </c>
      <c r="K18" s="154">
        <v>0.21</v>
      </c>
      <c r="L18" s="160">
        <v>0.19</v>
      </c>
      <c r="M18" s="160">
        <v>0.18</v>
      </c>
      <c r="N18" s="160">
        <v>0.21</v>
      </c>
      <c r="O18" s="160">
        <v>0.16</v>
      </c>
      <c r="P18" s="160">
        <v>0.17</v>
      </c>
      <c r="Q18" s="160">
        <v>0.18</v>
      </c>
      <c r="R18" s="160">
        <v>0.18</v>
      </c>
      <c r="S18" s="160">
        <v>0.19</v>
      </c>
      <c r="T18" s="160">
        <v>0.2</v>
      </c>
      <c r="U18" s="160">
        <v>0.27</v>
      </c>
      <c r="V18" s="160">
        <v>0.24</v>
      </c>
      <c r="W18" s="160">
        <v>0.18</v>
      </c>
      <c r="X18" s="160">
        <v>0.18</v>
      </c>
      <c r="Y18" s="160">
        <v>0.23</v>
      </c>
      <c r="Z18" s="160">
        <v>0.18</v>
      </c>
      <c r="AA18" s="160">
        <v>0.16</v>
      </c>
      <c r="AB18" s="160">
        <v>0.21</v>
      </c>
      <c r="AC18" s="160">
        <v>0.2</v>
      </c>
      <c r="AD18" s="160">
        <v>0.19</v>
      </c>
      <c r="AE18" s="153" t="s">
        <v>191</v>
      </c>
      <c r="AG18" s="161"/>
      <c r="AH18" s="161"/>
      <c r="AI18" s="161"/>
      <c r="AJ18" s="161"/>
      <c r="AK18" s="161"/>
      <c r="AL18" s="161"/>
    </row>
    <row r="19" spans="1:38" x14ac:dyDescent="0.2">
      <c r="A19" s="153" t="s">
        <v>192</v>
      </c>
      <c r="B19" s="154">
        <v>8.39</v>
      </c>
      <c r="C19" s="154">
        <v>8.83</v>
      </c>
      <c r="D19" s="154">
        <v>9.02</v>
      </c>
      <c r="E19" s="154">
        <v>8.9</v>
      </c>
      <c r="F19" s="154">
        <v>8.51</v>
      </c>
      <c r="G19" s="154">
        <v>9.2200000000000006</v>
      </c>
      <c r="H19" s="154">
        <v>9.34</v>
      </c>
      <c r="I19" s="154">
        <v>8.08</v>
      </c>
      <c r="J19" s="154">
        <v>9.66</v>
      </c>
      <c r="K19" s="154">
        <v>8.83</v>
      </c>
      <c r="L19" s="160">
        <v>8.9</v>
      </c>
      <c r="M19" s="160">
        <v>8.6</v>
      </c>
      <c r="N19" s="160">
        <v>8.35</v>
      </c>
      <c r="O19" s="160">
        <v>9.42</v>
      </c>
      <c r="P19" s="160">
        <v>9.35</v>
      </c>
      <c r="Q19" s="160">
        <v>9.1199999999999992</v>
      </c>
      <c r="R19" s="160">
        <v>9.2899999999999991</v>
      </c>
      <c r="S19" s="160">
        <v>8.84</v>
      </c>
      <c r="T19" s="160">
        <v>8.74</v>
      </c>
      <c r="U19" s="160">
        <v>8.74</v>
      </c>
      <c r="V19" s="160">
        <v>9.1300000000000008</v>
      </c>
      <c r="W19" s="160">
        <v>8.8800000000000008</v>
      </c>
      <c r="X19" s="160">
        <v>8.8800000000000008</v>
      </c>
      <c r="Y19" s="160">
        <v>6.48</v>
      </c>
      <c r="Z19" s="160">
        <v>9.18</v>
      </c>
      <c r="AA19" s="160">
        <v>8.52</v>
      </c>
      <c r="AB19" s="160">
        <v>6.1</v>
      </c>
      <c r="AC19" s="160">
        <v>6.13</v>
      </c>
      <c r="AD19" s="160">
        <v>7.67</v>
      </c>
      <c r="AE19" s="153" t="s">
        <v>192</v>
      </c>
      <c r="AG19" s="161"/>
      <c r="AH19" s="161"/>
      <c r="AI19" s="161"/>
      <c r="AJ19" s="161"/>
      <c r="AK19" s="161"/>
      <c r="AL19" s="161"/>
    </row>
    <row r="20" spans="1:38" x14ac:dyDescent="0.2">
      <c r="A20" s="153" t="s">
        <v>193</v>
      </c>
      <c r="B20" s="154">
        <v>11</v>
      </c>
      <c r="C20" s="154">
        <v>10.58</v>
      </c>
      <c r="D20" s="154">
        <v>10.64</v>
      </c>
      <c r="E20" s="154">
        <v>10.62</v>
      </c>
      <c r="F20" s="154">
        <v>11.28</v>
      </c>
      <c r="G20" s="154">
        <v>10.75</v>
      </c>
      <c r="H20" s="154">
        <v>10.52</v>
      </c>
      <c r="I20" s="154">
        <v>11.72</v>
      </c>
      <c r="J20" s="154">
        <v>10.050000000000001</v>
      </c>
      <c r="K20" s="154">
        <v>11.21</v>
      </c>
      <c r="L20" s="160">
        <v>10.73</v>
      </c>
      <c r="M20" s="160">
        <v>10.97</v>
      </c>
      <c r="N20" s="160">
        <v>11.41</v>
      </c>
      <c r="O20" s="160">
        <v>10.23</v>
      </c>
      <c r="P20" s="160">
        <v>10.45</v>
      </c>
      <c r="Q20" s="160">
        <v>9.92</v>
      </c>
      <c r="R20" s="160">
        <v>10.76</v>
      </c>
      <c r="S20" s="160">
        <v>10.55</v>
      </c>
      <c r="T20" s="160">
        <v>11.08</v>
      </c>
      <c r="U20" s="160">
        <v>10.96</v>
      </c>
      <c r="V20" s="160">
        <v>10.88</v>
      </c>
      <c r="W20" s="160">
        <v>10.58</v>
      </c>
      <c r="X20" s="160">
        <v>10.83</v>
      </c>
      <c r="Y20" s="160">
        <v>14.02</v>
      </c>
      <c r="Z20" s="160">
        <v>10.66</v>
      </c>
      <c r="AA20" s="160">
        <v>11.26</v>
      </c>
      <c r="AB20" s="160">
        <v>10.79</v>
      </c>
      <c r="AC20" s="160">
        <v>10.94</v>
      </c>
      <c r="AD20" s="160">
        <v>10.87</v>
      </c>
      <c r="AE20" s="153" t="s">
        <v>193</v>
      </c>
      <c r="AG20" s="161"/>
      <c r="AH20" s="161"/>
      <c r="AI20" s="161"/>
      <c r="AJ20" s="161"/>
      <c r="AK20" s="161"/>
      <c r="AL20" s="161"/>
    </row>
    <row r="21" spans="1:38" ht="17" x14ac:dyDescent="0.25">
      <c r="A21" s="153" t="s">
        <v>286</v>
      </c>
      <c r="B21" s="154">
        <v>2.38</v>
      </c>
      <c r="C21" s="154">
        <v>2.3199999999999998</v>
      </c>
      <c r="D21" s="154">
        <v>2.2599999999999998</v>
      </c>
      <c r="E21" s="154">
        <v>2.2599999999999998</v>
      </c>
      <c r="F21" s="154">
        <v>2.4</v>
      </c>
      <c r="G21" s="154">
        <v>2.1</v>
      </c>
      <c r="H21" s="154">
        <v>2.2200000000000002</v>
      </c>
      <c r="I21" s="154">
        <v>2.31</v>
      </c>
      <c r="J21" s="154">
        <v>2.21</v>
      </c>
      <c r="K21" s="154">
        <v>2.06</v>
      </c>
      <c r="L21" s="160">
        <v>2.34</v>
      </c>
      <c r="M21" s="160">
        <v>2.4300000000000002</v>
      </c>
      <c r="N21" s="160">
        <v>2.37</v>
      </c>
      <c r="O21" s="160">
        <v>2.23</v>
      </c>
      <c r="P21" s="160">
        <v>2.29</v>
      </c>
      <c r="Q21" s="160">
        <v>2.27</v>
      </c>
      <c r="R21" s="160">
        <v>2.3199999999999998</v>
      </c>
      <c r="S21" s="160">
        <v>2.2999999999999998</v>
      </c>
      <c r="T21" s="160">
        <v>2.39</v>
      </c>
      <c r="U21" s="160">
        <v>2.48</v>
      </c>
      <c r="V21" s="160">
        <v>2.44</v>
      </c>
      <c r="W21" s="160">
        <v>2.37</v>
      </c>
      <c r="X21" s="160">
        <v>2.38</v>
      </c>
      <c r="Y21" s="160">
        <v>2.48</v>
      </c>
      <c r="Z21" s="160">
        <v>2.3199999999999998</v>
      </c>
      <c r="AA21" s="160">
        <v>2.25</v>
      </c>
      <c r="AB21" s="160">
        <v>2.87</v>
      </c>
      <c r="AC21" s="160">
        <v>3.04</v>
      </c>
      <c r="AD21" s="160">
        <v>2.58</v>
      </c>
      <c r="AE21" s="153" t="s">
        <v>973</v>
      </c>
      <c r="AG21" s="161"/>
      <c r="AH21" s="161"/>
      <c r="AI21" s="161"/>
      <c r="AJ21" s="161"/>
      <c r="AK21" s="161"/>
      <c r="AL21" s="161"/>
    </row>
    <row r="22" spans="1:38" ht="17" x14ac:dyDescent="0.25">
      <c r="A22" s="153" t="s">
        <v>287</v>
      </c>
      <c r="B22" s="154">
        <v>0.113</v>
      </c>
      <c r="C22" s="154">
        <v>0.13300000000000001</v>
      </c>
      <c r="D22" s="154">
        <v>9.7000000000000003E-2</v>
      </c>
      <c r="E22" s="154">
        <v>8.5000000000000006E-2</v>
      </c>
      <c r="F22" s="154">
        <v>8.6999999999999994E-2</v>
      </c>
      <c r="G22" s="154">
        <v>5.7000000000000002E-2</v>
      </c>
      <c r="H22" s="154">
        <v>7.4999999999999997E-2</v>
      </c>
      <c r="I22" s="154">
        <v>7.3999999999999996E-2</v>
      </c>
      <c r="J22" s="154">
        <v>4.7E-2</v>
      </c>
      <c r="K22" s="154">
        <v>0.216</v>
      </c>
      <c r="L22" s="160">
        <v>7.8E-2</v>
      </c>
      <c r="M22" s="160">
        <v>0.09</v>
      </c>
      <c r="N22" s="160">
        <v>0.08</v>
      </c>
      <c r="O22" s="160">
        <v>0.06</v>
      </c>
      <c r="P22" s="160">
        <v>0.05</v>
      </c>
      <c r="Q22" s="160">
        <v>0.08</v>
      </c>
      <c r="R22" s="160">
        <v>0.05</v>
      </c>
      <c r="S22" s="160">
        <v>0.34</v>
      </c>
      <c r="T22" s="160">
        <v>7.0000000000000007E-2</v>
      </c>
      <c r="U22" s="160">
        <v>0.08</v>
      </c>
      <c r="V22" s="160">
        <v>0.06</v>
      </c>
      <c r="W22" s="160">
        <v>7.0000000000000007E-2</v>
      </c>
      <c r="X22" s="160">
        <v>7.0000000000000007E-2</v>
      </c>
      <c r="Y22" s="160">
        <v>0.23</v>
      </c>
      <c r="Z22" s="160">
        <v>0.17</v>
      </c>
      <c r="AA22" s="160">
        <v>0.18</v>
      </c>
      <c r="AB22" s="160">
        <v>0.31</v>
      </c>
      <c r="AC22" s="160">
        <v>0.47</v>
      </c>
      <c r="AD22" s="160">
        <v>0.18</v>
      </c>
      <c r="AE22" s="153" t="s">
        <v>974</v>
      </c>
      <c r="AG22" s="161" t="s">
        <v>194</v>
      </c>
      <c r="AH22" s="161" t="s">
        <v>195</v>
      </c>
      <c r="AI22" s="161" t="s">
        <v>196</v>
      </c>
      <c r="AJ22" s="161" t="s">
        <v>197</v>
      </c>
      <c r="AK22" s="161" t="s">
        <v>198</v>
      </c>
      <c r="AL22" s="161" t="s">
        <v>199</v>
      </c>
    </row>
    <row r="23" spans="1:38" ht="17" x14ac:dyDescent="0.25">
      <c r="A23" s="153" t="s">
        <v>288</v>
      </c>
      <c r="B23" s="154">
        <v>0.12</v>
      </c>
      <c r="C23" s="154">
        <v>0.12</v>
      </c>
      <c r="D23" s="154">
        <v>0.11</v>
      </c>
      <c r="E23" s="154">
        <v>0.12</v>
      </c>
      <c r="F23" s="154">
        <v>0.12</v>
      </c>
      <c r="G23" s="154">
        <v>0.11</v>
      </c>
      <c r="H23" s="154">
        <v>0.11</v>
      </c>
      <c r="I23" s="154">
        <v>0.14000000000000001</v>
      </c>
      <c r="J23" s="154">
        <v>0.11</v>
      </c>
      <c r="K23" s="154">
        <v>0.11</v>
      </c>
      <c r="L23" s="160">
        <v>0.16</v>
      </c>
      <c r="M23" s="160">
        <v>0.13</v>
      </c>
      <c r="N23" s="160">
        <v>0.12</v>
      </c>
      <c r="O23" s="160">
        <v>0.11</v>
      </c>
      <c r="P23" s="160">
        <v>0.11</v>
      </c>
      <c r="Q23" s="160">
        <v>0.16</v>
      </c>
      <c r="R23" s="160">
        <v>0.11</v>
      </c>
      <c r="S23" s="160">
        <v>0.12</v>
      </c>
      <c r="T23" s="160">
        <v>0.12</v>
      </c>
      <c r="U23" s="160">
        <v>0.14000000000000001</v>
      </c>
      <c r="V23" s="160">
        <v>0.12</v>
      </c>
      <c r="W23" s="160">
        <v>0.12</v>
      </c>
      <c r="X23" s="160">
        <v>0.12</v>
      </c>
      <c r="Y23" s="160">
        <v>0.27</v>
      </c>
      <c r="Z23" s="160">
        <v>0.28999999999999998</v>
      </c>
      <c r="AA23" s="160">
        <v>0.28999999999999998</v>
      </c>
      <c r="AB23" s="160">
        <v>0.4</v>
      </c>
      <c r="AC23" s="160">
        <v>0.4</v>
      </c>
      <c r="AD23" s="160">
        <v>0.25</v>
      </c>
      <c r="AE23" s="153" t="s">
        <v>975</v>
      </c>
      <c r="AG23" s="161" t="s">
        <v>200</v>
      </c>
      <c r="AH23" s="161" t="s">
        <v>201</v>
      </c>
      <c r="AI23" s="161" t="s">
        <v>202</v>
      </c>
      <c r="AJ23" s="161" t="s">
        <v>203</v>
      </c>
      <c r="AK23" s="161" t="s">
        <v>204</v>
      </c>
      <c r="AL23" s="161" t="s">
        <v>205</v>
      </c>
    </row>
    <row r="24" spans="1:38" x14ac:dyDescent="0.2">
      <c r="A24" s="153" t="s">
        <v>206</v>
      </c>
      <c r="B24" s="154">
        <f>SUM(B13:B23)</f>
        <v>99.403000000000006</v>
      </c>
      <c r="C24" s="154">
        <f t="shared" ref="C24:K24" si="0">SUM(C13:C23)</f>
        <v>98.98299999999999</v>
      </c>
      <c r="D24" s="154">
        <f t="shared" si="0"/>
        <v>99.546999999999997</v>
      </c>
      <c r="E24" s="154">
        <f t="shared" si="0"/>
        <v>99.135000000000005</v>
      </c>
      <c r="F24" s="154">
        <f t="shared" si="0"/>
        <v>99.337000000000032</v>
      </c>
      <c r="G24" s="154">
        <f t="shared" si="0"/>
        <v>99.047000000000011</v>
      </c>
      <c r="H24" s="154">
        <f t="shared" si="0"/>
        <v>99.314999999999998</v>
      </c>
      <c r="I24" s="154">
        <f t="shared" si="0"/>
        <v>99.253999999999991</v>
      </c>
      <c r="J24" s="154">
        <f t="shared" si="0"/>
        <v>99.196999999999974</v>
      </c>
      <c r="K24" s="154">
        <f t="shared" si="0"/>
        <v>99.186000000000007</v>
      </c>
      <c r="L24" s="160">
        <v>99.698000000000008</v>
      </c>
      <c r="M24" s="160">
        <v>99.81</v>
      </c>
      <c r="N24" s="160">
        <v>99.85</v>
      </c>
      <c r="O24" s="160">
        <v>99.870000000000019</v>
      </c>
      <c r="P24" s="160">
        <v>99.93</v>
      </c>
      <c r="Q24" s="160">
        <v>99.81</v>
      </c>
      <c r="R24" s="160">
        <v>99.850000000000009</v>
      </c>
      <c r="S24" s="160">
        <v>99.860000000000014</v>
      </c>
      <c r="T24" s="160">
        <v>99.86</v>
      </c>
      <c r="U24" s="160">
        <v>100.08999999999999</v>
      </c>
      <c r="V24" s="160">
        <v>100.16999999999999</v>
      </c>
      <c r="W24" s="160">
        <v>99.88</v>
      </c>
      <c r="X24" s="160">
        <v>99.839999999999989</v>
      </c>
      <c r="Y24" s="160">
        <v>99.860000000000014</v>
      </c>
      <c r="Z24" s="162">
        <v>100.05000000000001</v>
      </c>
      <c r="AA24" s="160">
        <v>99.77000000000001</v>
      </c>
      <c r="AB24" s="160">
        <v>99.82</v>
      </c>
      <c r="AC24" s="160">
        <v>99.84</v>
      </c>
      <c r="AD24" s="160">
        <v>99.780000000000015</v>
      </c>
      <c r="AE24" s="153" t="s">
        <v>206</v>
      </c>
      <c r="AG24" s="161"/>
      <c r="AH24" s="161"/>
      <c r="AI24" s="161"/>
      <c r="AJ24" s="163"/>
      <c r="AK24" s="161"/>
      <c r="AL24" s="161"/>
    </row>
    <row r="25" spans="1:38" x14ac:dyDescent="0.2">
      <c r="A25" s="153" t="s">
        <v>207</v>
      </c>
      <c r="B25" s="154">
        <v>3.05</v>
      </c>
      <c r="C25" s="154">
        <v>3.5</v>
      </c>
      <c r="D25" s="154">
        <v>4.3499999999999996</v>
      </c>
      <c r="E25" s="154">
        <v>3.65</v>
      </c>
      <c r="F25" s="154">
        <v>3.02</v>
      </c>
      <c r="G25" s="154">
        <v>5.56</v>
      </c>
      <c r="H25" s="154">
        <v>3.85</v>
      </c>
      <c r="I25" s="154">
        <v>4.95</v>
      </c>
      <c r="J25" s="154">
        <v>5.09</v>
      </c>
      <c r="K25" s="154">
        <v>4.01</v>
      </c>
      <c r="L25" s="160">
        <v>3.75</v>
      </c>
      <c r="M25" s="160">
        <v>3.7</v>
      </c>
      <c r="N25" s="160">
        <v>3.59</v>
      </c>
      <c r="O25" s="160">
        <v>5.0599999999999996</v>
      </c>
      <c r="P25" s="160">
        <v>4.49</v>
      </c>
      <c r="Q25" s="160">
        <v>4.93</v>
      </c>
      <c r="R25" s="160">
        <v>3.86</v>
      </c>
      <c r="S25" s="160">
        <v>3.41</v>
      </c>
      <c r="T25" s="160">
        <v>3.77</v>
      </c>
      <c r="U25" s="160">
        <v>3.16</v>
      </c>
      <c r="V25" s="160">
        <v>3.3</v>
      </c>
      <c r="W25" s="160">
        <v>3.44</v>
      </c>
      <c r="X25" s="160">
        <v>3.54</v>
      </c>
      <c r="Y25" s="160">
        <v>4.54</v>
      </c>
      <c r="Z25" s="160">
        <v>3.14</v>
      </c>
      <c r="AA25" s="160">
        <v>6.26</v>
      </c>
      <c r="AB25" s="160">
        <v>2.4700000000000002</v>
      </c>
      <c r="AC25" s="160">
        <v>1.33</v>
      </c>
      <c r="AD25" s="160">
        <v>2.35</v>
      </c>
      <c r="AE25" s="153" t="s">
        <v>207</v>
      </c>
      <c r="AG25" s="161"/>
      <c r="AH25" s="161"/>
      <c r="AI25" s="161"/>
      <c r="AJ25" s="161"/>
      <c r="AK25" s="161"/>
      <c r="AL25" s="161"/>
    </row>
    <row r="26" spans="1:38" ht="17" x14ac:dyDescent="0.25">
      <c r="A26" s="153" t="s">
        <v>289</v>
      </c>
      <c r="B26" s="154">
        <v>12.85</v>
      </c>
      <c r="C26" s="154">
        <v>12.56</v>
      </c>
      <c r="D26" s="154">
        <v>12.79</v>
      </c>
      <c r="E26" s="154">
        <v>13.03</v>
      </c>
      <c r="F26" s="154">
        <v>12.98</v>
      </c>
      <c r="G26" s="154">
        <v>12.98</v>
      </c>
      <c r="H26" s="154">
        <v>12.85</v>
      </c>
      <c r="I26" s="154">
        <v>13.65</v>
      </c>
      <c r="J26" s="154">
        <v>13.15</v>
      </c>
      <c r="K26" s="154">
        <v>12.4</v>
      </c>
      <c r="L26" s="160">
        <v>13.01</v>
      </c>
      <c r="M26" s="160">
        <v>12.92</v>
      </c>
      <c r="N26" s="160">
        <v>13.35</v>
      </c>
      <c r="O26" s="160">
        <v>12.98</v>
      </c>
      <c r="P26" s="160">
        <v>12.58</v>
      </c>
      <c r="Q26" s="160">
        <v>14.16</v>
      </c>
      <c r="R26" s="160">
        <v>12.64</v>
      </c>
      <c r="S26" s="160">
        <v>12.81</v>
      </c>
      <c r="T26" s="160">
        <v>13.2</v>
      </c>
      <c r="U26" s="160">
        <v>12.62</v>
      </c>
      <c r="V26" s="160">
        <v>12.92</v>
      </c>
      <c r="W26" s="160">
        <v>13.19</v>
      </c>
      <c r="X26" s="160">
        <v>13.19</v>
      </c>
      <c r="Y26" s="160">
        <v>14.29</v>
      </c>
      <c r="Z26" s="160">
        <v>14.38</v>
      </c>
      <c r="AA26" s="160">
        <v>14.02</v>
      </c>
      <c r="AB26" s="160">
        <v>14.1</v>
      </c>
      <c r="AC26" s="160">
        <v>14.14</v>
      </c>
      <c r="AD26" s="160">
        <v>14.12</v>
      </c>
      <c r="AE26" s="153" t="s">
        <v>976</v>
      </c>
      <c r="AG26" s="161"/>
      <c r="AH26" s="161"/>
      <c r="AI26" s="161"/>
      <c r="AJ26" s="161"/>
      <c r="AK26" s="161"/>
      <c r="AL26" s="161"/>
    </row>
    <row r="27" spans="1:38" x14ac:dyDescent="0.2"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G27" s="161"/>
      <c r="AH27" s="161"/>
      <c r="AI27" s="161"/>
      <c r="AJ27" s="161"/>
      <c r="AK27" s="161"/>
      <c r="AL27" s="161"/>
    </row>
    <row r="28" spans="1:38" x14ac:dyDescent="0.2">
      <c r="A28" s="153" t="s">
        <v>208</v>
      </c>
      <c r="B28" s="154">
        <v>1</v>
      </c>
      <c r="C28" s="154">
        <v>1.5</v>
      </c>
      <c r="D28" s="154">
        <v>1.4</v>
      </c>
      <c r="E28" s="154">
        <v>1.3</v>
      </c>
      <c r="F28" s="154" t="s">
        <v>209</v>
      </c>
      <c r="G28" s="154" t="s">
        <v>209</v>
      </c>
      <c r="H28" s="154">
        <v>1.2</v>
      </c>
      <c r="I28" s="154">
        <v>1.3</v>
      </c>
      <c r="J28" s="154">
        <v>1.1000000000000001</v>
      </c>
      <c r="K28" s="154">
        <v>6.7</v>
      </c>
      <c r="L28" s="164">
        <v>2.1</v>
      </c>
      <c r="M28" s="164">
        <v>1.1000000000000001</v>
      </c>
      <c r="N28" s="164">
        <v>1.8</v>
      </c>
      <c r="O28" s="164">
        <v>1</v>
      </c>
      <c r="P28" s="164">
        <v>1.4</v>
      </c>
      <c r="Q28" s="164">
        <v>1.8</v>
      </c>
      <c r="R28" s="164" t="s">
        <v>209</v>
      </c>
      <c r="S28" s="164">
        <v>9.1</v>
      </c>
      <c r="T28" s="164">
        <v>1</v>
      </c>
      <c r="U28" s="164">
        <v>1.4</v>
      </c>
      <c r="V28" s="164">
        <v>0.6</v>
      </c>
      <c r="W28" s="164">
        <v>1</v>
      </c>
      <c r="X28" s="164">
        <v>1.5</v>
      </c>
      <c r="Y28" s="164">
        <v>2.4</v>
      </c>
      <c r="Z28" s="164">
        <v>2.6</v>
      </c>
      <c r="AA28" s="164">
        <v>6.4</v>
      </c>
      <c r="AB28" s="164">
        <v>1.3</v>
      </c>
      <c r="AC28" s="164">
        <v>7.1</v>
      </c>
      <c r="AD28" s="164">
        <v>1.8</v>
      </c>
      <c r="AE28" s="153" t="s">
        <v>208</v>
      </c>
      <c r="AG28" s="161"/>
      <c r="AH28" s="161"/>
      <c r="AI28" s="161"/>
      <c r="AJ28" s="161"/>
      <c r="AK28" s="161"/>
      <c r="AL28" s="161"/>
    </row>
    <row r="29" spans="1:38" x14ac:dyDescent="0.2">
      <c r="A29" s="153" t="s">
        <v>210</v>
      </c>
      <c r="B29" s="154">
        <v>197</v>
      </c>
      <c r="C29" s="154">
        <v>190</v>
      </c>
      <c r="D29" s="154">
        <v>179</v>
      </c>
      <c r="E29" s="154">
        <v>175</v>
      </c>
      <c r="F29" s="154">
        <v>194</v>
      </c>
      <c r="G29" s="154">
        <v>214</v>
      </c>
      <c r="H29" s="154">
        <v>176</v>
      </c>
      <c r="I29" s="154">
        <v>196</v>
      </c>
      <c r="J29" s="154">
        <v>171</v>
      </c>
      <c r="K29" s="154">
        <v>381</v>
      </c>
      <c r="L29" s="165">
        <v>164</v>
      </c>
      <c r="M29" s="165">
        <v>190</v>
      </c>
      <c r="N29" s="165">
        <v>218</v>
      </c>
      <c r="O29" s="165">
        <v>157</v>
      </c>
      <c r="P29" s="165">
        <v>174</v>
      </c>
      <c r="Q29" s="165">
        <v>182</v>
      </c>
      <c r="R29" s="165">
        <v>175</v>
      </c>
      <c r="S29" s="165">
        <v>237</v>
      </c>
      <c r="T29" s="165">
        <v>215</v>
      </c>
      <c r="U29" s="165">
        <v>185</v>
      </c>
      <c r="V29" s="165">
        <v>187</v>
      </c>
      <c r="W29" s="165">
        <v>173</v>
      </c>
      <c r="X29" s="165">
        <v>172</v>
      </c>
      <c r="Y29" s="165">
        <v>301</v>
      </c>
      <c r="Z29" s="165">
        <v>295</v>
      </c>
      <c r="AA29" s="165">
        <v>260</v>
      </c>
      <c r="AB29" s="165">
        <v>384</v>
      </c>
      <c r="AC29" s="165">
        <v>355</v>
      </c>
      <c r="AD29" s="165">
        <v>273</v>
      </c>
      <c r="AE29" s="153" t="s">
        <v>210</v>
      </c>
      <c r="AG29" s="161"/>
      <c r="AH29" s="161"/>
      <c r="AI29" s="161"/>
      <c r="AJ29" s="161"/>
      <c r="AK29" s="161"/>
      <c r="AL29" s="161"/>
    </row>
    <row r="30" spans="1:38" x14ac:dyDescent="0.2">
      <c r="A30" s="153" t="s">
        <v>211</v>
      </c>
      <c r="B30" s="154">
        <v>26.2</v>
      </c>
      <c r="C30" s="154">
        <v>25.5</v>
      </c>
      <c r="D30" s="154">
        <v>26.1</v>
      </c>
      <c r="E30" s="154">
        <v>27</v>
      </c>
      <c r="F30" s="154">
        <v>26.8</v>
      </c>
      <c r="G30" s="154">
        <v>25.1</v>
      </c>
      <c r="H30" s="154">
        <v>25.2</v>
      </c>
      <c r="I30" s="154">
        <v>27.5</v>
      </c>
      <c r="J30" s="154">
        <v>25.6</v>
      </c>
      <c r="K30" s="154">
        <v>24.7</v>
      </c>
      <c r="L30" s="164">
        <v>28</v>
      </c>
      <c r="M30" s="164">
        <v>27.5</v>
      </c>
      <c r="N30" s="164">
        <v>25.4</v>
      </c>
      <c r="O30" s="164">
        <v>27.9</v>
      </c>
      <c r="P30" s="164">
        <v>26</v>
      </c>
      <c r="Q30" s="164">
        <v>28.9</v>
      </c>
      <c r="R30" s="164">
        <v>28.6</v>
      </c>
      <c r="S30" s="164">
        <v>25.3</v>
      </c>
      <c r="T30" s="164">
        <v>25.7</v>
      </c>
      <c r="U30" s="164">
        <v>27.1</v>
      </c>
      <c r="V30" s="164">
        <v>26.6</v>
      </c>
      <c r="W30" s="164">
        <v>28.6</v>
      </c>
      <c r="X30" s="164">
        <v>27</v>
      </c>
      <c r="Y30" s="164">
        <v>26.2</v>
      </c>
      <c r="Z30" s="164">
        <v>30.9</v>
      </c>
      <c r="AA30" s="164">
        <v>31.2</v>
      </c>
      <c r="AB30" s="164">
        <v>32.4</v>
      </c>
      <c r="AC30" s="164">
        <v>31</v>
      </c>
      <c r="AD30" s="164">
        <v>28.4</v>
      </c>
      <c r="AE30" s="153" t="s">
        <v>211</v>
      </c>
      <c r="AG30" s="161"/>
      <c r="AH30" s="161"/>
      <c r="AI30" s="161"/>
      <c r="AJ30" s="161"/>
      <c r="AK30" s="161"/>
      <c r="AL30" s="161"/>
    </row>
    <row r="31" spans="1:38" x14ac:dyDescent="0.2">
      <c r="A31" s="153" t="s">
        <v>212</v>
      </c>
      <c r="B31" s="154">
        <v>44</v>
      </c>
      <c r="C31" s="154">
        <v>44</v>
      </c>
      <c r="D31" s="154">
        <v>41</v>
      </c>
      <c r="E31" s="154">
        <v>45</v>
      </c>
      <c r="F31" s="154">
        <v>47</v>
      </c>
      <c r="G31" s="154">
        <v>42</v>
      </c>
      <c r="H31" s="154">
        <v>42</v>
      </c>
      <c r="I31" s="154">
        <v>55</v>
      </c>
      <c r="J31" s="154">
        <v>40</v>
      </c>
      <c r="K31" s="154">
        <v>44</v>
      </c>
      <c r="L31" s="165">
        <v>47</v>
      </c>
      <c r="M31" s="165">
        <v>49</v>
      </c>
      <c r="N31" s="165">
        <v>48</v>
      </c>
      <c r="O31" s="165">
        <v>42</v>
      </c>
      <c r="P31" s="165">
        <v>40</v>
      </c>
      <c r="Q31" s="165">
        <v>54</v>
      </c>
      <c r="R31" s="165">
        <v>44</v>
      </c>
      <c r="S31" s="165">
        <v>46</v>
      </c>
      <c r="T31" s="165">
        <v>48</v>
      </c>
      <c r="U31" s="165">
        <v>45</v>
      </c>
      <c r="V31" s="165">
        <v>46</v>
      </c>
      <c r="W31" s="165">
        <v>46</v>
      </c>
      <c r="X31" s="165">
        <v>47</v>
      </c>
      <c r="Y31" s="165">
        <v>116</v>
      </c>
      <c r="Z31" s="165">
        <v>117</v>
      </c>
      <c r="AA31" s="165">
        <v>107</v>
      </c>
      <c r="AB31" s="165">
        <v>177</v>
      </c>
      <c r="AC31" s="165">
        <v>182</v>
      </c>
      <c r="AD31" s="165">
        <v>130</v>
      </c>
      <c r="AE31" s="153" t="s">
        <v>212</v>
      </c>
      <c r="AG31" s="161" t="s">
        <v>213</v>
      </c>
      <c r="AH31" s="161" t="s">
        <v>214</v>
      </c>
      <c r="AI31" s="161" t="s">
        <v>215</v>
      </c>
      <c r="AJ31" s="161" t="s">
        <v>216</v>
      </c>
      <c r="AK31" s="161" t="s">
        <v>217</v>
      </c>
      <c r="AL31" s="161" t="s">
        <v>218</v>
      </c>
    </row>
    <row r="32" spans="1:38" x14ac:dyDescent="0.2">
      <c r="A32" s="153" t="s">
        <v>219</v>
      </c>
      <c r="B32" s="154">
        <v>321</v>
      </c>
      <c r="C32" s="154">
        <v>319</v>
      </c>
      <c r="D32" s="154">
        <v>298</v>
      </c>
      <c r="E32" s="154">
        <v>331</v>
      </c>
      <c r="F32" s="154">
        <v>321</v>
      </c>
      <c r="G32" s="154">
        <v>281</v>
      </c>
      <c r="H32" s="154">
        <v>296</v>
      </c>
      <c r="I32" s="154">
        <v>335</v>
      </c>
      <c r="J32" s="154">
        <v>291</v>
      </c>
      <c r="K32" s="154">
        <v>301</v>
      </c>
      <c r="L32" s="165">
        <v>320</v>
      </c>
      <c r="M32" s="165">
        <v>329</v>
      </c>
      <c r="N32" s="165">
        <v>323</v>
      </c>
      <c r="O32" s="165">
        <v>316</v>
      </c>
      <c r="P32" s="165">
        <v>302</v>
      </c>
      <c r="Q32" s="165">
        <v>334</v>
      </c>
      <c r="R32" s="165">
        <v>332</v>
      </c>
      <c r="S32" s="165">
        <v>325</v>
      </c>
      <c r="T32" s="165">
        <v>330</v>
      </c>
      <c r="U32" s="165">
        <v>326</v>
      </c>
      <c r="V32" s="165">
        <v>325</v>
      </c>
      <c r="W32" s="165">
        <v>327</v>
      </c>
      <c r="X32" s="165">
        <v>343</v>
      </c>
      <c r="Y32" s="165">
        <v>358</v>
      </c>
      <c r="Z32" s="165">
        <v>349</v>
      </c>
      <c r="AA32" s="165">
        <v>323</v>
      </c>
      <c r="AB32" s="165">
        <v>324</v>
      </c>
      <c r="AC32" s="165">
        <v>342</v>
      </c>
      <c r="AD32" s="165">
        <v>344</v>
      </c>
      <c r="AE32" s="153" t="s">
        <v>219</v>
      </c>
      <c r="AG32" s="161"/>
      <c r="AH32" s="161"/>
      <c r="AI32" s="161"/>
      <c r="AJ32" s="161"/>
      <c r="AK32" s="161"/>
      <c r="AL32" s="161"/>
    </row>
    <row r="33" spans="1:38" x14ac:dyDescent="0.2">
      <c r="A33" s="153" t="s">
        <v>220</v>
      </c>
      <c r="B33" s="154">
        <v>115</v>
      </c>
      <c r="C33" s="154">
        <v>121</v>
      </c>
      <c r="D33" s="154">
        <v>119</v>
      </c>
      <c r="E33" s="154">
        <v>121</v>
      </c>
      <c r="F33" s="154">
        <v>116</v>
      </c>
      <c r="G33" s="154">
        <v>119</v>
      </c>
      <c r="H33" s="154">
        <v>115</v>
      </c>
      <c r="I33" s="154">
        <v>105</v>
      </c>
      <c r="J33" s="154">
        <v>123</v>
      </c>
      <c r="K33" s="154">
        <v>114</v>
      </c>
      <c r="L33" s="165">
        <v>122</v>
      </c>
      <c r="M33" s="165">
        <v>123</v>
      </c>
      <c r="N33" s="165">
        <v>120</v>
      </c>
      <c r="O33" s="165">
        <v>135</v>
      </c>
      <c r="P33" s="165">
        <v>130</v>
      </c>
      <c r="Q33" s="165">
        <v>114</v>
      </c>
      <c r="R33" s="165">
        <v>125</v>
      </c>
      <c r="S33" s="165">
        <v>122</v>
      </c>
      <c r="T33" s="165">
        <v>127</v>
      </c>
      <c r="U33" s="165">
        <v>122</v>
      </c>
      <c r="V33" s="165">
        <v>125</v>
      </c>
      <c r="W33" s="165">
        <v>126</v>
      </c>
      <c r="X33" s="165">
        <v>122</v>
      </c>
      <c r="Y33" s="165">
        <v>117</v>
      </c>
      <c r="Z33" s="165">
        <v>140</v>
      </c>
      <c r="AA33" s="165">
        <v>147</v>
      </c>
      <c r="AB33" s="165">
        <v>40</v>
      </c>
      <c r="AC33" s="165">
        <v>41</v>
      </c>
      <c r="AD33" s="165">
        <v>105</v>
      </c>
      <c r="AE33" s="153" t="s">
        <v>220</v>
      </c>
      <c r="AG33" s="161"/>
      <c r="AH33" s="161"/>
      <c r="AI33" s="161"/>
      <c r="AJ33" s="161"/>
      <c r="AK33" s="161"/>
      <c r="AL33" s="161"/>
    </row>
    <row r="34" spans="1:38" x14ac:dyDescent="0.2">
      <c r="A34" s="153" t="s">
        <v>221</v>
      </c>
      <c r="B34" s="154">
        <v>62</v>
      </c>
      <c r="C34" s="154">
        <v>74</v>
      </c>
      <c r="D34" s="154">
        <v>71</v>
      </c>
      <c r="E34" s="154">
        <v>68</v>
      </c>
      <c r="F34" s="154">
        <v>63</v>
      </c>
      <c r="G34" s="154">
        <v>67</v>
      </c>
      <c r="H34" s="154">
        <v>73</v>
      </c>
      <c r="I34" s="154">
        <v>87</v>
      </c>
      <c r="J34" s="154">
        <v>73</v>
      </c>
      <c r="K34" s="154">
        <v>83</v>
      </c>
      <c r="L34" s="156">
        <v>71</v>
      </c>
      <c r="M34" s="156">
        <v>76</v>
      </c>
      <c r="N34" s="156">
        <v>79</v>
      </c>
      <c r="O34" s="156">
        <v>69</v>
      </c>
      <c r="P34" s="156">
        <v>94</v>
      </c>
      <c r="Q34" s="156">
        <v>73</v>
      </c>
      <c r="R34" s="156">
        <v>75</v>
      </c>
      <c r="S34" s="156">
        <v>60</v>
      </c>
      <c r="T34" s="156">
        <v>73</v>
      </c>
      <c r="U34" s="156">
        <v>97</v>
      </c>
      <c r="V34" s="156">
        <v>96</v>
      </c>
      <c r="W34" s="156">
        <v>72</v>
      </c>
      <c r="X34" s="156">
        <v>61</v>
      </c>
      <c r="Y34" s="156">
        <v>218</v>
      </c>
      <c r="Z34" s="156">
        <v>342</v>
      </c>
      <c r="AA34" s="156">
        <v>278</v>
      </c>
      <c r="AB34" s="156">
        <v>85</v>
      </c>
      <c r="AC34" s="156">
        <v>68</v>
      </c>
      <c r="AD34" s="156">
        <v>65</v>
      </c>
      <c r="AE34" s="153" t="s">
        <v>221</v>
      </c>
      <c r="AG34" s="161"/>
      <c r="AH34" s="161"/>
      <c r="AI34" s="161"/>
      <c r="AJ34" s="161"/>
      <c r="AK34" s="161"/>
      <c r="AL34" s="161"/>
    </row>
    <row r="35" spans="1:38" x14ac:dyDescent="0.2">
      <c r="A35" s="153" t="s">
        <v>222</v>
      </c>
      <c r="B35" s="154">
        <v>2.4</v>
      </c>
      <c r="C35" s="154">
        <v>1.5</v>
      </c>
      <c r="D35" s="154">
        <v>1.5</v>
      </c>
      <c r="E35" s="154">
        <v>1.7</v>
      </c>
      <c r="F35" s="154">
        <v>1.5</v>
      </c>
      <c r="G35" s="154">
        <v>1.6</v>
      </c>
      <c r="H35" s="154">
        <v>1.8</v>
      </c>
      <c r="I35" s="154">
        <v>2.8</v>
      </c>
      <c r="J35" s="154">
        <v>1.7</v>
      </c>
      <c r="K35" s="154">
        <v>1.9</v>
      </c>
      <c r="L35" s="164">
        <v>1.5</v>
      </c>
      <c r="M35" s="164">
        <v>2.1</v>
      </c>
      <c r="N35" s="164">
        <v>1.7</v>
      </c>
      <c r="O35" s="164">
        <v>1.5</v>
      </c>
      <c r="P35" s="164">
        <v>0.9</v>
      </c>
      <c r="Q35" s="164">
        <v>2.6</v>
      </c>
      <c r="R35" s="164">
        <v>1.9</v>
      </c>
      <c r="S35" s="164">
        <v>2.6</v>
      </c>
      <c r="T35" s="164">
        <v>1.1000000000000001</v>
      </c>
      <c r="U35" s="164">
        <v>2.4</v>
      </c>
      <c r="V35" s="164">
        <v>1.8</v>
      </c>
      <c r="W35" s="164">
        <v>1.1000000000000001</v>
      </c>
      <c r="X35" s="164">
        <v>2</v>
      </c>
      <c r="Y35" s="164">
        <v>10</v>
      </c>
      <c r="Z35" s="166">
        <v>12.3</v>
      </c>
      <c r="AA35" s="166">
        <v>10.9</v>
      </c>
      <c r="AB35" s="164">
        <v>25.4</v>
      </c>
      <c r="AC35" s="164">
        <v>26.3</v>
      </c>
      <c r="AD35" s="166">
        <v>15.5</v>
      </c>
      <c r="AE35" s="153" t="s">
        <v>222</v>
      </c>
      <c r="AG35" s="161" t="s">
        <v>223</v>
      </c>
      <c r="AH35" s="161" t="s">
        <v>224</v>
      </c>
      <c r="AI35" s="161" t="s">
        <v>225</v>
      </c>
      <c r="AJ35" s="161" t="s">
        <v>226</v>
      </c>
      <c r="AK35" s="161" t="s">
        <v>227</v>
      </c>
      <c r="AL35" s="161" t="s">
        <v>228</v>
      </c>
    </row>
    <row r="36" spans="1:38" x14ac:dyDescent="0.2">
      <c r="A36" s="153" t="s">
        <v>229</v>
      </c>
      <c r="B36" s="154">
        <v>15.9</v>
      </c>
      <c r="C36" s="154">
        <v>16</v>
      </c>
      <c r="D36" s="154">
        <v>16.100000000000001</v>
      </c>
      <c r="E36" s="154">
        <v>15.8</v>
      </c>
      <c r="F36" s="154">
        <v>15.9</v>
      </c>
      <c r="G36" s="154">
        <v>15.3</v>
      </c>
      <c r="H36" s="154">
        <v>16.100000000000001</v>
      </c>
      <c r="I36" s="154">
        <v>16.100000000000001</v>
      </c>
      <c r="J36" s="154">
        <v>16</v>
      </c>
      <c r="K36" s="154">
        <v>14.9</v>
      </c>
      <c r="L36" s="164">
        <v>16.3</v>
      </c>
      <c r="M36" s="164">
        <v>16.100000000000001</v>
      </c>
      <c r="N36" s="164">
        <v>16.3</v>
      </c>
      <c r="O36" s="164">
        <v>16.3</v>
      </c>
      <c r="P36" s="164">
        <v>16.100000000000001</v>
      </c>
      <c r="Q36" s="164">
        <v>16.5</v>
      </c>
      <c r="R36" s="164">
        <v>16.899999999999999</v>
      </c>
      <c r="S36" s="164">
        <v>15.4</v>
      </c>
      <c r="T36" s="164">
        <v>16.100000000000001</v>
      </c>
      <c r="U36" s="164">
        <v>15.8</v>
      </c>
      <c r="V36" s="164">
        <v>16.2</v>
      </c>
      <c r="W36" s="164">
        <v>16.5</v>
      </c>
      <c r="X36" s="164">
        <v>16.100000000000001</v>
      </c>
      <c r="Y36" s="164">
        <v>15.4</v>
      </c>
      <c r="Z36" s="164">
        <v>16</v>
      </c>
      <c r="AA36" s="164">
        <v>16</v>
      </c>
      <c r="AB36" s="164">
        <v>20.2</v>
      </c>
      <c r="AC36" s="164">
        <v>18.2</v>
      </c>
      <c r="AD36" s="164">
        <v>18.2</v>
      </c>
      <c r="AE36" s="153" t="s">
        <v>229</v>
      </c>
      <c r="AG36" s="161"/>
      <c r="AH36" s="161"/>
      <c r="AI36" s="161"/>
      <c r="AJ36" s="161"/>
      <c r="AK36" s="161"/>
      <c r="AL36" s="161"/>
    </row>
    <row r="37" spans="1:38" x14ac:dyDescent="0.2">
      <c r="A37" s="153" t="s">
        <v>230</v>
      </c>
      <c r="B37" s="154">
        <v>148</v>
      </c>
      <c r="C37" s="154">
        <v>174</v>
      </c>
      <c r="D37" s="154">
        <v>180</v>
      </c>
      <c r="E37" s="154">
        <v>171</v>
      </c>
      <c r="F37" s="154">
        <v>176</v>
      </c>
      <c r="G37" s="154">
        <v>135</v>
      </c>
      <c r="H37" s="154">
        <v>177</v>
      </c>
      <c r="I37" s="154">
        <v>141</v>
      </c>
      <c r="J37" s="154">
        <v>163</v>
      </c>
      <c r="K37" s="154">
        <v>161</v>
      </c>
      <c r="L37" s="156">
        <v>167</v>
      </c>
      <c r="M37" s="156">
        <v>164</v>
      </c>
      <c r="N37" s="156">
        <v>161</v>
      </c>
      <c r="O37" s="156">
        <v>181</v>
      </c>
      <c r="P37" s="156">
        <v>156</v>
      </c>
      <c r="Q37" s="156">
        <v>181</v>
      </c>
      <c r="R37" s="156">
        <v>152</v>
      </c>
      <c r="S37" s="156">
        <v>151</v>
      </c>
      <c r="T37" s="156">
        <v>119</v>
      </c>
      <c r="U37" s="156">
        <v>178</v>
      </c>
      <c r="V37" s="156">
        <v>153</v>
      </c>
      <c r="W37" s="156">
        <v>169</v>
      </c>
      <c r="X37" s="156">
        <v>176</v>
      </c>
      <c r="Y37" s="156">
        <v>120</v>
      </c>
      <c r="Z37" s="156">
        <v>115</v>
      </c>
      <c r="AA37" s="156">
        <v>107</v>
      </c>
      <c r="AB37" s="156">
        <v>161</v>
      </c>
      <c r="AC37" s="156">
        <v>206</v>
      </c>
      <c r="AD37" s="156">
        <v>200</v>
      </c>
      <c r="AE37" s="153" t="s">
        <v>230</v>
      </c>
      <c r="AG37" s="161"/>
      <c r="AH37" s="161"/>
      <c r="AI37" s="161"/>
      <c r="AJ37" s="161"/>
      <c r="AK37" s="161"/>
      <c r="AL37" s="161"/>
    </row>
    <row r="38" spans="1:38" x14ac:dyDescent="0.2">
      <c r="A38" s="153" t="s">
        <v>231</v>
      </c>
      <c r="B38" s="154">
        <v>82</v>
      </c>
      <c r="C38" s="154">
        <v>86</v>
      </c>
      <c r="D38" s="154">
        <v>83</v>
      </c>
      <c r="E38" s="154">
        <v>88</v>
      </c>
      <c r="F38" s="154">
        <v>83</v>
      </c>
      <c r="G38" s="154">
        <v>79</v>
      </c>
      <c r="H38" s="154">
        <v>81</v>
      </c>
      <c r="I38" s="154">
        <v>89</v>
      </c>
      <c r="J38" s="154">
        <v>80</v>
      </c>
      <c r="K38" s="154">
        <v>78</v>
      </c>
      <c r="L38" s="156">
        <v>90</v>
      </c>
      <c r="M38" s="156">
        <v>92</v>
      </c>
      <c r="N38" s="156">
        <v>85</v>
      </c>
      <c r="O38" s="156">
        <v>88</v>
      </c>
      <c r="P38" s="156">
        <v>79</v>
      </c>
      <c r="Q38" s="156">
        <v>98</v>
      </c>
      <c r="R38" s="156">
        <v>88</v>
      </c>
      <c r="S38" s="156">
        <v>90</v>
      </c>
      <c r="T38" s="156">
        <v>92</v>
      </c>
      <c r="U38" s="156">
        <v>89</v>
      </c>
      <c r="V38" s="156">
        <v>90</v>
      </c>
      <c r="W38" s="156">
        <v>94</v>
      </c>
      <c r="X38" s="156">
        <v>93</v>
      </c>
      <c r="Y38" s="156">
        <v>91</v>
      </c>
      <c r="Z38" s="156">
        <v>101</v>
      </c>
      <c r="AA38" s="156">
        <v>96</v>
      </c>
      <c r="AB38" s="156">
        <v>81</v>
      </c>
      <c r="AC38" s="156">
        <v>91</v>
      </c>
      <c r="AD38" s="156">
        <v>95</v>
      </c>
      <c r="AE38" s="153" t="s">
        <v>231</v>
      </c>
      <c r="AG38" s="161"/>
      <c r="AH38" s="161"/>
      <c r="AI38" s="161"/>
      <c r="AJ38" s="161"/>
      <c r="AK38" s="161"/>
      <c r="AL38" s="161"/>
    </row>
    <row r="39" spans="1:38" x14ac:dyDescent="0.2">
      <c r="A39" s="153" t="s">
        <v>232</v>
      </c>
      <c r="B39" s="154">
        <v>52</v>
      </c>
      <c r="C39" s="154">
        <v>58</v>
      </c>
      <c r="D39" s="154">
        <v>57</v>
      </c>
      <c r="E39" s="154">
        <v>60</v>
      </c>
      <c r="F39" s="154">
        <v>53</v>
      </c>
      <c r="G39" s="154">
        <v>54</v>
      </c>
      <c r="H39" s="154">
        <v>54</v>
      </c>
      <c r="I39" s="154">
        <v>54</v>
      </c>
      <c r="J39" s="154">
        <v>55</v>
      </c>
      <c r="K39" s="154">
        <v>54</v>
      </c>
      <c r="L39" s="156">
        <v>59</v>
      </c>
      <c r="M39" s="156">
        <v>59</v>
      </c>
      <c r="N39" s="156">
        <v>59</v>
      </c>
      <c r="O39" s="156">
        <v>65</v>
      </c>
      <c r="P39" s="156">
        <v>61</v>
      </c>
      <c r="Q39" s="156">
        <v>64</v>
      </c>
      <c r="R39" s="156">
        <v>61</v>
      </c>
      <c r="S39" s="156">
        <v>59</v>
      </c>
      <c r="T39" s="156">
        <v>61</v>
      </c>
      <c r="U39" s="156">
        <v>60</v>
      </c>
      <c r="V39" s="156">
        <v>62</v>
      </c>
      <c r="W39" s="156">
        <v>61</v>
      </c>
      <c r="X39" s="156">
        <v>61</v>
      </c>
      <c r="Y39" s="156">
        <v>52</v>
      </c>
      <c r="Z39" s="156">
        <v>54</v>
      </c>
      <c r="AA39" s="156">
        <v>54</v>
      </c>
      <c r="AB39" s="156">
        <v>43</v>
      </c>
      <c r="AC39" s="156">
        <v>45</v>
      </c>
      <c r="AD39" s="156">
        <v>55</v>
      </c>
      <c r="AE39" s="153" t="s">
        <v>232</v>
      </c>
      <c r="AG39" s="161"/>
      <c r="AH39" s="161"/>
      <c r="AI39" s="161"/>
      <c r="AJ39" s="161"/>
      <c r="AK39" s="161"/>
      <c r="AL39" s="161"/>
    </row>
    <row r="40" spans="1:38" x14ac:dyDescent="0.2">
      <c r="A40" s="153" t="s">
        <v>233</v>
      </c>
      <c r="B40" s="154">
        <v>39</v>
      </c>
      <c r="C40" s="154">
        <v>32</v>
      </c>
      <c r="D40" s="154">
        <v>34</v>
      </c>
      <c r="E40" s="154">
        <v>44</v>
      </c>
      <c r="F40" s="154">
        <v>39</v>
      </c>
      <c r="G40" s="154">
        <v>35</v>
      </c>
      <c r="H40" s="154">
        <v>14</v>
      </c>
      <c r="I40" s="154">
        <v>42</v>
      </c>
      <c r="J40" s="154">
        <v>26</v>
      </c>
      <c r="K40" s="154">
        <v>41</v>
      </c>
      <c r="L40" s="156">
        <v>41</v>
      </c>
      <c r="M40" s="156">
        <v>34</v>
      </c>
      <c r="N40" s="156">
        <v>25</v>
      </c>
      <c r="O40" s="156">
        <v>35</v>
      </c>
      <c r="P40" s="156">
        <v>26</v>
      </c>
      <c r="Q40" s="156">
        <v>39</v>
      </c>
      <c r="R40" s="156">
        <v>43</v>
      </c>
      <c r="S40" s="156">
        <v>58</v>
      </c>
      <c r="T40" s="156">
        <v>35</v>
      </c>
      <c r="U40" s="156">
        <v>63</v>
      </c>
      <c r="V40" s="156">
        <v>42</v>
      </c>
      <c r="W40" s="156">
        <v>41</v>
      </c>
      <c r="X40" s="156">
        <v>37</v>
      </c>
      <c r="Y40" s="156">
        <v>205</v>
      </c>
      <c r="Z40" s="156">
        <v>144</v>
      </c>
      <c r="AA40" s="156">
        <v>116</v>
      </c>
      <c r="AB40" s="156">
        <v>315</v>
      </c>
      <c r="AC40" s="156">
        <v>341</v>
      </c>
      <c r="AD40" s="156">
        <v>89</v>
      </c>
      <c r="AE40" s="153" t="s">
        <v>233</v>
      </c>
      <c r="AG40" s="161"/>
      <c r="AH40" s="161"/>
      <c r="AI40" s="161"/>
      <c r="AJ40" s="161"/>
      <c r="AK40" s="161"/>
      <c r="AL40" s="161"/>
    </row>
    <row r="41" spans="1:38" x14ac:dyDescent="0.2">
      <c r="A41" s="153" t="s">
        <v>234</v>
      </c>
      <c r="B41" s="154">
        <v>11</v>
      </c>
      <c r="C41" s="154">
        <v>9</v>
      </c>
      <c r="D41" s="154">
        <v>9</v>
      </c>
      <c r="E41" s="154">
        <v>10</v>
      </c>
      <c r="F41" s="154">
        <v>10</v>
      </c>
      <c r="G41" s="154">
        <v>9</v>
      </c>
      <c r="H41" s="154">
        <v>10</v>
      </c>
      <c r="I41" s="154">
        <v>11</v>
      </c>
      <c r="J41" s="154">
        <v>8</v>
      </c>
      <c r="K41" s="154">
        <v>11</v>
      </c>
      <c r="L41" s="156">
        <v>13</v>
      </c>
      <c r="M41" s="156">
        <v>10</v>
      </c>
      <c r="N41" s="156">
        <v>12</v>
      </c>
      <c r="O41" s="156">
        <v>10</v>
      </c>
      <c r="P41" s="156">
        <v>10</v>
      </c>
      <c r="Q41" s="156">
        <v>12</v>
      </c>
      <c r="R41" s="156">
        <v>8</v>
      </c>
      <c r="S41" s="156">
        <v>12</v>
      </c>
      <c r="T41" s="156">
        <v>12</v>
      </c>
      <c r="U41" s="156">
        <v>10</v>
      </c>
      <c r="V41" s="156">
        <v>10</v>
      </c>
      <c r="W41" s="156">
        <v>9</v>
      </c>
      <c r="X41" s="156">
        <v>10</v>
      </c>
      <c r="Y41" s="156">
        <v>10</v>
      </c>
      <c r="Z41" s="156">
        <v>12</v>
      </c>
      <c r="AA41" s="156">
        <v>13</v>
      </c>
      <c r="AB41" s="156">
        <v>21</v>
      </c>
      <c r="AC41" s="156">
        <v>20</v>
      </c>
      <c r="AD41" s="156">
        <v>12</v>
      </c>
      <c r="AE41" s="153" t="s">
        <v>234</v>
      </c>
      <c r="AG41" s="161"/>
      <c r="AH41" s="161"/>
      <c r="AI41" s="161"/>
      <c r="AJ41" s="161"/>
      <c r="AK41" s="161"/>
      <c r="AL41" s="161"/>
    </row>
    <row r="42" spans="1:38" x14ac:dyDescent="0.2">
      <c r="A42" s="153" t="s">
        <v>235</v>
      </c>
      <c r="B42" s="154">
        <v>13</v>
      </c>
      <c r="C42" s="154">
        <v>14</v>
      </c>
      <c r="D42" s="154">
        <v>15</v>
      </c>
      <c r="E42" s="154">
        <v>12</v>
      </c>
      <c r="F42" s="154">
        <v>16</v>
      </c>
      <c r="G42" s="154">
        <v>15</v>
      </c>
      <c r="H42" s="154">
        <v>19</v>
      </c>
      <c r="I42" s="154">
        <v>20</v>
      </c>
      <c r="J42" s="154">
        <v>12</v>
      </c>
      <c r="K42" s="154">
        <v>20</v>
      </c>
      <c r="L42" s="156">
        <v>15</v>
      </c>
      <c r="M42" s="156">
        <v>14</v>
      </c>
      <c r="N42" s="156">
        <v>16</v>
      </c>
      <c r="O42" s="156">
        <v>12</v>
      </c>
      <c r="P42" s="156">
        <v>14</v>
      </c>
      <c r="Q42" s="156">
        <v>14</v>
      </c>
      <c r="R42" s="156">
        <v>14</v>
      </c>
      <c r="S42" s="156">
        <v>14</v>
      </c>
      <c r="T42" s="156">
        <v>11</v>
      </c>
      <c r="U42" s="156">
        <v>19</v>
      </c>
      <c r="V42" s="156">
        <v>17</v>
      </c>
      <c r="W42" s="156">
        <v>13</v>
      </c>
      <c r="X42" s="156">
        <v>12</v>
      </c>
      <c r="Y42" s="156">
        <v>19</v>
      </c>
      <c r="Z42" s="156">
        <v>20</v>
      </c>
      <c r="AA42" s="156">
        <v>22</v>
      </c>
      <c r="AB42" s="156">
        <v>34</v>
      </c>
      <c r="AC42" s="156">
        <v>37</v>
      </c>
      <c r="AD42" s="156">
        <v>18</v>
      </c>
      <c r="AE42" s="153" t="s">
        <v>235</v>
      </c>
      <c r="AG42" s="161"/>
      <c r="AH42" s="161"/>
      <c r="AI42" s="161"/>
      <c r="AJ42" s="161"/>
      <c r="AK42" s="161"/>
      <c r="AL42" s="161"/>
    </row>
    <row r="43" spans="1:38" x14ac:dyDescent="0.2">
      <c r="A43" s="153" t="s">
        <v>236</v>
      </c>
      <c r="B43" s="154" t="s">
        <v>209</v>
      </c>
      <c r="C43" s="154" t="s">
        <v>209</v>
      </c>
      <c r="D43" s="154" t="s">
        <v>209</v>
      </c>
      <c r="E43" s="154" t="s">
        <v>209</v>
      </c>
      <c r="F43" s="154" t="s">
        <v>209</v>
      </c>
      <c r="G43" s="154" t="s">
        <v>209</v>
      </c>
      <c r="H43" s="154" t="s">
        <v>209</v>
      </c>
      <c r="I43" s="154" t="s">
        <v>209</v>
      </c>
      <c r="J43" s="154" t="s">
        <v>209</v>
      </c>
      <c r="K43" s="154" t="s">
        <v>209</v>
      </c>
      <c r="L43" s="164" t="s">
        <v>209</v>
      </c>
      <c r="M43" s="164" t="s">
        <v>209</v>
      </c>
      <c r="N43" s="164" t="s">
        <v>209</v>
      </c>
      <c r="O43" s="164" t="s">
        <v>209</v>
      </c>
      <c r="P43" s="164" t="s">
        <v>209</v>
      </c>
      <c r="Q43" s="164" t="s">
        <v>209</v>
      </c>
      <c r="R43" s="164" t="s">
        <v>209</v>
      </c>
      <c r="S43" s="164" t="s">
        <v>209</v>
      </c>
      <c r="T43" s="164" t="s">
        <v>209</v>
      </c>
      <c r="U43" s="164" t="s">
        <v>209</v>
      </c>
      <c r="V43" s="164" t="s">
        <v>209</v>
      </c>
      <c r="W43" s="164" t="s">
        <v>209</v>
      </c>
      <c r="X43" s="164" t="s">
        <v>209</v>
      </c>
      <c r="Y43" s="164" t="s">
        <v>209</v>
      </c>
      <c r="Z43" s="164" t="s">
        <v>209</v>
      </c>
      <c r="AA43" s="164" t="s">
        <v>209</v>
      </c>
      <c r="AB43" s="164" t="s">
        <v>209</v>
      </c>
      <c r="AC43" s="164" t="s">
        <v>209</v>
      </c>
      <c r="AD43" s="164" t="s">
        <v>209</v>
      </c>
      <c r="AE43" s="153" t="s">
        <v>236</v>
      </c>
      <c r="AG43" s="161"/>
      <c r="AH43" s="161"/>
      <c r="AI43" s="161"/>
      <c r="AJ43" s="161"/>
      <c r="AK43" s="161"/>
      <c r="AL43" s="161"/>
    </row>
    <row r="44" spans="1:38" x14ac:dyDescent="0.2">
      <c r="A44" s="153" t="s">
        <v>237</v>
      </c>
      <c r="B44" s="154" t="s">
        <v>209</v>
      </c>
      <c r="C44" s="154" t="s">
        <v>209</v>
      </c>
      <c r="D44" s="154" t="s">
        <v>209</v>
      </c>
      <c r="E44" s="154" t="s">
        <v>209</v>
      </c>
      <c r="F44" s="154" t="s">
        <v>209</v>
      </c>
      <c r="G44" s="154" t="s">
        <v>209</v>
      </c>
      <c r="H44" s="154" t="s">
        <v>209</v>
      </c>
      <c r="I44" s="154" t="s">
        <v>209</v>
      </c>
      <c r="J44" s="154" t="s">
        <v>209</v>
      </c>
      <c r="K44" s="154" t="s">
        <v>209</v>
      </c>
      <c r="L44" s="164">
        <v>2.2000000000000002</v>
      </c>
      <c r="M44" s="164" t="s">
        <v>209</v>
      </c>
      <c r="N44" s="164" t="s">
        <v>209</v>
      </c>
      <c r="O44" s="164" t="s">
        <v>209</v>
      </c>
      <c r="P44" s="164" t="s">
        <v>209</v>
      </c>
      <c r="Q44" s="164">
        <v>1.7</v>
      </c>
      <c r="R44" s="164">
        <v>0.9</v>
      </c>
      <c r="S44" s="164" t="s">
        <v>209</v>
      </c>
      <c r="T44" s="164" t="s">
        <v>209</v>
      </c>
      <c r="U44" s="164" t="s">
        <v>209</v>
      </c>
      <c r="V44" s="164">
        <v>2.4</v>
      </c>
      <c r="W44" s="164" t="s">
        <v>209</v>
      </c>
      <c r="X44" s="164" t="s">
        <v>209</v>
      </c>
      <c r="Y44" s="164" t="s">
        <v>209</v>
      </c>
      <c r="Z44" s="164">
        <v>0.7</v>
      </c>
      <c r="AA44" s="164">
        <v>3.3</v>
      </c>
      <c r="AB44" s="164">
        <v>3.1</v>
      </c>
      <c r="AC44" s="164">
        <v>1.5</v>
      </c>
      <c r="AD44" s="164">
        <v>1.8</v>
      </c>
      <c r="AE44" s="153" t="s">
        <v>237</v>
      </c>
      <c r="AG44" s="161"/>
      <c r="AH44" s="161"/>
      <c r="AI44" s="161"/>
      <c r="AJ44" s="161"/>
      <c r="AK44" s="161"/>
      <c r="AL44" s="161"/>
    </row>
    <row r="45" spans="1:38" x14ac:dyDescent="0.2">
      <c r="A45" s="153" t="s">
        <v>238</v>
      </c>
      <c r="B45" s="154">
        <v>37</v>
      </c>
      <c r="C45" s="154">
        <v>35</v>
      </c>
      <c r="D45" s="154">
        <v>30</v>
      </c>
      <c r="E45" s="154">
        <v>37</v>
      </c>
      <c r="F45" s="154">
        <v>37</v>
      </c>
      <c r="G45" s="154">
        <v>29</v>
      </c>
      <c r="H45" s="154">
        <v>31</v>
      </c>
      <c r="I45" s="154">
        <v>33</v>
      </c>
      <c r="J45" s="154">
        <v>28</v>
      </c>
      <c r="K45" s="154">
        <v>34</v>
      </c>
      <c r="L45" s="156">
        <v>38</v>
      </c>
      <c r="M45" s="156">
        <v>37</v>
      </c>
      <c r="N45" s="156">
        <v>35</v>
      </c>
      <c r="O45" s="156">
        <v>32</v>
      </c>
      <c r="P45" s="156">
        <v>32</v>
      </c>
      <c r="Q45" s="156">
        <v>28</v>
      </c>
      <c r="R45" s="156">
        <v>33</v>
      </c>
      <c r="S45" s="156">
        <v>34</v>
      </c>
      <c r="T45" s="156">
        <v>39</v>
      </c>
      <c r="U45" s="156">
        <v>35</v>
      </c>
      <c r="V45" s="156">
        <v>36</v>
      </c>
      <c r="W45" s="156">
        <v>37</v>
      </c>
      <c r="X45" s="156">
        <v>38</v>
      </c>
      <c r="Y45" s="156">
        <v>35</v>
      </c>
      <c r="Z45" s="156">
        <v>32</v>
      </c>
      <c r="AA45" s="156">
        <v>27</v>
      </c>
      <c r="AB45" s="156">
        <v>29</v>
      </c>
      <c r="AC45" s="156">
        <v>33</v>
      </c>
      <c r="AD45" s="156">
        <v>31</v>
      </c>
      <c r="AE45" s="153" t="s">
        <v>238</v>
      </c>
      <c r="AG45" s="161"/>
      <c r="AH45" s="161"/>
      <c r="AI45" s="161"/>
      <c r="AJ45" s="161"/>
      <c r="AK45" s="161"/>
      <c r="AL45" s="161"/>
    </row>
    <row r="46" spans="1:38" x14ac:dyDescent="0.2">
      <c r="A46" s="153" t="s">
        <v>239</v>
      </c>
      <c r="B46" s="154" t="s">
        <v>240</v>
      </c>
      <c r="C46" s="154" t="s">
        <v>240</v>
      </c>
      <c r="D46" s="154" t="s">
        <v>240</v>
      </c>
      <c r="E46" s="154" t="s">
        <v>240</v>
      </c>
      <c r="F46" s="154" t="s">
        <v>240</v>
      </c>
      <c r="G46" s="154" t="s">
        <v>240</v>
      </c>
      <c r="H46" s="154" t="s">
        <v>240</v>
      </c>
      <c r="I46" s="154" t="s">
        <v>240</v>
      </c>
      <c r="J46" s="154" t="s">
        <v>240</v>
      </c>
      <c r="K46" s="154" t="s">
        <v>240</v>
      </c>
      <c r="L46" s="156" t="s">
        <v>240</v>
      </c>
      <c r="M46" s="156" t="s">
        <v>240</v>
      </c>
      <c r="N46" s="156" t="s">
        <v>240</v>
      </c>
      <c r="O46" s="156" t="s">
        <v>240</v>
      </c>
      <c r="P46" s="156" t="s">
        <v>240</v>
      </c>
      <c r="Q46" s="156" t="s">
        <v>240</v>
      </c>
      <c r="R46" s="156" t="s">
        <v>240</v>
      </c>
      <c r="S46" s="156" t="s">
        <v>240</v>
      </c>
      <c r="T46" s="156" t="s">
        <v>240</v>
      </c>
      <c r="U46" s="156" t="s">
        <v>240</v>
      </c>
      <c r="V46" s="156" t="s">
        <v>240</v>
      </c>
      <c r="W46" s="156" t="s">
        <v>240</v>
      </c>
      <c r="X46" s="156" t="s">
        <v>240</v>
      </c>
      <c r="Y46" s="156" t="s">
        <v>240</v>
      </c>
      <c r="Z46" s="156" t="s">
        <v>240</v>
      </c>
      <c r="AA46" s="156" t="s">
        <v>240</v>
      </c>
      <c r="AB46" s="156" t="s">
        <v>240</v>
      </c>
      <c r="AC46" s="156" t="s">
        <v>240</v>
      </c>
      <c r="AD46" s="156" t="s">
        <v>240</v>
      </c>
      <c r="AE46" s="153" t="s">
        <v>239</v>
      </c>
      <c r="AG46" s="161"/>
      <c r="AH46" s="161"/>
      <c r="AI46" s="161"/>
      <c r="AJ46" s="161"/>
      <c r="AK46" s="161"/>
      <c r="AL46" s="161"/>
    </row>
    <row r="47" spans="1:38" x14ac:dyDescent="0.2"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154"/>
      <c r="AG47" s="161"/>
      <c r="AH47" s="161"/>
      <c r="AI47" s="161"/>
      <c r="AJ47" s="161"/>
      <c r="AK47" s="161"/>
      <c r="AL47" s="161"/>
    </row>
    <row r="48" spans="1:38" x14ac:dyDescent="0.2">
      <c r="A48" s="153" t="s">
        <v>242</v>
      </c>
      <c r="B48" s="153">
        <v>270.00832061068701</v>
      </c>
      <c r="C48" s="153">
        <v>272.7182745098039</v>
      </c>
      <c r="D48" s="153">
        <v>254.96402298850572</v>
      </c>
      <c r="E48" s="153">
        <v>259.78766666666667</v>
      </c>
      <c r="F48" s="153">
        <v>261.7263805970149</v>
      </c>
      <c r="G48" s="153">
        <v>253.17952191235059</v>
      </c>
      <c r="H48" s="153">
        <v>264.06988095238097</v>
      </c>
      <c r="I48" s="153">
        <v>281.2246909090909</v>
      </c>
      <c r="J48" s="153">
        <v>245.89277343750001</v>
      </c>
      <c r="K48" s="153">
        <v>264.56109311740892</v>
      </c>
      <c r="L48" s="153">
        <v>248.36842857142852</v>
      </c>
      <c r="M48" s="153">
        <v>250.70418181818178</v>
      </c>
      <c r="N48" s="153">
        <v>266.71114173228347</v>
      </c>
      <c r="O48" s="153">
        <v>238.51473118279571</v>
      </c>
      <c r="P48" s="153">
        <v>242.1098076923077</v>
      </c>
      <c r="Q48" s="153">
        <v>284.19678200692044</v>
      </c>
      <c r="R48" s="153">
        <v>234.77314685314687</v>
      </c>
      <c r="S48" s="153">
        <v>267.76533596837942</v>
      </c>
      <c r="T48" s="153">
        <v>261.26505836575876</v>
      </c>
      <c r="U48" s="153">
        <v>256.61682656826565</v>
      </c>
      <c r="V48" s="153">
        <v>252.42526315789473</v>
      </c>
      <c r="W48" s="153">
        <v>241.06171328671323</v>
      </c>
      <c r="X48" s="153">
        <v>255.34685185185182</v>
      </c>
      <c r="Y48" s="153">
        <v>457.64122137404576</v>
      </c>
      <c r="Z48" s="153">
        <v>428.77576051779937</v>
      </c>
      <c r="AA48" s="153">
        <v>413.12387820512822</v>
      </c>
      <c r="AB48" s="153">
        <v>388.57129629629634</v>
      </c>
      <c r="AC48" s="153">
        <v>408.05358064516122</v>
      </c>
      <c r="AD48" s="153">
        <v>415.8572887323943</v>
      </c>
      <c r="AE48" s="153" t="s">
        <v>241</v>
      </c>
      <c r="AG48" s="161" t="s">
        <v>243</v>
      </c>
      <c r="AH48" s="161" t="s">
        <v>244</v>
      </c>
      <c r="AI48" s="161" t="s">
        <v>245</v>
      </c>
      <c r="AJ48" s="161" t="s">
        <v>246</v>
      </c>
      <c r="AK48" s="161" t="s">
        <v>247</v>
      </c>
      <c r="AL48" s="161" t="s">
        <v>248</v>
      </c>
    </row>
    <row r="49" spans="1:38" x14ac:dyDescent="0.2">
      <c r="A49" s="153" t="s">
        <v>249</v>
      </c>
      <c r="B49" s="153">
        <v>9.1600000000000001E-2</v>
      </c>
      <c r="C49" s="153">
        <v>5.8819999999999997E-2</v>
      </c>
      <c r="D49" s="153">
        <v>5.747E-2</v>
      </c>
      <c r="E49" s="153">
        <v>6.2960000000000002E-2</v>
      </c>
      <c r="F49" s="153">
        <v>5.5969999999999999E-2</v>
      </c>
      <c r="G49" s="153">
        <v>6.3750000000000001E-2</v>
      </c>
      <c r="H49" s="153">
        <v>7.1429999999999993E-2</v>
      </c>
      <c r="I49" s="153">
        <v>0.10181817999999999</v>
      </c>
      <c r="J49" s="153">
        <v>6.640625E-2</v>
      </c>
      <c r="K49" s="153">
        <v>7.6923080000000005E-2</v>
      </c>
      <c r="L49" s="153">
        <v>5.3571428571428568E-2</v>
      </c>
      <c r="M49" s="153">
        <v>7.636363636363637E-2</v>
      </c>
      <c r="N49" s="153">
        <v>6.6929133858267723E-2</v>
      </c>
      <c r="O49" s="153">
        <v>5.3763440860215055E-2</v>
      </c>
      <c r="P49" s="153">
        <v>3.4615384615384617E-2</v>
      </c>
      <c r="Q49" s="153">
        <v>8.9965397923875437E-2</v>
      </c>
      <c r="R49" s="153">
        <v>6.6433566433566432E-2</v>
      </c>
      <c r="S49" s="153">
        <v>0.10276679841897234</v>
      </c>
      <c r="T49" s="153">
        <v>4.2801556420233471E-2</v>
      </c>
      <c r="U49" s="153">
        <v>8.8560885608856083E-2</v>
      </c>
      <c r="V49" s="153">
        <v>6.7669172932330823E-2</v>
      </c>
      <c r="W49" s="153">
        <v>3.8461538461538464E-2</v>
      </c>
      <c r="X49" s="153">
        <v>7.407407407407407E-2</v>
      </c>
      <c r="Y49" s="153">
        <v>0.38167938931297712</v>
      </c>
      <c r="Z49" s="153">
        <v>0.39805825242718451</v>
      </c>
      <c r="AA49" s="153">
        <v>0.34935897435897439</v>
      </c>
      <c r="AB49" s="153">
        <v>0.78395061728395066</v>
      </c>
      <c r="AC49" s="153">
        <v>0.84838709677419355</v>
      </c>
      <c r="AD49" s="153">
        <v>0.54577464788732399</v>
      </c>
      <c r="AE49" s="153" t="s">
        <v>242</v>
      </c>
      <c r="AG49" s="161" t="s">
        <v>250</v>
      </c>
      <c r="AH49" s="161" t="s">
        <v>251</v>
      </c>
      <c r="AI49" s="161" t="s">
        <v>252</v>
      </c>
      <c r="AJ49" s="161" t="s">
        <v>253</v>
      </c>
      <c r="AK49" s="161" t="s">
        <v>254</v>
      </c>
      <c r="AL49" s="161" t="s">
        <v>255</v>
      </c>
    </row>
    <row r="50" spans="1:38" x14ac:dyDescent="0.2">
      <c r="A50" s="153" t="s">
        <v>249</v>
      </c>
      <c r="B50" s="153">
        <v>9.1600000000000001E-2</v>
      </c>
      <c r="C50" s="153">
        <v>5.8819999999999997E-2</v>
      </c>
      <c r="D50" s="153">
        <v>5.747E-2</v>
      </c>
      <c r="E50" s="153">
        <v>6.2960000000000002E-2</v>
      </c>
      <c r="F50" s="153">
        <v>5.5969999999999999E-2</v>
      </c>
      <c r="G50" s="153">
        <v>6.3750000000000001E-2</v>
      </c>
      <c r="H50" s="153">
        <v>7.1429999999999993E-2</v>
      </c>
      <c r="I50" s="153">
        <v>0.10181817999999999</v>
      </c>
      <c r="J50" s="153">
        <v>6.640625E-2</v>
      </c>
      <c r="K50" s="153">
        <v>7.6923080000000005E-2</v>
      </c>
    </row>
    <row r="52" spans="1:38" x14ac:dyDescent="0.2">
      <c r="B52" s="226" t="s">
        <v>943</v>
      </c>
      <c r="C52" s="226"/>
      <c r="D52" s="226"/>
      <c r="E52" s="226"/>
      <c r="F52" s="226"/>
      <c r="G52" s="226"/>
      <c r="H52" s="226"/>
      <c r="I52" s="226"/>
      <c r="J52" s="226"/>
      <c r="K52" s="226"/>
    </row>
    <row r="53" spans="1:38" x14ac:dyDescent="0.2">
      <c r="A53" s="153" t="s">
        <v>944</v>
      </c>
      <c r="B53" s="153" t="s">
        <v>282</v>
      </c>
      <c r="C53" s="153" t="s">
        <v>283</v>
      </c>
      <c r="D53" s="153" t="s">
        <v>284</v>
      </c>
      <c r="E53" s="153" t="s">
        <v>289</v>
      </c>
      <c r="F53" s="153" t="s">
        <v>191</v>
      </c>
      <c r="G53" s="153" t="s">
        <v>192</v>
      </c>
      <c r="H53" s="153" t="s">
        <v>193</v>
      </c>
      <c r="I53" s="153" t="s">
        <v>286</v>
      </c>
      <c r="J53" s="153" t="s">
        <v>287</v>
      </c>
      <c r="K53" s="153" t="s">
        <v>288</v>
      </c>
    </row>
    <row r="54" spans="1:38" x14ac:dyDescent="0.2">
      <c r="A54" s="153" t="s">
        <v>945</v>
      </c>
      <c r="B54" s="153">
        <v>49.9</v>
      </c>
      <c r="C54" s="153">
        <v>2.73</v>
      </c>
      <c r="D54" s="153">
        <v>13.5</v>
      </c>
      <c r="E54" s="153">
        <v>12.3</v>
      </c>
      <c r="F54" s="153">
        <v>0.17</v>
      </c>
      <c r="G54" s="153">
        <v>7.23</v>
      </c>
      <c r="H54" s="153">
        <v>11.4</v>
      </c>
      <c r="I54" s="153">
        <v>2.2200000000000002</v>
      </c>
      <c r="J54" s="153">
        <v>0.52</v>
      </c>
      <c r="K54" s="153">
        <v>0.27</v>
      </c>
    </row>
    <row r="55" spans="1:38" x14ac:dyDescent="0.2">
      <c r="A55" s="153" t="s">
        <v>946</v>
      </c>
      <c r="B55" s="153" t="s">
        <v>947</v>
      </c>
      <c r="C55" s="153" t="s">
        <v>947</v>
      </c>
      <c r="D55" s="153" t="s">
        <v>947</v>
      </c>
      <c r="E55" s="153" t="s">
        <v>947</v>
      </c>
      <c r="F55" s="153" t="s">
        <v>947</v>
      </c>
      <c r="G55" s="153" t="s">
        <v>947</v>
      </c>
      <c r="H55" s="153" t="s">
        <v>947</v>
      </c>
      <c r="I55" s="153" t="s">
        <v>947</v>
      </c>
      <c r="J55" s="153" t="s">
        <v>947</v>
      </c>
      <c r="K55" s="153" t="s">
        <v>947</v>
      </c>
    </row>
    <row r="56" spans="1:38" x14ac:dyDescent="0.2">
      <c r="A56" s="167" t="s">
        <v>948</v>
      </c>
      <c r="B56" s="167">
        <v>49.94</v>
      </c>
      <c r="C56" s="167">
        <v>2.72</v>
      </c>
      <c r="D56" s="167">
        <v>13.63</v>
      </c>
      <c r="E56" s="167">
        <v>12.43</v>
      </c>
      <c r="F56" s="167">
        <v>0.16500000000000001</v>
      </c>
      <c r="G56" s="167">
        <v>7.2990000000000004</v>
      </c>
      <c r="H56" s="167">
        <v>11.473000000000001</v>
      </c>
      <c r="I56" s="167">
        <v>2.1960000000000002</v>
      </c>
      <c r="J56" s="167">
        <v>0.505</v>
      </c>
      <c r="K56" s="167">
        <v>0.26500000000000001</v>
      </c>
    </row>
    <row r="57" spans="1:38" x14ac:dyDescent="0.2">
      <c r="A57" s="153" t="s">
        <v>949</v>
      </c>
      <c r="B57" s="153">
        <v>50.02</v>
      </c>
      <c r="C57" s="153">
        <v>2.73</v>
      </c>
      <c r="D57" s="153">
        <v>13.66</v>
      </c>
      <c r="E57" s="153">
        <v>12.45</v>
      </c>
      <c r="F57" s="153">
        <v>0.16500000000000001</v>
      </c>
      <c r="G57" s="153">
        <v>7.2919999999999998</v>
      </c>
      <c r="H57" s="153">
        <v>11.481999999999999</v>
      </c>
      <c r="I57" s="153">
        <v>2.19</v>
      </c>
      <c r="J57" s="153">
        <v>0.50700000000000001</v>
      </c>
      <c r="K57" s="153">
        <v>0.26700000000000002</v>
      </c>
    </row>
    <row r="58" spans="1:38" x14ac:dyDescent="0.2">
      <c r="A58" s="153" t="s">
        <v>950</v>
      </c>
      <c r="B58" s="153">
        <v>49.97</v>
      </c>
      <c r="C58" s="153">
        <v>2.73</v>
      </c>
      <c r="D58" s="153">
        <v>13.66</v>
      </c>
      <c r="E58" s="153">
        <v>12.41</v>
      </c>
      <c r="F58" s="153">
        <v>0.16500000000000001</v>
      </c>
      <c r="G58" s="153">
        <v>7.2850000000000001</v>
      </c>
      <c r="H58" s="153">
        <v>11.484999999999999</v>
      </c>
      <c r="I58" s="153">
        <v>2.1970000000000001</v>
      </c>
      <c r="J58" s="153">
        <v>0.50700000000000001</v>
      </c>
      <c r="K58" s="153">
        <v>0.26700000000000002</v>
      </c>
    </row>
    <row r="59" spans="1:38" x14ac:dyDescent="0.2">
      <c r="A59" s="153" t="s">
        <v>951</v>
      </c>
      <c r="B59" s="153">
        <v>49.94</v>
      </c>
      <c r="C59" s="153">
        <v>2.72</v>
      </c>
      <c r="D59" s="153">
        <v>13.65</v>
      </c>
      <c r="E59" s="153">
        <v>12.42</v>
      </c>
      <c r="F59" s="153">
        <v>0.16500000000000001</v>
      </c>
      <c r="G59" s="153">
        <v>7.2939999999999996</v>
      </c>
      <c r="H59" s="153">
        <v>11.49</v>
      </c>
      <c r="I59" s="153">
        <v>2.2000000000000002</v>
      </c>
      <c r="J59" s="153">
        <v>0.505</v>
      </c>
      <c r="K59" s="153">
        <v>0.26600000000000001</v>
      </c>
    </row>
    <row r="60" spans="1:38" x14ac:dyDescent="0.2">
      <c r="A60" s="153" t="s">
        <v>952</v>
      </c>
      <c r="B60" s="153">
        <v>49.83</v>
      </c>
      <c r="C60" s="153">
        <v>2.72</v>
      </c>
      <c r="D60" s="153">
        <v>13.61</v>
      </c>
      <c r="E60" s="153">
        <v>12.4</v>
      </c>
      <c r="F60" s="153">
        <v>0.16500000000000001</v>
      </c>
      <c r="G60" s="153">
        <v>7.2910000000000004</v>
      </c>
      <c r="H60" s="153">
        <v>11.473000000000001</v>
      </c>
      <c r="I60" s="153">
        <v>2.202</v>
      </c>
      <c r="J60" s="153">
        <v>0.504</v>
      </c>
      <c r="K60" s="153">
        <v>0.26700000000000002</v>
      </c>
    </row>
    <row r="61" spans="1:38" x14ac:dyDescent="0.2">
      <c r="A61" s="153" t="s">
        <v>953</v>
      </c>
      <c r="B61" s="153">
        <v>49.95</v>
      </c>
      <c r="C61" s="153">
        <v>2.73</v>
      </c>
      <c r="D61" s="153">
        <v>13.62</v>
      </c>
      <c r="E61" s="153">
        <v>12.43</v>
      </c>
      <c r="F61" s="153">
        <v>0.16500000000000001</v>
      </c>
      <c r="G61" s="153">
        <v>7.3090000000000002</v>
      </c>
      <c r="H61" s="153">
        <v>11.505000000000001</v>
      </c>
      <c r="I61" s="153">
        <v>2.1909999999999998</v>
      </c>
      <c r="J61" s="153">
        <v>0.504</v>
      </c>
      <c r="K61" s="153">
        <v>0.26600000000000001</v>
      </c>
    </row>
    <row r="62" spans="1:38" x14ac:dyDescent="0.2">
      <c r="A62" s="153" t="s">
        <v>954</v>
      </c>
      <c r="B62" s="153">
        <v>50</v>
      </c>
      <c r="C62" s="153">
        <v>2.73</v>
      </c>
      <c r="D62" s="153">
        <v>13.65</v>
      </c>
      <c r="E62" s="153">
        <v>12.42</v>
      </c>
      <c r="F62" s="153">
        <v>0.16400000000000001</v>
      </c>
      <c r="G62" s="153">
        <v>7.3040000000000003</v>
      </c>
      <c r="H62" s="153">
        <v>11.491</v>
      </c>
      <c r="I62" s="153">
        <v>2.19</v>
      </c>
      <c r="J62" s="153">
        <v>0.505</v>
      </c>
      <c r="K62" s="153">
        <v>0.26600000000000001</v>
      </c>
    </row>
    <row r="63" spans="1:38" x14ac:dyDescent="0.2">
      <c r="A63" s="153" t="s">
        <v>955</v>
      </c>
      <c r="B63" s="153">
        <v>49.92</v>
      </c>
      <c r="C63" s="153">
        <v>2.73</v>
      </c>
      <c r="D63" s="153">
        <v>13.62</v>
      </c>
      <c r="E63" s="153">
        <v>12.42</v>
      </c>
      <c r="F63" s="153">
        <v>0.16600000000000001</v>
      </c>
      <c r="G63" s="153">
        <v>7.29</v>
      </c>
      <c r="H63" s="153">
        <v>11.486000000000001</v>
      </c>
      <c r="I63" s="153">
        <v>2.1989999999999998</v>
      </c>
      <c r="J63" s="153">
        <v>0.50700000000000001</v>
      </c>
      <c r="K63" s="153">
        <v>0.26800000000000002</v>
      </c>
    </row>
    <row r="64" spans="1:38" x14ac:dyDescent="0.2">
      <c r="A64" s="153" t="s">
        <v>956</v>
      </c>
      <c r="B64" s="153">
        <v>49.97</v>
      </c>
      <c r="C64" s="153">
        <v>2.73</v>
      </c>
      <c r="D64" s="153">
        <v>13.64</v>
      </c>
      <c r="E64" s="153">
        <v>12.43</v>
      </c>
      <c r="F64" s="153">
        <v>0.16500000000000001</v>
      </c>
      <c r="G64" s="153">
        <v>7.2889999999999997</v>
      </c>
      <c r="H64" s="153">
        <v>11.488</v>
      </c>
      <c r="I64" s="153">
        <v>2.1920000000000002</v>
      </c>
      <c r="J64" s="153">
        <v>0.50800000000000001</v>
      </c>
      <c r="K64" s="153">
        <v>0.26800000000000002</v>
      </c>
    </row>
    <row r="65" spans="1:11" x14ac:dyDescent="0.2">
      <c r="A65" s="153" t="s">
        <v>957</v>
      </c>
      <c r="B65" s="153">
        <v>49.95</v>
      </c>
      <c r="C65" s="153">
        <v>2.72</v>
      </c>
      <c r="D65" s="153">
        <v>13.66</v>
      </c>
      <c r="E65" s="153">
        <v>12.43</v>
      </c>
      <c r="F65" s="153">
        <v>0.16500000000000001</v>
      </c>
      <c r="G65" s="153">
        <v>7.29</v>
      </c>
      <c r="H65" s="153">
        <v>11.478999999999999</v>
      </c>
      <c r="I65" s="153">
        <v>2.1970000000000001</v>
      </c>
      <c r="J65" s="153">
        <v>0.50700000000000001</v>
      </c>
      <c r="K65" s="153">
        <v>0.26600000000000001</v>
      </c>
    </row>
    <row r="66" spans="1:11" x14ac:dyDescent="0.2">
      <c r="A66" s="167" t="s">
        <v>958</v>
      </c>
      <c r="B66" s="168">
        <f>AVERAGE(B56:B65)</f>
        <v>49.948999999999998</v>
      </c>
      <c r="C66" s="168">
        <f>AVERAGE(C56:C65)</f>
        <v>2.726</v>
      </c>
      <c r="D66" s="168">
        <f t="shared" ref="D66:K66" si="1">AVERAGE(D56:D65)</f>
        <v>13.640000000000004</v>
      </c>
      <c r="E66" s="168">
        <f t="shared" si="1"/>
        <v>12.424000000000001</v>
      </c>
      <c r="F66" s="168">
        <f t="shared" si="1"/>
        <v>0.16500000000000001</v>
      </c>
      <c r="G66" s="168">
        <f t="shared" si="1"/>
        <v>7.2942999999999998</v>
      </c>
      <c r="H66" s="168">
        <f t="shared" si="1"/>
        <v>11.485200000000001</v>
      </c>
      <c r="I66" s="168">
        <f t="shared" si="1"/>
        <v>2.1954000000000002</v>
      </c>
      <c r="J66" s="168">
        <f t="shared" si="1"/>
        <v>0.50589999999999991</v>
      </c>
      <c r="K66" s="168">
        <f t="shared" si="1"/>
        <v>0.26659999999999995</v>
      </c>
    </row>
    <row r="67" spans="1:11" x14ac:dyDescent="0.2">
      <c r="A67" s="153" t="s">
        <v>959</v>
      </c>
      <c r="B67" s="169">
        <f>STDEV(B56:B65)</f>
        <v>5.130518708885394E-2</v>
      </c>
      <c r="C67" s="169">
        <f>STDEV(C56:C65)</f>
        <v>5.1639777949431132E-3</v>
      </c>
      <c r="D67" s="169">
        <f t="shared" ref="D67:K67" si="2">STDEV(D56:D65)</f>
        <v>1.8856180831641599E-2</v>
      </c>
      <c r="E67" s="169">
        <f t="shared" si="2"/>
        <v>1.3498971154210768E-2</v>
      </c>
      <c r="F67" s="169">
        <f t="shared" si="2"/>
        <v>4.7140452079103213E-4</v>
      </c>
      <c r="G67" s="169">
        <f t="shared" si="2"/>
        <v>7.4543052437278171E-3</v>
      </c>
      <c r="H67" s="169">
        <f t="shared" si="2"/>
        <v>9.4492798079477726E-3</v>
      </c>
      <c r="I67" s="169">
        <f t="shared" si="2"/>
        <v>4.3767060165786527E-3</v>
      </c>
      <c r="J67" s="169">
        <f t="shared" si="2"/>
        <v>1.4491376746189452E-3</v>
      </c>
      <c r="K67" s="169">
        <f t="shared" si="2"/>
        <v>9.660917830792967E-4</v>
      </c>
    </row>
    <row r="68" spans="1:11" x14ac:dyDescent="0.2">
      <c r="A68" s="153" t="s">
        <v>960</v>
      </c>
      <c r="B68" s="169">
        <f>2.764*B67</f>
        <v>0.14180753711359229</v>
      </c>
      <c r="C68" s="169">
        <f>2.764*C67</f>
        <v>1.4273234625222763E-2</v>
      </c>
      <c r="D68" s="169">
        <f t="shared" ref="D68:K68" si="3">2.764*D67</f>
        <v>5.2118483818657378E-2</v>
      </c>
      <c r="E68" s="169">
        <f t="shared" si="3"/>
        <v>3.7311156270238559E-2</v>
      </c>
      <c r="F68" s="169">
        <f t="shared" si="3"/>
        <v>1.3029620954664127E-3</v>
      </c>
      <c r="G68" s="169">
        <f t="shared" si="3"/>
        <v>2.0603699693663685E-2</v>
      </c>
      <c r="H68" s="169">
        <f t="shared" si="3"/>
        <v>2.6117809389167641E-2</v>
      </c>
      <c r="I68" s="169">
        <f t="shared" si="3"/>
        <v>1.2097215429823395E-2</v>
      </c>
      <c r="J68" s="169">
        <f t="shared" si="3"/>
        <v>4.0054165326467639E-3</v>
      </c>
      <c r="K68" s="169">
        <f t="shared" si="3"/>
        <v>2.6702776884311758E-3</v>
      </c>
    </row>
    <row r="69" spans="1:11" x14ac:dyDescent="0.2">
      <c r="A69" s="153" t="s">
        <v>961</v>
      </c>
      <c r="B69" s="169">
        <f>10*B67</f>
        <v>0.51305187088853943</v>
      </c>
      <c r="C69" s="169">
        <f>10*C67</f>
        <v>5.1639777949431129E-2</v>
      </c>
      <c r="D69" s="169">
        <f t="shared" ref="D69:K69" si="4">10*D67</f>
        <v>0.188561808316416</v>
      </c>
      <c r="E69" s="169">
        <f t="shared" si="4"/>
        <v>0.13498971154210768</v>
      </c>
      <c r="F69" s="169">
        <f t="shared" si="4"/>
        <v>4.7140452079103209E-3</v>
      </c>
      <c r="G69" s="169">
        <f t="shared" si="4"/>
        <v>7.4543052437278171E-2</v>
      </c>
      <c r="H69" s="169">
        <f t="shared" si="4"/>
        <v>9.4492798079477719E-2</v>
      </c>
      <c r="I69" s="169">
        <f t="shared" si="4"/>
        <v>4.3767060165786527E-2</v>
      </c>
      <c r="J69" s="169">
        <f t="shared" si="4"/>
        <v>1.4491376746189452E-2</v>
      </c>
      <c r="K69" s="169">
        <f t="shared" si="4"/>
        <v>9.6609178307929672E-3</v>
      </c>
    </row>
    <row r="70" spans="1:11" x14ac:dyDescent="0.2">
      <c r="A70" s="153" t="s">
        <v>962</v>
      </c>
      <c r="B70" s="170">
        <f t="shared" ref="B70:K70" si="5">(B66/B54)</f>
        <v>1.0009819639278557</v>
      </c>
      <c r="C70" s="170">
        <f t="shared" si="5"/>
        <v>0.99853479853479854</v>
      </c>
      <c r="D70" s="170">
        <f t="shared" si="5"/>
        <v>1.0103703703703706</v>
      </c>
      <c r="E70" s="170">
        <f t="shared" si="5"/>
        <v>1.0100813008130081</v>
      </c>
      <c r="F70" s="170">
        <f t="shared" si="5"/>
        <v>0.97058823529411764</v>
      </c>
      <c r="G70" s="170">
        <f t="shared" si="5"/>
        <v>1.0088934993084371</v>
      </c>
      <c r="H70" s="170">
        <f t="shared" si="5"/>
        <v>1.0074736842105263</v>
      </c>
      <c r="I70" s="170">
        <f t="shared" si="5"/>
        <v>0.98891891891891892</v>
      </c>
      <c r="J70" s="170">
        <f t="shared" si="5"/>
        <v>0.97288461538461513</v>
      </c>
      <c r="K70" s="170">
        <f t="shared" si="5"/>
        <v>0.98740740740740718</v>
      </c>
    </row>
    <row r="71" spans="1:11" x14ac:dyDescent="0.2">
      <c r="A71" s="153" t="s">
        <v>963</v>
      </c>
      <c r="B71" s="171">
        <f>B68</f>
        <v>0.14180753711359229</v>
      </c>
      <c r="C71" s="171">
        <f>C68</f>
        <v>1.4273234625222763E-2</v>
      </c>
      <c r="D71" s="171">
        <f t="shared" ref="D71:K71" si="6">D68</f>
        <v>5.2118483818657378E-2</v>
      </c>
      <c r="E71" s="171">
        <f t="shared" si="6"/>
        <v>3.7311156270238559E-2</v>
      </c>
      <c r="F71" s="171">
        <f t="shared" si="6"/>
        <v>1.3029620954664127E-3</v>
      </c>
      <c r="G71" s="171">
        <f t="shared" si="6"/>
        <v>2.0603699693663685E-2</v>
      </c>
      <c r="H71" s="171">
        <f t="shared" si="6"/>
        <v>2.6117809389167641E-2</v>
      </c>
      <c r="I71" s="171">
        <f t="shared" si="6"/>
        <v>1.2097215429823395E-2</v>
      </c>
      <c r="J71" s="171">
        <f t="shared" si="6"/>
        <v>4.0054165326467639E-3</v>
      </c>
      <c r="K71" s="171">
        <f t="shared" si="6"/>
        <v>2.6702776884311758E-3</v>
      </c>
    </row>
  </sheetData>
  <mergeCells count="1">
    <mergeCell ref="B52:K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tabSelected="1" workbookViewId="0">
      <selection activeCell="A77" sqref="A1:XFD1048576"/>
    </sheetView>
  </sheetViews>
  <sheetFormatPr baseColWidth="10" defaultRowHeight="15" x14ac:dyDescent="0.2"/>
  <cols>
    <col min="1" max="1" width="31.5" style="22" customWidth="1"/>
    <col min="2" max="2" width="3.33203125" style="22" customWidth="1"/>
    <col min="3" max="3" width="6.33203125" style="22" customWidth="1"/>
    <col min="4" max="4" width="6.1640625" style="22" customWidth="1"/>
    <col min="5" max="5" width="6.6640625" style="22" customWidth="1"/>
    <col min="6" max="6" width="6.33203125" style="22" customWidth="1"/>
    <col min="7" max="7" width="6" style="22" customWidth="1"/>
    <col min="8" max="8" width="6.33203125" style="22" customWidth="1"/>
    <col min="9" max="9" width="6" style="22" customWidth="1"/>
    <col min="10" max="12" width="6.33203125" style="22" customWidth="1"/>
    <col min="13" max="13" width="6.83203125" style="22" customWidth="1"/>
    <col min="14" max="14" width="6.5" style="22" customWidth="1"/>
    <col min="15" max="15" width="6.6640625" style="22" customWidth="1"/>
    <col min="16" max="16" width="6.5" style="22" customWidth="1"/>
    <col min="17" max="17" width="6.1640625" style="22" customWidth="1"/>
    <col min="18" max="18" width="5.83203125" style="22" customWidth="1"/>
    <col min="19" max="19" width="5.6640625" style="22" customWidth="1"/>
    <col min="20" max="21" width="5.83203125" style="22" customWidth="1"/>
    <col min="22" max="22" width="5" style="22" customWidth="1"/>
    <col min="23" max="23" width="6.33203125" style="22" customWidth="1"/>
    <col min="24" max="24" width="5" style="22" customWidth="1"/>
    <col min="25" max="25" width="6.5" style="22" customWidth="1"/>
    <col min="26" max="26" width="8.5" style="22" customWidth="1"/>
    <col min="27" max="16384" width="10.83203125" style="22"/>
  </cols>
  <sheetData>
    <row r="1" spans="1:27" x14ac:dyDescent="0.2">
      <c r="A1" s="120" t="s">
        <v>1119</v>
      </c>
      <c r="B1" s="253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254"/>
      <c r="Z1" s="120"/>
      <c r="AA1" s="120"/>
    </row>
    <row r="2" spans="1:27" x14ac:dyDescent="0.2">
      <c r="A2" s="120" t="s">
        <v>1116</v>
      </c>
      <c r="B2" s="253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254"/>
      <c r="Z2" s="120"/>
      <c r="AA2" s="120"/>
    </row>
    <row r="3" spans="1:27" x14ac:dyDescent="0.2">
      <c r="A3" s="120"/>
      <c r="B3" s="253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254"/>
      <c r="Z3" s="120"/>
      <c r="AA3" s="120"/>
    </row>
    <row r="4" spans="1:27" ht="16" thickBot="1" x14ac:dyDescent="0.25">
      <c r="A4" s="255"/>
      <c r="B4" s="256" t="s">
        <v>456</v>
      </c>
      <c r="C4" s="255" t="s">
        <v>286</v>
      </c>
      <c r="D4" s="257" t="s">
        <v>457</v>
      </c>
      <c r="E4" s="255" t="s">
        <v>192</v>
      </c>
      <c r="F4" s="257" t="s">
        <v>457</v>
      </c>
      <c r="G4" s="257" t="s">
        <v>458</v>
      </c>
      <c r="H4" s="257" t="s">
        <v>457</v>
      </c>
      <c r="I4" s="255" t="s">
        <v>459</v>
      </c>
      <c r="J4" s="257" t="s">
        <v>457</v>
      </c>
      <c r="K4" s="255" t="s">
        <v>193</v>
      </c>
      <c r="L4" s="257" t="s">
        <v>457</v>
      </c>
      <c r="M4" s="255" t="s">
        <v>287</v>
      </c>
      <c r="N4" s="257" t="s">
        <v>457</v>
      </c>
      <c r="O4" s="255" t="s">
        <v>282</v>
      </c>
      <c r="P4" s="257" t="s">
        <v>457</v>
      </c>
      <c r="Q4" s="255" t="s">
        <v>284</v>
      </c>
      <c r="R4" s="257" t="s">
        <v>457</v>
      </c>
      <c r="S4" s="255" t="s">
        <v>283</v>
      </c>
      <c r="T4" s="257" t="s">
        <v>457</v>
      </c>
      <c r="U4" s="255" t="s">
        <v>191</v>
      </c>
      <c r="V4" s="257" t="s">
        <v>457</v>
      </c>
      <c r="W4" s="255" t="s">
        <v>285</v>
      </c>
      <c r="X4" s="257" t="s">
        <v>457</v>
      </c>
      <c r="Y4" s="258" t="s">
        <v>206</v>
      </c>
      <c r="Z4" s="255" t="s">
        <v>460</v>
      </c>
      <c r="AA4" s="120"/>
    </row>
    <row r="5" spans="1:27" ht="16" thickTop="1" x14ac:dyDescent="0.2">
      <c r="A5" s="120"/>
      <c r="B5" s="253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253"/>
      <c r="Z5" s="120"/>
      <c r="AA5" s="120"/>
    </row>
    <row r="6" spans="1:27" x14ac:dyDescent="0.2">
      <c r="A6" s="259" t="s">
        <v>461</v>
      </c>
      <c r="B6" s="253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253"/>
      <c r="Z6" s="120"/>
      <c r="AA6" s="120"/>
    </row>
    <row r="7" spans="1:27" x14ac:dyDescent="0.2">
      <c r="A7" s="259"/>
      <c r="B7" s="253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253"/>
      <c r="Z7" s="120"/>
      <c r="AA7" s="120"/>
    </row>
    <row r="8" spans="1:27" x14ac:dyDescent="0.2">
      <c r="A8" s="120" t="s">
        <v>1097</v>
      </c>
      <c r="B8" s="253">
        <v>8</v>
      </c>
      <c r="C8" s="120">
        <v>2.4235859534668713</v>
      </c>
      <c r="D8" s="120">
        <v>0.33542731795786829</v>
      </c>
      <c r="E8" s="260">
        <v>2.0552549074802817E-2</v>
      </c>
      <c r="F8" s="120"/>
      <c r="I8" s="120">
        <v>0.13328546489519702</v>
      </c>
      <c r="J8" s="120">
        <v>1.5801375691455791E-2</v>
      </c>
      <c r="K8" s="120">
        <v>0.19595842255989906</v>
      </c>
      <c r="L8" s="120">
        <v>2.491858978010492E-2</v>
      </c>
      <c r="M8" s="120">
        <v>4.526517551199813</v>
      </c>
      <c r="N8" s="120">
        <v>0.36143675425293414</v>
      </c>
      <c r="O8" s="120">
        <v>78.038890623246402</v>
      </c>
      <c r="P8" s="120">
        <v>0.65856879345160968</v>
      </c>
      <c r="Q8" s="120">
        <v>11.274320518091523</v>
      </c>
      <c r="R8" s="120">
        <v>0.21025630882735</v>
      </c>
      <c r="S8" s="120">
        <v>0.16534437096748589</v>
      </c>
      <c r="T8" s="120">
        <v>2.6344483101913587E-2</v>
      </c>
      <c r="U8" s="120">
        <v>9.0730790519049462E-2</v>
      </c>
      <c r="V8" s="120">
        <v>3.1136933083902071E-2</v>
      </c>
      <c r="W8" s="120">
        <v>3.1308095738604886</v>
      </c>
      <c r="X8" s="120">
        <v>0.14466338949695762</v>
      </c>
      <c r="Y8" s="120">
        <v>99.897556249999994</v>
      </c>
      <c r="Z8" s="120">
        <v>92.656389874999988</v>
      </c>
    </row>
    <row r="9" spans="1:27" x14ac:dyDescent="0.2">
      <c r="A9" s="120" t="s">
        <v>469</v>
      </c>
      <c r="B9" s="253">
        <v>11</v>
      </c>
      <c r="C9" s="120">
        <v>2.3030638431356762</v>
      </c>
      <c r="D9" s="120">
        <v>0.32659681958143055</v>
      </c>
      <c r="E9" s="120">
        <v>3.7243880298235166E-2</v>
      </c>
      <c r="F9" s="120">
        <v>2.924553878766202E-2</v>
      </c>
      <c r="I9" s="120">
        <v>0.18677820130661624</v>
      </c>
      <c r="J9" s="120">
        <v>2.2724013596564525E-2</v>
      </c>
      <c r="K9" s="120">
        <v>0.21320741376316454</v>
      </c>
      <c r="L9" s="120">
        <v>2.1915516670708925E-2</v>
      </c>
      <c r="M9" s="120">
        <v>4.4117042567637288</v>
      </c>
      <c r="N9" s="120">
        <v>0.44329003174160847</v>
      </c>
      <c r="O9" s="120">
        <v>77.376755250294707</v>
      </c>
      <c r="P9" s="120">
        <v>0.97377555905892776</v>
      </c>
      <c r="Q9" s="120">
        <v>10.588805699518209</v>
      </c>
      <c r="R9" s="120">
        <v>0.15002096270457457</v>
      </c>
      <c r="S9" s="120">
        <v>0.2776376596877293</v>
      </c>
      <c r="T9" s="120">
        <v>6.2382775184756975E-2</v>
      </c>
      <c r="U9" s="120">
        <v>0.14981528892680757</v>
      </c>
      <c r="V9" s="120">
        <v>3.774672150458834E-2</v>
      </c>
      <c r="W9" s="120">
        <v>4.4549877222997676</v>
      </c>
      <c r="X9" s="120">
        <v>0.30703716734506109</v>
      </c>
      <c r="Y9" s="253">
        <v>99.670882545454546</v>
      </c>
      <c r="Z9" s="120">
        <v>92.763745090909097</v>
      </c>
    </row>
    <row r="10" spans="1:27" x14ac:dyDescent="0.2">
      <c r="A10" s="120"/>
      <c r="B10" s="253"/>
      <c r="C10" s="120"/>
      <c r="D10" s="120"/>
      <c r="E10" s="120"/>
      <c r="F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253"/>
      <c r="Z10" s="120"/>
    </row>
    <row r="11" spans="1:27" x14ac:dyDescent="0.2">
      <c r="A11" s="120" t="s">
        <v>965</v>
      </c>
      <c r="B11" s="253">
        <v>1</v>
      </c>
      <c r="C11" s="261">
        <v>0.89</v>
      </c>
      <c r="D11" s="261"/>
      <c r="E11" s="261">
        <v>0.04</v>
      </c>
      <c r="F11" s="262"/>
      <c r="G11" s="261">
        <v>0.08</v>
      </c>
      <c r="H11" s="261"/>
      <c r="I11" s="261">
        <v>0.09</v>
      </c>
      <c r="J11" s="261"/>
      <c r="K11" s="261">
        <v>0.19</v>
      </c>
      <c r="L11" s="261"/>
      <c r="M11" s="261">
        <v>3.98</v>
      </c>
      <c r="N11" s="261"/>
      <c r="O11" s="261">
        <v>77.67</v>
      </c>
      <c r="P11" s="261"/>
      <c r="Q11" s="261">
        <v>11.1</v>
      </c>
      <c r="R11" s="261"/>
      <c r="S11" s="261">
        <v>0.16</v>
      </c>
      <c r="T11" s="261"/>
      <c r="U11" s="261">
        <v>0.09</v>
      </c>
      <c r="V11" s="261"/>
      <c r="W11" s="261">
        <v>3.41</v>
      </c>
      <c r="X11" s="261"/>
      <c r="Y11" s="263">
        <v>101.87</v>
      </c>
      <c r="Z11" s="261">
        <v>96.89</v>
      </c>
      <c r="AA11" s="120"/>
    </row>
    <row r="12" spans="1:27" x14ac:dyDescent="0.2">
      <c r="A12" s="120" t="s">
        <v>966</v>
      </c>
      <c r="C12" s="120">
        <v>0.71202761308904905</v>
      </c>
      <c r="D12" s="120"/>
      <c r="E12" s="120">
        <v>0.02</v>
      </c>
      <c r="F12" s="120"/>
      <c r="G12" s="120">
        <v>0.14847079668047172</v>
      </c>
      <c r="H12" s="120"/>
      <c r="I12" s="120">
        <v>0.11718315127579741</v>
      </c>
      <c r="J12" s="120"/>
      <c r="K12" s="120">
        <v>0.20372340187670851</v>
      </c>
      <c r="L12" s="120"/>
      <c r="M12" s="120">
        <v>4.1495728321863199</v>
      </c>
      <c r="N12" s="120"/>
      <c r="O12" s="120">
        <v>80.050484893179558</v>
      </c>
      <c r="P12" s="120"/>
      <c r="Q12" s="120">
        <v>10.179441168195876</v>
      </c>
      <c r="R12" s="120"/>
      <c r="S12" s="120">
        <v>0.14942038776520078</v>
      </c>
      <c r="T12" s="120"/>
      <c r="U12" s="120">
        <v>0.16294196998958649</v>
      </c>
      <c r="V12" s="120"/>
      <c r="W12" s="120">
        <v>4.3744166693300892</v>
      </c>
      <c r="X12" s="120"/>
      <c r="Y12" s="121">
        <v>101.45137</v>
      </c>
      <c r="Z12" s="120">
        <v>94.145786999999999</v>
      </c>
      <c r="AA12" s="120"/>
    </row>
    <row r="13" spans="1:27" x14ac:dyDescent="0.2">
      <c r="A13" s="120"/>
      <c r="B13" s="253"/>
      <c r="C13" s="120">
        <v>0.86206608351366854</v>
      </c>
      <c r="D13" s="120"/>
      <c r="E13" s="120">
        <v>7.3655200098649834E-3</v>
      </c>
      <c r="F13" s="120"/>
      <c r="G13" s="120">
        <v>0.14977409104766504</v>
      </c>
      <c r="H13" s="120"/>
      <c r="I13" s="120">
        <v>0.15270092170784411</v>
      </c>
      <c r="J13" s="120"/>
      <c r="K13" s="120">
        <v>0.22051097799987948</v>
      </c>
      <c r="L13" s="120"/>
      <c r="M13" s="120">
        <v>4.3354027839621434</v>
      </c>
      <c r="N13" s="120"/>
      <c r="O13" s="120">
        <v>79.611455936740072</v>
      </c>
      <c r="P13" s="120"/>
      <c r="Q13" s="120">
        <v>10.201627437092252</v>
      </c>
      <c r="R13" s="120"/>
      <c r="S13" s="120">
        <v>0.20692767295711317</v>
      </c>
      <c r="T13" s="120"/>
      <c r="U13" s="120">
        <v>0.1684977156347546</v>
      </c>
      <c r="V13" s="120"/>
      <c r="W13" s="120">
        <v>4.4433047774457757</v>
      </c>
      <c r="X13" s="120"/>
      <c r="Y13" s="121">
        <v>101.77900700000001</v>
      </c>
      <c r="Z13" s="120">
        <v>93.924122000000011</v>
      </c>
      <c r="AA13" s="120"/>
    </row>
    <row r="14" spans="1:27" x14ac:dyDescent="0.2">
      <c r="A14" s="120"/>
      <c r="B14" s="253"/>
      <c r="C14" s="120">
        <v>0.71225205678971337</v>
      </c>
      <c r="D14" s="120"/>
      <c r="E14" s="120">
        <v>0.10324639694741028</v>
      </c>
      <c r="F14" s="120"/>
      <c r="G14" s="120">
        <v>5.1818264191974869E-2</v>
      </c>
      <c r="H14" s="120"/>
      <c r="I14" s="120">
        <v>0.15797386706669819</v>
      </c>
      <c r="J14" s="120"/>
      <c r="K14" s="120">
        <v>0.1859269942428346</v>
      </c>
      <c r="L14" s="120"/>
      <c r="M14" s="120">
        <v>3.5052848127285205</v>
      </c>
      <c r="N14" s="120"/>
      <c r="O14" s="120">
        <v>80.565559490429621</v>
      </c>
      <c r="P14" s="120"/>
      <c r="Q14" s="120">
        <v>10.382183032890177</v>
      </c>
      <c r="R14" s="120"/>
      <c r="S14" s="120">
        <v>0.17269189013227554</v>
      </c>
      <c r="T14" s="120"/>
      <c r="U14" s="120">
        <v>0.14238224323059032</v>
      </c>
      <c r="V14" s="120"/>
      <c r="W14" s="120">
        <v>4.3513425135874808</v>
      </c>
      <c r="X14" s="120"/>
      <c r="Y14" s="121">
        <v>98.798950000000005</v>
      </c>
      <c r="Z14" s="120">
        <v>95.35248</v>
      </c>
      <c r="AA14" s="120"/>
    </row>
    <row r="15" spans="1:27" x14ac:dyDescent="0.2">
      <c r="A15" s="120"/>
      <c r="B15" s="253"/>
      <c r="C15" s="120">
        <v>0.78568763717241275</v>
      </c>
      <c r="D15" s="120"/>
      <c r="E15" s="120">
        <v>4.9341460097678078E-2</v>
      </c>
      <c r="F15" s="120"/>
      <c r="G15" s="120">
        <v>8.5978730834742667E-2</v>
      </c>
      <c r="H15" s="120"/>
      <c r="I15" s="120">
        <v>0.13508474816436722</v>
      </c>
      <c r="J15" s="120"/>
      <c r="K15" s="120">
        <v>0.2201908287395353</v>
      </c>
      <c r="L15" s="120"/>
      <c r="M15" s="120">
        <v>3.7850308598508131</v>
      </c>
      <c r="N15" s="120"/>
      <c r="O15" s="120">
        <v>79.999127133737886</v>
      </c>
      <c r="P15" s="120"/>
      <c r="Q15" s="120">
        <v>10.30514311550658</v>
      </c>
      <c r="R15" s="120"/>
      <c r="S15" s="120">
        <v>0.24438851322687233</v>
      </c>
      <c r="T15" s="120"/>
      <c r="U15" s="120">
        <v>0.15129141870295143</v>
      </c>
      <c r="V15" s="120"/>
      <c r="W15" s="120">
        <v>4.6182088153574004</v>
      </c>
      <c r="X15" s="120"/>
      <c r="Y15" s="121">
        <v>102.07204400000001</v>
      </c>
      <c r="Z15" s="120">
        <v>92.591504</v>
      </c>
      <c r="AA15" s="120"/>
    </row>
    <row r="16" spans="1:27" x14ac:dyDescent="0.2">
      <c r="A16" s="120"/>
      <c r="B16" s="253"/>
      <c r="C16" s="120">
        <v>0.93743519011634624</v>
      </c>
      <c r="D16" s="120"/>
      <c r="E16" s="120">
        <v>8.9384603530681228E-2</v>
      </c>
      <c r="F16" s="120"/>
      <c r="G16" s="120">
        <v>7.0216364455315261E-2</v>
      </c>
      <c r="H16" s="120"/>
      <c r="I16" s="120">
        <v>0.13586421550807384</v>
      </c>
      <c r="J16" s="120"/>
      <c r="K16" s="120">
        <v>0.17216517538169734</v>
      </c>
      <c r="L16" s="120"/>
      <c r="M16" s="120">
        <v>2.8086959462234526</v>
      </c>
      <c r="N16" s="120"/>
      <c r="O16" s="120">
        <v>81.189316310248358</v>
      </c>
      <c r="P16" s="120"/>
      <c r="Q16" s="120">
        <v>10.649096548100431</v>
      </c>
      <c r="R16" s="120"/>
      <c r="S16" s="120">
        <v>0.13861465787000313</v>
      </c>
      <c r="T16" s="120"/>
      <c r="U16" s="120">
        <v>0.1449513885565305</v>
      </c>
      <c r="V16" s="120"/>
      <c r="W16" s="120">
        <v>3.938734230514267</v>
      </c>
      <c r="X16" s="120"/>
      <c r="Y16" s="121">
        <v>98.842865000000003</v>
      </c>
      <c r="Z16" s="120">
        <v>94.275744000000003</v>
      </c>
      <c r="AA16" s="120"/>
    </row>
    <row r="17" spans="1:27" x14ac:dyDescent="0.2">
      <c r="A17" s="120"/>
      <c r="B17" s="253"/>
      <c r="C17" s="120">
        <v>0.80695072895558717</v>
      </c>
      <c r="D17" s="120"/>
      <c r="E17" s="120">
        <v>0.13526872781390267</v>
      </c>
      <c r="F17" s="120"/>
      <c r="G17" s="120">
        <v>5.7996725502641705E-2</v>
      </c>
      <c r="H17" s="120"/>
      <c r="I17" s="120">
        <v>0.13730680984073348</v>
      </c>
      <c r="J17" s="120"/>
      <c r="K17" s="120">
        <v>0.19393953945274772</v>
      </c>
      <c r="L17" s="120"/>
      <c r="M17" s="120">
        <v>3.6097006670404062</v>
      </c>
      <c r="N17" s="120"/>
      <c r="O17" s="120">
        <v>79.676169020167904</v>
      </c>
      <c r="P17" s="120"/>
      <c r="Q17" s="120">
        <v>10.731799407958267</v>
      </c>
      <c r="R17" s="120"/>
      <c r="S17" s="120">
        <v>0.23973098076779506</v>
      </c>
      <c r="T17" s="120"/>
      <c r="U17" s="120">
        <v>0.15278336336849468</v>
      </c>
      <c r="V17" s="120"/>
      <c r="W17" s="120">
        <v>4.6353918197400406</v>
      </c>
      <c r="X17" s="120"/>
      <c r="Y17" s="121">
        <v>100.93309000000001</v>
      </c>
      <c r="Z17" s="120">
        <v>94.795007000000012</v>
      </c>
      <c r="AA17" s="120"/>
    </row>
    <row r="18" spans="1:27" x14ac:dyDescent="0.2">
      <c r="A18" s="120"/>
      <c r="B18" s="253"/>
      <c r="C18" s="120">
        <v>0.99885692661732783</v>
      </c>
      <c r="D18" s="120"/>
      <c r="E18" s="120">
        <v>2.6425752283114969E-2</v>
      </c>
      <c r="F18" s="120"/>
      <c r="G18" s="120">
        <v>0.13395211056720935</v>
      </c>
      <c r="H18" s="120"/>
      <c r="I18" s="120">
        <v>0.14154975454389712</v>
      </c>
      <c r="J18" s="120"/>
      <c r="K18" s="120">
        <v>0.30160628946995799</v>
      </c>
      <c r="L18" s="120"/>
      <c r="M18" s="120">
        <v>3.9422687519290354</v>
      </c>
      <c r="N18" s="120"/>
      <c r="O18" s="120">
        <v>79.595827331653638</v>
      </c>
      <c r="P18" s="120"/>
      <c r="Q18" s="120">
        <v>10.363219477775724</v>
      </c>
      <c r="R18" s="120"/>
      <c r="S18" s="120">
        <v>0.27816963415673568</v>
      </c>
      <c r="T18" s="120"/>
      <c r="U18" s="120">
        <v>0.11471727156595034</v>
      </c>
      <c r="V18" s="120"/>
      <c r="W18" s="120">
        <v>4.5231282232073147</v>
      </c>
      <c r="X18" s="120"/>
      <c r="Y18" s="121">
        <v>101.022263</v>
      </c>
      <c r="Z18" s="120">
        <v>93.673775999999989</v>
      </c>
      <c r="AA18" s="120"/>
    </row>
    <row r="19" spans="1:27" x14ac:dyDescent="0.2">
      <c r="A19" s="120"/>
      <c r="B19" s="253"/>
      <c r="C19" s="120">
        <v>0.69808000183076679</v>
      </c>
      <c r="D19" s="120"/>
      <c r="E19" s="120">
        <v>0.27427316593088874</v>
      </c>
      <c r="F19" s="120"/>
      <c r="G19" s="120">
        <v>2.0329393660946014E-2</v>
      </c>
      <c r="H19" s="120"/>
      <c r="I19" s="120">
        <v>0.14000967619477209</v>
      </c>
      <c r="J19" s="120"/>
      <c r="K19" s="120">
        <v>0.22039749653092225</v>
      </c>
      <c r="L19" s="120"/>
      <c r="M19" s="120">
        <v>3.036230271748567</v>
      </c>
      <c r="N19" s="120"/>
      <c r="O19" s="120">
        <v>80.648673032115951</v>
      </c>
      <c r="P19" s="120"/>
      <c r="Q19" s="120">
        <v>10.511699863812765</v>
      </c>
      <c r="R19" s="120"/>
      <c r="S19" s="120">
        <v>0.12516844584153394</v>
      </c>
      <c r="T19" s="120"/>
      <c r="U19" s="120">
        <v>0.14945854930478925</v>
      </c>
      <c r="V19" s="120"/>
      <c r="W19" s="120">
        <v>4.4408527815380143</v>
      </c>
      <c r="X19" s="120"/>
      <c r="Y19" s="121">
        <v>98.869690000000006</v>
      </c>
      <c r="Z19" s="120">
        <v>91.852223000000009</v>
      </c>
      <c r="AA19" s="120"/>
    </row>
    <row r="20" spans="1:27" x14ac:dyDescent="0.2">
      <c r="A20" s="120"/>
      <c r="B20" s="253"/>
      <c r="C20" s="120">
        <v>0.79255553302939086</v>
      </c>
      <c r="D20" s="120"/>
      <c r="E20" s="120">
        <v>0.10306294153308544</v>
      </c>
      <c r="F20" s="120"/>
      <c r="G20" s="120">
        <v>0.14644962849458171</v>
      </c>
      <c r="H20" s="120"/>
      <c r="I20" s="120">
        <v>0.15310524433527289</v>
      </c>
      <c r="J20" s="120"/>
      <c r="K20" s="120">
        <v>0.22993379289630475</v>
      </c>
      <c r="L20" s="120"/>
      <c r="M20" s="120">
        <v>3.7689751033858121</v>
      </c>
      <c r="N20" s="120"/>
      <c r="O20" s="120">
        <v>80.076764496082575</v>
      </c>
      <c r="P20" s="120"/>
      <c r="Q20" s="120">
        <v>10.484185829050528</v>
      </c>
      <c r="R20" s="120"/>
      <c r="S20" s="120">
        <v>0.21292859010334125</v>
      </c>
      <c r="T20" s="120"/>
      <c r="U20" s="120">
        <v>6.7437662385812114E-2</v>
      </c>
      <c r="V20" s="120"/>
      <c r="W20" s="120">
        <v>4.3306308403420202</v>
      </c>
      <c r="X20" s="120"/>
      <c r="Y20" s="121">
        <v>100.839157</v>
      </c>
      <c r="Z20" s="120">
        <v>95.858897999999996</v>
      </c>
      <c r="AA20" s="120"/>
    </row>
    <row r="21" spans="1:27" x14ac:dyDescent="0.2">
      <c r="A21" s="120"/>
      <c r="B21" s="253"/>
      <c r="C21" s="120">
        <v>1.0483872456177321</v>
      </c>
      <c r="D21" s="120"/>
      <c r="E21" s="120">
        <v>3.7341055126840453E-2</v>
      </c>
      <c r="F21" s="120"/>
      <c r="G21" s="120">
        <v>7.8642938303952664E-2</v>
      </c>
      <c r="H21" s="120"/>
      <c r="I21" s="120">
        <v>0.15520846057200688</v>
      </c>
      <c r="J21" s="120"/>
      <c r="K21" s="120">
        <v>0.23352840839687991</v>
      </c>
      <c r="L21" s="120"/>
      <c r="M21" s="120">
        <v>3.9593116728926927</v>
      </c>
      <c r="N21" s="120"/>
      <c r="O21" s="120">
        <v>79.822976678577319</v>
      </c>
      <c r="P21" s="120"/>
      <c r="Q21" s="120">
        <v>10.45392347860578</v>
      </c>
      <c r="R21" s="120"/>
      <c r="S21" s="120">
        <v>0.21672870880319356</v>
      </c>
      <c r="T21" s="120"/>
      <c r="U21" s="120">
        <v>0.11282434955590068</v>
      </c>
      <c r="V21" s="120"/>
      <c r="W21" s="120">
        <v>4.2530620755821209</v>
      </c>
      <c r="X21" s="120"/>
      <c r="Y21" s="121">
        <v>102.022102</v>
      </c>
      <c r="Z21" s="120">
        <v>95.358848000000009</v>
      </c>
      <c r="AA21" s="120"/>
    </row>
    <row r="22" spans="1:27" x14ac:dyDescent="0.2">
      <c r="A22" s="120"/>
      <c r="B22" s="253"/>
      <c r="C22" s="120">
        <v>0.48400041740396837</v>
      </c>
      <c r="D22" s="120"/>
      <c r="E22" s="120">
        <v>2.8910013285026546E-2</v>
      </c>
      <c r="F22" s="120"/>
      <c r="G22" s="120">
        <v>1.8798686105855576E-2</v>
      </c>
      <c r="H22" s="120"/>
      <c r="I22" s="120">
        <v>0.14567540998890782</v>
      </c>
      <c r="J22" s="120"/>
      <c r="K22" s="120">
        <v>0.22965391148414258</v>
      </c>
      <c r="L22" s="120"/>
      <c r="M22" s="120">
        <v>3.1556215715200731</v>
      </c>
      <c r="N22" s="120"/>
      <c r="O22" s="120">
        <v>81.108557922412913</v>
      </c>
      <c r="P22" s="120"/>
      <c r="Q22" s="120">
        <v>10.305036108387601</v>
      </c>
      <c r="R22" s="120"/>
      <c r="S22" s="120">
        <v>0.13229178490501656</v>
      </c>
      <c r="T22" s="120"/>
      <c r="U22" s="120">
        <v>0.12961883198956939</v>
      </c>
      <c r="V22" s="120"/>
      <c r="W22" s="120">
        <v>4.5398109198582386</v>
      </c>
      <c r="X22" s="120"/>
      <c r="Y22" s="121">
        <v>100.960098</v>
      </c>
      <c r="Z22" s="120">
        <v>95.437521000000004</v>
      </c>
      <c r="AA22" s="120"/>
    </row>
    <row r="23" spans="1:27" x14ac:dyDescent="0.2">
      <c r="A23" s="120"/>
      <c r="B23" s="253"/>
      <c r="C23" s="261">
        <v>0.47591409652984212</v>
      </c>
      <c r="D23" s="261"/>
      <c r="E23" s="261">
        <v>2.5314941044259635E-2</v>
      </c>
      <c r="F23" s="261"/>
      <c r="G23" s="261">
        <v>-6.1516909956985409E-2</v>
      </c>
      <c r="H23" s="261"/>
      <c r="I23" s="261">
        <v>0.16927449065001893</v>
      </c>
      <c r="J23" s="261"/>
      <c r="K23" s="261">
        <v>0.13864450557323138</v>
      </c>
      <c r="L23" s="261"/>
      <c r="M23" s="261">
        <v>3.9905511979897961</v>
      </c>
      <c r="N23" s="261"/>
      <c r="O23" s="261">
        <v>80.360743483988017</v>
      </c>
      <c r="P23" s="261"/>
      <c r="Q23" s="261">
        <v>10.372366824888145</v>
      </c>
      <c r="R23" s="261"/>
      <c r="S23" s="261">
        <v>0.26625652562069413</v>
      </c>
      <c r="T23" s="261"/>
      <c r="U23" s="261">
        <v>0.19252860459337232</v>
      </c>
      <c r="V23" s="261"/>
      <c r="W23" s="261">
        <v>4.5054532553503339</v>
      </c>
      <c r="X23" s="261"/>
      <c r="Y23" s="263">
        <v>101.396202</v>
      </c>
      <c r="Z23" s="261">
        <v>94.185485</v>
      </c>
      <c r="AA23" s="120"/>
    </row>
    <row r="24" spans="1:27" x14ac:dyDescent="0.2">
      <c r="A24" s="120" t="s">
        <v>1103</v>
      </c>
      <c r="B24" s="253">
        <v>12</v>
      </c>
      <c r="C24" s="120">
        <f>AVERAGE(C11:C23)</f>
        <v>0.78493950235890808</v>
      </c>
      <c r="D24" s="120"/>
      <c r="E24" s="120">
        <f>AVERAGE(E11:E23)</f>
        <v>7.2302659815596387E-2</v>
      </c>
      <c r="F24" s="120"/>
      <c r="G24" s="120">
        <f>AVERAGE(G11:G23)</f>
        <v>7.5454678452951632E-2</v>
      </c>
      <c r="H24" s="120"/>
      <c r="I24" s="120">
        <f>AVERAGE(I11:I23)</f>
        <v>0.14084128844987615</v>
      </c>
      <c r="J24" s="120"/>
      <c r="K24" s="120">
        <f>AVERAGE(K11:K23)</f>
        <v>0.21078625554191094</v>
      </c>
      <c r="L24" s="120"/>
      <c r="M24" s="120">
        <f>AVERAGE(M11:M23)</f>
        <v>3.6943574208813561</v>
      </c>
      <c r="N24" s="120"/>
      <c r="O24" s="120">
        <f>AVERAGE(O11:O23)</f>
        <v>80.028896594564145</v>
      </c>
      <c r="P24" s="120"/>
      <c r="Q24" s="120">
        <f>AVERAGE(Q11:Q23)</f>
        <v>10.464594022481858</v>
      </c>
      <c r="R24" s="120"/>
      <c r="S24" s="120">
        <f>AVERAGE(S11:S23)</f>
        <v>0.19563983016536732</v>
      </c>
      <c r="T24" s="120"/>
      <c r="U24" s="120">
        <f>AVERAGE(U11:U23)</f>
        <v>0.13687948991371557</v>
      </c>
      <c r="V24" s="120"/>
      <c r="W24" s="120">
        <f>AVERAGE(W11:W23)</f>
        <v>4.3357182247579305</v>
      </c>
      <c r="X24" s="120"/>
      <c r="Y24" s="120">
        <f>AVERAGE(Y11:Y23)</f>
        <v>100.83514138461535</v>
      </c>
      <c r="Z24" s="120">
        <f>AVERAGE(Z11:Z23)</f>
        <v>94.487799615384631</v>
      </c>
      <c r="AA24" s="120"/>
    </row>
    <row r="25" spans="1:27" x14ac:dyDescent="0.2">
      <c r="A25" s="120"/>
      <c r="B25" s="253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1"/>
      <c r="Z25" s="120"/>
      <c r="AA25" s="120"/>
    </row>
    <row r="26" spans="1:27" x14ac:dyDescent="0.2">
      <c r="A26" s="120" t="s">
        <v>472</v>
      </c>
      <c r="C26" s="120">
        <v>2.3737748792546176</v>
      </c>
      <c r="E26" s="120">
        <v>1.1883885092270586E-2</v>
      </c>
      <c r="G26" s="120">
        <v>0.18879303551793372</v>
      </c>
      <c r="I26" s="120">
        <v>0.13837557509415971</v>
      </c>
      <c r="K26" s="120">
        <v>0.20410650565790808</v>
      </c>
      <c r="M26" s="120">
        <v>3.6384992060137709</v>
      </c>
      <c r="O26" s="120">
        <v>78.707605456039019</v>
      </c>
      <c r="Q26" s="120">
        <v>11.108743214478045</v>
      </c>
      <c r="S26" s="120">
        <v>0.18503730038292798</v>
      </c>
      <c r="U26" s="120">
        <v>0.15814160615293157</v>
      </c>
      <c r="W26" s="120">
        <v>3.3080546237056727</v>
      </c>
      <c r="X26" s="120"/>
      <c r="Y26" s="120">
        <v>99.485138000000006</v>
      </c>
      <c r="Z26" s="120">
        <v>89.835941000000005</v>
      </c>
      <c r="AA26" s="120"/>
    </row>
    <row r="27" spans="1:27" x14ac:dyDescent="0.2">
      <c r="A27" s="120"/>
      <c r="B27" s="253"/>
      <c r="C27" s="120">
        <v>2.8185756261841046</v>
      </c>
      <c r="E27" s="120">
        <v>1.5270833425173262E-2</v>
      </c>
      <c r="G27" s="120">
        <v>0.18617861043382672</v>
      </c>
      <c r="I27" s="120">
        <v>0.15508457620861302</v>
      </c>
      <c r="K27" s="120">
        <v>0.16321924804848342</v>
      </c>
      <c r="M27" s="120">
        <v>3.8636929402510058</v>
      </c>
      <c r="O27" s="120">
        <v>78.677557085176488</v>
      </c>
      <c r="Q27" s="120">
        <v>11.163340397085221</v>
      </c>
      <c r="S27" s="120">
        <v>0.18719199211771756</v>
      </c>
      <c r="U27" s="120">
        <v>7.2822202661571578E-2</v>
      </c>
      <c r="W27" s="120">
        <v>2.7449354949097491</v>
      </c>
      <c r="X27" s="120"/>
      <c r="Y27" s="120">
        <v>97.606376999999995</v>
      </c>
      <c r="Z27" s="120">
        <v>94.140244999999993</v>
      </c>
      <c r="AA27" s="120"/>
    </row>
    <row r="28" spans="1:27" x14ac:dyDescent="0.2">
      <c r="A28" s="120"/>
      <c r="B28" s="253"/>
      <c r="C28" s="120">
        <v>2.6362903557278639</v>
      </c>
      <c r="E28" s="120">
        <v>1.7394995067156693E-2</v>
      </c>
      <c r="G28" s="120">
        <v>0.1134885918289546</v>
      </c>
      <c r="I28" s="120">
        <v>0.13510234588998013</v>
      </c>
      <c r="K28" s="120">
        <v>0.18478529653664486</v>
      </c>
      <c r="M28" s="120">
        <v>3.8409732620061181</v>
      </c>
      <c r="O28" s="120">
        <v>78.506576719759849</v>
      </c>
      <c r="Q28" s="120">
        <v>11.200926524129549</v>
      </c>
      <c r="S28" s="120">
        <v>0.19489119565946741</v>
      </c>
      <c r="U28" s="120">
        <v>7.7394406782862038E-2</v>
      </c>
      <c r="W28" s="120">
        <v>3.099707119075767</v>
      </c>
      <c r="X28" s="120"/>
      <c r="Y28" s="120">
        <v>100.52010300000001</v>
      </c>
      <c r="Z28" s="120">
        <v>93.084246000000007</v>
      </c>
      <c r="AA28" s="120"/>
    </row>
    <row r="29" spans="1:27" x14ac:dyDescent="0.2">
      <c r="A29" s="120"/>
      <c r="B29" s="253"/>
      <c r="C29" s="120">
        <v>2.3772125590196893</v>
      </c>
      <c r="E29" s="120">
        <v>1.6509269411560931E-2</v>
      </c>
      <c r="G29" s="120">
        <v>1.366200790967559E-2</v>
      </c>
      <c r="I29" s="120">
        <v>0.14043363919125001</v>
      </c>
      <c r="K29" s="120">
        <v>0.15570263221949524</v>
      </c>
      <c r="M29" s="120">
        <v>3.345336265218847</v>
      </c>
      <c r="O29" s="120">
        <v>79.797220185507612</v>
      </c>
      <c r="Q29" s="120">
        <v>10.669445447771016</v>
      </c>
      <c r="S29" s="120">
        <v>0.18420264501741931</v>
      </c>
      <c r="U29" s="120">
        <v>8.9960607578628227E-2</v>
      </c>
      <c r="W29" s="120">
        <v>3.2184971932503292</v>
      </c>
      <c r="X29" s="120"/>
      <c r="Y29" s="120">
        <v>98.368103000000005</v>
      </c>
      <c r="Z29" s="120">
        <v>94.898203000000009</v>
      </c>
      <c r="AA29" s="120"/>
    </row>
    <row r="30" spans="1:27" x14ac:dyDescent="0.2">
      <c r="A30" s="120"/>
      <c r="B30" s="253"/>
      <c r="C30" s="120">
        <v>2.4518838299712411</v>
      </c>
      <c r="E30" s="120">
        <v>1.8299759444752831E-2</v>
      </c>
      <c r="G30" s="120">
        <v>0.12536841595684836</v>
      </c>
      <c r="I30" s="120">
        <v>0.11315376543559946</v>
      </c>
      <c r="K30" s="120">
        <v>0.20665203300021218</v>
      </c>
      <c r="M30" s="120">
        <v>4.3936426293232218</v>
      </c>
      <c r="O30" s="120">
        <v>78.083780668312272</v>
      </c>
      <c r="Q30" s="120">
        <v>10.832858292053301</v>
      </c>
      <c r="S30" s="120">
        <v>0.16915735828331305</v>
      </c>
      <c r="U30" s="120">
        <v>0.13672367353484907</v>
      </c>
      <c r="W30" s="120">
        <v>3.4749439869245689</v>
      </c>
      <c r="X30" s="120"/>
      <c r="Y30" s="120">
        <v>100.499229</v>
      </c>
      <c r="Z30" s="120">
        <v>92.274437000000006</v>
      </c>
      <c r="AA30" s="120"/>
    </row>
    <row r="31" spans="1:27" x14ac:dyDescent="0.2">
      <c r="A31" s="120"/>
      <c r="B31" s="253"/>
      <c r="C31" s="261">
        <v>3.0392624154543757</v>
      </c>
      <c r="D31" s="262"/>
      <c r="E31" s="261">
        <v>2.1771487018542923E-2</v>
      </c>
      <c r="F31" s="262"/>
      <c r="G31" s="261">
        <v>0.18614405760241337</v>
      </c>
      <c r="H31" s="262"/>
      <c r="I31" s="261">
        <v>0.14093243596580241</v>
      </c>
      <c r="J31" s="262"/>
      <c r="K31" s="261">
        <v>0.17092701835480525</v>
      </c>
      <c r="L31" s="262"/>
      <c r="M31" s="261">
        <v>3.5672831006877468</v>
      </c>
      <c r="N31" s="262"/>
      <c r="O31" s="261">
        <v>78.324215312305171</v>
      </c>
      <c r="P31" s="262"/>
      <c r="Q31" s="261">
        <v>11.188078836524012</v>
      </c>
      <c r="R31" s="262"/>
      <c r="S31" s="261">
        <v>0.18227074145139255</v>
      </c>
      <c r="T31" s="262"/>
      <c r="U31" s="261">
        <v>9.2616616364043974E-2</v>
      </c>
      <c r="V31" s="262"/>
      <c r="W31" s="261">
        <v>3.1055123460257996</v>
      </c>
      <c r="X31" s="261"/>
      <c r="Y31" s="261">
        <v>100.406944</v>
      </c>
      <c r="Z31" s="261">
        <v>97.384253000000001</v>
      </c>
      <c r="AA31" s="120"/>
    </row>
    <row r="32" spans="1:27" x14ac:dyDescent="0.2">
      <c r="A32" s="120" t="s">
        <v>1103</v>
      </c>
      <c r="B32" s="253">
        <v>6</v>
      </c>
      <c r="C32" s="120">
        <f>AVERAGE(C26:C31)</f>
        <v>2.6161666109353154</v>
      </c>
      <c r="D32" s="120">
        <f>STDEVA(C26:C31)</f>
        <v>0.26952775626842002</v>
      </c>
      <c r="E32" s="260">
        <f>AVERAGE(E26:E31)</f>
        <v>1.685503824324287E-2</v>
      </c>
      <c r="F32" s="120"/>
      <c r="G32" s="120">
        <f>AVERAGE(G26:G31)</f>
        <v>0.13560578654160874</v>
      </c>
      <c r="H32" s="120">
        <f>STDEVA(G26:G31)</f>
        <v>6.8417643948617976E-2</v>
      </c>
      <c r="I32" s="120">
        <f>AVERAGE(I26:I31)</f>
        <v>0.13718038963090076</v>
      </c>
      <c r="J32" s="120">
        <f>STDEVA(I26:I31)</f>
        <v>1.3625320441836924E-2</v>
      </c>
      <c r="K32" s="120">
        <f>AVERAGE(K26:K31)</f>
        <v>0.18089878896959152</v>
      </c>
      <c r="L32" s="120">
        <f>STDEVA(K26:K31)</f>
        <v>2.1278070045965533E-2</v>
      </c>
      <c r="M32" s="120">
        <f>AVERAGE(M26:M31)</f>
        <v>3.7749045672501182</v>
      </c>
      <c r="N32" s="120">
        <f>STDEVA(M26:M31)</f>
        <v>0.35814166446434126</v>
      </c>
      <c r="O32" s="120">
        <f>AVERAGE(O26:O31)</f>
        <v>78.682825904516733</v>
      </c>
      <c r="P32" s="120">
        <f>STDEVA(O26:O31)</f>
        <v>0.59347062726458777</v>
      </c>
      <c r="Q32" s="120">
        <f>AVERAGE(Q26:Q31)</f>
        <v>11.027232118673524</v>
      </c>
      <c r="R32" s="120">
        <f>STDEVA(Q26:Q31)</f>
        <v>0.2222626471865817</v>
      </c>
      <c r="S32" s="120">
        <f>AVERAGE(S26:S31)</f>
        <v>0.18379187215203965</v>
      </c>
      <c r="T32" s="120">
        <f>STDEVA(S26:S31)</f>
        <v>8.4018862014570081E-3</v>
      </c>
      <c r="U32" s="120">
        <f>AVERAGE(U26:U31)</f>
        <v>0.10460985217914774</v>
      </c>
      <c r="V32" s="120">
        <f>STDEVA(U26:U31)</f>
        <v>3.4659830952353574E-2</v>
      </c>
      <c r="W32" s="120">
        <f>AVERAGE(W26:W31)</f>
        <v>3.1586084606486478</v>
      </c>
      <c r="X32" s="120">
        <f>STDEVA(W26:W31)</f>
        <v>0.24633427254026607</v>
      </c>
      <c r="Y32" s="120">
        <f>AVERAGE(Y26:Y31)</f>
        <v>99.48098233333333</v>
      </c>
      <c r="Z32" s="120">
        <f>AVERAGE(Z26:Z31)</f>
        <v>93.602887499999994</v>
      </c>
      <c r="AA32" s="120"/>
    </row>
    <row r="33" spans="1:27" x14ac:dyDescent="0.2">
      <c r="A33" s="120"/>
      <c r="B33" s="253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1"/>
      <c r="Z33" s="120"/>
      <c r="AA33" s="120"/>
    </row>
    <row r="34" spans="1:27" x14ac:dyDescent="0.2">
      <c r="A34" s="120" t="s">
        <v>473</v>
      </c>
      <c r="B34" s="253"/>
      <c r="C34" s="120">
        <v>2.0215594214397727</v>
      </c>
      <c r="E34" s="120">
        <v>7.0724975784440553E-3</v>
      </c>
      <c r="G34" s="120">
        <v>0.15518189263596735</v>
      </c>
      <c r="I34" s="120">
        <v>0.19616486653584861</v>
      </c>
      <c r="K34" s="120">
        <v>0.20069265588247764</v>
      </c>
      <c r="M34" s="120">
        <v>3.172478796073773</v>
      </c>
      <c r="O34" s="120">
        <v>79.245463978548571</v>
      </c>
      <c r="Q34" s="120">
        <v>10.402375271758242</v>
      </c>
      <c r="S34" s="120">
        <v>0.21381344549016323</v>
      </c>
      <c r="U34" s="120">
        <v>0.11108415371196799</v>
      </c>
      <c r="W34" s="120">
        <v>4.2670089114839307</v>
      </c>
      <c r="Y34" s="120">
        <v>97.928841000000006</v>
      </c>
      <c r="Z34" s="120">
        <v>94.902825000000007</v>
      </c>
      <c r="AA34" s="120"/>
    </row>
    <row r="35" spans="1:27" x14ac:dyDescent="0.2">
      <c r="A35" s="120"/>
      <c r="B35" s="253"/>
      <c r="C35" s="120">
        <v>2.1788123295690092</v>
      </c>
      <c r="E35" s="120">
        <v>1.6765064965687686E-2</v>
      </c>
      <c r="G35" s="120">
        <v>0.14989466134743823</v>
      </c>
      <c r="I35" s="120">
        <v>0.19694124031455978</v>
      </c>
      <c r="K35" s="120">
        <v>0.17673446728984851</v>
      </c>
      <c r="M35" s="120">
        <v>3.3811673108817755</v>
      </c>
      <c r="O35" s="120">
        <v>78.62209350592444</v>
      </c>
      <c r="Q35" s="120">
        <v>10.31093084463749</v>
      </c>
      <c r="S35" s="120">
        <v>0.25450497464207</v>
      </c>
      <c r="U35" s="120">
        <v>0.11449302308803647</v>
      </c>
      <c r="W35" s="120">
        <v>4.6054690162725205</v>
      </c>
      <c r="Y35" s="120">
        <v>101.364113</v>
      </c>
      <c r="Z35" s="120">
        <v>94.255525000000006</v>
      </c>
      <c r="AA35" s="120"/>
    </row>
    <row r="36" spans="1:27" x14ac:dyDescent="0.2">
      <c r="A36" s="120"/>
      <c r="B36" s="253"/>
      <c r="C36" s="120">
        <v>2.4958247051998019</v>
      </c>
      <c r="E36" s="120">
        <v>2.5166679952873534E-2</v>
      </c>
      <c r="G36" s="120">
        <v>0.24568990266229038</v>
      </c>
      <c r="I36" s="120">
        <v>0.19228791115288635</v>
      </c>
      <c r="K36" s="120">
        <v>0.20127601113605545</v>
      </c>
      <c r="M36" s="120">
        <v>3.6961331763578014</v>
      </c>
      <c r="O36" s="120">
        <v>77.692037528367635</v>
      </c>
      <c r="Q36" s="120">
        <v>10.489236205783087</v>
      </c>
      <c r="S36" s="120">
        <v>0.23111823677034848</v>
      </c>
      <c r="U36" s="120">
        <v>0.11097675855047595</v>
      </c>
      <c r="W36" s="120">
        <v>4.6326195127717327</v>
      </c>
      <c r="Y36" s="120">
        <v>99.378754000000001</v>
      </c>
      <c r="Z36" s="120">
        <v>92.288692999999995</v>
      </c>
      <c r="AA36" s="120"/>
    </row>
    <row r="37" spans="1:27" x14ac:dyDescent="0.2">
      <c r="A37" s="120"/>
      <c r="B37" s="253"/>
      <c r="C37" s="261">
        <v>2.6122869724754603</v>
      </c>
      <c r="D37" s="262"/>
      <c r="E37" s="261">
        <v>1.6633100755377404E-2</v>
      </c>
      <c r="F37" s="262"/>
      <c r="G37" s="261">
        <v>8.1246868424390786E-2</v>
      </c>
      <c r="H37" s="262"/>
      <c r="I37" s="261">
        <v>0.18383419941011839</v>
      </c>
      <c r="J37" s="262"/>
      <c r="K37" s="261">
        <v>0.19291947105176813</v>
      </c>
      <c r="L37" s="262"/>
      <c r="M37" s="261">
        <v>3.1870708432714934</v>
      </c>
      <c r="N37" s="262"/>
      <c r="O37" s="261">
        <v>78.439067546597684</v>
      </c>
      <c r="P37" s="262"/>
      <c r="Q37" s="261">
        <v>10.417769701605319</v>
      </c>
      <c r="R37" s="262"/>
      <c r="S37" s="261">
        <v>0.2251265689529722</v>
      </c>
      <c r="T37" s="262"/>
      <c r="U37" s="261">
        <v>0.13351885843794128</v>
      </c>
      <c r="V37" s="262"/>
      <c r="W37" s="261">
        <v>4.5004701923736583</v>
      </c>
      <c r="X37" s="262"/>
      <c r="Y37" s="261">
        <v>99.196433999999996</v>
      </c>
      <c r="Z37" s="261">
        <v>94.702726999999996</v>
      </c>
      <c r="AA37" s="120"/>
    </row>
    <row r="38" spans="1:27" x14ac:dyDescent="0.2">
      <c r="A38" s="120" t="s">
        <v>1103</v>
      </c>
      <c r="B38" s="253">
        <v>4</v>
      </c>
      <c r="C38" s="120">
        <f>AVERAGE(C34:C37)</f>
        <v>2.3271208571710114</v>
      </c>
      <c r="D38" s="120">
        <f>STDEVA(C34:C37)</f>
        <v>0.27394884682068943</v>
      </c>
      <c r="E38" s="260">
        <f>AVERAGE(E34:E37)</f>
        <v>1.6409335813095671E-2</v>
      </c>
      <c r="F38" s="120"/>
      <c r="G38" s="120">
        <f>AVERAGE(G34:G37)</f>
        <v>0.1580033312675217</v>
      </c>
      <c r="H38" s="120">
        <f>STDEVA(G34:G37)</f>
        <v>6.7464065583052624E-2</v>
      </c>
      <c r="I38" s="120">
        <f>AVERAGE(I34:I37)</f>
        <v>0.19230705435335327</v>
      </c>
      <c r="J38" s="120">
        <f>STDEVA(I34:I37)</f>
        <v>6.0041105838604964E-3</v>
      </c>
      <c r="K38" s="120">
        <f>AVERAGE(K34:K37)</f>
        <v>0.19290565134003743</v>
      </c>
      <c r="L38" s="120">
        <f>STDEVA(K34:K37)</f>
        <v>1.1433980750789816E-2</v>
      </c>
      <c r="M38" s="120">
        <f>AVERAGE(M34:M37)</f>
        <v>3.3592125316462109</v>
      </c>
      <c r="N38" s="120">
        <f>STDEVA(M34:M37)</f>
        <v>0.24392606942916922</v>
      </c>
      <c r="O38" s="120">
        <f>AVERAGE(O34:O37)</f>
        <v>78.499665639859586</v>
      </c>
      <c r="P38" s="120">
        <f>STDEVA(O34:O37)</f>
        <v>0.63956731200593142</v>
      </c>
      <c r="Q38" s="120">
        <f>AVERAGE(Q34:Q37)</f>
        <v>10.405078005946034</v>
      </c>
      <c r="R38" s="120">
        <f>STDEVA(Q34:Q37)</f>
        <v>7.3290914609902669E-2</v>
      </c>
      <c r="S38" s="120">
        <f>AVERAGE(S34:S37)</f>
        <v>0.23114080646388849</v>
      </c>
      <c r="T38" s="120">
        <f>STDEVA(S34:S37)</f>
        <v>1.7149279432879055E-2</v>
      </c>
      <c r="U38" s="120">
        <f>AVERAGE(U34:U37)</f>
        <v>0.11751819844710543</v>
      </c>
      <c r="V38" s="120">
        <f>STDEVA(U34:U37)</f>
        <v>1.0791357246587335E-2</v>
      </c>
      <c r="W38" s="120">
        <f>AVERAGE(W34:W37)</f>
        <v>4.501391908225461</v>
      </c>
      <c r="X38" s="120">
        <f>STDEVA(W34:W37)</f>
        <v>0.1663219441685749</v>
      </c>
      <c r="Y38" s="120">
        <f>AVERAGE(Y34:Y37)</f>
        <v>99.467035500000009</v>
      </c>
      <c r="Z38" s="120">
        <f>AVERAGE(Z34:Z37)</f>
        <v>94.037442499999997</v>
      </c>
      <c r="AA38" s="120"/>
    </row>
    <row r="39" spans="1:27" x14ac:dyDescent="0.2">
      <c r="A39" s="120"/>
      <c r="B39" s="253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1"/>
      <c r="Z39" s="120"/>
      <c r="AA39" s="120"/>
    </row>
    <row r="40" spans="1:27" x14ac:dyDescent="0.2">
      <c r="A40" s="259" t="s">
        <v>462</v>
      </c>
      <c r="B40" s="253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1"/>
      <c r="Z40" s="120"/>
      <c r="AA40" s="264"/>
    </row>
    <row r="41" spans="1:27" x14ac:dyDescent="0.2">
      <c r="A41" s="259"/>
      <c r="B41" s="253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1"/>
      <c r="Z41" s="120"/>
      <c r="AA41" s="264"/>
    </row>
    <row r="42" spans="1:27" x14ac:dyDescent="0.2">
      <c r="A42" s="265" t="s">
        <v>470</v>
      </c>
      <c r="B42" s="253">
        <v>12</v>
      </c>
      <c r="C42" s="120">
        <v>2.810748281072156</v>
      </c>
      <c r="D42" s="120">
        <v>0.64098636331557668</v>
      </c>
      <c r="E42" s="120">
        <v>0.1640076449091486</v>
      </c>
      <c r="F42" s="120">
        <v>6.5077772469901207E-2</v>
      </c>
      <c r="I42" s="120">
        <v>6.7185599992019548E-2</v>
      </c>
      <c r="J42" s="120">
        <v>2.4046147748904453E-2</v>
      </c>
      <c r="K42" s="120">
        <v>0.74840409049778445</v>
      </c>
      <c r="L42" s="120">
        <v>7.9066744436031663E-2</v>
      </c>
      <c r="M42" s="120">
        <v>6.0245934392768374</v>
      </c>
      <c r="N42" s="120">
        <v>0.57048832499466662</v>
      </c>
      <c r="O42" s="120">
        <v>74.357337664348805</v>
      </c>
      <c r="P42" s="120">
        <v>0.5416883899415369</v>
      </c>
      <c r="Q42" s="120">
        <v>13.541813386488055</v>
      </c>
      <c r="R42" s="120">
        <v>0.21882411485593414</v>
      </c>
      <c r="S42" s="120">
        <v>0.24703811646439947</v>
      </c>
      <c r="T42" s="120">
        <v>5.1903440927367386E-2</v>
      </c>
      <c r="U42" s="120">
        <v>5.9590447392783352E-2</v>
      </c>
      <c r="V42" s="120">
        <v>2.7023294011105366E-2</v>
      </c>
      <c r="W42" s="120">
        <v>1.9792810655134967</v>
      </c>
      <c r="X42" s="120">
        <v>0.22139449100281802</v>
      </c>
      <c r="Y42" s="121">
        <v>100.15712375</v>
      </c>
      <c r="Z42" s="120">
        <v>94.681003083333323</v>
      </c>
    </row>
    <row r="43" spans="1:27" x14ac:dyDescent="0.2">
      <c r="A43" s="265"/>
      <c r="B43" s="253"/>
      <c r="C43" s="120"/>
      <c r="D43" s="120"/>
      <c r="E43" s="120"/>
      <c r="F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1"/>
      <c r="Z43" s="120"/>
    </row>
    <row r="44" spans="1:27" x14ac:dyDescent="0.2">
      <c r="A44" s="265" t="s">
        <v>463</v>
      </c>
      <c r="B44" s="253"/>
      <c r="C44" s="120">
        <v>3.0503952370982499</v>
      </c>
      <c r="D44" s="120"/>
      <c r="E44" s="120">
        <v>0.15662780316089497</v>
      </c>
      <c r="F44" s="120"/>
      <c r="G44" s="120">
        <v>0.20076359674221092</v>
      </c>
      <c r="I44" s="120">
        <v>8.3931493596769616E-2</v>
      </c>
      <c r="J44" s="120"/>
      <c r="K44" s="120">
        <v>0.72060600774900985</v>
      </c>
      <c r="L44" s="120"/>
      <c r="M44" s="120">
        <v>5.921074939862752</v>
      </c>
      <c r="N44" s="120"/>
      <c r="O44" s="120">
        <v>74.486940853254353</v>
      </c>
      <c r="P44" s="120"/>
      <c r="Q44" s="120">
        <v>13.04940807451991</v>
      </c>
      <c r="R44" s="120"/>
      <c r="S44" s="120">
        <v>0.21135462060419172</v>
      </c>
      <c r="T44" s="120"/>
      <c r="U44" s="120">
        <v>3.0535253401995376E-2</v>
      </c>
      <c r="V44" s="120"/>
      <c r="W44" s="120">
        <v>2.0883703652598422</v>
      </c>
      <c r="X44" s="120"/>
      <c r="Y44" s="121">
        <v>100.57766700000001</v>
      </c>
      <c r="Z44" s="120">
        <v>97.025558000000004</v>
      </c>
    </row>
    <row r="45" spans="1:27" x14ac:dyDescent="0.2">
      <c r="A45" s="265"/>
      <c r="B45" s="253"/>
      <c r="C45" s="120">
        <v>3.1759792854244382</v>
      </c>
      <c r="D45" s="120"/>
      <c r="E45" s="120">
        <v>0.22280294499243589</v>
      </c>
      <c r="F45" s="120"/>
      <c r="G45" s="120">
        <v>0.22797990040546703</v>
      </c>
      <c r="I45" s="120">
        <v>5.4802560019564663E-2</v>
      </c>
      <c r="J45" s="120"/>
      <c r="K45" s="120">
        <v>0.71688168889191195</v>
      </c>
      <c r="L45" s="120"/>
      <c r="M45" s="120">
        <v>4.9633734313040794</v>
      </c>
      <c r="N45" s="120"/>
      <c r="O45" s="120">
        <v>75.161084662523848</v>
      </c>
      <c r="P45" s="120"/>
      <c r="Q45" s="120">
        <v>13.1932420918306</v>
      </c>
      <c r="R45" s="120"/>
      <c r="S45" s="120">
        <v>0.29708449025744832</v>
      </c>
      <c r="T45" s="120"/>
      <c r="U45" s="120">
        <v>0</v>
      </c>
      <c r="V45" s="120"/>
      <c r="W45" s="120">
        <v>1.9867595639196247</v>
      </c>
      <c r="X45" s="120"/>
      <c r="Y45" s="121">
        <v>98.233581999999998</v>
      </c>
      <c r="Z45" s="120">
        <v>95.944423</v>
      </c>
    </row>
    <row r="46" spans="1:27" x14ac:dyDescent="0.2">
      <c r="A46" s="265"/>
      <c r="B46" s="253"/>
      <c r="C46" s="261">
        <v>2.9899656393333038</v>
      </c>
      <c r="D46" s="261"/>
      <c r="E46" s="261">
        <v>0.19996097019336603</v>
      </c>
      <c r="F46" s="261"/>
      <c r="G46" s="261">
        <v>6.8995193688951295E-2</v>
      </c>
      <c r="H46" s="262"/>
      <c r="I46" s="261">
        <v>6.6060676901980447E-2</v>
      </c>
      <c r="J46" s="261"/>
      <c r="K46" s="261">
        <v>0.73884239043495459</v>
      </c>
      <c r="L46" s="261"/>
      <c r="M46" s="261">
        <v>6.0542350037941812</v>
      </c>
      <c r="N46" s="261"/>
      <c r="O46" s="261">
        <v>74.46795539622488</v>
      </c>
      <c r="P46" s="261"/>
      <c r="Q46" s="261">
        <v>13.14519780576091</v>
      </c>
      <c r="R46" s="261"/>
      <c r="S46" s="261">
        <v>0.24247427140667924</v>
      </c>
      <c r="T46" s="261"/>
      <c r="U46" s="261">
        <v>0.10663998383155636</v>
      </c>
      <c r="V46" s="261"/>
      <c r="W46" s="261">
        <v>1.9196737160967841</v>
      </c>
      <c r="X46" s="261"/>
      <c r="Y46" s="263">
        <v>98.952843000000001</v>
      </c>
      <c r="Z46" s="261">
        <v>95.450126999999995</v>
      </c>
    </row>
    <row r="47" spans="1:27" x14ac:dyDescent="0.2">
      <c r="A47" s="265" t="s">
        <v>1103</v>
      </c>
      <c r="B47" s="266">
        <v>3</v>
      </c>
      <c r="C47" s="120">
        <f>AVERAGE(C44:C46)</f>
        <v>3.0721133872853308</v>
      </c>
      <c r="D47" s="120">
        <v>0.26</v>
      </c>
      <c r="E47" s="120">
        <f>AVERAGE(E44:E46)</f>
        <v>0.19313057278223231</v>
      </c>
      <c r="F47" s="120">
        <v>0.03</v>
      </c>
      <c r="G47" s="120">
        <f>AVERAGE(G44:G46)</f>
        <v>0.16591289694554309</v>
      </c>
      <c r="H47" s="120">
        <v>7.0000000000000007E-2</v>
      </c>
      <c r="I47" s="120">
        <f>AVERAGE(I44:I46)</f>
        <v>6.8264910172771573E-2</v>
      </c>
      <c r="J47" s="120">
        <v>0.02</v>
      </c>
      <c r="K47" s="120">
        <f>AVERAGE(K44:K46)</f>
        <v>0.7254433623586255</v>
      </c>
      <c r="L47" s="120">
        <v>0.1</v>
      </c>
      <c r="M47" s="120">
        <f>AVERAGE(M44:M46)</f>
        <v>5.6462277916536712</v>
      </c>
      <c r="N47" s="120">
        <v>0.5</v>
      </c>
      <c r="O47" s="120">
        <f>AVERAGE(O44:O46)</f>
        <v>74.705326970667699</v>
      </c>
      <c r="P47" s="265">
        <v>0.54</v>
      </c>
      <c r="Q47" s="120">
        <f>AVERAGE(Q44:Q46)</f>
        <v>13.129282657370473</v>
      </c>
      <c r="R47" s="265">
        <v>0.13</v>
      </c>
      <c r="S47" s="120">
        <f>AVERAGE(S44:S46)</f>
        <v>0.25030446075610641</v>
      </c>
      <c r="T47" s="265">
        <v>0.04</v>
      </c>
      <c r="U47" s="120">
        <f>AVERAGE(U44:U46)</f>
        <v>4.5725079077850582E-2</v>
      </c>
      <c r="V47" s="265">
        <v>0.05</v>
      </c>
      <c r="W47" s="120">
        <f>AVERAGE(W44:W46)</f>
        <v>1.9982678817587505</v>
      </c>
      <c r="X47" s="265">
        <v>0.08</v>
      </c>
      <c r="Y47" s="120">
        <f>AVERAGE(Y44:Y46)</f>
        <v>99.25469733333334</v>
      </c>
      <c r="Z47" s="120">
        <f>AVERAGE(Z44:Z46)</f>
        <v>96.140036000000009</v>
      </c>
      <c r="AA47" s="120"/>
    </row>
    <row r="48" spans="1:27" x14ac:dyDescent="0.2">
      <c r="A48" s="120"/>
      <c r="B48" s="253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1"/>
      <c r="Z48" s="120"/>
      <c r="AA48" s="120"/>
    </row>
    <row r="49" spans="1:27" x14ac:dyDescent="0.2">
      <c r="A49" s="120" t="s">
        <v>967</v>
      </c>
      <c r="B49" s="253"/>
      <c r="C49" s="120">
        <v>1.5308661393073693</v>
      </c>
      <c r="E49" s="120">
        <v>0.20160020271223766</v>
      </c>
      <c r="G49" s="120">
        <v>0.15690802701607395</v>
      </c>
      <c r="I49" s="120">
        <v>7.6164529796166489E-2</v>
      </c>
      <c r="K49" s="120">
        <v>0.76295461268305664</v>
      </c>
      <c r="M49" s="120">
        <v>5.2221607528437124</v>
      </c>
      <c r="O49" s="120">
        <v>76.533899835014921</v>
      </c>
      <c r="Q49" s="120">
        <v>13.288473919764217</v>
      </c>
      <c r="S49" s="120">
        <v>0.2267876384866386</v>
      </c>
      <c r="U49" s="120">
        <v>7.3668421477192964E-2</v>
      </c>
      <c r="W49" s="120">
        <v>1.9265179975276276</v>
      </c>
      <c r="X49" s="120"/>
      <c r="Y49" s="120">
        <v>99.572365000000005</v>
      </c>
      <c r="Z49" s="120">
        <v>96.309922999999998</v>
      </c>
      <c r="AA49" s="120"/>
    </row>
    <row r="50" spans="1:27" x14ac:dyDescent="0.2">
      <c r="A50" s="120"/>
      <c r="B50" s="253"/>
      <c r="C50" s="120">
        <v>1.4625777153141162</v>
      </c>
      <c r="E50" s="120">
        <v>0.15554632469385357</v>
      </c>
      <c r="G50" s="120">
        <v>0.1982324187067151</v>
      </c>
      <c r="I50" s="120">
        <v>5.3346586589596991E-2</v>
      </c>
      <c r="K50" s="120">
        <v>0.70960769992735906</v>
      </c>
      <c r="M50" s="120">
        <v>5.3346658418885697</v>
      </c>
      <c r="O50" s="120">
        <v>76.774316571767002</v>
      </c>
      <c r="Q50" s="120">
        <v>13.198545604666803</v>
      </c>
      <c r="S50" s="120">
        <v>0.2376974821874395</v>
      </c>
      <c r="U50" s="120">
        <v>5.8851788502599763E-2</v>
      </c>
      <c r="W50" s="120">
        <v>1.8166047828270699</v>
      </c>
      <c r="X50" s="120"/>
      <c r="Y50" s="120">
        <v>101.11586</v>
      </c>
      <c r="Z50" s="120">
        <v>97.453282999999999</v>
      </c>
      <c r="AA50" s="120"/>
    </row>
    <row r="51" spans="1:27" x14ac:dyDescent="0.2">
      <c r="A51" s="120"/>
      <c r="B51" s="253"/>
      <c r="C51" s="120">
        <v>1.5677218128736359</v>
      </c>
      <c r="E51" s="120">
        <v>0.18191163941771046</v>
      </c>
      <c r="G51" s="120">
        <v>0.20595134410002502</v>
      </c>
      <c r="I51" s="120">
        <v>9.3391310768890415E-2</v>
      </c>
      <c r="K51" s="120">
        <v>0.64045534730974585</v>
      </c>
      <c r="M51" s="120">
        <v>4.5925113504075057</v>
      </c>
      <c r="O51" s="120">
        <v>77.760820866816701</v>
      </c>
      <c r="Q51" s="120">
        <v>12.634046832748945</v>
      </c>
      <c r="S51" s="120">
        <v>0.16134340257938046</v>
      </c>
      <c r="U51" s="120">
        <v>1.724701714860986E-2</v>
      </c>
      <c r="W51" s="120">
        <v>2.1445927717104962</v>
      </c>
      <c r="X51" s="120"/>
      <c r="Y51" s="120">
        <v>99.859352000000001</v>
      </c>
      <c r="Z51" s="120">
        <v>95.175877999999997</v>
      </c>
      <c r="AA51" s="120"/>
    </row>
    <row r="52" spans="1:27" x14ac:dyDescent="0.2">
      <c r="A52" s="120"/>
      <c r="B52" s="253"/>
      <c r="C52" s="120">
        <v>1.1347203897273352</v>
      </c>
      <c r="E52" s="120">
        <v>0.17494235497859992</v>
      </c>
      <c r="G52" s="120">
        <v>0.24803838971312819</v>
      </c>
      <c r="I52" s="120">
        <v>8.0728606479201215E-2</v>
      </c>
      <c r="K52" s="120">
        <v>0.69692597370481191</v>
      </c>
      <c r="M52" s="120">
        <v>5.5222148428844795</v>
      </c>
      <c r="O52" s="120">
        <v>76.37817312702272</v>
      </c>
      <c r="Q52" s="120">
        <v>13.177104430294222</v>
      </c>
      <c r="S52" s="120">
        <v>0.22782051380555263</v>
      </c>
      <c r="U52" s="120">
        <v>0.13536191509685</v>
      </c>
      <c r="W52" s="120">
        <v>2.2239632433735017</v>
      </c>
      <c r="X52" s="120"/>
      <c r="Y52" s="120">
        <v>98.635154999999997</v>
      </c>
      <c r="Z52" s="120">
        <v>96.572953999999996</v>
      </c>
      <c r="AA52" s="120"/>
    </row>
    <row r="53" spans="1:27" x14ac:dyDescent="0.2">
      <c r="A53" s="120"/>
      <c r="B53" s="253"/>
      <c r="C53" s="120">
        <v>1.1904899306514647</v>
      </c>
      <c r="E53" s="120">
        <v>0.19663537102492432</v>
      </c>
      <c r="G53" s="120">
        <v>5.31545109373091E-2</v>
      </c>
      <c r="I53" s="120">
        <v>7.7163462928236143E-2</v>
      </c>
      <c r="K53" s="120">
        <v>0.78763000851738596</v>
      </c>
      <c r="M53" s="120">
        <v>4.8998613656148731</v>
      </c>
      <c r="O53" s="120">
        <v>77.153325250439508</v>
      </c>
      <c r="Q53" s="120">
        <v>13.466094275066776</v>
      </c>
      <c r="S53" s="120">
        <v>0.16285193566854575</v>
      </c>
      <c r="U53" s="120">
        <v>8.7018420861532352E-3</v>
      </c>
      <c r="W53" s="120">
        <v>2.0040952236925089</v>
      </c>
      <c r="X53" s="120"/>
      <c r="Y53" s="120">
        <v>99.771866000000003</v>
      </c>
      <c r="Z53" s="120">
        <v>94.439774</v>
      </c>
      <c r="AA53" s="120"/>
    </row>
    <row r="54" spans="1:27" x14ac:dyDescent="0.2">
      <c r="A54" s="120"/>
      <c r="B54" s="253"/>
      <c r="C54" s="120">
        <v>1.2740181900109817</v>
      </c>
      <c r="E54" s="120">
        <v>0.21874418742530385</v>
      </c>
      <c r="G54" s="120">
        <v>0.14690860047519291</v>
      </c>
      <c r="I54" s="120">
        <v>6.7908251435874312E-2</v>
      </c>
      <c r="K54" s="120">
        <v>0.74089079467103425</v>
      </c>
      <c r="M54" s="120">
        <v>4.8802415214733008</v>
      </c>
      <c r="O54" s="120">
        <v>77.000420634435002</v>
      </c>
      <c r="Q54" s="120">
        <v>13.5191951516014</v>
      </c>
      <c r="S54" s="120">
        <v>0.23256336800481034</v>
      </c>
      <c r="U54" s="120">
        <v>7.7598479276883875E-2</v>
      </c>
      <c r="W54" s="120">
        <v>1.841503470562242</v>
      </c>
      <c r="X54" s="120"/>
      <c r="Y54" s="120">
        <v>99.969887</v>
      </c>
      <c r="Z54" s="120">
        <v>95.229958999999994</v>
      </c>
      <c r="AA54" s="120"/>
    </row>
    <row r="55" spans="1:27" x14ac:dyDescent="0.2">
      <c r="A55" s="120"/>
      <c r="B55" s="253"/>
      <c r="C55" s="120">
        <v>1.5688950090898603</v>
      </c>
      <c r="E55" s="120">
        <v>0.17731819371243956</v>
      </c>
      <c r="G55" s="120">
        <v>0.19736471971696656</v>
      </c>
      <c r="I55" s="120">
        <v>7.9366219929966675E-2</v>
      </c>
      <c r="K55" s="120">
        <v>0.81595337659694667</v>
      </c>
      <c r="M55" s="120">
        <v>5.1267701793816887</v>
      </c>
      <c r="O55" s="120">
        <v>76.077027050506715</v>
      </c>
      <c r="Q55" s="120">
        <v>13.527954750381147</v>
      </c>
      <c r="S55" s="120">
        <v>0.3187291677303129</v>
      </c>
      <c r="U55" s="120">
        <v>9.5732011596514621E-2</v>
      </c>
      <c r="W55" s="120">
        <v>2.0148975510597218</v>
      </c>
      <c r="X55" s="120"/>
      <c r="Y55" s="120">
        <v>102.425095</v>
      </c>
      <c r="Z55" s="120">
        <v>97.208862999999994</v>
      </c>
      <c r="AA55" s="120"/>
    </row>
    <row r="56" spans="1:27" x14ac:dyDescent="0.2">
      <c r="A56" s="120"/>
      <c r="B56" s="253"/>
      <c r="C56" s="261">
        <v>1.2819001194139688</v>
      </c>
      <c r="D56" s="262"/>
      <c r="E56" s="261">
        <v>0.21337263310368848</v>
      </c>
      <c r="F56" s="262"/>
      <c r="G56" s="261">
        <v>0.17835377251321388</v>
      </c>
      <c r="H56" s="262"/>
      <c r="I56" s="261">
        <v>7.3649339221675145E-2</v>
      </c>
      <c r="J56" s="262"/>
      <c r="K56" s="261">
        <v>0.92292142630447271</v>
      </c>
      <c r="L56" s="262"/>
      <c r="M56" s="261">
        <v>5.0622643579057716</v>
      </c>
      <c r="N56" s="262"/>
      <c r="O56" s="261">
        <v>76.010198178055035</v>
      </c>
      <c r="P56" s="262"/>
      <c r="Q56" s="261">
        <v>13.889843847093022</v>
      </c>
      <c r="R56" s="262"/>
      <c r="S56" s="261">
        <v>0.15934194684322889</v>
      </c>
      <c r="T56" s="262"/>
      <c r="U56" s="261">
        <v>6.0182804048927764E-2</v>
      </c>
      <c r="V56" s="262"/>
      <c r="W56" s="261">
        <v>2.1479579507046211</v>
      </c>
      <c r="X56" s="261"/>
      <c r="Y56" s="261">
        <v>99.976371999999998</v>
      </c>
      <c r="Z56" s="261">
        <v>95.414298000000002</v>
      </c>
      <c r="AA56" s="120"/>
    </row>
    <row r="57" spans="1:27" x14ac:dyDescent="0.2">
      <c r="A57" s="120" t="s">
        <v>1103</v>
      </c>
      <c r="B57" s="253">
        <v>8</v>
      </c>
      <c r="C57" s="120">
        <f>AVERAGE(C49:C56)</f>
        <v>1.3763986632985916</v>
      </c>
      <c r="D57" s="120"/>
      <c r="E57" s="120">
        <f>AVERAGE(E49:E56)</f>
        <v>0.19000886338359471</v>
      </c>
      <c r="F57" s="120"/>
      <c r="G57" s="120">
        <f>AVERAGE(G49:G56)</f>
        <v>0.17311397289732808</v>
      </c>
      <c r="H57" s="120"/>
      <c r="I57" s="120">
        <f>AVERAGE(I49:I56)</f>
        <v>7.5214788393700924E-2</v>
      </c>
      <c r="J57" s="120"/>
      <c r="K57" s="120">
        <f>AVERAGE(K49:K56)</f>
        <v>0.7596674049643517</v>
      </c>
      <c r="L57" s="120"/>
      <c r="M57" s="120">
        <f>AVERAGE(M49:M56)</f>
        <v>5.0800862765499879</v>
      </c>
      <c r="N57" s="120"/>
      <c r="O57" s="120">
        <f>AVERAGE(O49:O56)</f>
        <v>76.711022689257192</v>
      </c>
      <c r="P57" s="120"/>
      <c r="Q57" s="120">
        <f>AVERAGE(Q49:Q56)</f>
        <v>13.337657351452064</v>
      </c>
      <c r="R57" s="120"/>
      <c r="S57" s="120">
        <f>AVERAGE(S49:S56)</f>
        <v>0.21589193191323866</v>
      </c>
      <c r="T57" s="120"/>
      <c r="U57" s="120">
        <f>AVERAGE(U49:U56)</f>
        <v>6.5918034904216508E-2</v>
      </c>
      <c r="V57" s="120"/>
      <c r="W57" s="120">
        <f>AVERAGE(W49:W56)</f>
        <v>2.0150166239322238</v>
      </c>
      <c r="X57" s="120"/>
      <c r="Y57" s="120">
        <f>AVERAGE(Y49:Y56)</f>
        <v>100.165744</v>
      </c>
      <c r="Z57" s="120">
        <f>AVERAGE(Z49:Z56)</f>
        <v>95.975616499999987</v>
      </c>
      <c r="AA57" s="120"/>
    </row>
    <row r="58" spans="1:27" x14ac:dyDescent="0.2">
      <c r="A58" s="120"/>
      <c r="B58" s="253"/>
      <c r="C58" s="120"/>
      <c r="D58" s="120"/>
      <c r="E58" s="120"/>
      <c r="F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</row>
    <row r="59" spans="1:27" x14ac:dyDescent="0.2">
      <c r="A59" s="120"/>
      <c r="B59" s="253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1"/>
      <c r="Z59" s="120"/>
      <c r="AA59" s="120"/>
    </row>
    <row r="60" spans="1:27" x14ac:dyDescent="0.2">
      <c r="A60" s="259" t="s">
        <v>464</v>
      </c>
      <c r="B60" s="253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1"/>
      <c r="Z60" s="120"/>
      <c r="AA60" s="120"/>
    </row>
    <row r="61" spans="1:27" x14ac:dyDescent="0.2">
      <c r="A61" s="259"/>
      <c r="B61" s="253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1"/>
      <c r="Z61" s="120"/>
      <c r="AA61" s="120"/>
    </row>
    <row r="62" spans="1:27" x14ac:dyDescent="0.2">
      <c r="A62" s="120" t="s">
        <v>1098</v>
      </c>
      <c r="B62" s="253">
        <v>12</v>
      </c>
      <c r="C62" s="120">
        <v>2.5134973001867422</v>
      </c>
      <c r="D62" s="120">
        <v>0.51716333968375283</v>
      </c>
      <c r="E62" s="120">
        <v>0.13338369469224831</v>
      </c>
      <c r="F62" s="120">
        <v>1.2307542883661092E-2</v>
      </c>
      <c r="G62" s="120"/>
      <c r="H62" s="120"/>
      <c r="I62" s="120">
        <v>6.8862680158610898E-2</v>
      </c>
      <c r="J62" s="120">
        <v>1.6775053182447128E-2</v>
      </c>
      <c r="K62" s="120">
        <v>0.74830750283898928</v>
      </c>
      <c r="L62" s="120">
        <v>3.4502398456381991E-2</v>
      </c>
      <c r="M62" s="120">
        <v>5.5511366638819419</v>
      </c>
      <c r="N62" s="120">
        <v>0.463761802960518</v>
      </c>
      <c r="O62" s="120">
        <v>75.207244717401593</v>
      </c>
      <c r="P62" s="120">
        <v>0.89837363138269999</v>
      </c>
      <c r="Q62" s="120">
        <v>13.146410266340805</v>
      </c>
      <c r="R62" s="120">
        <v>8.7915134359955932E-2</v>
      </c>
      <c r="S62" s="120">
        <v>0.2167258297101459</v>
      </c>
      <c r="T62" s="120">
        <v>5.1236750415891194E-2</v>
      </c>
      <c r="U62" s="120">
        <v>7.289831354768854E-2</v>
      </c>
      <c r="V62" s="120">
        <v>1.8590707658962348E-2</v>
      </c>
      <c r="W62" s="120">
        <v>2.3415340430700735</v>
      </c>
      <c r="X62" s="120">
        <v>0.1146573953287372</v>
      </c>
      <c r="Y62" s="121">
        <v>99.050864500000003</v>
      </c>
      <c r="Z62" s="120">
        <v>90.595031333333338</v>
      </c>
      <c r="AA62" s="120"/>
    </row>
    <row r="63" spans="1:27" x14ac:dyDescent="0.2">
      <c r="A63" s="120"/>
      <c r="B63" s="253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R63" s="120"/>
      <c r="S63" s="120"/>
      <c r="T63" s="120"/>
      <c r="U63" s="120"/>
      <c r="V63" s="120"/>
      <c r="W63" s="120"/>
      <c r="X63" s="120"/>
      <c r="Y63" s="121"/>
      <c r="Z63" s="120"/>
      <c r="AA63" s="120"/>
    </row>
    <row r="64" spans="1:27" x14ac:dyDescent="0.2">
      <c r="A64" s="120" t="s">
        <v>471</v>
      </c>
      <c r="B64" s="253">
        <v>10</v>
      </c>
      <c r="C64" s="120">
        <v>1.9341319448250172</v>
      </c>
      <c r="D64" s="120">
        <v>0.32408638734275269</v>
      </c>
      <c r="E64" s="120">
        <v>0.14860770835673692</v>
      </c>
      <c r="F64" s="120">
        <v>2.3912970423537086E-2</v>
      </c>
      <c r="G64" s="120"/>
      <c r="H64" s="120"/>
      <c r="I64" s="120">
        <v>7.5364854253388569E-2</v>
      </c>
      <c r="J64" s="120">
        <v>2.2873475356277734E-2</v>
      </c>
      <c r="K64" s="120">
        <v>0.76677253584632499</v>
      </c>
      <c r="L64" s="120">
        <v>3.1998618724708022E-2</v>
      </c>
      <c r="M64" s="120">
        <v>5.1932070872743514</v>
      </c>
      <c r="N64" s="120">
        <v>0.42110268367059966</v>
      </c>
      <c r="O64" s="120">
        <v>76.179065186846614</v>
      </c>
      <c r="P64" s="120">
        <v>0.76472116487822706</v>
      </c>
      <c r="Q64" s="120">
        <v>13.133098892171137</v>
      </c>
      <c r="R64" s="120">
        <v>0.13085861706114582</v>
      </c>
      <c r="S64" s="120">
        <v>0.20216249787977422</v>
      </c>
      <c r="T64" s="120">
        <v>9.3233209523873581E-2</v>
      </c>
      <c r="U64" s="120">
        <v>7.5619048775838596E-2</v>
      </c>
      <c r="V64" s="120">
        <v>2.4453429006753177E-2</v>
      </c>
      <c r="W64" s="120">
        <v>2.2919681691591696</v>
      </c>
      <c r="X64" s="120">
        <v>0.26114253929403036</v>
      </c>
      <c r="Y64" s="121">
        <v>100.150747</v>
      </c>
      <c r="Z64" s="120">
        <v>91.58340539999999</v>
      </c>
      <c r="AA64" s="120"/>
    </row>
    <row r="65" spans="1:27" x14ac:dyDescent="0.2">
      <c r="A65" s="120"/>
      <c r="B65" s="253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1"/>
      <c r="Z65" s="120"/>
      <c r="AA65" s="120"/>
    </row>
    <row r="66" spans="1:27" x14ac:dyDescent="0.2">
      <c r="A66" s="120" t="s">
        <v>465</v>
      </c>
      <c r="C66" s="120">
        <v>3.4091474483825515</v>
      </c>
      <c r="D66" s="120"/>
      <c r="E66" s="120">
        <v>5.9985446342373724E-2</v>
      </c>
      <c r="F66" s="120"/>
      <c r="G66" s="120">
        <v>0.23134990225152988</v>
      </c>
      <c r="H66" s="120"/>
      <c r="I66" s="120">
        <v>8.8699571952905371E-2</v>
      </c>
      <c r="J66" s="120"/>
      <c r="K66" s="120">
        <v>0.64165750033738145</v>
      </c>
      <c r="L66" s="120"/>
      <c r="M66" s="120">
        <v>5.8659601259113581</v>
      </c>
      <c r="N66" s="120"/>
      <c r="O66" s="120">
        <v>74.470518282341601</v>
      </c>
      <c r="P66" s="120"/>
      <c r="Q66" s="120">
        <v>12.446488106687099</v>
      </c>
      <c r="R66" s="120"/>
      <c r="S66" s="120">
        <v>0.27932551513405629</v>
      </c>
      <c r="T66" s="120"/>
      <c r="U66" s="120">
        <v>5.840182387345761E-2</v>
      </c>
      <c r="V66" s="120"/>
      <c r="W66" s="120">
        <v>2.4484725444207402</v>
      </c>
      <c r="X66" s="120"/>
      <c r="Y66" s="120">
        <v>97.447151000000005</v>
      </c>
      <c r="Z66" s="120">
        <v>95.729887000000005</v>
      </c>
      <c r="AA66" s="120"/>
    </row>
    <row r="67" spans="1:27" x14ac:dyDescent="0.2">
      <c r="A67" s="120"/>
      <c r="B67" s="253"/>
      <c r="C67" s="120">
        <v>2.3448628786688537</v>
      </c>
      <c r="D67" s="120"/>
      <c r="E67" s="120">
        <v>7.2575746132112623E-2</v>
      </c>
      <c r="F67" s="120"/>
      <c r="G67" s="120">
        <v>0.30198346236352053</v>
      </c>
      <c r="H67" s="120"/>
      <c r="I67" s="120">
        <v>7.3732565658418611E-2</v>
      </c>
      <c r="J67" s="120"/>
      <c r="K67" s="120">
        <v>0.75135273716273343</v>
      </c>
      <c r="L67" s="120"/>
      <c r="M67" s="120">
        <v>5.9199564533161828</v>
      </c>
      <c r="N67" s="120"/>
      <c r="O67" s="120">
        <v>74.920936587459437</v>
      </c>
      <c r="P67" s="120"/>
      <c r="Q67" s="120">
        <v>12.45548202042867</v>
      </c>
      <c r="R67" s="120"/>
      <c r="S67" s="120">
        <v>0.20082819625114656</v>
      </c>
      <c r="T67" s="120"/>
      <c r="U67" s="120">
        <v>0.10657882337506412</v>
      </c>
      <c r="V67" s="120"/>
      <c r="W67" s="120">
        <v>2.8517064087224888</v>
      </c>
      <c r="X67" s="120"/>
      <c r="Y67" s="120">
        <v>97.509003000000007</v>
      </c>
      <c r="Z67" s="120">
        <v>97.076508000000004</v>
      </c>
      <c r="AA67" s="120"/>
    </row>
    <row r="68" spans="1:27" x14ac:dyDescent="0.2">
      <c r="A68" s="120"/>
      <c r="B68" s="253"/>
      <c r="C68" s="120">
        <v>2.5342031060763608</v>
      </c>
      <c r="D68" s="120"/>
      <c r="E68" s="120">
        <v>7.9963168878280755E-2</v>
      </c>
      <c r="F68" s="120"/>
      <c r="G68" s="120">
        <v>0.15700260665750229</v>
      </c>
      <c r="H68" s="120"/>
      <c r="I68" s="120">
        <v>6.0643311578275412E-2</v>
      </c>
      <c r="J68" s="120"/>
      <c r="K68" s="120">
        <v>0.97487035586738791</v>
      </c>
      <c r="L68" s="120"/>
      <c r="M68" s="120">
        <v>4.5822504405376758</v>
      </c>
      <c r="N68" s="120"/>
      <c r="O68" s="120">
        <v>75.077974746809588</v>
      </c>
      <c r="P68" s="120"/>
      <c r="Q68" s="120">
        <v>12.851718111731721</v>
      </c>
      <c r="R68" s="120"/>
      <c r="S68" s="120">
        <v>0.30504334190267079</v>
      </c>
      <c r="T68" s="120"/>
      <c r="U68" s="120">
        <v>0.1180001652982005</v>
      </c>
      <c r="V68" s="120"/>
      <c r="W68" s="120">
        <v>3.2583284529598511</v>
      </c>
      <c r="X68" s="120"/>
      <c r="Y68" s="120">
        <v>98.259735000000006</v>
      </c>
      <c r="Z68" s="120">
        <v>91.253262000000007</v>
      </c>
      <c r="AA68" s="120"/>
    </row>
    <row r="69" spans="1:27" x14ac:dyDescent="0.2">
      <c r="A69" s="120"/>
      <c r="B69" s="253"/>
      <c r="C69" s="120">
        <v>2.3447048501777723</v>
      </c>
      <c r="D69" s="120"/>
      <c r="E69" s="120">
        <v>7.5579783539132486E-2</v>
      </c>
      <c r="F69" s="120"/>
      <c r="G69" s="120">
        <v>0.15446673006321501</v>
      </c>
      <c r="H69" s="120"/>
      <c r="I69" s="120">
        <v>3.5841485669905755E-2</v>
      </c>
      <c r="J69" s="120"/>
      <c r="K69" s="120">
        <v>0.80983192209375121</v>
      </c>
      <c r="L69" s="120"/>
      <c r="M69" s="120">
        <v>5.5819901304044492</v>
      </c>
      <c r="N69" s="120"/>
      <c r="O69" s="120">
        <v>74.65641316532448</v>
      </c>
      <c r="P69" s="120"/>
      <c r="Q69" s="120">
        <v>12.92086039092397</v>
      </c>
      <c r="R69" s="120"/>
      <c r="S69" s="120">
        <v>0.33160290872675602</v>
      </c>
      <c r="T69" s="120"/>
      <c r="U69" s="120">
        <v>0.13214658453009781</v>
      </c>
      <c r="V69" s="120"/>
      <c r="W69" s="120">
        <v>2.9565460254700047</v>
      </c>
      <c r="X69" s="120"/>
      <c r="Y69" s="120">
        <v>100.316742</v>
      </c>
      <c r="Z69" s="120">
        <v>93.614981</v>
      </c>
      <c r="AA69" s="120"/>
    </row>
    <row r="70" spans="1:27" x14ac:dyDescent="0.2">
      <c r="A70" s="120"/>
      <c r="B70" s="253"/>
      <c r="C70" s="261">
        <v>2.875986744393229</v>
      </c>
      <c r="D70" s="261"/>
      <c r="E70" s="261">
        <v>6.1522616976076326E-2</v>
      </c>
      <c r="F70" s="261"/>
      <c r="G70" s="261">
        <v>0.16720457822649495</v>
      </c>
      <c r="H70" s="261"/>
      <c r="I70" s="261">
        <v>4.2088654955385857E-2</v>
      </c>
      <c r="J70" s="261"/>
      <c r="K70" s="261">
        <v>0.67683480943851726</v>
      </c>
      <c r="L70" s="261"/>
      <c r="M70" s="261">
        <v>6.747658610551901</v>
      </c>
      <c r="N70" s="261"/>
      <c r="O70" s="261">
        <v>74.503671029034891</v>
      </c>
      <c r="P70" s="261"/>
      <c r="Q70" s="261">
        <v>12.334092674837198</v>
      </c>
      <c r="R70" s="261"/>
      <c r="S70" s="261">
        <v>0.17624925086003754</v>
      </c>
      <c r="T70" s="261"/>
      <c r="U70" s="261">
        <v>4.9088240264518981E-2</v>
      </c>
      <c r="V70" s="261"/>
      <c r="W70" s="261">
        <v>2.3655997182223993</v>
      </c>
      <c r="X70" s="261"/>
      <c r="Y70" s="261">
        <v>97.802429000000004</v>
      </c>
      <c r="Z70" s="261">
        <v>97.648642000000009</v>
      </c>
      <c r="AA70" s="120"/>
    </row>
    <row r="71" spans="1:27" x14ac:dyDescent="0.2">
      <c r="A71" s="120" t="s">
        <v>1103</v>
      </c>
      <c r="B71" s="253">
        <v>5</v>
      </c>
      <c r="C71" s="120">
        <f>AVERAGE(C66:C70)</f>
        <v>2.7017810055397531</v>
      </c>
      <c r="D71" s="120">
        <f>STDEVA(C66:C70)</f>
        <v>0.45102416961711927</v>
      </c>
      <c r="E71" s="120">
        <f>AVERAGE(E66:E70)</f>
        <v>6.9925352373595179E-2</v>
      </c>
      <c r="F71" s="120">
        <f>STDEVA(E66:E70)</f>
        <v>8.7915105802837002E-3</v>
      </c>
      <c r="G71" s="120">
        <f>AVERAGE(G66:G70)</f>
        <v>0.20240145591245257</v>
      </c>
      <c r="H71" s="120">
        <f>STDEVA(G66:G70)</f>
        <v>6.3937864777106834E-2</v>
      </c>
      <c r="I71" s="120">
        <f>AVERAGE(I66:I70)</f>
        <v>6.0201117962978203E-2</v>
      </c>
      <c r="J71" s="120">
        <f>STDEVA(I66:I70)</f>
        <v>2.1891268198753058E-2</v>
      </c>
      <c r="K71" s="120">
        <f>AVERAGE(K66:K70)</f>
        <v>0.77090946497995427</v>
      </c>
      <c r="L71" s="120">
        <f>STDEVA(K66:K70)</f>
        <v>0.13139023885119169</v>
      </c>
      <c r="M71" s="120">
        <f>AVERAGE(M66:M70)</f>
        <v>5.7395631521443136</v>
      </c>
      <c r="N71" s="120">
        <f>STDEVA(M66:M70)</f>
        <v>0.77925867992818632</v>
      </c>
      <c r="O71" s="120">
        <f>AVERAGE(O66:O70)</f>
        <v>74.725902762193996</v>
      </c>
      <c r="P71" s="120">
        <f>STDEVA(O66:O70)</f>
        <v>0.26524981394635228</v>
      </c>
      <c r="Q71" s="120">
        <f>AVERAGE(Q66:Q70)</f>
        <v>12.601728260921732</v>
      </c>
      <c r="R71" s="120">
        <f>STDEVA(Q66:Q70)</f>
        <v>0.26526237821811682</v>
      </c>
      <c r="S71" s="120">
        <f>AVERAGE(S66:S70)</f>
        <v>0.25860984257493341</v>
      </c>
      <c r="T71" s="120">
        <f>STDEVA(S66:S70)</f>
        <v>6.7147565806876267E-2</v>
      </c>
      <c r="U71" s="120">
        <f>AVERAGE(U66:U70)</f>
        <v>9.2843127468267811E-2</v>
      </c>
      <c r="V71" s="120">
        <f>STDEVA(U66:U70)</f>
        <v>3.6969586077458406E-2</v>
      </c>
      <c r="W71" s="120">
        <f>AVERAGE(W66:W70)</f>
        <v>2.7761306299590971</v>
      </c>
      <c r="X71" s="120">
        <f>STDEVA(W66:W70)</f>
        <v>0.36968621974917276</v>
      </c>
      <c r="Y71" s="120">
        <f>AVERAGE(Y66:Y70)</f>
        <v>98.267012000000008</v>
      </c>
      <c r="Z71" s="120">
        <f>AVERAGE(Z66:Z70)</f>
        <v>95.064655999999999</v>
      </c>
      <c r="AA71" s="120"/>
    </row>
    <row r="72" spans="1:27" x14ac:dyDescent="0.2">
      <c r="A72" s="120"/>
      <c r="B72" s="253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1"/>
      <c r="Z72" s="120"/>
      <c r="AA72" s="120"/>
    </row>
    <row r="73" spans="1:27" x14ac:dyDescent="0.2">
      <c r="A73" s="259" t="s">
        <v>1101</v>
      </c>
      <c r="B73" s="253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1"/>
      <c r="Z73" s="120"/>
      <c r="AA73" s="120"/>
    </row>
    <row r="75" spans="1:27" x14ac:dyDescent="0.2">
      <c r="A75" s="120" t="s">
        <v>1117</v>
      </c>
      <c r="B75" s="253">
        <v>16</v>
      </c>
      <c r="C75" s="265">
        <v>2.46</v>
      </c>
      <c r="D75" s="120">
        <v>0.20872657000247952</v>
      </c>
      <c r="E75" s="265">
        <v>0.09</v>
      </c>
      <c r="F75" s="120">
        <v>1.9311653560738998E-2</v>
      </c>
      <c r="G75" s="120"/>
      <c r="H75" s="120"/>
      <c r="I75" s="265">
        <v>7.0000000000000007E-2</v>
      </c>
      <c r="J75" s="120">
        <v>1.2934194635581063E-2</v>
      </c>
      <c r="K75" s="265">
        <v>0.56000000000000005</v>
      </c>
      <c r="L75" s="120">
        <v>2.936187654510522E-2</v>
      </c>
      <c r="M75" s="265">
        <v>5.97</v>
      </c>
      <c r="N75" s="120">
        <v>0.51965479377502077</v>
      </c>
      <c r="O75" s="265">
        <v>76.62</v>
      </c>
      <c r="P75" s="120">
        <v>0.89968266712404554</v>
      </c>
      <c r="Q75" s="265">
        <v>12.35</v>
      </c>
      <c r="R75" s="120">
        <v>0.10430797829474733</v>
      </c>
      <c r="S75" s="265">
        <v>0.13</v>
      </c>
      <c r="T75" s="120">
        <v>4.1661784661153702E-2</v>
      </c>
      <c r="U75" s="265">
        <v>0.05</v>
      </c>
      <c r="V75" s="120">
        <v>2.8967372112794341E-2</v>
      </c>
      <c r="W75" s="265">
        <v>1.75</v>
      </c>
      <c r="X75" s="120">
        <v>6.638820297123578E-2</v>
      </c>
      <c r="Y75" s="265">
        <v>100.11</v>
      </c>
      <c r="Z75" s="265">
        <v>95.59</v>
      </c>
      <c r="AA75" s="120"/>
    </row>
    <row r="76" spans="1:27" x14ac:dyDescent="0.2">
      <c r="A76" s="120"/>
      <c r="B76" s="253"/>
      <c r="C76" s="265"/>
      <c r="D76" s="120"/>
      <c r="E76" s="265"/>
      <c r="F76" s="120"/>
      <c r="G76" s="120"/>
      <c r="H76" s="120"/>
      <c r="I76" s="265"/>
      <c r="J76" s="120"/>
      <c r="K76" s="265"/>
      <c r="L76" s="120"/>
      <c r="M76" s="265"/>
      <c r="N76" s="120"/>
      <c r="O76" s="265"/>
      <c r="P76" s="120"/>
      <c r="Q76" s="265"/>
      <c r="R76" s="120"/>
      <c r="S76" s="265"/>
      <c r="T76" s="120"/>
      <c r="U76" s="265"/>
      <c r="V76" s="120"/>
      <c r="W76" s="265"/>
      <c r="X76" s="120"/>
      <c r="Y76" s="265"/>
      <c r="Z76" s="265"/>
      <c r="AA76" s="120"/>
    </row>
    <row r="77" spans="1:27" x14ac:dyDescent="0.2">
      <c r="A77" s="120" t="s">
        <v>1118</v>
      </c>
      <c r="B77" s="253">
        <v>10</v>
      </c>
      <c r="C77" s="265">
        <v>1.63</v>
      </c>
      <c r="D77" s="120">
        <v>0.63</v>
      </c>
      <c r="E77" s="265">
        <v>7.0000000000000007E-2</v>
      </c>
      <c r="F77" s="120">
        <v>0.02</v>
      </c>
      <c r="G77" s="120">
        <v>0.14000000000000001</v>
      </c>
      <c r="H77" s="120">
        <v>0.11</v>
      </c>
      <c r="I77" s="265">
        <v>7.0000000000000007E-2</v>
      </c>
      <c r="J77" s="120">
        <v>0.01</v>
      </c>
      <c r="K77" s="265">
        <v>0.64</v>
      </c>
      <c r="L77" s="120">
        <v>7.0000000000000007E-2</v>
      </c>
      <c r="M77" s="265">
        <v>4.09</v>
      </c>
      <c r="N77" s="120">
        <v>1.54</v>
      </c>
      <c r="O77" s="265">
        <v>78.17</v>
      </c>
      <c r="P77" s="120">
        <v>1.18</v>
      </c>
      <c r="Q77" s="265">
        <v>13.01</v>
      </c>
      <c r="R77" s="120">
        <v>0.13</v>
      </c>
      <c r="S77" s="265">
        <v>0.14000000000000001</v>
      </c>
      <c r="T77" s="120">
        <v>0.05</v>
      </c>
      <c r="U77" s="265">
        <v>7.0000000000000007E-2</v>
      </c>
      <c r="V77" s="120">
        <v>0.03</v>
      </c>
      <c r="W77" s="265">
        <v>1.77</v>
      </c>
      <c r="X77" s="120">
        <v>0.38</v>
      </c>
      <c r="Y77" s="265">
        <v>99.96</v>
      </c>
      <c r="Z77" s="265">
        <v>95.94</v>
      </c>
      <c r="AA77" s="120"/>
    </row>
    <row r="78" spans="1:27" x14ac:dyDescent="0.2">
      <c r="A78" s="120"/>
      <c r="B78" s="253"/>
      <c r="C78" s="265"/>
      <c r="D78" s="120"/>
      <c r="E78" s="265"/>
      <c r="F78" s="120"/>
      <c r="G78" s="120"/>
      <c r="H78" s="120"/>
      <c r="I78" s="265"/>
      <c r="J78" s="120"/>
      <c r="K78" s="265"/>
      <c r="L78" s="120"/>
      <c r="M78" s="265"/>
      <c r="N78" s="120"/>
      <c r="O78" s="265"/>
      <c r="P78" s="120"/>
      <c r="Q78" s="265"/>
      <c r="R78" s="120"/>
      <c r="S78" s="265"/>
      <c r="T78" s="120"/>
      <c r="U78" s="265"/>
      <c r="V78" s="120"/>
      <c r="W78" s="265"/>
      <c r="X78" s="120"/>
      <c r="Y78" s="265"/>
      <c r="Z78" s="265"/>
      <c r="AA78" s="120"/>
    </row>
    <row r="79" spans="1:27" x14ac:dyDescent="0.2">
      <c r="A79" s="120" t="s">
        <v>1099</v>
      </c>
      <c r="B79" s="253">
        <v>12</v>
      </c>
      <c r="C79" s="120">
        <v>2.898931941081579</v>
      </c>
      <c r="D79" s="120">
        <v>0.38027443225512658</v>
      </c>
      <c r="E79" s="120">
        <v>3.4173342094249728E-2</v>
      </c>
      <c r="F79" s="120">
        <v>1.6944328657201826E-2</v>
      </c>
      <c r="G79" s="120"/>
      <c r="H79" s="120"/>
      <c r="I79" s="120">
        <v>4.7166062638653285E-2</v>
      </c>
      <c r="J79" s="120">
        <v>1.6442532645512091E-2</v>
      </c>
      <c r="K79" s="120">
        <v>0.46290089684505181</v>
      </c>
      <c r="L79" s="120">
        <v>4.9726424563518043E-2</v>
      </c>
      <c r="M79" s="120">
        <v>5.5960782852492947</v>
      </c>
      <c r="N79" s="120">
        <v>0.31242264620254623</v>
      </c>
      <c r="O79" s="120">
        <v>76.367648647468855</v>
      </c>
      <c r="P79" s="120">
        <v>0.91536693303349381</v>
      </c>
      <c r="Q79" s="120">
        <v>12.328421975420488</v>
      </c>
      <c r="R79" s="120">
        <v>0.16704588075219479</v>
      </c>
      <c r="S79" s="120">
        <v>0.15239684458889624</v>
      </c>
      <c r="T79" s="120">
        <v>6.6238570384460821E-2</v>
      </c>
      <c r="U79" s="120">
        <v>4.6512162821446143E-2</v>
      </c>
      <c r="V79" s="120">
        <v>2.2938517830167118E-2</v>
      </c>
      <c r="W79" s="120">
        <v>2.0657723341948269</v>
      </c>
      <c r="X79" s="120">
        <v>0.21257113574831216</v>
      </c>
      <c r="Y79" s="120">
        <v>100.71746683333333</v>
      </c>
      <c r="Z79" s="120">
        <v>93.617806666666667</v>
      </c>
      <c r="AA79" s="120"/>
    </row>
    <row r="80" spans="1:27" x14ac:dyDescent="0.2">
      <c r="A80" s="120"/>
      <c r="B80" s="253"/>
      <c r="C80" s="120"/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  <c r="AA80" s="120"/>
    </row>
    <row r="81" spans="1:27" x14ac:dyDescent="0.2">
      <c r="A81" s="120" t="s">
        <v>1100</v>
      </c>
      <c r="B81" s="253">
        <v>11</v>
      </c>
      <c r="C81" s="120">
        <v>2.8872286404431655</v>
      </c>
      <c r="D81" s="120">
        <v>0.48327575187505117</v>
      </c>
      <c r="E81" s="120">
        <v>2.6934669207822518E-2</v>
      </c>
      <c r="F81" s="120">
        <v>2.8533023957027514E-2</v>
      </c>
      <c r="G81" s="120"/>
      <c r="H81" s="120"/>
      <c r="I81" s="120">
        <v>3.7194703200486359E-2</v>
      </c>
      <c r="J81" s="120">
        <v>1.5570085326557155E-2</v>
      </c>
      <c r="K81" s="120">
        <v>0.45384628582527742</v>
      </c>
      <c r="L81" s="120">
        <v>4.2902492922001621E-2</v>
      </c>
      <c r="M81" s="120">
        <v>5.052374457686013</v>
      </c>
      <c r="N81" s="120">
        <v>0.68337135302648744</v>
      </c>
      <c r="O81" s="120">
        <v>77.068929155411226</v>
      </c>
      <c r="P81" s="120">
        <v>1.2681477859031607</v>
      </c>
      <c r="Q81" s="120">
        <v>12.181191332731562</v>
      </c>
      <c r="R81" s="120">
        <v>0.28695534166949493</v>
      </c>
      <c r="S81" s="120">
        <v>0.14585501426898903</v>
      </c>
      <c r="T81" s="120">
        <v>6.5457633354927505E-2</v>
      </c>
      <c r="U81" s="120">
        <v>6.3655281909955619E-2</v>
      </c>
      <c r="V81" s="120">
        <v>3.3622001357323905E-2</v>
      </c>
      <c r="W81" s="120">
        <v>2.0827911326028548</v>
      </c>
      <c r="X81" s="120">
        <v>0.27704063503749454</v>
      </c>
      <c r="Y81" s="120">
        <v>101.20527927272728</v>
      </c>
      <c r="Z81" s="120">
        <v>94.515901636363651</v>
      </c>
      <c r="AA81" s="120"/>
    </row>
    <row r="82" spans="1:27" x14ac:dyDescent="0.2">
      <c r="A82" s="120"/>
      <c r="B82" s="253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253"/>
      <c r="Z82" s="120"/>
      <c r="AA82" s="120"/>
    </row>
    <row r="83" spans="1:27" x14ac:dyDescent="0.2">
      <c r="A83" s="22" t="s">
        <v>466</v>
      </c>
      <c r="C83" s="120">
        <v>3.3807613387263604</v>
      </c>
      <c r="D83" s="120"/>
      <c r="E83" s="120">
        <v>3.7038656961686241E-2</v>
      </c>
      <c r="F83" s="120"/>
      <c r="G83" s="120">
        <v>5.8660267517263116E-2</v>
      </c>
      <c r="H83" s="120"/>
      <c r="I83" s="120">
        <v>6.1950744397355345E-2</v>
      </c>
      <c r="J83" s="120"/>
      <c r="K83" s="120">
        <v>0.46795997833275355</v>
      </c>
      <c r="L83" s="120"/>
      <c r="M83" s="120">
        <v>2.7403967922733892</v>
      </c>
      <c r="N83" s="120"/>
      <c r="O83" s="120">
        <v>78.653860790308556</v>
      </c>
      <c r="P83" s="120"/>
      <c r="Q83" s="120">
        <v>12.640051322056246</v>
      </c>
      <c r="R83" s="120"/>
      <c r="S83" s="120">
        <v>0.11347986824188455</v>
      </c>
      <c r="T83" s="120"/>
      <c r="U83" s="120">
        <v>4.5906737393224512E-2</v>
      </c>
      <c r="V83" s="120"/>
      <c r="W83" s="120">
        <v>1.8146798729590168</v>
      </c>
      <c r="X83" s="120"/>
      <c r="Y83" s="120">
        <v>96.199509000000006</v>
      </c>
      <c r="Z83" s="120">
        <v>93.785798</v>
      </c>
      <c r="AA83" s="120"/>
    </row>
    <row r="84" spans="1:27" x14ac:dyDescent="0.2">
      <c r="C84" s="120">
        <v>1.1726936374478258</v>
      </c>
      <c r="D84" s="120"/>
      <c r="E84" s="120">
        <v>9.4031567963690929E-2</v>
      </c>
      <c r="F84" s="120"/>
      <c r="G84" s="120">
        <v>0.15368856315990886</v>
      </c>
      <c r="H84" s="120"/>
      <c r="I84" s="120">
        <v>6.5251568462364157E-2</v>
      </c>
      <c r="J84" s="120"/>
      <c r="K84" s="120">
        <v>0.53735029229735443</v>
      </c>
      <c r="L84" s="120"/>
      <c r="M84" s="120">
        <v>2.8518937868549292</v>
      </c>
      <c r="N84" s="120"/>
      <c r="O84" s="120">
        <v>80.062866262971653</v>
      </c>
      <c r="P84" s="120"/>
      <c r="Q84" s="120">
        <v>12.764214323728472</v>
      </c>
      <c r="R84" s="120"/>
      <c r="S84" s="120">
        <v>0.15115423143495171</v>
      </c>
      <c r="T84" s="120"/>
      <c r="U84" s="120">
        <v>1.8331555426000904E-2</v>
      </c>
      <c r="V84" s="120"/>
      <c r="W84" s="120">
        <v>2.1552780729884882</v>
      </c>
      <c r="X84" s="120"/>
      <c r="Y84" s="120">
        <v>98.718215999999998</v>
      </c>
      <c r="Z84" s="120">
        <v>90.319667999999993</v>
      </c>
      <c r="AA84" s="120"/>
    </row>
    <row r="85" spans="1:27" x14ac:dyDescent="0.2">
      <c r="C85" s="120">
        <v>2.8234455660885098</v>
      </c>
      <c r="D85" s="120"/>
      <c r="E85" s="120">
        <v>6.3636870029207593E-2</v>
      </c>
      <c r="F85" s="120"/>
      <c r="G85" s="120">
        <v>0.17895648830408523</v>
      </c>
      <c r="H85" s="120"/>
      <c r="I85" s="120">
        <v>5.918173041890995E-2</v>
      </c>
      <c r="J85" s="120"/>
      <c r="K85" s="120">
        <v>0.47035412996302634</v>
      </c>
      <c r="L85" s="120"/>
      <c r="M85" s="120">
        <v>3.1087789883681967</v>
      </c>
      <c r="N85" s="120"/>
      <c r="O85" s="120">
        <v>79.80015564494515</v>
      </c>
      <c r="P85" s="120"/>
      <c r="Q85" s="120">
        <v>11.647723942699104</v>
      </c>
      <c r="R85" s="120"/>
      <c r="S85" s="120">
        <v>0.12314712090094609</v>
      </c>
      <c r="T85" s="120"/>
      <c r="U85" s="120">
        <v>-4.9501551225529343E-3</v>
      </c>
      <c r="V85" s="120"/>
      <c r="W85" s="120">
        <v>1.7484372511129327</v>
      </c>
      <c r="X85" s="120"/>
      <c r="Y85" s="120">
        <v>87.266495000000006</v>
      </c>
      <c r="Z85" s="120">
        <v>89.492145000000008</v>
      </c>
      <c r="AA85" s="120"/>
    </row>
    <row r="86" spans="1:27" x14ac:dyDescent="0.2">
      <c r="C86" s="120">
        <v>3.2875858345807032</v>
      </c>
      <c r="D86" s="120"/>
      <c r="E86" s="120">
        <v>4.7303823155135122E-2</v>
      </c>
      <c r="F86" s="120"/>
      <c r="G86" s="120">
        <v>4.3927981920893047E-2</v>
      </c>
      <c r="H86" s="120"/>
      <c r="I86" s="120">
        <v>5.2915841096818447E-2</v>
      </c>
      <c r="J86" s="120"/>
      <c r="K86" s="120">
        <v>0.51933848604065291</v>
      </c>
      <c r="L86" s="120"/>
      <c r="M86" s="120">
        <v>3.2038603247957593</v>
      </c>
      <c r="N86" s="120"/>
      <c r="O86" s="120">
        <v>79.138314699283512</v>
      </c>
      <c r="P86" s="120"/>
      <c r="Q86" s="120">
        <v>11.827411903849091</v>
      </c>
      <c r="R86" s="120"/>
      <c r="S86" s="120">
        <v>0.11981304234961293</v>
      </c>
      <c r="T86" s="120"/>
      <c r="U86" s="120">
        <v>3.5657115573479239E-2</v>
      </c>
      <c r="V86" s="120"/>
      <c r="W86" s="120">
        <v>1.7594705264662578</v>
      </c>
      <c r="X86" s="120"/>
      <c r="Y86" s="120">
        <v>87.304573000000005</v>
      </c>
      <c r="Z86" s="120">
        <v>90.377473000000009</v>
      </c>
      <c r="AA86" s="120"/>
    </row>
    <row r="87" spans="1:27" x14ac:dyDescent="0.2">
      <c r="C87" s="120">
        <v>5.1137259979480065</v>
      </c>
      <c r="D87" s="120"/>
      <c r="E87" s="120">
        <v>3.6122448853405679E-3</v>
      </c>
      <c r="F87" s="120"/>
      <c r="G87" s="120">
        <v>5.9032542540610716E-2</v>
      </c>
      <c r="H87" s="120"/>
      <c r="I87" s="120">
        <v>4.9509450093642292E-2</v>
      </c>
      <c r="J87" s="120"/>
      <c r="K87" s="120">
        <v>0.57199301142344783</v>
      </c>
      <c r="L87" s="120"/>
      <c r="M87" s="120">
        <v>4.7767068044204031</v>
      </c>
      <c r="N87" s="120"/>
      <c r="O87" s="120">
        <v>75.540782618997071</v>
      </c>
      <c r="P87" s="120"/>
      <c r="Q87" s="120">
        <v>12.039075247519317</v>
      </c>
      <c r="R87" s="120"/>
      <c r="S87" s="120">
        <v>0.12869246140004473</v>
      </c>
      <c r="T87" s="120"/>
      <c r="U87" s="120">
        <v>3.5854513572120654E-2</v>
      </c>
      <c r="V87" s="120"/>
      <c r="W87" s="120">
        <v>1.6837877492200832</v>
      </c>
      <c r="X87" s="120"/>
      <c r="Y87" s="120">
        <v>95.262878000000001</v>
      </c>
      <c r="Z87" s="120">
        <v>92.186441000000002</v>
      </c>
      <c r="AA87" s="120"/>
    </row>
    <row r="88" spans="1:27" x14ac:dyDescent="0.2">
      <c r="C88" s="261">
        <v>3.8909520194185698</v>
      </c>
      <c r="D88" s="261"/>
      <c r="E88" s="261">
        <v>0.19681477521208934</v>
      </c>
      <c r="F88" s="261"/>
      <c r="G88" s="261">
        <v>0.12835517258385012</v>
      </c>
      <c r="H88" s="261"/>
      <c r="I88" s="261">
        <v>9.9691616372990427E-2</v>
      </c>
      <c r="J88" s="261"/>
      <c r="K88" s="261">
        <v>0.49685790058128504</v>
      </c>
      <c r="L88" s="261"/>
      <c r="M88" s="261">
        <v>4.176681636045549</v>
      </c>
      <c r="N88" s="261"/>
      <c r="O88" s="261">
        <v>77.010636111608065</v>
      </c>
      <c r="P88" s="261"/>
      <c r="Q88" s="261">
        <v>11.915750466161612</v>
      </c>
      <c r="R88" s="261"/>
      <c r="S88" s="261">
        <v>0.10428474921811695</v>
      </c>
      <c r="T88" s="261"/>
      <c r="U88" s="261">
        <v>4.9593798441015059E-2</v>
      </c>
      <c r="V88" s="261"/>
      <c r="W88" s="261">
        <v>1.9597126796591717</v>
      </c>
      <c r="X88" s="261"/>
      <c r="Y88" s="261">
        <v>86.872176999999994</v>
      </c>
      <c r="Z88" s="261">
        <v>93.051956999999987</v>
      </c>
      <c r="AA88" s="120"/>
    </row>
    <row r="89" spans="1:27" x14ac:dyDescent="0.2">
      <c r="A89" s="22" t="s">
        <v>1103</v>
      </c>
      <c r="B89" s="22">
        <v>6</v>
      </c>
      <c r="C89" s="120">
        <f>AVERAGE(C83:C88)</f>
        <v>3.2781940657016624</v>
      </c>
      <c r="D89" s="120">
        <f>STDEVA(C83:C88)</f>
        <v>1.2957767003797565</v>
      </c>
      <c r="E89" s="120">
        <f>AVERAGE(E83:E88)</f>
        <v>7.37396563678583E-2</v>
      </c>
      <c r="F89" s="120">
        <f>STDEVA(E83:E88)</f>
        <v>6.7268095443293513E-2</v>
      </c>
      <c r="G89" s="120">
        <f>AVERAGE(G83:G88)</f>
        <v>0.1037701693377685</v>
      </c>
      <c r="H89" s="120">
        <f>STDEVA(G83:G88)</f>
        <v>5.7213104922964511E-2</v>
      </c>
      <c r="I89" s="120">
        <f>AVERAGE(I83:I88)</f>
        <v>6.4750158473680097E-2</v>
      </c>
      <c r="J89" s="120">
        <f>STDEVA(I83:I88)</f>
        <v>1.8068377137859134E-2</v>
      </c>
      <c r="K89" s="120">
        <f>AVERAGE(K83:K88)</f>
        <v>0.51064229977308673</v>
      </c>
      <c r="L89" s="120">
        <f>STDEVA(K83:K88)</f>
        <v>4.0466720132823784E-2</v>
      </c>
      <c r="M89" s="120">
        <f>AVERAGE(M83:M88)</f>
        <v>3.4763863887930384</v>
      </c>
      <c r="N89" s="120">
        <f>STDEVA(M83:M88)</f>
        <v>0.81514709949643971</v>
      </c>
      <c r="O89" s="120">
        <f>AVERAGE(O83:O88)</f>
        <v>78.367769354685663</v>
      </c>
      <c r="P89" s="120">
        <f>STDEVA(O83:O88)</f>
        <v>1.7569483255831859</v>
      </c>
      <c r="Q89" s="120">
        <f>AVERAGE(Q83:Q88)</f>
        <v>12.139037867668973</v>
      </c>
      <c r="R89" s="120">
        <f>STDEVA(Q83:Q88)</f>
        <v>0.45611621018842252</v>
      </c>
      <c r="S89" s="120">
        <f>AVERAGE(S83:S88)</f>
        <v>0.1234285789242595</v>
      </c>
      <c r="T89" s="120">
        <f>STDEVA(S83:S88)</f>
        <v>1.596893640330135E-2</v>
      </c>
      <c r="U89" s="260">
        <f>AVERAGE(U83:U88)</f>
        <v>3.0065594213881237E-2</v>
      </c>
      <c r="V89" s="120"/>
      <c r="W89" s="120">
        <f>AVERAGE(W83:W88)</f>
        <v>1.8535610254009918</v>
      </c>
      <c r="X89" s="120">
        <f>STDEVA(W83:W88)</f>
        <v>0.17466544577416154</v>
      </c>
      <c r="Y89" s="120">
        <f>AVERAGE(Y83:Y88)</f>
        <v>91.937308000000016</v>
      </c>
      <c r="Z89" s="120">
        <f>AVERAGE(Z83:Z88)</f>
        <v>91.535580333333328</v>
      </c>
      <c r="AA89" s="120"/>
    </row>
    <row r="90" spans="1:27" x14ac:dyDescent="0.2">
      <c r="AA90" s="120"/>
    </row>
    <row r="91" spans="1:27" x14ac:dyDescent="0.2">
      <c r="A91" s="120" t="s">
        <v>467</v>
      </c>
      <c r="B91" s="253"/>
      <c r="C91" s="120">
        <v>2.1758503121392243</v>
      </c>
      <c r="E91" s="120">
        <v>2.4067381466860337E-2</v>
      </c>
      <c r="G91" s="120">
        <v>0.21390275078307397</v>
      </c>
      <c r="I91" s="120">
        <v>5.2070801587613472E-2</v>
      </c>
      <c r="K91" s="120">
        <v>0.63329072345558513</v>
      </c>
      <c r="M91" s="120">
        <v>6.2536645854027322</v>
      </c>
      <c r="O91" s="120">
        <v>75.214790315175975</v>
      </c>
      <c r="Q91" s="120">
        <v>12.536774983528488</v>
      </c>
      <c r="S91" s="120">
        <v>0.2013927275743769</v>
      </c>
      <c r="U91" s="120">
        <v>6.4965534264523853E-2</v>
      </c>
      <c r="W91" s="120">
        <v>2.6292277413933229</v>
      </c>
      <c r="Y91" s="120">
        <v>98.703536999999997</v>
      </c>
      <c r="Z91" s="120">
        <v>93.317172999999997</v>
      </c>
      <c r="AA91" s="120"/>
    </row>
    <row r="92" spans="1:27" x14ac:dyDescent="0.2">
      <c r="A92" s="120"/>
      <c r="B92" s="253"/>
      <c r="C92" s="120">
        <v>1.8079157760860587</v>
      </c>
      <c r="E92" s="120">
        <v>4.8954679732536747E-2</v>
      </c>
      <c r="G92" s="120">
        <v>8.7433020906339892E-2</v>
      </c>
      <c r="I92" s="120">
        <v>3.9584673948074744E-2</v>
      </c>
      <c r="K92" s="120">
        <v>0.57304982744972877</v>
      </c>
      <c r="M92" s="120">
        <v>4.8468460661997899</v>
      </c>
      <c r="O92" s="120">
        <v>76.793417525111991</v>
      </c>
      <c r="Q92" s="120">
        <v>12.823870873115533</v>
      </c>
      <c r="S92" s="120">
        <v>0.31189419347571562</v>
      </c>
      <c r="U92" s="120">
        <v>5.052689425692073E-2</v>
      </c>
      <c r="W92" s="120">
        <v>2.6165075607752835</v>
      </c>
      <c r="Y92" s="120">
        <v>98.314010999999994</v>
      </c>
      <c r="Z92" s="120">
        <v>91.654158999999993</v>
      </c>
      <c r="AA92" s="120"/>
    </row>
    <row r="93" spans="1:27" x14ac:dyDescent="0.2">
      <c r="A93" s="120"/>
      <c r="B93" s="253"/>
      <c r="C93" s="120">
        <v>1.5375788489232745</v>
      </c>
      <c r="E93" s="120">
        <v>4.5679791797311492E-2</v>
      </c>
      <c r="G93" s="120">
        <v>0.16865987649303507</v>
      </c>
      <c r="I93" s="120">
        <v>7.7907555864514172E-2</v>
      </c>
      <c r="K93" s="120">
        <v>0.5913807883828246</v>
      </c>
      <c r="M93" s="120">
        <v>5.8357301186332684</v>
      </c>
      <c r="O93" s="120">
        <v>75.629124981944088</v>
      </c>
      <c r="Q93" s="120">
        <v>12.829996084746151</v>
      </c>
      <c r="S93" s="120">
        <v>0.2136807934627494</v>
      </c>
      <c r="U93" s="120">
        <v>0.10824764355065097</v>
      </c>
      <c r="W93" s="120">
        <v>2.962017908700989</v>
      </c>
      <c r="Y93" s="120">
        <v>98.667998999999995</v>
      </c>
      <c r="Z93" s="120">
        <v>91.064337999999992</v>
      </c>
      <c r="AA93" s="120"/>
    </row>
    <row r="94" spans="1:27" x14ac:dyDescent="0.2">
      <c r="A94" s="120"/>
      <c r="B94" s="253"/>
      <c r="C94" s="120">
        <v>1.791922533367414</v>
      </c>
      <c r="E94" s="120">
        <v>1.4505216294663332E-2</v>
      </c>
      <c r="G94" s="120">
        <v>0.2130672388162477</v>
      </c>
      <c r="I94" s="120">
        <v>6.747619958444305E-2</v>
      </c>
      <c r="K94" s="120">
        <v>0.61393008530189375</v>
      </c>
      <c r="M94" s="120">
        <v>5.8348568625144939</v>
      </c>
      <c r="O94" s="120">
        <v>75.138631479785943</v>
      </c>
      <c r="Q94" s="120">
        <v>12.936936308323011</v>
      </c>
      <c r="S94" s="120">
        <v>0.24507871232567283</v>
      </c>
      <c r="U94" s="120">
        <v>0.16124733971499891</v>
      </c>
      <c r="W94" s="120">
        <v>2.9823435796307205</v>
      </c>
      <c r="Y94" s="120">
        <v>98.900253000000006</v>
      </c>
      <c r="Z94" s="120">
        <v>90.002105</v>
      </c>
      <c r="AA94" s="120"/>
    </row>
    <row r="95" spans="1:27" x14ac:dyDescent="0.2">
      <c r="A95" s="120"/>
      <c r="B95" s="253"/>
      <c r="C95" s="120">
        <v>2.3751619018346184</v>
      </c>
      <c r="E95" s="120">
        <v>4.1144685370552193E-2</v>
      </c>
      <c r="G95" s="120">
        <v>0.1602569382970222</v>
      </c>
      <c r="I95" s="120">
        <v>5.1278282865427419E-2</v>
      </c>
      <c r="K95" s="120">
        <v>0.51729321207914047</v>
      </c>
      <c r="M95" s="120">
        <v>6.1022462165364102</v>
      </c>
      <c r="O95" s="120">
        <v>75.772213804152287</v>
      </c>
      <c r="Q95" s="120">
        <v>12.090222133223401</v>
      </c>
      <c r="S95" s="120">
        <v>0.22175689184618622</v>
      </c>
      <c r="U95" s="120">
        <v>8.9645036243775067E-2</v>
      </c>
      <c r="W95" s="120">
        <v>2.5787819337063369</v>
      </c>
      <c r="Y95" s="120">
        <v>101.36432600000001</v>
      </c>
      <c r="Z95" s="120">
        <v>96.510642000000004</v>
      </c>
      <c r="AA95" s="120"/>
    </row>
    <row r="96" spans="1:27" x14ac:dyDescent="0.2">
      <c r="A96" s="120"/>
      <c r="B96" s="253"/>
      <c r="C96" s="120">
        <v>1.5446820790803562</v>
      </c>
      <c r="E96" s="120">
        <v>4.0621989233278449E-2</v>
      </c>
      <c r="G96" s="120">
        <v>0.28523512137669427</v>
      </c>
      <c r="I96" s="120">
        <v>4.8501240507130984E-2</v>
      </c>
      <c r="K96" s="120">
        <v>0.57915341164120582</v>
      </c>
      <c r="M96" s="120">
        <v>5.7083227400998444</v>
      </c>
      <c r="O96" s="120">
        <v>76.212220554507596</v>
      </c>
      <c r="Q96" s="120">
        <v>12.745454750166182</v>
      </c>
      <c r="S96" s="120">
        <v>0.24829999062668556</v>
      </c>
      <c r="U96" s="120">
        <v>6.2022941576194368E-2</v>
      </c>
      <c r="W96" s="120">
        <v>2.525499134361048</v>
      </c>
      <c r="Y96" s="120">
        <v>98.839896999999993</v>
      </c>
      <c r="Z96" s="120">
        <v>93.168750999999986</v>
      </c>
      <c r="AA96" s="120"/>
    </row>
    <row r="97" spans="1:27" x14ac:dyDescent="0.2">
      <c r="A97" s="120"/>
      <c r="B97" s="253"/>
      <c r="C97" s="120">
        <v>2.0205790676336419</v>
      </c>
      <c r="E97" s="120">
        <v>4.709783530692073E-2</v>
      </c>
      <c r="G97" s="120">
        <v>0.17829745118170334</v>
      </c>
      <c r="I97" s="120">
        <v>7.6782295840727433E-2</v>
      </c>
      <c r="K97" s="120">
        <v>0.56496133324508591</v>
      </c>
      <c r="M97" s="120">
        <v>6.4980019619278462</v>
      </c>
      <c r="O97" s="120">
        <v>75.029377735776592</v>
      </c>
      <c r="Q97" s="120">
        <v>12.354719203202528</v>
      </c>
      <c r="S97" s="120">
        <v>0.22328724135965264</v>
      </c>
      <c r="U97" s="120">
        <v>0.14517327287532544</v>
      </c>
      <c r="W97" s="120">
        <v>2.8617278403307109</v>
      </c>
      <c r="Y97" s="120">
        <v>100.483711</v>
      </c>
      <c r="Z97" s="120">
        <v>95.443877000000001</v>
      </c>
      <c r="AA97" s="120"/>
    </row>
    <row r="98" spans="1:27" x14ac:dyDescent="0.2">
      <c r="A98" s="120"/>
      <c r="B98" s="253"/>
      <c r="C98" s="261">
        <v>1.5919201212875282</v>
      </c>
      <c r="D98" s="262"/>
      <c r="E98" s="261">
        <v>2.3838433458661389E-2</v>
      </c>
      <c r="F98" s="261"/>
      <c r="G98" s="261">
        <v>0.19756625249382259</v>
      </c>
      <c r="H98" s="261"/>
      <c r="I98" s="261">
        <v>8.7784133367173972E-2</v>
      </c>
      <c r="J98" s="261"/>
      <c r="K98" s="261">
        <v>0.55961439221148956</v>
      </c>
      <c r="L98" s="261"/>
      <c r="M98" s="261">
        <v>6.2745870811185798</v>
      </c>
      <c r="N98" s="261"/>
      <c r="O98" s="261">
        <v>75.511991875515747</v>
      </c>
      <c r="P98" s="261"/>
      <c r="Q98" s="261">
        <v>12.676448527185725</v>
      </c>
      <c r="R98" s="261"/>
      <c r="S98" s="261">
        <v>0.26677966113254947</v>
      </c>
      <c r="T98" s="261"/>
      <c r="U98" s="261">
        <v>0.10149317749128414</v>
      </c>
      <c r="V98" s="261"/>
      <c r="W98" s="261">
        <v>2.7079710162843496</v>
      </c>
      <c r="X98" s="262"/>
      <c r="Y98" s="261">
        <v>98.501418999999999</v>
      </c>
      <c r="Z98" s="261">
        <v>93.835864000000001</v>
      </c>
      <c r="AA98" s="120"/>
    </row>
    <row r="99" spans="1:27" x14ac:dyDescent="0.2">
      <c r="A99" s="120" t="s">
        <v>1103</v>
      </c>
      <c r="B99" s="253">
        <v>8</v>
      </c>
      <c r="C99" s="120">
        <f>AVERAGE(C91:C98)</f>
        <v>1.8557013300440146</v>
      </c>
      <c r="D99" s="120">
        <f>STDEVA(C91:C98)</f>
        <v>0.31015800866293997</v>
      </c>
      <c r="E99" s="120">
        <f>AVERAGE(E91:E98)</f>
        <v>3.573875158259808E-2</v>
      </c>
      <c r="F99" s="120">
        <f>STDEVA(E91:E98)</f>
        <v>1.3007060847298245E-2</v>
      </c>
      <c r="G99" s="120">
        <f>AVERAGE(G91:G98)</f>
        <v>0.18805233129349239</v>
      </c>
      <c r="H99" s="120">
        <f>STDEVA(G91:G98)</f>
        <v>5.6311700959821569E-2</v>
      </c>
      <c r="I99" s="120">
        <f>AVERAGE(I91:I98)</f>
        <v>6.2673147945638163E-2</v>
      </c>
      <c r="J99" s="120">
        <f>STDEVA(I91:I98)</f>
        <v>1.7158752132963358E-2</v>
      </c>
      <c r="K99" s="120">
        <f>AVERAGE(K91:K98)</f>
        <v>0.57908422172086926</v>
      </c>
      <c r="L99" s="120">
        <f>STDEVA(K91:K98)</f>
        <v>3.5328787138470742E-2</v>
      </c>
      <c r="M99" s="120">
        <f>AVERAGE(M91:M98)</f>
        <v>5.9192819540541208</v>
      </c>
      <c r="N99" s="120">
        <f>STDEVA(M91:M98)</f>
        <v>0.50922592167198055</v>
      </c>
      <c r="O99" s="120">
        <f>AVERAGE(O91:O98)</f>
        <v>75.662721033996277</v>
      </c>
      <c r="P99" s="120">
        <f>STDEVA(O91:O98)</f>
        <v>0.59674072400532363</v>
      </c>
      <c r="Q99" s="120">
        <f>AVERAGE(Q91:Q98)</f>
        <v>12.624302857936378</v>
      </c>
      <c r="R99" s="120">
        <f>STDEVA(Q91:Q98)</f>
        <v>0.28356214198224233</v>
      </c>
      <c r="S99" s="120">
        <f>AVERAGE(S91:S98)</f>
        <v>0.2415212764754486</v>
      </c>
      <c r="T99" s="120">
        <f>STDEVA(S91:S98)</f>
        <v>3.5370374257175562E-2</v>
      </c>
      <c r="U99" s="120">
        <f>AVERAGE(U91:U98)</f>
        <v>9.7915229996709194E-2</v>
      </c>
      <c r="V99" s="120">
        <f>STDEVA(U91:U98)</f>
        <v>3.9734527090991609E-2</v>
      </c>
      <c r="W99" s="120">
        <f>AVERAGE(W91:W98)</f>
        <v>2.7330095893978452</v>
      </c>
      <c r="X99" s="120">
        <f>STDEVA(W91:W98)</f>
        <v>0.17848478152026506</v>
      </c>
      <c r="Y99" s="120">
        <f>AVERAGE(Y91:Y98)</f>
        <v>99.221894125000006</v>
      </c>
      <c r="Z99" s="120">
        <f>AVERAGE(Z91:Z98)</f>
        <v>93.124613625000009</v>
      </c>
      <c r="AA99" s="120"/>
    </row>
    <row r="100" spans="1:27" x14ac:dyDescent="0.2">
      <c r="A100" s="120"/>
      <c r="B100" s="253"/>
      <c r="C100" s="120"/>
      <c r="E100" s="120"/>
      <c r="F100" s="120"/>
      <c r="G100" s="120"/>
      <c r="H100" s="120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Y100" s="121"/>
      <c r="Z100" s="120"/>
      <c r="AA100" s="120"/>
    </row>
    <row r="101" spans="1:27" x14ac:dyDescent="0.2">
      <c r="A101" s="22" t="s">
        <v>468</v>
      </c>
      <c r="C101" s="120">
        <v>3.1864273977427109</v>
      </c>
      <c r="E101" s="120">
        <v>0.13316578371353335</v>
      </c>
      <c r="G101" s="120">
        <v>0.16650080075933255</v>
      </c>
      <c r="I101" s="120">
        <v>5.124689593394436E-2</v>
      </c>
      <c r="K101" s="120">
        <v>0.55624963308191444</v>
      </c>
      <c r="M101" s="120">
        <v>5.4539752010420628</v>
      </c>
      <c r="O101" s="120">
        <v>75.502235711840186</v>
      </c>
      <c r="Q101" s="120">
        <v>13.154386961587941</v>
      </c>
      <c r="S101" s="120">
        <v>0.27821299618334649</v>
      </c>
      <c r="U101" s="120">
        <v>3.7280277987048818E-2</v>
      </c>
      <c r="W101" s="120">
        <v>1.4803204149431046</v>
      </c>
      <c r="Y101" s="120">
        <v>100.59311700000001</v>
      </c>
      <c r="Z101" s="120">
        <v>96.394131000000002</v>
      </c>
      <c r="AA101" s="120"/>
    </row>
    <row r="102" spans="1:27" x14ac:dyDescent="0.2">
      <c r="C102" s="120">
        <v>3.0402074707690607</v>
      </c>
      <c r="E102" s="120">
        <v>0.12909564281720212</v>
      </c>
      <c r="G102" s="120">
        <v>0.10449878535253715</v>
      </c>
      <c r="I102" s="120">
        <v>3.5195267246816715E-2</v>
      </c>
      <c r="K102" s="120">
        <v>0.57455350646282066</v>
      </c>
      <c r="M102" s="120">
        <v>5.2259173749301038</v>
      </c>
      <c r="O102" s="120">
        <v>75.863953468230548</v>
      </c>
      <c r="Q102" s="120">
        <v>13.086687793646119</v>
      </c>
      <c r="S102" s="120">
        <v>0.18785883598592645</v>
      </c>
      <c r="U102" s="120">
        <v>8.0337564226539593E-2</v>
      </c>
      <c r="W102" s="120">
        <v>1.671695327561705</v>
      </c>
      <c r="Y102" s="120">
        <v>101.088966</v>
      </c>
      <c r="Z102" s="120">
        <v>96.410690000000002</v>
      </c>
      <c r="AA102" s="120"/>
    </row>
    <row r="103" spans="1:27" x14ac:dyDescent="0.2">
      <c r="C103" s="120">
        <v>2.9302482573810291</v>
      </c>
      <c r="E103" s="120">
        <v>0.14057343417008442</v>
      </c>
      <c r="G103" s="120">
        <v>0.21276389487876321</v>
      </c>
      <c r="I103" s="120">
        <v>5.6405667551025461E-2</v>
      </c>
      <c r="K103" s="120">
        <v>0.57586124691532825</v>
      </c>
      <c r="M103" s="120">
        <v>5.0344665010006677</v>
      </c>
      <c r="O103" s="120">
        <v>76.251065771897743</v>
      </c>
      <c r="Q103" s="120">
        <v>13.076135004934345</v>
      </c>
      <c r="S103" s="120">
        <v>0.30909321754719599</v>
      </c>
      <c r="U103" s="120">
        <v>4.3467329665666819E-2</v>
      </c>
      <c r="W103" s="120">
        <v>1.3699207209339441</v>
      </c>
      <c r="Y103" s="120">
        <v>100.34607699999999</v>
      </c>
      <c r="Z103" s="120">
        <v>95.522315999999989</v>
      </c>
    </row>
    <row r="104" spans="1:27" x14ac:dyDescent="0.2">
      <c r="C104" s="120">
        <v>2.3731954729988707</v>
      </c>
      <c r="E104" s="120">
        <v>0.17188759520723521</v>
      </c>
      <c r="G104" s="120">
        <v>0.14593957037700023</v>
      </c>
      <c r="I104" s="120">
        <v>4.1587972945416857E-2</v>
      </c>
      <c r="K104" s="120">
        <v>0.59904048361935125</v>
      </c>
      <c r="M104" s="120">
        <v>5.3411103986696506</v>
      </c>
      <c r="O104" s="120">
        <v>76.423108403445312</v>
      </c>
      <c r="Q104" s="120">
        <v>12.936117337694176</v>
      </c>
      <c r="S104" s="120">
        <v>0.24821540901890987</v>
      </c>
      <c r="U104" s="120">
        <v>5.1858611125185229E-2</v>
      </c>
      <c r="W104" s="120">
        <v>1.6679429047361491</v>
      </c>
      <c r="Y104" s="120">
        <v>101.65788999999999</v>
      </c>
      <c r="Z104" s="120">
        <v>96.157607999999996</v>
      </c>
    </row>
    <row r="105" spans="1:27" x14ac:dyDescent="0.2">
      <c r="C105" s="120">
        <v>2.4317964900961182</v>
      </c>
      <c r="E105" s="120">
        <v>0.13034846015152485</v>
      </c>
      <c r="G105" s="120">
        <v>0.19076416522891218</v>
      </c>
      <c r="I105" s="120">
        <v>5.3022819782573088E-2</v>
      </c>
      <c r="K105" s="120">
        <v>0.63497411541672877</v>
      </c>
      <c r="M105" s="120">
        <v>5.7743718507277961</v>
      </c>
      <c r="O105" s="120">
        <v>75.780920281537092</v>
      </c>
      <c r="Q105" s="120">
        <v>13.01920349118455</v>
      </c>
      <c r="S105" s="120">
        <v>0.33067762021344288</v>
      </c>
      <c r="U105" s="120">
        <v>2.3067719913270709E-2</v>
      </c>
      <c r="W105" s="120">
        <v>1.6308634085384917</v>
      </c>
      <c r="Y105" s="120">
        <v>100.370178</v>
      </c>
      <c r="Z105" s="120">
        <v>95.943595999999999</v>
      </c>
    </row>
    <row r="106" spans="1:27" x14ac:dyDescent="0.2">
      <c r="C106" s="120">
        <v>3.1805754986518582</v>
      </c>
      <c r="E106" s="120">
        <v>0.13674445494093534</v>
      </c>
      <c r="G106" s="120">
        <v>0.23791650088820993</v>
      </c>
      <c r="I106" s="120">
        <v>4.8723269816582086E-2</v>
      </c>
      <c r="K106" s="120">
        <v>0.55477865006481131</v>
      </c>
      <c r="M106" s="120">
        <v>6.3230914573185233</v>
      </c>
      <c r="O106" s="120">
        <v>74.762435133345264</v>
      </c>
      <c r="Q106" s="120">
        <v>12.858559611303363</v>
      </c>
      <c r="S106" s="120">
        <v>0.31702304454541913</v>
      </c>
      <c r="U106" s="120">
        <v>2.5704851729260347E-2</v>
      </c>
      <c r="W106" s="120">
        <v>1.5544599838114348</v>
      </c>
      <c r="Y106" s="120">
        <v>97.619422999999998</v>
      </c>
      <c r="Z106" s="120">
        <v>96.335898999999998</v>
      </c>
    </row>
    <row r="107" spans="1:27" x14ac:dyDescent="0.2">
      <c r="A107" s="22" t="s">
        <v>1103</v>
      </c>
      <c r="B107" s="22">
        <v>6</v>
      </c>
      <c r="C107" s="120">
        <f>AVERAGE(C101:C106)</f>
        <v>2.8570750979399411</v>
      </c>
      <c r="D107" s="120">
        <f>STDEVA(C101:C106)</f>
        <v>0.36524474249726024</v>
      </c>
      <c r="E107" s="120">
        <f>AVERAGE(E101:E106)</f>
        <v>0.14030256183341919</v>
      </c>
      <c r="F107" s="120">
        <f>STDEVA(E101:E106)</f>
        <v>1.603721051659698E-2</v>
      </c>
      <c r="G107" s="120">
        <f>AVERAGE(G101:G106)</f>
        <v>0.17639728624745921</v>
      </c>
      <c r="H107" s="120">
        <f>STDEVA(G101:G106)</f>
        <v>4.7976157655702928E-2</v>
      </c>
      <c r="I107" s="120">
        <f>AVERAGE(I101:I106)</f>
        <v>4.7696982212726426E-2</v>
      </c>
      <c r="J107" s="120">
        <f>STDEVA(I101:I106)</f>
        <v>7.8927025933166976E-3</v>
      </c>
      <c r="K107" s="120">
        <f>AVERAGE(K101:K106)</f>
        <v>0.58257627259349254</v>
      </c>
      <c r="L107" s="120">
        <f>STDEVA(K101:K106)</f>
        <v>3.0304654064014884E-2</v>
      </c>
      <c r="M107" s="120">
        <f>AVERAGE(M101:M106)</f>
        <v>5.5254887972814677</v>
      </c>
      <c r="N107" s="120">
        <f>STDEVA(M101:M106)</f>
        <v>0.46218357790972942</v>
      </c>
      <c r="O107" s="120">
        <f>AVERAGE(O101:O106)</f>
        <v>75.763953128382681</v>
      </c>
      <c r="P107" s="120">
        <f>STDEVA(O101:O106)</f>
        <v>0.59221392365874426</v>
      </c>
      <c r="Q107" s="120">
        <f>AVERAGE(Q101:Q106)</f>
        <v>13.021848366725083</v>
      </c>
      <c r="R107" s="120">
        <f>STDEVA(Q101:Q106)</f>
        <v>0.1083860616981997</v>
      </c>
      <c r="S107" s="120">
        <f>AVERAGE(S101:S106)</f>
        <v>0.2785135205823735</v>
      </c>
      <c r="T107" s="120">
        <f>STDEVA(S101:S106)</f>
        <v>5.3433196256912396E-2</v>
      </c>
      <c r="U107" s="120">
        <f>AVERAGE(U101:U106)</f>
        <v>4.3619392441161919E-2</v>
      </c>
      <c r="V107" s="120">
        <f>STDEVA(U101:U106)</f>
        <v>2.0974357542226443E-2</v>
      </c>
      <c r="W107" s="120">
        <f>AVERAGE(W101:W106)</f>
        <v>1.562533793420805</v>
      </c>
      <c r="X107" s="120">
        <f>STDEVA(W101:W106)</f>
        <v>0.11968314775403541</v>
      </c>
      <c r="Y107" s="120">
        <f>AVERAGE(Y101:Y106)</f>
        <v>100.27927516666666</v>
      </c>
      <c r="Z107" s="120">
        <f>AVERAGE(Z101:Z106)</f>
        <v>96.127373333333324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3"/>
  <sheetViews>
    <sheetView workbookViewId="0"/>
  </sheetViews>
  <sheetFormatPr baseColWidth="10" defaultRowHeight="15" x14ac:dyDescent="0.2"/>
  <cols>
    <col min="1" max="1" width="14.5" style="172" customWidth="1"/>
    <col min="2" max="12" width="10.83203125" style="22"/>
    <col min="13" max="13" width="10.83203125" style="119"/>
    <col min="14" max="15" width="10.83203125" style="120"/>
    <col min="16" max="17" width="10.83203125" style="119"/>
    <col min="18" max="18" width="10.83203125" style="121"/>
    <col min="19" max="19" width="11.5" style="119" bestFit="1" customWidth="1"/>
    <col min="20" max="21" width="11" style="119" bestFit="1" customWidth="1"/>
    <col min="22" max="22" width="11" style="122" bestFit="1" customWidth="1"/>
    <col min="23" max="23" width="11.5" style="122" bestFit="1" customWidth="1"/>
    <col min="24" max="26" width="11" style="122" bestFit="1" customWidth="1"/>
    <col min="27" max="16384" width="10.83203125" style="22"/>
  </cols>
  <sheetData>
    <row r="1" spans="1:26" x14ac:dyDescent="0.2">
      <c r="A1" s="172" t="s">
        <v>991</v>
      </c>
    </row>
    <row r="3" spans="1:26" s="176" customFormat="1" ht="16" customHeight="1" x14ac:dyDescent="0.2">
      <c r="A3" s="173"/>
      <c r="B3" s="174"/>
      <c r="C3" s="235" t="s">
        <v>336</v>
      </c>
      <c r="D3" s="236"/>
      <c r="E3" s="236"/>
      <c r="F3" s="236"/>
      <c r="G3" s="236"/>
      <c r="H3" s="236"/>
      <c r="I3" s="236"/>
      <c r="J3" s="236"/>
      <c r="K3" s="236"/>
      <c r="L3" s="237"/>
      <c r="M3" s="238" t="s">
        <v>337</v>
      </c>
      <c r="N3" s="239"/>
      <c r="O3" s="239"/>
      <c r="P3" s="239"/>
      <c r="Q3" s="239"/>
      <c r="R3" s="239"/>
      <c r="S3" s="239"/>
      <c r="T3" s="239"/>
      <c r="U3" s="175"/>
      <c r="V3" s="240" t="s">
        <v>338</v>
      </c>
      <c r="W3" s="241"/>
      <c r="X3" s="241"/>
      <c r="Y3" s="241"/>
      <c r="Z3" s="242"/>
    </row>
    <row r="4" spans="1:26" s="182" customFormat="1" ht="16" customHeight="1" x14ac:dyDescent="0.2">
      <c r="A4" s="177" t="s">
        <v>339</v>
      </c>
      <c r="B4" s="178" t="s">
        <v>340</v>
      </c>
      <c r="C4" s="243" t="s">
        <v>977</v>
      </c>
      <c r="D4" s="244"/>
      <c r="E4" s="244" t="s">
        <v>978</v>
      </c>
      <c r="F4" s="244"/>
      <c r="G4" s="244" t="s">
        <v>979</v>
      </c>
      <c r="H4" s="244"/>
      <c r="I4" s="244" t="s">
        <v>980</v>
      </c>
      <c r="J4" s="244"/>
      <c r="K4" s="244" t="s">
        <v>981</v>
      </c>
      <c r="L4" s="245"/>
      <c r="M4" s="179" t="s">
        <v>982</v>
      </c>
      <c r="N4" s="246" t="s">
        <v>341</v>
      </c>
      <c r="O4" s="246"/>
      <c r="P4" s="247" t="s">
        <v>983</v>
      </c>
      <c r="Q4" s="247"/>
      <c r="R4" s="178" t="s">
        <v>984</v>
      </c>
      <c r="S4" s="248" t="s">
        <v>342</v>
      </c>
      <c r="T4" s="248"/>
      <c r="U4" s="180" t="s">
        <v>985</v>
      </c>
      <c r="V4" s="249" t="s">
        <v>986</v>
      </c>
      <c r="W4" s="250"/>
      <c r="X4" s="251" t="s">
        <v>987</v>
      </c>
      <c r="Y4" s="251"/>
      <c r="Z4" s="181" t="s">
        <v>988</v>
      </c>
    </row>
    <row r="5" spans="1:26" s="187" customFormat="1" ht="16" customHeight="1" thickBot="1" x14ac:dyDescent="0.25">
      <c r="A5" s="183"/>
      <c r="B5" s="184"/>
      <c r="C5" s="232" t="s">
        <v>577</v>
      </c>
      <c r="D5" s="233"/>
      <c r="E5" s="233" t="s">
        <v>577</v>
      </c>
      <c r="F5" s="233"/>
      <c r="G5" s="233" t="s">
        <v>577</v>
      </c>
      <c r="H5" s="233"/>
      <c r="I5" s="233" t="s">
        <v>577</v>
      </c>
      <c r="J5" s="233"/>
      <c r="K5" s="233" t="s">
        <v>577</v>
      </c>
      <c r="L5" s="234"/>
      <c r="M5" s="185" t="s">
        <v>989</v>
      </c>
      <c r="N5" s="227" t="s">
        <v>577</v>
      </c>
      <c r="O5" s="227"/>
      <c r="P5" s="228" t="s">
        <v>577</v>
      </c>
      <c r="Q5" s="228"/>
      <c r="R5" s="184"/>
      <c r="S5" s="228" t="s">
        <v>577</v>
      </c>
      <c r="T5" s="228"/>
      <c r="U5" s="185" t="s">
        <v>577</v>
      </c>
      <c r="V5" s="229" t="s">
        <v>578</v>
      </c>
      <c r="W5" s="230"/>
      <c r="X5" s="231" t="s">
        <v>578</v>
      </c>
      <c r="Y5" s="231"/>
      <c r="Z5" s="186" t="s">
        <v>343</v>
      </c>
    </row>
    <row r="6" spans="1:26" ht="16" thickTop="1" x14ac:dyDescent="0.2">
      <c r="A6" s="118"/>
    </row>
    <row r="7" spans="1:26" x14ac:dyDescent="0.2">
      <c r="A7" s="188" t="s">
        <v>990</v>
      </c>
    </row>
    <row r="8" spans="1:26" x14ac:dyDescent="0.2">
      <c r="A8" s="189" t="s">
        <v>344</v>
      </c>
      <c r="B8" s="22">
        <v>1</v>
      </c>
      <c r="C8" s="22">
        <v>738300</v>
      </c>
      <c r="D8" s="22">
        <v>500</v>
      </c>
      <c r="E8" s="22">
        <v>1383</v>
      </c>
      <c r="F8" s="22">
        <v>14</v>
      </c>
      <c r="G8" s="22">
        <v>980</v>
      </c>
      <c r="H8" s="22">
        <v>70</v>
      </c>
      <c r="I8" s="22">
        <v>962</v>
      </c>
      <c r="J8" s="22">
        <v>14</v>
      </c>
      <c r="K8" s="22">
        <v>2430</v>
      </c>
      <c r="L8" s="22">
        <v>14</v>
      </c>
      <c r="M8" s="119">
        <v>4.9810169999999999E-3</v>
      </c>
      <c r="N8" s="120">
        <v>3.97</v>
      </c>
      <c r="O8" s="120">
        <v>7.0000000000000007E-2</v>
      </c>
      <c r="P8" s="119">
        <v>9.3951270000000005</v>
      </c>
      <c r="Q8" s="119">
        <v>2.9825560000000002</v>
      </c>
      <c r="R8" s="121">
        <v>1.7581519999999999</v>
      </c>
      <c r="S8" s="119">
        <v>2.2000000000000002</v>
      </c>
      <c r="T8" s="119">
        <v>0.70000000000000007</v>
      </c>
      <c r="U8" s="119">
        <v>0.70551649999999999</v>
      </c>
      <c r="V8" s="122">
        <v>3.2905E-3</v>
      </c>
      <c r="W8" s="122">
        <v>0.56767299999999998</v>
      </c>
      <c r="X8" s="122">
        <v>1.8713E-3</v>
      </c>
      <c r="Y8" s="122">
        <v>1.0540989999999999</v>
      </c>
      <c r="Z8" s="122">
        <v>9.4821999999999997E-3</v>
      </c>
    </row>
    <row r="9" spans="1:26" x14ac:dyDescent="0.2">
      <c r="A9" s="189" t="s">
        <v>345</v>
      </c>
      <c r="B9" s="22">
        <v>1.3</v>
      </c>
      <c r="C9" s="22">
        <v>64000</v>
      </c>
      <c r="D9" s="22">
        <v>160</v>
      </c>
      <c r="E9" s="22">
        <v>3285</v>
      </c>
      <c r="F9" s="22">
        <v>14</v>
      </c>
      <c r="G9" s="22">
        <v>94</v>
      </c>
      <c r="H9" s="22">
        <v>6</v>
      </c>
      <c r="I9" s="22">
        <v>2138</v>
      </c>
      <c r="J9" s="22">
        <v>11</v>
      </c>
      <c r="K9" s="22">
        <v>36.800000000000004</v>
      </c>
      <c r="L9" s="22">
        <v>1.8</v>
      </c>
      <c r="M9" s="119">
        <v>4.4027610000000002E-2</v>
      </c>
      <c r="N9" s="120">
        <v>3.72</v>
      </c>
      <c r="O9" s="120">
        <v>0.02</v>
      </c>
      <c r="P9" s="119">
        <v>16.30668</v>
      </c>
      <c r="Q9" s="119">
        <v>0.18293619999999999</v>
      </c>
      <c r="R9" s="121">
        <v>83.624799999999993</v>
      </c>
      <c r="S9" s="119">
        <v>3.86</v>
      </c>
      <c r="T9" s="119">
        <v>0.04</v>
      </c>
      <c r="U9" s="119">
        <v>4.6508099999999997E-2</v>
      </c>
      <c r="V9" s="122">
        <v>5.4850000000000005E-4</v>
      </c>
      <c r="W9" s="122">
        <v>5.0653839999999999</v>
      </c>
      <c r="X9" s="122">
        <v>5.1282500000000002E-2</v>
      </c>
      <c r="Y9" s="122">
        <v>0.49866759999999999</v>
      </c>
      <c r="Z9" s="122">
        <v>2.6587900000000001E-2</v>
      </c>
    </row>
    <row r="10" spans="1:26" x14ac:dyDescent="0.2">
      <c r="A10" s="189" t="s">
        <v>346</v>
      </c>
      <c r="B10" s="22">
        <v>1.8</v>
      </c>
      <c r="C10" s="22">
        <v>100040</v>
      </c>
      <c r="D10" s="22">
        <v>170</v>
      </c>
      <c r="E10" s="22">
        <v>6075</v>
      </c>
      <c r="F10" s="22">
        <v>17</v>
      </c>
      <c r="G10" s="22">
        <v>121</v>
      </c>
      <c r="H10" s="22">
        <v>9</v>
      </c>
      <c r="I10" s="22">
        <v>4984</v>
      </c>
      <c r="J10" s="22">
        <v>13</v>
      </c>
      <c r="K10" s="22">
        <v>11.200000000000001</v>
      </c>
      <c r="L10" s="22">
        <v>1.2000000000000002</v>
      </c>
      <c r="M10" s="119">
        <v>8.1417950000000003E-2</v>
      </c>
      <c r="N10" s="120">
        <v>4.6890000000000001</v>
      </c>
      <c r="O10" s="120">
        <v>1.8000000000000002E-2</v>
      </c>
      <c r="P10" s="119">
        <v>16.122859999999999</v>
      </c>
      <c r="Q10" s="119">
        <v>7.9899300000000006E-2</v>
      </c>
      <c r="R10" s="121">
        <v>97.789180000000002</v>
      </c>
      <c r="S10" s="119">
        <v>3.8140000000000001</v>
      </c>
      <c r="T10" s="119">
        <v>1.9E-2</v>
      </c>
      <c r="U10" s="119">
        <v>2.5378899999999999E-2</v>
      </c>
      <c r="V10" s="122">
        <v>7.3999999999999996E-5</v>
      </c>
      <c r="W10" s="122">
        <v>16.480370000000001</v>
      </c>
      <c r="X10" s="122">
        <v>6.0652499999999998E-2</v>
      </c>
      <c r="Y10" s="122">
        <v>0.32462829999999998</v>
      </c>
      <c r="Z10" s="122">
        <v>5.4691000000000002E-3</v>
      </c>
    </row>
    <row r="11" spans="1:26" x14ac:dyDescent="0.2">
      <c r="A11" s="189" t="s">
        <v>347</v>
      </c>
      <c r="B11" s="22">
        <v>3</v>
      </c>
      <c r="C11" s="22">
        <v>198460</v>
      </c>
      <c r="D11" s="22">
        <v>200</v>
      </c>
      <c r="E11" s="22">
        <v>11190</v>
      </c>
      <c r="F11" s="22">
        <v>30</v>
      </c>
      <c r="G11" s="22">
        <v>207</v>
      </c>
      <c r="H11" s="22">
        <v>19</v>
      </c>
      <c r="I11" s="22">
        <v>12210</v>
      </c>
      <c r="J11" s="22">
        <v>30</v>
      </c>
      <c r="K11" s="22">
        <v>69</v>
      </c>
      <c r="L11" s="22">
        <v>2</v>
      </c>
      <c r="M11" s="119">
        <v>8.6445569999999999E-2</v>
      </c>
      <c r="N11" s="120">
        <v>6.24</v>
      </c>
      <c r="O11" s="120">
        <v>0.02</v>
      </c>
      <c r="P11" s="119">
        <v>16.182690000000001</v>
      </c>
      <c r="Q11" s="119">
        <v>8.1745600000000002E-2</v>
      </c>
      <c r="R11" s="121">
        <v>91.089259999999996</v>
      </c>
      <c r="S11" s="119">
        <v>3.8280000000000003</v>
      </c>
      <c r="T11" s="119">
        <v>1.9E-2</v>
      </c>
      <c r="U11" s="119">
        <v>2.5746499999999999E-2</v>
      </c>
      <c r="V11" s="122">
        <v>2.9849999999999999E-4</v>
      </c>
      <c r="W11" s="122">
        <v>4.2629339999999996</v>
      </c>
      <c r="X11" s="122">
        <v>5.6288100000000001E-2</v>
      </c>
      <c r="Y11" s="122">
        <v>0.2811612</v>
      </c>
      <c r="Z11" s="122">
        <v>9.5197000000000007E-3</v>
      </c>
    </row>
    <row r="12" spans="1:26" x14ac:dyDescent="0.2">
      <c r="A12" s="189" t="s">
        <v>348</v>
      </c>
      <c r="B12" s="22">
        <v>5</v>
      </c>
      <c r="C12" s="22">
        <v>33910</v>
      </c>
      <c r="D12" s="22">
        <v>160</v>
      </c>
      <c r="E12" s="22">
        <v>1990</v>
      </c>
      <c r="F12" s="22">
        <v>10</v>
      </c>
      <c r="G12" s="22">
        <v>55</v>
      </c>
      <c r="H12" s="22">
        <v>8</v>
      </c>
      <c r="I12" s="22">
        <v>2315</v>
      </c>
      <c r="J12" s="22">
        <v>12</v>
      </c>
      <c r="K12" s="22">
        <v>7.5</v>
      </c>
      <c r="L12" s="22">
        <v>1.2000000000000002</v>
      </c>
      <c r="M12" s="119">
        <v>2.6665910000000001E-2</v>
      </c>
      <c r="N12" s="120">
        <v>6.66</v>
      </c>
      <c r="O12" s="120">
        <v>0.05</v>
      </c>
      <c r="P12" s="119">
        <v>16.21078</v>
      </c>
      <c r="Q12" s="119">
        <v>0.21147340000000001</v>
      </c>
      <c r="R12" s="121">
        <v>94.948589999999996</v>
      </c>
      <c r="S12" s="119">
        <v>3.83</v>
      </c>
      <c r="T12" s="119">
        <v>0.05</v>
      </c>
      <c r="U12" s="119">
        <v>5.2803099999999999E-2</v>
      </c>
      <c r="V12" s="122">
        <v>1.6919999999999999E-4</v>
      </c>
      <c r="W12" s="122">
        <v>20.70467</v>
      </c>
      <c r="X12" s="122">
        <v>5.85713E-2</v>
      </c>
      <c r="Y12" s="122">
        <v>0.68253249999999999</v>
      </c>
      <c r="Z12" s="122">
        <v>1.4944000000000001E-2</v>
      </c>
    </row>
    <row r="13" spans="1:26" x14ac:dyDescent="0.2">
      <c r="A13" s="189" t="s">
        <v>349</v>
      </c>
      <c r="B13" s="22">
        <v>8</v>
      </c>
      <c r="C13" s="22">
        <v>12640</v>
      </c>
      <c r="D13" s="22">
        <v>150</v>
      </c>
      <c r="E13" s="22">
        <v>696</v>
      </c>
      <c r="F13" s="22">
        <v>7</v>
      </c>
      <c r="G13" s="22">
        <v>32</v>
      </c>
      <c r="H13" s="22">
        <v>6</v>
      </c>
      <c r="I13" s="22">
        <v>858</v>
      </c>
      <c r="J13" s="22">
        <v>10</v>
      </c>
      <c r="K13" s="22">
        <v>5.6000000000000005</v>
      </c>
      <c r="L13" s="22">
        <v>1.1000000000000001</v>
      </c>
      <c r="M13" s="119">
        <v>9.3290609999999996E-3</v>
      </c>
      <c r="N13" s="120">
        <v>7.0600000000000005</v>
      </c>
      <c r="O13" s="120">
        <v>0.11</v>
      </c>
      <c r="P13" s="119">
        <v>16.089639999999999</v>
      </c>
      <c r="Q13" s="119">
        <v>0.55232740000000002</v>
      </c>
      <c r="R13" s="121">
        <v>88.432810000000003</v>
      </c>
      <c r="S13" s="119">
        <v>3.81</v>
      </c>
      <c r="T13" s="119">
        <v>0.13</v>
      </c>
      <c r="U13" s="119">
        <v>0.1316184</v>
      </c>
      <c r="V13" s="122">
        <v>3.8739999999999998E-4</v>
      </c>
      <c r="W13" s="122">
        <v>22.76118</v>
      </c>
      <c r="X13" s="122">
        <v>5.49626E-2</v>
      </c>
      <c r="Y13" s="122">
        <v>1.592301</v>
      </c>
      <c r="Z13" s="122">
        <v>4.0597000000000001E-2</v>
      </c>
    </row>
    <row r="15" spans="1:26" x14ac:dyDescent="0.2">
      <c r="A15" s="191"/>
    </row>
    <row r="17" spans="1:26" x14ac:dyDescent="0.2">
      <c r="A17" s="192" t="s">
        <v>350</v>
      </c>
    </row>
    <row r="18" spans="1:26" x14ac:dyDescent="0.2">
      <c r="A18" s="189" t="s">
        <v>351</v>
      </c>
      <c r="B18" s="22">
        <v>1</v>
      </c>
      <c r="C18" s="22">
        <v>551200</v>
      </c>
      <c r="D18" s="22">
        <v>300</v>
      </c>
      <c r="E18" s="22">
        <v>13</v>
      </c>
      <c r="F18" s="22">
        <v>13</v>
      </c>
      <c r="G18" s="22">
        <v>530</v>
      </c>
      <c r="H18" s="22">
        <v>20</v>
      </c>
      <c r="I18" s="22">
        <v>163</v>
      </c>
      <c r="J18" s="22">
        <v>15</v>
      </c>
      <c r="K18" s="22">
        <v>1848</v>
      </c>
      <c r="L18" s="22">
        <v>12</v>
      </c>
      <c r="M18" s="119">
        <v>4.8496040000000001E-5</v>
      </c>
      <c r="N18" s="120">
        <v>70</v>
      </c>
      <c r="O18" s="120">
        <v>70</v>
      </c>
      <c r="P18" s="119">
        <v>-51.612119999999997</v>
      </c>
      <c r="Q18" s="119">
        <v>285.887</v>
      </c>
      <c r="R18" s="121">
        <v>-0.1230576</v>
      </c>
      <c r="S18" s="119">
        <v>-10</v>
      </c>
      <c r="T18" s="119">
        <v>70</v>
      </c>
      <c r="U18" s="119">
        <v>68.156610000000001</v>
      </c>
      <c r="V18" s="122">
        <v>3.3535000000000001E-3</v>
      </c>
      <c r="W18" s="122">
        <v>0.6702439</v>
      </c>
      <c r="X18" s="122">
        <v>2.3799999999999999E-5</v>
      </c>
      <c r="Y18" s="122">
        <v>97.181610000000006</v>
      </c>
      <c r="Z18" s="122">
        <v>7.8200000000000003E-5</v>
      </c>
    </row>
    <row r="19" spans="1:26" x14ac:dyDescent="0.2">
      <c r="A19" s="189" t="s">
        <v>352</v>
      </c>
      <c r="B19" s="22">
        <v>1.3</v>
      </c>
      <c r="C19" s="22">
        <v>6930</v>
      </c>
      <c r="D19" s="22">
        <v>150</v>
      </c>
      <c r="E19" s="22">
        <v>130</v>
      </c>
      <c r="F19" s="22">
        <v>4</v>
      </c>
      <c r="G19" s="22">
        <v>40</v>
      </c>
      <c r="H19" s="22">
        <v>6</v>
      </c>
      <c r="I19" s="22">
        <v>666</v>
      </c>
      <c r="J19" s="22">
        <v>10</v>
      </c>
      <c r="K19" s="22">
        <v>14.9</v>
      </c>
      <c r="L19" s="22">
        <v>1.3</v>
      </c>
      <c r="M19" s="119">
        <v>1.7400920000000002E-3</v>
      </c>
      <c r="N19" s="120">
        <v>29.6</v>
      </c>
      <c r="O19" s="120">
        <v>1.1000000000000001</v>
      </c>
      <c r="P19" s="119">
        <v>20.588370000000001</v>
      </c>
      <c r="Q19" s="119">
        <v>3.323197</v>
      </c>
      <c r="R19" s="121">
        <v>38.165570000000002</v>
      </c>
      <c r="S19" s="119">
        <v>4.9000000000000004</v>
      </c>
      <c r="T19" s="119">
        <v>0.8</v>
      </c>
      <c r="U19" s="119">
        <v>0.78517990000000004</v>
      </c>
      <c r="V19" s="122">
        <v>2.0711000000000002E-3</v>
      </c>
      <c r="W19" s="122">
        <v>9.3411360000000005</v>
      </c>
      <c r="X19" s="122">
        <v>1.8537399999999999E-2</v>
      </c>
      <c r="Y19" s="122">
        <v>3.9641649999999999</v>
      </c>
      <c r="Z19" s="122">
        <v>0.1314844</v>
      </c>
    </row>
    <row r="20" spans="1:26" x14ac:dyDescent="0.2">
      <c r="A20" s="189" t="s">
        <v>353</v>
      </c>
      <c r="B20" s="22">
        <v>1.8</v>
      </c>
      <c r="C20" s="22">
        <v>14680</v>
      </c>
      <c r="D20" s="22">
        <v>160</v>
      </c>
      <c r="E20" s="22">
        <v>461</v>
      </c>
      <c r="F20" s="22">
        <v>5</v>
      </c>
      <c r="G20" s="22">
        <v>53</v>
      </c>
      <c r="H20" s="22">
        <v>5</v>
      </c>
      <c r="I20" s="22">
        <v>2293</v>
      </c>
      <c r="J20" s="22">
        <v>12</v>
      </c>
      <c r="K20" s="22">
        <v>25</v>
      </c>
      <c r="L20" s="22">
        <v>1.4000000000000001</v>
      </c>
      <c r="M20" s="119">
        <v>6.1736740000000005E-3</v>
      </c>
      <c r="N20" s="120">
        <v>28.8</v>
      </c>
      <c r="O20" s="120">
        <v>0.4</v>
      </c>
      <c r="P20" s="119">
        <v>16.944009999999999</v>
      </c>
      <c r="Q20" s="119">
        <v>1.009099</v>
      </c>
      <c r="R20" s="121">
        <v>52.673400000000001</v>
      </c>
      <c r="S20" s="119">
        <v>4</v>
      </c>
      <c r="T20" s="119">
        <v>0.2</v>
      </c>
      <c r="U20" s="119">
        <v>0.23910880000000001</v>
      </c>
      <c r="V20" s="122">
        <v>1.5851999999999999E-3</v>
      </c>
      <c r="W20" s="122">
        <v>6.1822910000000002</v>
      </c>
      <c r="X20" s="122">
        <v>3.1086699999999998E-2</v>
      </c>
      <c r="Y20" s="122">
        <v>1.598522</v>
      </c>
      <c r="Z20" s="122">
        <v>0.1157156</v>
      </c>
    </row>
    <row r="21" spans="1:26" x14ac:dyDescent="0.2">
      <c r="A21" s="189" t="s">
        <v>354</v>
      </c>
      <c r="B21" s="22">
        <v>3</v>
      </c>
      <c r="C21" s="22">
        <v>25720</v>
      </c>
      <c r="D21" s="22">
        <v>160</v>
      </c>
      <c r="E21" s="22">
        <v>1112</v>
      </c>
      <c r="F21" s="22">
        <v>7</v>
      </c>
      <c r="G21" s="22">
        <v>62</v>
      </c>
      <c r="H21" s="22">
        <v>4</v>
      </c>
      <c r="I21" s="22">
        <v>4985</v>
      </c>
      <c r="J21" s="22">
        <v>16</v>
      </c>
      <c r="K21" s="22">
        <v>30.200000000000003</v>
      </c>
      <c r="L21" s="22">
        <v>1.4000000000000001</v>
      </c>
      <c r="M21" s="119">
        <v>1.490261E-2</v>
      </c>
      <c r="N21" s="120">
        <v>25.88</v>
      </c>
      <c r="O21" s="120">
        <v>0.18</v>
      </c>
      <c r="P21" s="119">
        <v>16.193899999999999</v>
      </c>
      <c r="Q21" s="119">
        <v>0.4088637</v>
      </c>
      <c r="R21" s="121">
        <v>69.395439999999994</v>
      </c>
      <c r="S21" s="119">
        <v>3.83</v>
      </c>
      <c r="T21" s="119">
        <v>0.1</v>
      </c>
      <c r="U21" s="119">
        <v>9.8111100000000007E-2</v>
      </c>
      <c r="V21" s="122">
        <v>1.0250999999999999E-3</v>
      </c>
      <c r="W21" s="122">
        <v>5.1977779999999996</v>
      </c>
      <c r="X21" s="122">
        <v>4.2852800000000003E-2</v>
      </c>
      <c r="Y21" s="122">
        <v>0.88288230000000001</v>
      </c>
      <c r="Z21" s="122">
        <v>8.3472500000000005E-2</v>
      </c>
    </row>
    <row r="22" spans="1:26" x14ac:dyDescent="0.2">
      <c r="A22" s="189" t="s">
        <v>355</v>
      </c>
      <c r="B22" s="22">
        <v>5</v>
      </c>
      <c r="C22" s="22">
        <v>20940</v>
      </c>
      <c r="D22" s="22">
        <v>160</v>
      </c>
      <c r="E22" s="22">
        <v>1295</v>
      </c>
      <c r="F22" s="22">
        <v>9</v>
      </c>
      <c r="G22" s="22">
        <v>38</v>
      </c>
      <c r="H22" s="22">
        <v>8</v>
      </c>
      <c r="I22" s="22">
        <v>6056</v>
      </c>
      <c r="J22" s="22">
        <v>16</v>
      </c>
      <c r="K22" s="22">
        <v>7</v>
      </c>
      <c r="L22" s="22">
        <v>1.2000000000000002</v>
      </c>
      <c r="M22" s="119">
        <v>1.7351449999999997E-2</v>
      </c>
      <c r="N22" s="120">
        <v>27</v>
      </c>
      <c r="O22" s="120">
        <v>0.2</v>
      </c>
      <c r="P22" s="119">
        <v>15.780659999999999</v>
      </c>
      <c r="Q22" s="119">
        <v>0.32561659999999998</v>
      </c>
      <c r="R22" s="121">
        <v>96.717010000000002</v>
      </c>
      <c r="S22" s="119">
        <v>3.73</v>
      </c>
      <c r="T22" s="119">
        <v>0.08</v>
      </c>
      <c r="U22" s="119">
        <v>7.8722600000000004E-2</v>
      </c>
      <c r="V22" s="122">
        <v>1.1E-4</v>
      </c>
      <c r="W22" s="122">
        <v>51.958509999999997</v>
      </c>
      <c r="X22" s="122">
        <v>6.1288299999999997E-2</v>
      </c>
      <c r="Y22" s="122">
        <v>1.050619</v>
      </c>
      <c r="Z22" s="122">
        <v>1.0770800000000001E-2</v>
      </c>
    </row>
    <row r="23" spans="1:26" x14ac:dyDescent="0.2">
      <c r="A23" s="189" t="s">
        <v>356</v>
      </c>
      <c r="B23" s="22">
        <v>8</v>
      </c>
      <c r="C23" s="22">
        <v>7460</v>
      </c>
      <c r="D23" s="22">
        <v>160</v>
      </c>
      <c r="E23" s="22">
        <v>366</v>
      </c>
      <c r="F23" s="22">
        <v>5</v>
      </c>
      <c r="G23" s="22">
        <v>34</v>
      </c>
      <c r="H23" s="22">
        <v>7</v>
      </c>
      <c r="I23" s="22">
        <v>1724</v>
      </c>
      <c r="J23" s="22">
        <v>11</v>
      </c>
      <c r="K23" s="22">
        <v>4.4000000000000004</v>
      </c>
      <c r="L23" s="22">
        <v>1.3</v>
      </c>
      <c r="M23" s="119">
        <v>4.9041670000000001E-3</v>
      </c>
      <c r="N23" s="120">
        <v>27.200000000000003</v>
      </c>
      <c r="O23" s="120">
        <v>0.4</v>
      </c>
      <c r="P23" s="119">
        <v>18.019259999999999</v>
      </c>
      <c r="Q23" s="119">
        <v>1.169003</v>
      </c>
      <c r="R23" s="121">
        <v>87.528459999999995</v>
      </c>
      <c r="S23" s="119">
        <v>4.3</v>
      </c>
      <c r="T23" s="119">
        <v>0.30000000000000004</v>
      </c>
      <c r="U23" s="119">
        <v>0.2768389</v>
      </c>
      <c r="V23" s="122">
        <v>4.1770000000000002E-4</v>
      </c>
      <c r="W23" s="122">
        <v>41.273299999999999</v>
      </c>
      <c r="X23" s="122">
        <v>4.8574899999999997E-2</v>
      </c>
      <c r="Y23" s="122">
        <v>2.4901689999999999</v>
      </c>
      <c r="Z23" s="122">
        <v>4.4387900000000001E-2</v>
      </c>
    </row>
    <row r="25" spans="1:26" x14ac:dyDescent="0.2">
      <c r="A25" s="191"/>
    </row>
    <row r="27" spans="1:26" x14ac:dyDescent="0.2">
      <c r="A27" s="192" t="s">
        <v>357</v>
      </c>
    </row>
    <row r="28" spans="1:26" x14ac:dyDescent="0.2">
      <c r="A28" s="189" t="s">
        <v>358</v>
      </c>
      <c r="B28" s="22">
        <v>1</v>
      </c>
      <c r="C28" s="22">
        <v>562800</v>
      </c>
      <c r="D28" s="22">
        <v>500</v>
      </c>
      <c r="E28" s="22">
        <v>468</v>
      </c>
      <c r="F28" s="22">
        <v>14</v>
      </c>
      <c r="G28" s="22">
        <v>990</v>
      </c>
      <c r="H28" s="22">
        <v>30</v>
      </c>
      <c r="I28" s="22">
        <v>326</v>
      </c>
      <c r="J28" s="22">
        <v>14</v>
      </c>
      <c r="K28" s="22">
        <v>1870</v>
      </c>
      <c r="L28" s="22">
        <v>10</v>
      </c>
      <c r="M28" s="119">
        <v>1.684175E-3</v>
      </c>
      <c r="N28" s="120">
        <v>4</v>
      </c>
      <c r="O28" s="120">
        <v>0.2</v>
      </c>
      <c r="P28" s="119">
        <v>9.9861240000000002</v>
      </c>
      <c r="Q28" s="119">
        <v>6.6766940000000004</v>
      </c>
      <c r="R28" s="121">
        <v>0.82902710000000002</v>
      </c>
      <c r="S28" s="119">
        <v>2.4000000000000004</v>
      </c>
      <c r="T28" s="119">
        <v>1.6</v>
      </c>
      <c r="U28" s="119">
        <v>1.579115</v>
      </c>
      <c r="V28" s="122">
        <v>3.3216000000000001E-3</v>
      </c>
      <c r="W28" s="122">
        <v>0.55819640000000004</v>
      </c>
      <c r="X28" s="122">
        <v>8.3020000000000001E-4</v>
      </c>
      <c r="Y28" s="122">
        <v>3.113156</v>
      </c>
      <c r="Z28" s="122">
        <v>5.1449E-3</v>
      </c>
    </row>
    <row r="29" spans="1:26" x14ac:dyDescent="0.2">
      <c r="A29" s="189" t="s">
        <v>359</v>
      </c>
      <c r="B29" s="22">
        <v>1.3</v>
      </c>
      <c r="C29" s="22">
        <v>33330</v>
      </c>
      <c r="D29" s="22">
        <v>170</v>
      </c>
      <c r="E29" s="22">
        <v>973</v>
      </c>
      <c r="F29" s="22">
        <v>10</v>
      </c>
      <c r="G29" s="22">
        <v>96</v>
      </c>
      <c r="H29" s="22">
        <v>12</v>
      </c>
      <c r="I29" s="22">
        <v>874</v>
      </c>
      <c r="J29" s="22">
        <v>10</v>
      </c>
      <c r="K29" s="22">
        <v>62.2</v>
      </c>
      <c r="L29" s="22">
        <v>1.7000000000000002</v>
      </c>
      <c r="M29" s="119">
        <v>1.304336E-2</v>
      </c>
      <c r="N29" s="120">
        <v>5.16</v>
      </c>
      <c r="O29" s="120">
        <v>0.08</v>
      </c>
      <c r="P29" s="119">
        <v>15.379910000000001</v>
      </c>
      <c r="Q29" s="119">
        <v>0.56540179999999995</v>
      </c>
      <c r="R29" s="121">
        <v>44.850619999999999</v>
      </c>
      <c r="S29" s="119">
        <v>3.64</v>
      </c>
      <c r="T29" s="119">
        <v>0.13</v>
      </c>
      <c r="U29" s="119">
        <v>0.13460369999999999</v>
      </c>
      <c r="V29" s="122">
        <v>1.8472E-3</v>
      </c>
      <c r="W29" s="122">
        <v>2.7559309999999999</v>
      </c>
      <c r="X29" s="122">
        <v>2.9161800000000002E-2</v>
      </c>
      <c r="Y29" s="122">
        <v>1.185953</v>
      </c>
      <c r="Z29" s="122">
        <v>7.7972299999999994E-2</v>
      </c>
    </row>
    <row r="30" spans="1:26" x14ac:dyDescent="0.2">
      <c r="A30" s="189" t="s">
        <v>360</v>
      </c>
      <c r="B30" s="22">
        <v>1.8</v>
      </c>
      <c r="C30" s="22">
        <v>92500</v>
      </c>
      <c r="D30" s="22">
        <v>180</v>
      </c>
      <c r="E30" s="22">
        <v>3152</v>
      </c>
      <c r="F30" s="22">
        <v>11</v>
      </c>
      <c r="G30" s="22">
        <v>149</v>
      </c>
      <c r="H30" s="22">
        <v>9</v>
      </c>
      <c r="I30" s="22">
        <v>2775</v>
      </c>
      <c r="J30" s="22">
        <v>13</v>
      </c>
      <c r="K30" s="22">
        <v>147.6</v>
      </c>
      <c r="L30" s="22">
        <v>2</v>
      </c>
      <c r="M30" s="119">
        <v>4.2235749999999996E-2</v>
      </c>
      <c r="N30" s="120">
        <v>5.05</v>
      </c>
      <c r="O30" s="120">
        <v>0.03</v>
      </c>
      <c r="P30" s="119">
        <v>15.593159999999999</v>
      </c>
      <c r="Q30" s="119">
        <v>0.2051328</v>
      </c>
      <c r="R30" s="121">
        <v>53.062820000000002</v>
      </c>
      <c r="S30" s="119">
        <v>3.69</v>
      </c>
      <c r="T30" s="119">
        <v>0.05</v>
      </c>
      <c r="U30" s="119">
        <v>5.11794E-2</v>
      </c>
      <c r="V30" s="122">
        <v>1.5721000000000001E-3</v>
      </c>
      <c r="W30" s="122">
        <v>1.384628</v>
      </c>
      <c r="X30" s="122">
        <v>3.4029499999999997E-2</v>
      </c>
      <c r="Y30" s="122">
        <v>0.40683049999999998</v>
      </c>
      <c r="Z30" s="122">
        <v>6.6744100000000001E-2</v>
      </c>
    </row>
    <row r="31" spans="1:26" x14ac:dyDescent="0.2">
      <c r="A31" s="189" t="s">
        <v>361</v>
      </c>
      <c r="B31" s="22">
        <v>3</v>
      </c>
      <c r="C31" s="22">
        <v>309100</v>
      </c>
      <c r="D31" s="22">
        <v>200</v>
      </c>
      <c r="E31" s="22">
        <v>8410</v>
      </c>
      <c r="F31" s="22">
        <v>20</v>
      </c>
      <c r="G31" s="22">
        <v>331</v>
      </c>
      <c r="H31" s="22">
        <v>15</v>
      </c>
      <c r="I31" s="22">
        <v>8750</v>
      </c>
      <c r="J31" s="22">
        <v>20</v>
      </c>
      <c r="K31" s="22">
        <v>585</v>
      </c>
      <c r="L31" s="22">
        <v>5</v>
      </c>
      <c r="M31" s="119">
        <v>6.4946150000000008E-2</v>
      </c>
      <c r="N31" s="120">
        <v>5.97</v>
      </c>
      <c r="O31" s="120">
        <v>0.02</v>
      </c>
      <c r="P31" s="119">
        <v>16.259519999999998</v>
      </c>
      <c r="Q31" s="119">
        <v>0.17509340000000001</v>
      </c>
      <c r="R31" s="121">
        <v>44.151130000000002</v>
      </c>
      <c r="S31" s="119">
        <v>3.85</v>
      </c>
      <c r="T31" s="119">
        <v>0.04</v>
      </c>
      <c r="U31" s="119">
        <v>4.4771900000000003E-2</v>
      </c>
      <c r="V31" s="122">
        <v>1.8706E-3</v>
      </c>
      <c r="W31" s="122">
        <v>0.81777520000000004</v>
      </c>
      <c r="X31" s="122">
        <v>2.7154000000000001E-2</v>
      </c>
      <c r="Y31" s="122">
        <v>0.27497899999999997</v>
      </c>
      <c r="Z31" s="122">
        <v>2.91218E-2</v>
      </c>
    </row>
    <row r="32" spans="1:26" x14ac:dyDescent="0.2">
      <c r="A32" s="189" t="s">
        <v>362</v>
      </c>
      <c r="B32" s="22">
        <v>5</v>
      </c>
      <c r="C32" s="22">
        <v>54050</v>
      </c>
      <c r="D32" s="22">
        <v>170</v>
      </c>
      <c r="E32" s="22">
        <v>1610</v>
      </c>
      <c r="F32" s="22">
        <v>9</v>
      </c>
      <c r="G32" s="22">
        <v>80</v>
      </c>
      <c r="H32" s="22">
        <v>5</v>
      </c>
      <c r="I32" s="22">
        <v>1622</v>
      </c>
      <c r="J32" s="22">
        <v>11</v>
      </c>
      <c r="K32" s="22">
        <v>89.600000000000009</v>
      </c>
      <c r="L32" s="22">
        <v>2</v>
      </c>
      <c r="M32" s="119">
        <v>2.157193E-2</v>
      </c>
      <c r="N32" s="120">
        <v>5.79</v>
      </c>
      <c r="O32" s="120">
        <v>0.05</v>
      </c>
      <c r="P32" s="119">
        <v>17.218039999999998</v>
      </c>
      <c r="Q32" s="119">
        <v>0.39793790000000001</v>
      </c>
      <c r="R32" s="121">
        <v>51.203859999999999</v>
      </c>
      <c r="S32" s="119">
        <v>4.07</v>
      </c>
      <c r="T32" s="119">
        <v>0.09</v>
      </c>
      <c r="U32" s="119">
        <v>9.5754500000000006E-2</v>
      </c>
      <c r="V32" s="122">
        <v>1.6344E-3</v>
      </c>
      <c r="W32" s="122">
        <v>2.2806229999999998</v>
      </c>
      <c r="X32" s="122">
        <v>2.9738500000000001E-2</v>
      </c>
      <c r="Y32" s="122">
        <v>0.65624009999999999</v>
      </c>
      <c r="Z32" s="122">
        <v>6.6204399999999997E-2</v>
      </c>
    </row>
    <row r="33" spans="1:26" x14ac:dyDescent="0.2">
      <c r="A33" s="189" t="s">
        <v>363</v>
      </c>
      <c r="B33" s="22">
        <v>8</v>
      </c>
      <c r="C33" s="22">
        <v>23450</v>
      </c>
      <c r="D33" s="22">
        <v>160</v>
      </c>
      <c r="E33" s="22">
        <v>726</v>
      </c>
      <c r="F33" s="22">
        <v>6</v>
      </c>
      <c r="G33" s="22">
        <v>55</v>
      </c>
      <c r="H33" s="22">
        <v>7</v>
      </c>
      <c r="I33" s="22">
        <v>693</v>
      </c>
      <c r="J33" s="22">
        <v>10</v>
      </c>
      <c r="K33" s="22">
        <v>39.6</v>
      </c>
      <c r="L33" s="22">
        <v>1.5</v>
      </c>
      <c r="M33" s="119">
        <v>9.7266920000000003E-3</v>
      </c>
      <c r="N33" s="120">
        <v>5.48</v>
      </c>
      <c r="O33" s="120">
        <v>0.09</v>
      </c>
      <c r="P33" s="119">
        <v>16.260750000000002</v>
      </c>
      <c r="Q33" s="119">
        <v>0.68660299999999996</v>
      </c>
      <c r="R33" s="121">
        <v>50.259860000000003</v>
      </c>
      <c r="S33" s="119">
        <v>3.85</v>
      </c>
      <c r="T33" s="119">
        <v>0.16</v>
      </c>
      <c r="U33" s="119">
        <v>0.1631532</v>
      </c>
      <c r="V33" s="122">
        <v>1.6659999999999999E-3</v>
      </c>
      <c r="W33" s="122">
        <v>3.98095</v>
      </c>
      <c r="X33" s="122">
        <v>3.0908700000000001E-2</v>
      </c>
      <c r="Y33" s="122">
        <v>1.1509069999999999</v>
      </c>
      <c r="Z33" s="122">
        <v>0.1084938</v>
      </c>
    </row>
    <row r="35" spans="1:26" x14ac:dyDescent="0.2">
      <c r="A35" s="191"/>
    </row>
    <row r="37" spans="1:26" x14ac:dyDescent="0.2">
      <c r="A37" s="192" t="s">
        <v>364</v>
      </c>
    </row>
    <row r="38" spans="1:26" x14ac:dyDescent="0.2">
      <c r="A38" s="189" t="s">
        <v>365</v>
      </c>
      <c r="B38" s="22">
        <v>1</v>
      </c>
      <c r="C38" s="22">
        <v>1745900</v>
      </c>
      <c r="D38" s="22">
        <v>1200</v>
      </c>
      <c r="E38" s="22">
        <v>1230</v>
      </c>
      <c r="F38" s="22">
        <v>70</v>
      </c>
      <c r="G38" s="22">
        <v>2880</v>
      </c>
      <c r="H38" s="22">
        <v>190</v>
      </c>
      <c r="I38" s="22">
        <v>530</v>
      </c>
      <c r="J38" s="22">
        <v>40</v>
      </c>
      <c r="K38" s="22">
        <v>5820</v>
      </c>
      <c r="L38" s="22">
        <v>40</v>
      </c>
      <c r="M38" s="119">
        <v>1.190881E-3</v>
      </c>
      <c r="N38" s="120">
        <v>2.5</v>
      </c>
      <c r="O38" s="120">
        <v>0.2</v>
      </c>
      <c r="P38" s="119">
        <v>5.9137579999999996</v>
      </c>
      <c r="Q38" s="119">
        <v>9.6711500000000008</v>
      </c>
      <c r="R38" s="121">
        <v>0.41668090000000002</v>
      </c>
      <c r="S38" s="119">
        <v>1</v>
      </c>
      <c r="T38" s="119">
        <v>2</v>
      </c>
      <c r="U38" s="119">
        <v>2.2885</v>
      </c>
      <c r="V38" s="122">
        <v>3.3354999999999999E-3</v>
      </c>
      <c r="W38" s="122">
        <v>0.68383899999999997</v>
      </c>
      <c r="X38" s="122">
        <v>7.046E-4</v>
      </c>
      <c r="Y38" s="122">
        <v>5.6291169999999999</v>
      </c>
      <c r="Z38" s="122">
        <v>1.6628999999999999E-3</v>
      </c>
    </row>
    <row r="39" spans="1:26" x14ac:dyDescent="0.2">
      <c r="A39" s="189" t="s">
        <v>366</v>
      </c>
      <c r="B39" s="22">
        <v>1.3</v>
      </c>
      <c r="C39" s="22">
        <v>46700</v>
      </c>
      <c r="D39" s="22">
        <v>170</v>
      </c>
      <c r="E39" s="22">
        <v>1444</v>
      </c>
      <c r="F39" s="22">
        <v>9</v>
      </c>
      <c r="G39" s="22">
        <v>140</v>
      </c>
      <c r="H39" s="22">
        <v>8</v>
      </c>
      <c r="I39" s="22">
        <v>2059</v>
      </c>
      <c r="J39" s="22">
        <v>11</v>
      </c>
      <c r="K39" s="22">
        <v>81.600000000000009</v>
      </c>
      <c r="L39" s="22">
        <v>1.6</v>
      </c>
      <c r="M39" s="119">
        <v>1.9342419999999999E-2</v>
      </c>
      <c r="N39" s="120">
        <v>8.2100000000000009</v>
      </c>
      <c r="O39" s="120">
        <v>7.0000000000000007E-2</v>
      </c>
      <c r="P39" s="119">
        <v>15.85627</v>
      </c>
      <c r="Q39" s="119">
        <v>0.36409340000000001</v>
      </c>
      <c r="R39" s="121">
        <v>48.888660000000002</v>
      </c>
      <c r="S39" s="119">
        <v>3.75</v>
      </c>
      <c r="T39" s="119">
        <v>0.09</v>
      </c>
      <c r="U39" s="119">
        <v>8.7646500000000002E-2</v>
      </c>
      <c r="V39" s="122">
        <v>1.7118999999999999E-3</v>
      </c>
      <c r="W39" s="122">
        <v>2.014875</v>
      </c>
      <c r="X39" s="122">
        <v>3.0832399999999999E-2</v>
      </c>
      <c r="Y39" s="122">
        <v>0.74271969999999998</v>
      </c>
      <c r="Z39" s="122">
        <v>9.1153999999999999E-2</v>
      </c>
    </row>
    <row r="40" spans="1:26" x14ac:dyDescent="0.2">
      <c r="A40" s="189" t="s">
        <v>367</v>
      </c>
      <c r="B40" s="22">
        <v>1.8</v>
      </c>
      <c r="C40" s="22">
        <v>74090</v>
      </c>
      <c r="D40" s="22">
        <v>180</v>
      </c>
      <c r="E40" s="22">
        <v>3975</v>
      </c>
      <c r="F40" s="22">
        <v>12</v>
      </c>
      <c r="G40" s="22">
        <v>154</v>
      </c>
      <c r="H40" s="22">
        <v>12</v>
      </c>
      <c r="I40" s="22">
        <v>5412</v>
      </c>
      <c r="J40" s="22">
        <v>14</v>
      </c>
      <c r="K40" s="22">
        <v>43.1</v>
      </c>
      <c r="L40" s="22">
        <v>1.5</v>
      </c>
      <c r="M40" s="119">
        <v>5.3255879999999998E-2</v>
      </c>
      <c r="N40" s="120">
        <v>7.83</v>
      </c>
      <c r="O40" s="120">
        <v>0.03</v>
      </c>
      <c r="P40" s="119">
        <v>15.758599999999999</v>
      </c>
      <c r="Q40" s="119">
        <v>0.13324030000000001</v>
      </c>
      <c r="R40" s="121">
        <v>84.336079999999995</v>
      </c>
      <c r="S40" s="119">
        <v>3.73</v>
      </c>
      <c r="T40" s="119">
        <v>0.03</v>
      </c>
      <c r="U40" s="119">
        <v>3.5584900000000003E-2</v>
      </c>
      <c r="V40" s="122">
        <v>5.2459999999999996E-4</v>
      </c>
      <c r="W40" s="122">
        <v>3.9539789999999999</v>
      </c>
      <c r="X40" s="122">
        <v>5.3517500000000003E-2</v>
      </c>
      <c r="Y40" s="122">
        <v>0.39214110000000002</v>
      </c>
      <c r="Z40" s="122">
        <v>3.77971E-2</v>
      </c>
    </row>
    <row r="41" spans="1:26" x14ac:dyDescent="0.2">
      <c r="A41" s="189" t="s">
        <v>368</v>
      </c>
      <c r="B41" s="22">
        <v>3</v>
      </c>
      <c r="C41" s="22">
        <v>204400</v>
      </c>
      <c r="D41" s="22">
        <v>200</v>
      </c>
      <c r="E41" s="22">
        <v>10060</v>
      </c>
      <c r="F41" s="22">
        <v>30</v>
      </c>
      <c r="G41" s="22">
        <v>323</v>
      </c>
      <c r="H41" s="22">
        <v>11</v>
      </c>
      <c r="I41" s="22">
        <v>14820</v>
      </c>
      <c r="J41" s="22">
        <v>30</v>
      </c>
      <c r="K41" s="22">
        <v>152</v>
      </c>
      <c r="L41" s="22">
        <v>3</v>
      </c>
      <c r="M41" s="119">
        <v>7.7715049999999994E-2</v>
      </c>
      <c r="N41" s="120">
        <v>8.48</v>
      </c>
      <c r="O41" s="120">
        <v>0.03</v>
      </c>
      <c r="P41" s="119">
        <v>16.17886</v>
      </c>
      <c r="Q41" s="119">
        <v>9.9790400000000001E-2</v>
      </c>
      <c r="R41" s="121">
        <v>79.461770000000001</v>
      </c>
      <c r="S41" s="119">
        <v>3.83</v>
      </c>
      <c r="T41" s="119">
        <v>0.02</v>
      </c>
      <c r="U41" s="119">
        <v>2.9080600000000002E-2</v>
      </c>
      <c r="V41" s="122">
        <v>6.8789999999999997E-4</v>
      </c>
      <c r="W41" s="122">
        <v>2.0925009999999999</v>
      </c>
      <c r="X41" s="122">
        <v>4.9114600000000001E-2</v>
      </c>
      <c r="Y41" s="122">
        <v>0.28639959999999998</v>
      </c>
      <c r="Z41" s="122">
        <v>1.9684400000000001E-2</v>
      </c>
    </row>
    <row r="42" spans="1:26" x14ac:dyDescent="0.2">
      <c r="A42" s="189" t="s">
        <v>369</v>
      </c>
      <c r="B42" s="22">
        <v>5</v>
      </c>
      <c r="C42" s="22">
        <v>308500</v>
      </c>
      <c r="D42" s="22">
        <v>200</v>
      </c>
      <c r="E42" s="22">
        <v>18390</v>
      </c>
      <c r="F42" s="22">
        <v>30</v>
      </c>
      <c r="G42" s="22">
        <v>313</v>
      </c>
      <c r="H42" s="22">
        <v>20</v>
      </c>
      <c r="I42" s="22">
        <v>29040</v>
      </c>
      <c r="J42" s="22">
        <v>40</v>
      </c>
      <c r="K42" s="22">
        <v>60</v>
      </c>
      <c r="L42" s="22">
        <v>2</v>
      </c>
      <c r="M42" s="119">
        <v>0.1420381</v>
      </c>
      <c r="N42" s="120">
        <v>9.1</v>
      </c>
      <c r="O42" s="120">
        <v>0.02</v>
      </c>
      <c r="P42" s="119">
        <v>16.208690000000001</v>
      </c>
      <c r="Q42" s="119">
        <v>5.1753199999999999E-2</v>
      </c>
      <c r="R42" s="121">
        <v>96.352440000000001</v>
      </c>
      <c r="S42" s="119">
        <v>3.8340000000000001</v>
      </c>
      <c r="T42" s="119">
        <v>1.2E-2</v>
      </c>
      <c r="U42" s="119">
        <v>2.0981099999999999E-2</v>
      </c>
      <c r="V42" s="122">
        <v>1.2219999999999999E-4</v>
      </c>
      <c r="W42" s="122">
        <v>6.7031980000000004</v>
      </c>
      <c r="X42" s="122">
        <v>5.9444900000000002E-2</v>
      </c>
      <c r="Y42" s="122">
        <v>0.19174069999999999</v>
      </c>
      <c r="Z42" s="122">
        <v>5.0099999999999997E-3</v>
      </c>
    </row>
    <row r="43" spans="1:26" x14ac:dyDescent="0.2">
      <c r="A43" s="189" t="s">
        <v>370</v>
      </c>
      <c r="B43" s="22">
        <v>8</v>
      </c>
      <c r="C43" s="22">
        <v>36640</v>
      </c>
      <c r="D43" s="22">
        <v>180</v>
      </c>
      <c r="E43" s="22">
        <v>2035</v>
      </c>
      <c r="F43" s="22">
        <v>9</v>
      </c>
      <c r="G43" s="22">
        <v>86</v>
      </c>
      <c r="H43" s="22">
        <v>5</v>
      </c>
      <c r="I43" s="22">
        <v>3117</v>
      </c>
      <c r="J43" s="22">
        <v>12</v>
      </c>
      <c r="K43" s="22">
        <v>19.3</v>
      </c>
      <c r="L43" s="22">
        <v>1.2000000000000002</v>
      </c>
      <c r="M43" s="119">
        <v>2.7267890000000003E-2</v>
      </c>
      <c r="N43" s="120">
        <v>8.82</v>
      </c>
      <c r="O43" s="120">
        <v>0.05</v>
      </c>
      <c r="P43" s="119">
        <v>15.57198</v>
      </c>
      <c r="Q43" s="119">
        <v>0.2153013</v>
      </c>
      <c r="R43" s="121">
        <v>86.25085</v>
      </c>
      <c r="S43" s="119">
        <v>3.68</v>
      </c>
      <c r="T43" s="119">
        <v>0.05</v>
      </c>
      <c r="U43" s="119">
        <v>5.3454700000000001E-2</v>
      </c>
      <c r="V43" s="122">
        <v>4.6050000000000003E-4</v>
      </c>
      <c r="W43" s="122">
        <v>7.4580840000000004</v>
      </c>
      <c r="X43" s="122">
        <v>5.53885E-2</v>
      </c>
      <c r="Y43" s="122">
        <v>0.65134349999999996</v>
      </c>
      <c r="Z43" s="122">
        <v>4.7604100000000003E-2</v>
      </c>
    </row>
    <row r="45" spans="1:26" x14ac:dyDescent="0.2">
      <c r="A45" s="191"/>
    </row>
    <row r="47" spans="1:26" x14ac:dyDescent="0.2">
      <c r="A47" s="192" t="s">
        <v>371</v>
      </c>
    </row>
    <row r="48" spans="1:26" x14ac:dyDescent="0.2">
      <c r="A48" s="189" t="s">
        <v>372</v>
      </c>
      <c r="B48" s="22">
        <v>1</v>
      </c>
      <c r="C48" s="22">
        <v>3339000</v>
      </c>
      <c r="D48" s="22">
        <v>2000</v>
      </c>
      <c r="E48" s="22">
        <v>1820</v>
      </c>
      <c r="F48" s="22">
        <v>70</v>
      </c>
      <c r="G48" s="22">
        <v>5400</v>
      </c>
      <c r="H48" s="22">
        <v>200</v>
      </c>
      <c r="I48" s="22">
        <v>1480</v>
      </c>
      <c r="J48" s="22">
        <v>40</v>
      </c>
      <c r="K48" s="22">
        <v>11080</v>
      </c>
      <c r="L48" s="22">
        <v>60</v>
      </c>
      <c r="M48" s="119">
        <v>1.7643800000000001E-3</v>
      </c>
      <c r="N48" s="120">
        <v>4.7</v>
      </c>
      <c r="O48" s="120">
        <v>0.2</v>
      </c>
      <c r="P48" s="119">
        <v>16.57666</v>
      </c>
      <c r="Q48" s="119">
        <v>9.9141239999999993</v>
      </c>
      <c r="R48" s="121">
        <v>0.90422060000000004</v>
      </c>
      <c r="S48" s="119">
        <v>4</v>
      </c>
      <c r="T48" s="119">
        <v>2</v>
      </c>
      <c r="U48" s="119">
        <v>2.342822</v>
      </c>
      <c r="V48" s="122">
        <v>3.3191000000000002E-3</v>
      </c>
      <c r="W48" s="122">
        <v>0.54448580000000002</v>
      </c>
      <c r="X48" s="122">
        <v>5.4549999999999998E-4</v>
      </c>
      <c r="Y48" s="122">
        <v>3.8987729999999998</v>
      </c>
      <c r="Z48" s="122">
        <v>2.8609999999999998E-3</v>
      </c>
    </row>
    <row r="49" spans="1:26" x14ac:dyDescent="0.2">
      <c r="A49" s="189" t="s">
        <v>373</v>
      </c>
      <c r="B49" s="22">
        <v>1.3</v>
      </c>
      <c r="C49" s="22">
        <v>76360</v>
      </c>
      <c r="D49" s="22">
        <v>190</v>
      </c>
      <c r="E49" s="22">
        <v>1460</v>
      </c>
      <c r="F49" s="22">
        <v>8</v>
      </c>
      <c r="G49" s="22">
        <v>151</v>
      </c>
      <c r="H49" s="22">
        <v>11</v>
      </c>
      <c r="I49" s="22">
        <v>3149</v>
      </c>
      <c r="J49" s="22">
        <v>11</v>
      </c>
      <c r="K49" s="22">
        <v>177</v>
      </c>
      <c r="L49" s="22">
        <v>2</v>
      </c>
      <c r="M49" s="119">
        <v>1.9563300000000002E-2</v>
      </c>
      <c r="N49" s="120">
        <v>12.450000000000001</v>
      </c>
      <c r="O49" s="120">
        <v>0.08</v>
      </c>
      <c r="P49" s="119">
        <v>16.742650000000001</v>
      </c>
      <c r="Q49" s="119">
        <v>0.45865010000000001</v>
      </c>
      <c r="R49" s="121">
        <v>31.88467</v>
      </c>
      <c r="S49" s="119">
        <v>3.96</v>
      </c>
      <c r="T49" s="119">
        <v>0.11</v>
      </c>
      <c r="U49" s="119">
        <v>0.1098001</v>
      </c>
      <c r="V49" s="122">
        <v>2.2815000000000001E-3</v>
      </c>
      <c r="W49" s="122">
        <v>1.2252609999999999</v>
      </c>
      <c r="X49" s="122">
        <v>1.9043999999999998E-2</v>
      </c>
      <c r="Y49" s="122">
        <v>0.62557450000000003</v>
      </c>
      <c r="Z49" s="122">
        <v>8.0978300000000003E-2</v>
      </c>
    </row>
    <row r="50" spans="1:26" x14ac:dyDescent="0.2">
      <c r="A50" s="189" t="s">
        <v>374</v>
      </c>
      <c r="B50" s="22">
        <v>1.8</v>
      </c>
      <c r="C50" s="22">
        <v>85390</v>
      </c>
      <c r="D50" s="22">
        <v>180</v>
      </c>
      <c r="E50" s="22">
        <v>3757</v>
      </c>
      <c r="F50" s="22">
        <v>12</v>
      </c>
      <c r="G50" s="22">
        <v>152</v>
      </c>
      <c r="H50" s="22">
        <v>7</v>
      </c>
      <c r="I50" s="22">
        <v>7961</v>
      </c>
      <c r="J50" s="22">
        <v>17</v>
      </c>
      <c r="K50" s="22">
        <v>81.7</v>
      </c>
      <c r="L50" s="22">
        <v>1.7000000000000002</v>
      </c>
      <c r="M50" s="119">
        <v>5.0336160000000005E-2</v>
      </c>
      <c r="N50" s="120">
        <v>12.23</v>
      </c>
      <c r="O50" s="120">
        <v>0.05</v>
      </c>
      <c r="P50" s="119">
        <v>16.794450000000001</v>
      </c>
      <c r="Q50" s="119">
        <v>0.15213189999999999</v>
      </c>
      <c r="R50" s="121">
        <v>73.604519999999994</v>
      </c>
      <c r="S50" s="119">
        <v>3.97</v>
      </c>
      <c r="T50" s="119">
        <v>0.04</v>
      </c>
      <c r="U50" s="119">
        <v>4.00533E-2</v>
      </c>
      <c r="V50" s="122">
        <v>8.8409999999999997E-4</v>
      </c>
      <c r="W50" s="122">
        <v>2.239239</v>
      </c>
      <c r="X50" s="122">
        <v>4.3826700000000003E-2</v>
      </c>
      <c r="Y50" s="122">
        <v>0.37711670000000003</v>
      </c>
      <c r="Z50" s="122">
        <v>5.5204499999999997E-2</v>
      </c>
    </row>
    <row r="51" spans="1:26" x14ac:dyDescent="0.2">
      <c r="A51" s="189" t="s">
        <v>375</v>
      </c>
      <c r="B51" s="22">
        <v>3</v>
      </c>
      <c r="C51" s="22">
        <v>149580</v>
      </c>
      <c r="D51" s="22">
        <v>180</v>
      </c>
      <c r="E51" s="22">
        <v>3931</v>
      </c>
      <c r="F51" s="22">
        <v>14</v>
      </c>
      <c r="G51" s="22">
        <v>132</v>
      </c>
      <c r="H51" s="22">
        <v>8</v>
      </c>
      <c r="I51" s="22">
        <v>8200</v>
      </c>
      <c r="J51" s="22">
        <v>20</v>
      </c>
      <c r="K51" s="22">
        <v>288</v>
      </c>
      <c r="L51" s="22">
        <v>3</v>
      </c>
      <c r="M51" s="119">
        <v>5.2661079999999999E-2</v>
      </c>
      <c r="N51" s="120">
        <v>12.06</v>
      </c>
      <c r="O51" s="120">
        <v>0.05</v>
      </c>
      <c r="P51" s="119">
        <v>16.740739999999999</v>
      </c>
      <c r="Q51" s="119">
        <v>0.2137086</v>
      </c>
      <c r="R51" s="121">
        <v>43.822360000000003</v>
      </c>
      <c r="S51" s="119">
        <v>3.96</v>
      </c>
      <c r="T51" s="119">
        <v>0.05</v>
      </c>
      <c r="U51" s="119">
        <v>5.34805E-2</v>
      </c>
      <c r="V51" s="122">
        <v>1.8816E-3</v>
      </c>
      <c r="W51" s="122">
        <v>0.93617660000000003</v>
      </c>
      <c r="X51" s="122">
        <v>2.6177099999999998E-2</v>
      </c>
      <c r="Y51" s="122">
        <v>0.38666119999999998</v>
      </c>
      <c r="Z51" s="122">
        <v>4.5208100000000001E-2</v>
      </c>
    </row>
    <row r="52" spans="1:26" x14ac:dyDescent="0.2">
      <c r="A52" s="189" t="s">
        <v>376</v>
      </c>
      <c r="B52" s="22">
        <v>5</v>
      </c>
      <c r="C52" s="22">
        <v>231900</v>
      </c>
      <c r="D52" s="22">
        <v>200</v>
      </c>
      <c r="E52" s="22">
        <v>9660</v>
      </c>
      <c r="F52" s="22">
        <v>20</v>
      </c>
      <c r="G52" s="22">
        <v>235</v>
      </c>
      <c r="H52" s="22">
        <v>17</v>
      </c>
      <c r="I52" s="22">
        <v>21320</v>
      </c>
      <c r="J52" s="22">
        <v>50</v>
      </c>
      <c r="K52" s="22">
        <v>264</v>
      </c>
      <c r="L52" s="22">
        <v>4</v>
      </c>
      <c r="M52" s="119">
        <v>7.4584769999999995E-2</v>
      </c>
      <c r="N52" s="120">
        <v>12.76</v>
      </c>
      <c r="O52" s="120">
        <v>0.04</v>
      </c>
      <c r="P52" s="119">
        <v>16.44154</v>
      </c>
      <c r="Q52" s="119">
        <v>0.1212988</v>
      </c>
      <c r="R52" s="121">
        <v>68.201009999999997</v>
      </c>
      <c r="S52" s="119">
        <v>3.89</v>
      </c>
      <c r="T52" s="119">
        <v>0.03</v>
      </c>
      <c r="U52" s="119">
        <v>3.3476100000000002E-2</v>
      </c>
      <c r="V52" s="122">
        <v>1.0651E-3</v>
      </c>
      <c r="W52" s="122">
        <v>1.4670730000000001</v>
      </c>
      <c r="X52" s="122">
        <v>4.1480900000000001E-2</v>
      </c>
      <c r="Y52" s="122">
        <v>0.25819320000000001</v>
      </c>
      <c r="Z52" s="122">
        <v>2.8132299999999999E-2</v>
      </c>
    </row>
    <row r="53" spans="1:26" x14ac:dyDescent="0.2">
      <c r="A53" s="189" t="s">
        <v>377</v>
      </c>
      <c r="B53" s="22">
        <v>8</v>
      </c>
      <c r="C53" s="22">
        <v>40610</v>
      </c>
      <c r="D53" s="22">
        <v>170</v>
      </c>
      <c r="E53" s="22">
        <v>2391</v>
      </c>
      <c r="F53" s="22">
        <v>10</v>
      </c>
      <c r="G53" s="22">
        <v>65</v>
      </c>
      <c r="H53" s="22">
        <v>7</v>
      </c>
      <c r="I53" s="22">
        <v>5400</v>
      </c>
      <c r="J53" s="22">
        <v>17</v>
      </c>
      <c r="K53" s="22">
        <v>11.3</v>
      </c>
      <c r="L53" s="22">
        <v>1.3</v>
      </c>
      <c r="M53" s="119">
        <v>3.2030070000000001E-2</v>
      </c>
      <c r="N53" s="120">
        <v>13.06</v>
      </c>
      <c r="O53" s="120">
        <v>7.0000000000000007E-2</v>
      </c>
      <c r="P53" s="119">
        <v>16.168530000000001</v>
      </c>
      <c r="Q53" s="119">
        <v>0.19323319999999999</v>
      </c>
      <c r="R53" s="121">
        <v>94.775400000000005</v>
      </c>
      <c r="S53" s="119">
        <v>3.8200000000000003</v>
      </c>
      <c r="T53" s="119">
        <v>0.04</v>
      </c>
      <c r="U53" s="119">
        <v>4.8728100000000003E-2</v>
      </c>
      <c r="V53" s="122">
        <v>1.75E-4</v>
      </c>
      <c r="W53" s="122">
        <v>18.744800000000001</v>
      </c>
      <c r="X53" s="122">
        <v>5.8617200000000001E-2</v>
      </c>
      <c r="Y53" s="122">
        <v>0.58411800000000003</v>
      </c>
      <c r="Z53" s="122">
        <v>1.54489E-2</v>
      </c>
    </row>
    <row r="55" spans="1:26" x14ac:dyDescent="0.2">
      <c r="A55" s="191"/>
    </row>
    <row r="57" spans="1:26" x14ac:dyDescent="0.2">
      <c r="A57" s="192" t="s">
        <v>378</v>
      </c>
    </row>
    <row r="58" spans="1:26" x14ac:dyDescent="0.2">
      <c r="A58" s="189" t="s">
        <v>379</v>
      </c>
      <c r="B58" s="22">
        <v>1</v>
      </c>
      <c r="C58" s="22">
        <v>776700</v>
      </c>
      <c r="D58" s="22">
        <v>400</v>
      </c>
      <c r="E58" s="22">
        <v>412</v>
      </c>
      <c r="F58" s="22">
        <v>11</v>
      </c>
      <c r="G58" s="22">
        <v>820</v>
      </c>
      <c r="H58" s="22">
        <v>30</v>
      </c>
      <c r="I58" s="22">
        <v>522</v>
      </c>
      <c r="J58" s="22">
        <v>14</v>
      </c>
      <c r="K58" s="22">
        <v>2609</v>
      </c>
      <c r="L58" s="22">
        <v>15</v>
      </c>
      <c r="M58" s="119">
        <v>1.482318E-3</v>
      </c>
      <c r="N58" s="120">
        <v>7.3000000000000007</v>
      </c>
      <c r="O58" s="120">
        <v>0.30000000000000004</v>
      </c>
      <c r="P58" s="119">
        <v>-5.4977080000000003</v>
      </c>
      <c r="Q58" s="119">
        <v>10.73686</v>
      </c>
      <c r="R58" s="121">
        <v>-0.29080349999999999</v>
      </c>
      <c r="S58" s="119">
        <v>-1</v>
      </c>
      <c r="T58" s="119">
        <v>2</v>
      </c>
      <c r="U58" s="119">
        <v>2.544432</v>
      </c>
      <c r="V58" s="122">
        <v>3.3592000000000001E-3</v>
      </c>
      <c r="W58" s="122">
        <v>0.56624589999999997</v>
      </c>
      <c r="X58" s="122">
        <v>5.2899999999999996E-4</v>
      </c>
      <c r="Y58" s="122">
        <v>2.6613030000000002</v>
      </c>
      <c r="Z58" s="122">
        <v>2.7225999999999999E-3</v>
      </c>
    </row>
    <row r="59" spans="1:26" x14ac:dyDescent="0.2">
      <c r="A59" s="189" t="s">
        <v>380</v>
      </c>
      <c r="B59" s="22">
        <v>1.3</v>
      </c>
      <c r="C59" s="22">
        <v>15770</v>
      </c>
      <c r="D59" s="22">
        <v>160</v>
      </c>
      <c r="E59" s="22">
        <v>872</v>
      </c>
      <c r="F59" s="22">
        <v>7</v>
      </c>
      <c r="G59" s="22">
        <v>71</v>
      </c>
      <c r="H59" s="22">
        <v>8</v>
      </c>
      <c r="I59" s="22">
        <v>1172</v>
      </c>
      <c r="J59" s="22">
        <v>10</v>
      </c>
      <c r="K59" s="22">
        <v>3.8000000000000003</v>
      </c>
      <c r="L59" s="22">
        <v>1.4000000000000001</v>
      </c>
      <c r="M59" s="119">
        <v>1.1685320000000001E-2</v>
      </c>
      <c r="N59" s="120">
        <v>7.76</v>
      </c>
      <c r="O59" s="120">
        <v>0.09</v>
      </c>
      <c r="P59" s="119">
        <v>17.12228</v>
      </c>
      <c r="Q59" s="119">
        <v>0.53622259999999999</v>
      </c>
      <c r="R59" s="121">
        <v>94.481520000000003</v>
      </c>
      <c r="S59" s="119">
        <v>4.05</v>
      </c>
      <c r="T59" s="119">
        <v>0.13</v>
      </c>
      <c r="U59" s="119">
        <v>0.12797629999999999</v>
      </c>
      <c r="V59" s="122">
        <v>1.8479999999999999E-4</v>
      </c>
      <c r="W59" s="122">
        <v>48.30874</v>
      </c>
      <c r="X59" s="122">
        <v>5.5180399999999998E-2</v>
      </c>
      <c r="Y59" s="122">
        <v>1.3104229999999999</v>
      </c>
      <c r="Z59" s="122">
        <v>1.7439099999999999E-2</v>
      </c>
    </row>
    <row r="60" spans="1:26" x14ac:dyDescent="0.2">
      <c r="A60" s="189" t="s">
        <v>381</v>
      </c>
      <c r="B60" s="22">
        <v>1.8</v>
      </c>
      <c r="C60" s="22">
        <v>46680</v>
      </c>
      <c r="D60" s="22">
        <v>170</v>
      </c>
      <c r="E60" s="22">
        <v>2720</v>
      </c>
      <c r="F60" s="22">
        <v>10</v>
      </c>
      <c r="G60" s="22">
        <v>87</v>
      </c>
      <c r="H60" s="22">
        <v>6</v>
      </c>
      <c r="I60" s="22">
        <v>3413</v>
      </c>
      <c r="J60" s="22">
        <v>14</v>
      </c>
      <c r="K60" s="22">
        <v>12.200000000000001</v>
      </c>
      <c r="L60" s="22">
        <v>1.3</v>
      </c>
      <c r="M60" s="119">
        <v>3.6438280000000003E-2</v>
      </c>
      <c r="N60" s="120">
        <v>7.25</v>
      </c>
      <c r="O60" s="120">
        <v>0.04</v>
      </c>
      <c r="P60" s="119">
        <v>16.15222</v>
      </c>
      <c r="Q60" s="119">
        <v>0.1649195</v>
      </c>
      <c r="R60" s="121">
        <v>93.901290000000003</v>
      </c>
      <c r="S60" s="119">
        <v>3.8200000000000003</v>
      </c>
      <c r="T60" s="119">
        <v>0.04</v>
      </c>
      <c r="U60" s="119">
        <v>4.2515200000000003E-2</v>
      </c>
      <c r="V60" s="122">
        <v>2.0430000000000001E-4</v>
      </c>
      <c r="W60" s="122">
        <v>13.39813</v>
      </c>
      <c r="X60" s="122">
        <v>5.8135199999999998E-2</v>
      </c>
      <c r="Y60" s="122">
        <v>0.51815149999999999</v>
      </c>
      <c r="Z60" s="122">
        <v>1.84701E-2</v>
      </c>
    </row>
    <row r="61" spans="1:26" x14ac:dyDescent="0.2">
      <c r="A61" s="189" t="s">
        <v>382</v>
      </c>
      <c r="B61" s="22">
        <v>3</v>
      </c>
      <c r="C61" s="22">
        <v>137780</v>
      </c>
      <c r="D61" s="22">
        <v>180</v>
      </c>
      <c r="E61" s="22">
        <v>8313</v>
      </c>
      <c r="F61" s="22">
        <v>18</v>
      </c>
      <c r="G61" s="22">
        <v>157</v>
      </c>
      <c r="H61" s="22">
        <v>8</v>
      </c>
      <c r="I61" s="22">
        <v>12120</v>
      </c>
      <c r="J61" s="22">
        <v>20</v>
      </c>
      <c r="K61" s="22">
        <v>26.1</v>
      </c>
      <c r="L61" s="22">
        <v>1.4000000000000001</v>
      </c>
      <c r="M61" s="119">
        <v>0.11136699999999999</v>
      </c>
      <c r="N61" s="120">
        <v>8.43</v>
      </c>
      <c r="O61" s="120">
        <v>0.03</v>
      </c>
      <c r="P61" s="119">
        <v>16.01632</v>
      </c>
      <c r="Q61" s="119">
        <v>6.5410599999999999E-2</v>
      </c>
      <c r="R61" s="121">
        <v>96.385109999999997</v>
      </c>
      <c r="S61" s="119">
        <v>3.7890000000000001</v>
      </c>
      <c r="T61" s="119">
        <v>1.4999999999999999E-2</v>
      </c>
      <c r="U61" s="119">
        <v>2.2863399999999999E-2</v>
      </c>
      <c r="V61" s="122">
        <v>1.211E-4</v>
      </c>
      <c r="W61" s="122">
        <v>8.3527280000000008</v>
      </c>
      <c r="X61" s="122">
        <v>6.0179299999999998E-2</v>
      </c>
      <c r="Y61" s="122">
        <v>0.25881710000000002</v>
      </c>
      <c r="Z61" s="122">
        <v>8.6400999999999995E-3</v>
      </c>
    </row>
    <row r="62" spans="1:26" x14ac:dyDescent="0.2">
      <c r="A62" s="189" t="s">
        <v>383</v>
      </c>
      <c r="B62" s="22">
        <v>5</v>
      </c>
      <c r="C62" s="22">
        <v>25990</v>
      </c>
      <c r="D62" s="22">
        <v>160</v>
      </c>
      <c r="E62" s="22">
        <v>1614</v>
      </c>
      <c r="F62" s="22">
        <v>9</v>
      </c>
      <c r="G62" s="22">
        <v>57</v>
      </c>
      <c r="H62" s="22">
        <v>7</v>
      </c>
      <c r="I62" s="22">
        <v>2305</v>
      </c>
      <c r="J62" s="22">
        <v>12</v>
      </c>
      <c r="K62" s="22">
        <v>3.1</v>
      </c>
      <c r="L62" s="22">
        <v>1.3</v>
      </c>
      <c r="M62" s="119">
        <v>2.1617980000000002E-2</v>
      </c>
      <c r="N62" s="120">
        <v>8.26</v>
      </c>
      <c r="O62" s="120">
        <v>7.0000000000000007E-2</v>
      </c>
      <c r="P62" s="119">
        <v>15.904949999999999</v>
      </c>
      <c r="Q62" s="119">
        <v>0.28281339999999999</v>
      </c>
      <c r="R62" s="121">
        <v>98.497709999999998</v>
      </c>
      <c r="S62" s="119">
        <v>3.7600000000000002</v>
      </c>
      <c r="T62" s="119">
        <v>7.0000000000000007E-2</v>
      </c>
      <c r="U62" s="119">
        <v>6.8897899999999998E-2</v>
      </c>
      <c r="V62" s="122">
        <v>5.0300000000000003E-5</v>
      </c>
      <c r="W62" s="122">
        <v>101.669</v>
      </c>
      <c r="X62" s="122">
        <v>6.1928999999999998E-2</v>
      </c>
      <c r="Y62" s="122">
        <v>0.86323019999999995</v>
      </c>
      <c r="Z62" s="122">
        <v>4.5319000000000002E-3</v>
      </c>
    </row>
    <row r="63" spans="1:26" x14ac:dyDescent="0.2">
      <c r="A63" s="189" t="s">
        <v>384</v>
      </c>
      <c r="B63" s="22">
        <v>8</v>
      </c>
      <c r="C63" s="22">
        <v>16470</v>
      </c>
      <c r="D63" s="22">
        <v>160</v>
      </c>
      <c r="E63" s="22">
        <v>936</v>
      </c>
      <c r="F63" s="22">
        <v>8</v>
      </c>
      <c r="G63" s="22">
        <v>45</v>
      </c>
      <c r="H63" s="22">
        <v>5</v>
      </c>
      <c r="I63" s="22">
        <v>1323</v>
      </c>
      <c r="J63" s="22">
        <v>10</v>
      </c>
      <c r="K63" s="22">
        <v>7.6000000000000005</v>
      </c>
      <c r="L63" s="22">
        <v>1.3</v>
      </c>
      <c r="M63" s="119">
        <v>1.253953E-2</v>
      </c>
      <c r="N63" s="120">
        <v>8.17</v>
      </c>
      <c r="O63" s="120">
        <v>0.09</v>
      </c>
      <c r="P63" s="119">
        <v>15.549799999999999</v>
      </c>
      <c r="Q63" s="119">
        <v>0.4583894</v>
      </c>
      <c r="R63" s="121">
        <v>88.169319999999999</v>
      </c>
      <c r="S63" s="119">
        <v>3.68</v>
      </c>
      <c r="T63" s="119">
        <v>0.11</v>
      </c>
      <c r="U63" s="119">
        <v>0.1095619</v>
      </c>
      <c r="V63" s="122">
        <v>3.9629999999999998E-4</v>
      </c>
      <c r="W63" s="122">
        <v>19.39705</v>
      </c>
      <c r="X63" s="122">
        <v>5.67012E-2</v>
      </c>
      <c r="Y63" s="122">
        <v>1.2855350000000001</v>
      </c>
      <c r="Z63" s="122">
        <v>3.9309799999999999E-2</v>
      </c>
    </row>
    <row r="65" spans="1:26" x14ac:dyDescent="0.2">
      <c r="A65" s="191"/>
    </row>
    <row r="67" spans="1:26" x14ac:dyDescent="0.2">
      <c r="A67" s="192" t="s">
        <v>385</v>
      </c>
    </row>
    <row r="68" spans="1:26" x14ac:dyDescent="0.2">
      <c r="A68" s="189" t="s">
        <v>386</v>
      </c>
      <c r="B68" s="22">
        <v>1</v>
      </c>
      <c r="C68" s="22">
        <v>384500</v>
      </c>
      <c r="D68" s="22">
        <v>200</v>
      </c>
      <c r="E68" s="22">
        <v>388</v>
      </c>
      <c r="F68" s="22">
        <v>8</v>
      </c>
      <c r="G68" s="22">
        <v>303</v>
      </c>
      <c r="H68" s="22">
        <v>17</v>
      </c>
      <c r="I68" s="22">
        <v>267</v>
      </c>
      <c r="J68" s="22">
        <v>10</v>
      </c>
      <c r="K68" s="22">
        <v>1264</v>
      </c>
      <c r="L68" s="22">
        <v>8</v>
      </c>
      <c r="M68" s="119">
        <v>2.9968729999999997E-3</v>
      </c>
      <c r="N68" s="120">
        <v>3.97</v>
      </c>
      <c r="O68" s="120">
        <v>0.18</v>
      </c>
      <c r="P68" s="119">
        <v>18.58643</v>
      </c>
      <c r="Q68" s="119">
        <v>5.9863030000000004</v>
      </c>
      <c r="R68" s="121">
        <v>1.874133</v>
      </c>
      <c r="S68" s="119">
        <v>4.4000000000000004</v>
      </c>
      <c r="T68" s="119">
        <v>1.4000000000000001</v>
      </c>
      <c r="U68" s="119">
        <v>1.414361</v>
      </c>
      <c r="V68" s="122">
        <v>3.2866000000000002E-3</v>
      </c>
      <c r="W68" s="122">
        <v>0.61381609999999998</v>
      </c>
      <c r="X68" s="122">
        <v>1.0083E-3</v>
      </c>
      <c r="Y68" s="122">
        <v>2.0086029999999999</v>
      </c>
      <c r="Z68" s="122">
        <v>4.4679000000000003E-3</v>
      </c>
    </row>
    <row r="69" spans="1:26" x14ac:dyDescent="0.2">
      <c r="A69" s="189" t="s">
        <v>387</v>
      </c>
      <c r="B69" s="22">
        <v>1.3</v>
      </c>
      <c r="C69" s="22">
        <v>24120</v>
      </c>
      <c r="D69" s="22">
        <v>170</v>
      </c>
      <c r="E69" s="22">
        <v>1184</v>
      </c>
      <c r="F69" s="22">
        <v>14</v>
      </c>
      <c r="G69" s="22">
        <v>48</v>
      </c>
      <c r="H69" s="22">
        <v>3</v>
      </c>
      <c r="I69" s="22">
        <v>835</v>
      </c>
      <c r="J69" s="22">
        <v>10</v>
      </c>
      <c r="K69" s="22">
        <v>14.9</v>
      </c>
      <c r="L69" s="22">
        <v>1.5</v>
      </c>
      <c r="M69" s="119">
        <v>1.5859269999999998E-2</v>
      </c>
      <c r="N69" s="120">
        <v>4.07</v>
      </c>
      <c r="O69" s="120">
        <v>7.0000000000000007E-2</v>
      </c>
      <c r="P69" s="119">
        <v>16.78914</v>
      </c>
      <c r="Q69" s="119">
        <v>0.44616020000000001</v>
      </c>
      <c r="R69" s="121">
        <v>82.335970000000003</v>
      </c>
      <c r="S69" s="119">
        <v>3.97</v>
      </c>
      <c r="T69" s="119">
        <v>0.1</v>
      </c>
      <c r="U69" s="119">
        <v>0.1068954</v>
      </c>
      <c r="V69" s="122">
        <v>5.9159999999999996E-4</v>
      </c>
      <c r="W69" s="122">
        <v>10.403180000000001</v>
      </c>
      <c r="X69" s="122">
        <v>4.90412E-2</v>
      </c>
      <c r="Y69" s="122">
        <v>1.3692249999999999</v>
      </c>
      <c r="Z69" s="122">
        <v>3.37439E-2</v>
      </c>
    </row>
    <row r="70" spans="1:26" x14ac:dyDescent="0.2">
      <c r="A70" s="189" t="s">
        <v>388</v>
      </c>
      <c r="B70" s="22">
        <v>1.8</v>
      </c>
      <c r="C70" s="22">
        <v>54100</v>
      </c>
      <c r="D70" s="22">
        <v>170</v>
      </c>
      <c r="E70" s="22">
        <v>3039</v>
      </c>
      <c r="F70" s="22">
        <v>11</v>
      </c>
      <c r="G70" s="22">
        <v>76</v>
      </c>
      <c r="H70" s="22">
        <v>8</v>
      </c>
      <c r="I70" s="22">
        <v>2802</v>
      </c>
      <c r="J70" s="22">
        <v>13</v>
      </c>
      <c r="K70" s="22">
        <v>22.900000000000002</v>
      </c>
      <c r="L70" s="22">
        <v>1.4000000000000001</v>
      </c>
      <c r="M70" s="119">
        <v>4.0712999999999999E-2</v>
      </c>
      <c r="N70" s="120">
        <v>5.33</v>
      </c>
      <c r="O70" s="120">
        <v>0.03</v>
      </c>
      <c r="P70" s="119">
        <v>15.79182</v>
      </c>
      <c r="Q70" s="119">
        <v>0.162102</v>
      </c>
      <c r="R70" s="121">
        <v>88.589659999999995</v>
      </c>
      <c r="S70" s="119">
        <v>3.74</v>
      </c>
      <c r="T70" s="119">
        <v>0.04</v>
      </c>
      <c r="U70" s="119">
        <v>4.1755399999999998E-2</v>
      </c>
      <c r="V70" s="122">
        <v>3.8220000000000002E-4</v>
      </c>
      <c r="W70" s="122">
        <v>6.947578</v>
      </c>
      <c r="X70" s="122">
        <v>5.60984E-2</v>
      </c>
      <c r="Y70" s="122">
        <v>0.47773159999999998</v>
      </c>
      <c r="Z70" s="122">
        <v>2.8946E-2</v>
      </c>
    </row>
    <row r="71" spans="1:26" x14ac:dyDescent="0.2">
      <c r="A71" s="189" t="s">
        <v>389</v>
      </c>
      <c r="B71" s="22">
        <v>3</v>
      </c>
      <c r="C71" s="22">
        <v>101920</v>
      </c>
      <c r="D71" s="22">
        <v>170</v>
      </c>
      <c r="E71" s="22">
        <v>5607</v>
      </c>
      <c r="F71" s="22">
        <v>17</v>
      </c>
      <c r="G71" s="22">
        <v>113</v>
      </c>
      <c r="H71" s="22">
        <v>5</v>
      </c>
      <c r="I71" s="22">
        <v>8170</v>
      </c>
      <c r="J71" s="22">
        <v>20</v>
      </c>
      <c r="K71" s="22">
        <v>49.2</v>
      </c>
      <c r="L71" s="22">
        <v>1.4000000000000001</v>
      </c>
      <c r="M71" s="119">
        <v>7.5109049999999997E-2</v>
      </c>
      <c r="N71" s="120">
        <v>8.44</v>
      </c>
      <c r="O71" s="120">
        <v>0.03</v>
      </c>
      <c r="P71" s="119">
        <v>15.936260000000001</v>
      </c>
      <c r="Q71" s="119">
        <v>9.2382699999999998E-2</v>
      </c>
      <c r="R71" s="121">
        <v>87.446020000000004</v>
      </c>
      <c r="S71" s="119">
        <v>3.77</v>
      </c>
      <c r="T71" s="119">
        <v>0.02</v>
      </c>
      <c r="U71" s="119">
        <v>2.7524799999999999E-2</v>
      </c>
      <c r="V71" s="122">
        <v>4.2049999999999998E-4</v>
      </c>
      <c r="W71" s="122">
        <v>3.1884139999999999</v>
      </c>
      <c r="X71" s="122">
        <v>5.4872400000000002E-2</v>
      </c>
      <c r="Y71" s="122">
        <v>0.34306579999999998</v>
      </c>
      <c r="Z71" s="122">
        <v>2.7852600000000002E-2</v>
      </c>
    </row>
    <row r="72" spans="1:26" x14ac:dyDescent="0.2">
      <c r="A72" s="189" t="s">
        <v>390</v>
      </c>
      <c r="B72" s="22">
        <v>5</v>
      </c>
      <c r="C72" s="22">
        <v>65100</v>
      </c>
      <c r="D72" s="22">
        <v>160</v>
      </c>
      <c r="E72" s="22">
        <v>2243</v>
      </c>
      <c r="F72" s="22">
        <v>14</v>
      </c>
      <c r="G72" s="22">
        <v>74</v>
      </c>
      <c r="H72" s="22">
        <v>3</v>
      </c>
      <c r="I72" s="22">
        <v>3569</v>
      </c>
      <c r="J72" s="22">
        <v>14</v>
      </c>
      <c r="K72" s="22">
        <v>102.60000000000001</v>
      </c>
      <c r="L72" s="22">
        <v>1.9000000000000001</v>
      </c>
      <c r="M72" s="119">
        <v>3.0042389999999999E-2</v>
      </c>
      <c r="N72" s="120">
        <v>9.2200000000000006</v>
      </c>
      <c r="O72" s="120">
        <v>7.0000000000000007E-2</v>
      </c>
      <c r="P72" s="119">
        <v>15.78294</v>
      </c>
      <c r="Q72" s="119">
        <v>0.2820357</v>
      </c>
      <c r="R72" s="121">
        <v>54.218220000000002</v>
      </c>
      <c r="S72" s="119">
        <v>3.73</v>
      </c>
      <c r="T72" s="119">
        <v>7.0000000000000007E-2</v>
      </c>
      <c r="U72" s="119">
        <v>6.8689500000000001E-2</v>
      </c>
      <c r="V72" s="122">
        <v>1.5334000000000001E-3</v>
      </c>
      <c r="W72" s="122">
        <v>1.9198580000000001</v>
      </c>
      <c r="X72" s="122">
        <v>3.4352399999999998E-2</v>
      </c>
      <c r="Y72" s="122">
        <v>0.67482949999999997</v>
      </c>
      <c r="Z72" s="122">
        <v>5.0776200000000001E-2</v>
      </c>
    </row>
    <row r="73" spans="1:26" x14ac:dyDescent="0.2">
      <c r="A73" s="189" t="s">
        <v>391</v>
      </c>
      <c r="B73" s="22">
        <v>8</v>
      </c>
      <c r="C73" s="22">
        <v>17950</v>
      </c>
      <c r="D73" s="22">
        <v>160</v>
      </c>
      <c r="E73" s="22">
        <v>1019</v>
      </c>
      <c r="F73" s="22">
        <v>9</v>
      </c>
      <c r="G73" s="22">
        <v>32</v>
      </c>
      <c r="H73" s="22">
        <v>4</v>
      </c>
      <c r="I73" s="22">
        <v>1520</v>
      </c>
      <c r="J73" s="22">
        <v>11</v>
      </c>
      <c r="K73" s="22">
        <v>6.1000000000000005</v>
      </c>
      <c r="L73" s="22">
        <v>1.2000000000000002</v>
      </c>
      <c r="M73" s="119">
        <v>1.3654439999999999E-2</v>
      </c>
      <c r="N73" s="120">
        <v>8.64</v>
      </c>
      <c r="O73" s="120">
        <v>0.1</v>
      </c>
      <c r="P73" s="119">
        <v>16.211359999999999</v>
      </c>
      <c r="Q73" s="119">
        <v>0.42314940000000001</v>
      </c>
      <c r="R73" s="121">
        <v>91.802639999999997</v>
      </c>
      <c r="S73" s="119">
        <v>3.84</v>
      </c>
      <c r="T73" s="119">
        <v>0.1</v>
      </c>
      <c r="U73" s="119">
        <v>0.1014403</v>
      </c>
      <c r="V73" s="122">
        <v>2.7460000000000001E-4</v>
      </c>
      <c r="W73" s="122">
        <v>25.17051</v>
      </c>
      <c r="X73" s="122">
        <v>5.6628600000000001E-2</v>
      </c>
      <c r="Y73" s="122">
        <v>1.2744420000000001</v>
      </c>
      <c r="Z73" s="122">
        <v>2.3958199999999999E-2</v>
      </c>
    </row>
    <row r="75" spans="1:26" x14ac:dyDescent="0.2">
      <c r="A75" s="191"/>
    </row>
    <row r="77" spans="1:26" x14ac:dyDescent="0.2">
      <c r="A77" s="192" t="s">
        <v>392</v>
      </c>
    </row>
    <row r="78" spans="1:26" x14ac:dyDescent="0.2">
      <c r="A78" s="189" t="s">
        <v>393</v>
      </c>
      <c r="B78" s="22">
        <v>1</v>
      </c>
      <c r="C78" s="22">
        <v>467100</v>
      </c>
      <c r="D78" s="22">
        <v>200</v>
      </c>
      <c r="E78" s="22">
        <v>131</v>
      </c>
      <c r="F78" s="22">
        <v>9</v>
      </c>
      <c r="G78" s="22">
        <v>359</v>
      </c>
      <c r="H78" s="22">
        <v>10</v>
      </c>
      <c r="I78" s="22">
        <v>164</v>
      </c>
      <c r="J78" s="22">
        <v>10</v>
      </c>
      <c r="K78" s="22">
        <v>1567</v>
      </c>
      <c r="L78" s="22">
        <v>8</v>
      </c>
      <c r="M78" s="119">
        <v>1.01366E-3</v>
      </c>
      <c r="N78" s="120">
        <v>7.2</v>
      </c>
      <c r="O78" s="120">
        <v>0.70000000000000007</v>
      </c>
      <c r="P78" s="119">
        <v>-4.7419859999999998</v>
      </c>
      <c r="Q78" s="119">
        <v>17.480049999999999</v>
      </c>
      <c r="R78" s="121">
        <v>-0.13297880000000001</v>
      </c>
      <c r="S78" s="119">
        <v>-1</v>
      </c>
      <c r="T78" s="119">
        <v>4</v>
      </c>
      <c r="U78" s="119">
        <v>4.1396220000000001</v>
      </c>
      <c r="V78" s="122">
        <v>3.3538999999999999E-3</v>
      </c>
      <c r="W78" s="122">
        <v>0.48945349999999999</v>
      </c>
      <c r="X78" s="122">
        <v>2.8039999999999999E-4</v>
      </c>
      <c r="Y78" s="122">
        <v>7.24695</v>
      </c>
      <c r="Z78" s="122">
        <v>1.2451000000000001E-3</v>
      </c>
    </row>
    <row r="79" spans="1:26" x14ac:dyDescent="0.2">
      <c r="A79" s="189" t="s">
        <v>394</v>
      </c>
      <c r="B79" s="22">
        <v>1.3</v>
      </c>
      <c r="C79" s="22">
        <v>30290</v>
      </c>
      <c r="D79" s="22">
        <v>160</v>
      </c>
      <c r="E79" s="22">
        <v>317</v>
      </c>
      <c r="F79" s="22">
        <v>7</v>
      </c>
      <c r="G79" s="22">
        <v>55</v>
      </c>
      <c r="H79" s="22">
        <v>4</v>
      </c>
      <c r="I79" s="22">
        <v>593</v>
      </c>
      <c r="J79" s="22">
        <v>10</v>
      </c>
      <c r="K79" s="22">
        <v>78.300000000000011</v>
      </c>
      <c r="L79" s="22">
        <v>1.6</v>
      </c>
      <c r="M79" s="119">
        <v>4.2502939999999999E-3</v>
      </c>
      <c r="N79" s="120">
        <v>10.8</v>
      </c>
      <c r="O79" s="120">
        <v>0.30000000000000004</v>
      </c>
      <c r="P79" s="119">
        <v>22.312629999999999</v>
      </c>
      <c r="Q79" s="119">
        <v>1.644744</v>
      </c>
      <c r="R79" s="121">
        <v>23.29569</v>
      </c>
      <c r="S79" s="119">
        <v>5.3000000000000007</v>
      </c>
      <c r="T79" s="119">
        <v>0.4</v>
      </c>
      <c r="U79" s="119">
        <v>0.38838709999999999</v>
      </c>
      <c r="V79" s="122">
        <v>2.5690999999999999E-3</v>
      </c>
      <c r="W79" s="122">
        <v>2.0997590000000002</v>
      </c>
      <c r="X79" s="122">
        <v>1.04406E-2</v>
      </c>
      <c r="Y79" s="122">
        <v>2.166245</v>
      </c>
      <c r="Z79" s="122">
        <v>6.1795200000000002E-2</v>
      </c>
    </row>
    <row r="80" spans="1:26" x14ac:dyDescent="0.2">
      <c r="A80" s="189" t="s">
        <v>395</v>
      </c>
      <c r="B80" s="22">
        <v>1.8</v>
      </c>
      <c r="C80" s="22">
        <v>53320</v>
      </c>
      <c r="D80" s="22">
        <v>160</v>
      </c>
      <c r="E80" s="22">
        <v>1205</v>
      </c>
      <c r="F80" s="22">
        <v>8</v>
      </c>
      <c r="G80" s="22">
        <v>64</v>
      </c>
      <c r="H80" s="22">
        <v>6</v>
      </c>
      <c r="I80" s="22">
        <v>2137</v>
      </c>
      <c r="J80" s="22">
        <v>12</v>
      </c>
      <c r="K80" s="22">
        <v>113.2</v>
      </c>
      <c r="L80" s="22">
        <v>1.8</v>
      </c>
      <c r="M80" s="119">
        <v>1.613769E-2</v>
      </c>
      <c r="N80" s="120">
        <v>10.290000000000001</v>
      </c>
      <c r="O80" s="120">
        <v>0.09</v>
      </c>
      <c r="P80" s="119">
        <v>16.674969999999998</v>
      </c>
      <c r="Q80" s="119">
        <v>0.47560770000000002</v>
      </c>
      <c r="R80" s="121">
        <v>37.551879999999997</v>
      </c>
      <c r="S80" s="119">
        <v>3.94</v>
      </c>
      <c r="T80" s="119">
        <v>0.11</v>
      </c>
      <c r="U80" s="119">
        <v>0.1127811</v>
      </c>
      <c r="V80" s="122">
        <v>2.0915999999999999E-3</v>
      </c>
      <c r="W80" s="122">
        <v>1.615669</v>
      </c>
      <c r="X80" s="122">
        <v>2.2519899999999999E-2</v>
      </c>
      <c r="Y80" s="122">
        <v>0.7721247</v>
      </c>
      <c r="Z80" s="122">
        <v>7.7794000000000002E-2</v>
      </c>
    </row>
    <row r="81" spans="1:26" x14ac:dyDescent="0.2">
      <c r="A81" s="189" t="s">
        <v>396</v>
      </c>
      <c r="B81" s="22">
        <v>3</v>
      </c>
      <c r="C81" s="22">
        <v>91730</v>
      </c>
      <c r="D81" s="22">
        <v>170</v>
      </c>
      <c r="E81" s="22">
        <v>2022</v>
      </c>
      <c r="F81" s="22">
        <v>9</v>
      </c>
      <c r="G81" s="22">
        <v>90</v>
      </c>
      <c r="H81" s="22">
        <v>8</v>
      </c>
      <c r="I81" s="22">
        <v>3752</v>
      </c>
      <c r="J81" s="22">
        <v>15</v>
      </c>
      <c r="K81" s="22">
        <v>201</v>
      </c>
      <c r="L81" s="22">
        <v>2</v>
      </c>
      <c r="M81" s="119">
        <v>2.709143E-2</v>
      </c>
      <c r="N81" s="120">
        <v>10.76</v>
      </c>
      <c r="O81" s="120">
        <v>0.06</v>
      </c>
      <c r="P81" s="119">
        <v>16.142900000000001</v>
      </c>
      <c r="Q81" s="119">
        <v>0.39891650000000001</v>
      </c>
      <c r="R81" s="121">
        <v>35.47195</v>
      </c>
      <c r="S81" s="119">
        <v>3.8200000000000003</v>
      </c>
      <c r="T81" s="119">
        <v>0.09</v>
      </c>
      <c r="U81" s="119">
        <v>9.4729300000000002E-2</v>
      </c>
      <c r="V81" s="122">
        <v>2.1613000000000001E-3</v>
      </c>
      <c r="W81" s="122">
        <v>1.318349</v>
      </c>
      <c r="X81" s="122">
        <v>2.1973699999999999E-2</v>
      </c>
      <c r="Y81" s="122">
        <v>0.47733249999999999</v>
      </c>
      <c r="Z81" s="122">
        <v>5.6917500000000003E-2</v>
      </c>
    </row>
    <row r="82" spans="1:26" x14ac:dyDescent="0.2">
      <c r="A82" s="189" t="s">
        <v>397</v>
      </c>
      <c r="B82" s="22">
        <v>5</v>
      </c>
      <c r="C82" s="22">
        <v>29510</v>
      </c>
      <c r="D82" s="22">
        <v>160</v>
      </c>
      <c r="E82" s="22">
        <v>1481</v>
      </c>
      <c r="F82" s="22">
        <v>13</v>
      </c>
      <c r="G82" s="22">
        <v>46</v>
      </c>
      <c r="H82" s="22">
        <v>6</v>
      </c>
      <c r="I82" s="22">
        <v>2534</v>
      </c>
      <c r="J82" s="22">
        <v>13</v>
      </c>
      <c r="K82" s="22">
        <v>21.200000000000003</v>
      </c>
      <c r="L82" s="22">
        <v>1.3</v>
      </c>
      <c r="M82" s="119">
        <v>1.9834210000000001E-2</v>
      </c>
      <c r="N82" s="120">
        <v>9.93</v>
      </c>
      <c r="O82" s="120">
        <v>0.1</v>
      </c>
      <c r="P82" s="119">
        <v>16.097370000000002</v>
      </c>
      <c r="Q82" s="119">
        <v>0.32655630000000002</v>
      </c>
      <c r="R82" s="121">
        <v>80.528999999999996</v>
      </c>
      <c r="S82" s="119">
        <v>3.8000000000000003</v>
      </c>
      <c r="T82" s="119">
        <v>0.08</v>
      </c>
      <c r="U82" s="119">
        <v>7.7748899999999996E-2</v>
      </c>
      <c r="V82" s="122">
        <v>6.5220000000000002E-4</v>
      </c>
      <c r="W82" s="122">
        <v>7.0071950000000003</v>
      </c>
      <c r="X82" s="122">
        <v>5.00262E-2</v>
      </c>
      <c r="Y82" s="122">
        <v>1.044837</v>
      </c>
      <c r="Z82" s="122">
        <v>4.3227500000000002E-2</v>
      </c>
    </row>
    <row r="83" spans="1:26" x14ac:dyDescent="0.2">
      <c r="A83" s="189" t="s">
        <v>398</v>
      </c>
      <c r="B83" s="22">
        <v>8</v>
      </c>
      <c r="C83" s="22">
        <v>7080</v>
      </c>
      <c r="D83" s="22">
        <v>160</v>
      </c>
      <c r="E83" s="22">
        <v>268</v>
      </c>
      <c r="F83" s="22">
        <v>9</v>
      </c>
      <c r="G83" s="22">
        <v>26</v>
      </c>
      <c r="H83" s="22">
        <v>4</v>
      </c>
      <c r="I83" s="22">
        <v>556</v>
      </c>
      <c r="J83" s="22">
        <v>10</v>
      </c>
      <c r="K83" s="22">
        <v>7.6000000000000005</v>
      </c>
      <c r="L83" s="22">
        <v>1.2000000000000002</v>
      </c>
      <c r="M83" s="119">
        <v>3.5965170000000005E-3</v>
      </c>
      <c r="N83" s="120">
        <v>12</v>
      </c>
      <c r="O83" s="120">
        <v>0.5</v>
      </c>
      <c r="P83" s="119">
        <v>18.452639999999999</v>
      </c>
      <c r="Q83" s="119">
        <v>1.6348450000000001</v>
      </c>
      <c r="R83" s="121">
        <v>69.715940000000003</v>
      </c>
      <c r="S83" s="119">
        <v>4.4000000000000004</v>
      </c>
      <c r="T83" s="119">
        <v>0.4</v>
      </c>
      <c r="U83" s="119">
        <v>0.38616899999999998</v>
      </c>
      <c r="V83" s="122">
        <v>1.0143000000000001E-3</v>
      </c>
      <c r="W83" s="122">
        <v>17.31193</v>
      </c>
      <c r="X83" s="122">
        <v>3.7781000000000002E-2</v>
      </c>
      <c r="Y83" s="122">
        <v>4.1559660000000003</v>
      </c>
      <c r="Z83" s="122">
        <v>7.4684100000000003E-2</v>
      </c>
    </row>
    <row r="85" spans="1:26" x14ac:dyDescent="0.2">
      <c r="A85" s="191"/>
    </row>
    <row r="87" spans="1:26" x14ac:dyDescent="0.2">
      <c r="A87" s="192" t="s">
        <v>399</v>
      </c>
    </row>
    <row r="88" spans="1:26" x14ac:dyDescent="0.2">
      <c r="A88" s="189" t="s">
        <v>400</v>
      </c>
      <c r="B88" s="22">
        <v>1</v>
      </c>
      <c r="C88" s="22">
        <v>665600</v>
      </c>
      <c r="D88" s="22">
        <v>700</v>
      </c>
      <c r="E88" s="22">
        <v>900</v>
      </c>
      <c r="F88" s="22">
        <v>30</v>
      </c>
      <c r="G88" s="22">
        <v>1650</v>
      </c>
      <c r="H88" s="22">
        <v>90</v>
      </c>
      <c r="I88" s="22">
        <v>430</v>
      </c>
      <c r="J88" s="22">
        <v>15</v>
      </c>
      <c r="K88" s="22">
        <v>2212</v>
      </c>
      <c r="L88" s="22">
        <v>14</v>
      </c>
      <c r="M88" s="119">
        <v>3.2282920000000002E-3</v>
      </c>
      <c r="N88" s="120">
        <v>2.7800000000000002</v>
      </c>
      <c r="O88" s="120">
        <v>0.14000000000000001</v>
      </c>
      <c r="P88" s="119">
        <v>5.8077940000000003</v>
      </c>
      <c r="Q88" s="119">
        <v>4.6168899999999997</v>
      </c>
      <c r="R88" s="121">
        <v>0.78216209999999997</v>
      </c>
      <c r="S88" s="119">
        <v>1.4000000000000001</v>
      </c>
      <c r="T88" s="119">
        <v>1.1000000000000001</v>
      </c>
      <c r="U88" s="119">
        <v>1.0918859999999999</v>
      </c>
      <c r="V88" s="122">
        <v>3.3232000000000001E-3</v>
      </c>
      <c r="W88" s="122">
        <v>0.62586620000000004</v>
      </c>
      <c r="X88" s="122">
        <v>1.3466999999999999E-3</v>
      </c>
      <c r="Y88" s="122">
        <v>3.7082790000000001</v>
      </c>
      <c r="Z88" s="122">
        <v>4.9839999999999997E-3</v>
      </c>
    </row>
    <row r="89" spans="1:26" x14ac:dyDescent="0.2">
      <c r="A89" s="189" t="s">
        <v>401</v>
      </c>
      <c r="B89" s="22">
        <v>1.3</v>
      </c>
      <c r="C89" s="22">
        <v>16330</v>
      </c>
      <c r="D89" s="22">
        <v>160</v>
      </c>
      <c r="E89" s="22">
        <v>840</v>
      </c>
      <c r="F89" s="22">
        <v>8</v>
      </c>
      <c r="G89" s="22">
        <v>71</v>
      </c>
      <c r="H89" s="22">
        <v>3</v>
      </c>
      <c r="I89" s="22">
        <v>881</v>
      </c>
      <c r="J89" s="22">
        <v>10</v>
      </c>
      <c r="K89" s="22">
        <v>10.4</v>
      </c>
      <c r="L89" s="22">
        <v>1.3</v>
      </c>
      <c r="M89" s="119">
        <v>1.1250049999999999E-2</v>
      </c>
      <c r="N89" s="120">
        <v>6.09</v>
      </c>
      <c r="O89" s="120">
        <v>0.09</v>
      </c>
      <c r="P89" s="119">
        <v>16.035039999999999</v>
      </c>
      <c r="Q89" s="119">
        <v>0.53216790000000003</v>
      </c>
      <c r="R89" s="121">
        <v>82.343469999999996</v>
      </c>
      <c r="S89" s="119">
        <v>3.79</v>
      </c>
      <c r="T89" s="119">
        <v>0.12</v>
      </c>
      <c r="U89" s="119">
        <v>0.1260696</v>
      </c>
      <c r="V89" s="122">
        <v>5.9139999999999996E-4</v>
      </c>
      <c r="W89" s="122">
        <v>13.643739999999999</v>
      </c>
      <c r="X89" s="122">
        <v>5.1352200000000001E-2</v>
      </c>
      <c r="Y89" s="122">
        <v>1.422795</v>
      </c>
      <c r="Z89" s="122">
        <v>5.17822E-2</v>
      </c>
    </row>
    <row r="90" spans="1:26" x14ac:dyDescent="0.2">
      <c r="A90" s="189" t="s">
        <v>402</v>
      </c>
      <c r="B90" s="22">
        <v>1.8</v>
      </c>
      <c r="C90" s="22">
        <v>39180</v>
      </c>
      <c r="D90" s="22">
        <v>170</v>
      </c>
      <c r="E90" s="22">
        <v>2295</v>
      </c>
      <c r="F90" s="22">
        <v>11</v>
      </c>
      <c r="G90" s="22">
        <v>97</v>
      </c>
      <c r="H90" s="22">
        <v>10</v>
      </c>
      <c r="I90" s="22">
        <v>2201</v>
      </c>
      <c r="J90" s="22">
        <v>12</v>
      </c>
      <c r="K90" s="22">
        <v>14.8</v>
      </c>
      <c r="L90" s="22">
        <v>1.2000000000000002</v>
      </c>
      <c r="M90" s="119">
        <v>3.074114E-2</v>
      </c>
      <c r="N90" s="120">
        <v>5.57</v>
      </c>
      <c r="O90" s="120">
        <v>0.04</v>
      </c>
      <c r="P90" s="119">
        <v>15.38998</v>
      </c>
      <c r="Q90" s="119">
        <v>0.1937016</v>
      </c>
      <c r="R90" s="121">
        <v>90.008369999999999</v>
      </c>
      <c r="S90" s="119">
        <v>3.64</v>
      </c>
      <c r="T90" s="119">
        <v>0.04</v>
      </c>
      <c r="U90" s="119">
        <v>4.6705400000000001E-2</v>
      </c>
      <c r="V90" s="122">
        <v>3.347E-4</v>
      </c>
      <c r="W90" s="122">
        <v>9.5203419999999994</v>
      </c>
      <c r="X90" s="122">
        <v>5.8485000000000002E-2</v>
      </c>
      <c r="Y90" s="122">
        <v>0.65344329999999995</v>
      </c>
      <c r="Z90" s="122">
        <v>2.9133699999999998E-2</v>
      </c>
    </row>
    <row r="91" spans="1:26" x14ac:dyDescent="0.2">
      <c r="A91" s="189" t="s">
        <v>403</v>
      </c>
      <c r="B91" s="22">
        <v>3</v>
      </c>
      <c r="C91" s="22">
        <v>210400</v>
      </c>
      <c r="D91" s="22">
        <v>200</v>
      </c>
      <c r="E91" s="22">
        <v>11710</v>
      </c>
      <c r="F91" s="22">
        <v>30</v>
      </c>
      <c r="G91" s="22">
        <v>250</v>
      </c>
      <c r="H91" s="22">
        <v>12</v>
      </c>
      <c r="I91" s="22">
        <v>14110</v>
      </c>
      <c r="J91" s="22">
        <v>30</v>
      </c>
      <c r="K91" s="22">
        <v>80</v>
      </c>
      <c r="L91" s="22">
        <v>2</v>
      </c>
      <c r="M91" s="119">
        <v>9.0407609999999999E-2</v>
      </c>
      <c r="N91" s="120">
        <v>7</v>
      </c>
      <c r="O91" s="120">
        <v>0.02</v>
      </c>
      <c r="P91" s="119">
        <v>16.238520000000001</v>
      </c>
      <c r="Q91" s="119">
        <v>7.4027399999999993E-2</v>
      </c>
      <c r="R91" s="121">
        <v>90.200630000000004</v>
      </c>
      <c r="S91" s="119">
        <v>3.839</v>
      </c>
      <c r="T91" s="119">
        <v>1.7000000000000001E-2</v>
      </c>
      <c r="U91" s="119">
        <v>2.0091700000000001E-2</v>
      </c>
      <c r="V91" s="122">
        <v>3.2820000000000001E-4</v>
      </c>
      <c r="W91" s="122">
        <v>3.3869899999999999</v>
      </c>
      <c r="X91" s="122">
        <v>5.5547300000000001E-2</v>
      </c>
      <c r="Y91" s="122">
        <v>0.2647446</v>
      </c>
      <c r="Z91" s="122">
        <v>1.19606E-2</v>
      </c>
    </row>
    <row r="92" spans="1:26" x14ac:dyDescent="0.2">
      <c r="A92" s="189" t="s">
        <v>404</v>
      </c>
      <c r="B92" s="22">
        <v>5</v>
      </c>
      <c r="C92" s="22">
        <v>28980</v>
      </c>
      <c r="D92" s="22">
        <v>160</v>
      </c>
      <c r="E92" s="22">
        <v>1728</v>
      </c>
      <c r="F92" s="22">
        <v>12</v>
      </c>
      <c r="G92" s="22">
        <v>57</v>
      </c>
      <c r="H92" s="22">
        <v>5</v>
      </c>
      <c r="I92" s="22">
        <v>2402</v>
      </c>
      <c r="J92" s="22">
        <v>12</v>
      </c>
      <c r="K92" s="22">
        <v>5.2</v>
      </c>
      <c r="L92" s="22">
        <v>1.2000000000000002</v>
      </c>
      <c r="M92" s="119">
        <v>2.3142090000000001E-2</v>
      </c>
      <c r="N92" s="120">
        <v>8.08</v>
      </c>
      <c r="O92" s="120">
        <v>7.0000000000000007E-2</v>
      </c>
      <c r="P92" s="119">
        <v>16.24484</v>
      </c>
      <c r="Q92" s="119">
        <v>0.26020219999999999</v>
      </c>
      <c r="R92" s="121">
        <v>96.616579999999999</v>
      </c>
      <c r="S92" s="119">
        <v>3.84</v>
      </c>
      <c r="T92" s="119">
        <v>0.06</v>
      </c>
      <c r="U92" s="119">
        <v>6.2246999999999997E-2</v>
      </c>
      <c r="V92" s="122">
        <v>1.133E-4</v>
      </c>
      <c r="W92" s="122">
        <v>37.566029999999998</v>
      </c>
      <c r="X92" s="122">
        <v>5.9475199999999999E-2</v>
      </c>
      <c r="Y92" s="122">
        <v>0.90166480000000004</v>
      </c>
      <c r="Z92" s="122">
        <v>9.2011999999999997E-3</v>
      </c>
    </row>
    <row r="93" spans="1:26" x14ac:dyDescent="0.2">
      <c r="A93" s="189" t="s">
        <v>405</v>
      </c>
      <c r="B93" s="22">
        <v>8</v>
      </c>
      <c r="C93" s="22">
        <v>29600</v>
      </c>
      <c r="D93" s="22">
        <v>160</v>
      </c>
      <c r="E93" s="22">
        <v>1010</v>
      </c>
      <c r="F93" s="22">
        <v>20</v>
      </c>
      <c r="G93" s="22">
        <v>56</v>
      </c>
      <c r="H93" s="22">
        <v>9</v>
      </c>
      <c r="I93" s="22">
        <v>1350</v>
      </c>
      <c r="J93" s="22">
        <v>10</v>
      </c>
      <c r="K93" s="22">
        <v>45.2</v>
      </c>
      <c r="L93" s="22">
        <v>1.5</v>
      </c>
      <c r="M93" s="119">
        <v>1.3544489999999999E-2</v>
      </c>
      <c r="N93" s="120">
        <v>7.76</v>
      </c>
      <c r="O93" s="120">
        <v>0.17</v>
      </c>
      <c r="P93" s="119">
        <v>16.276689999999999</v>
      </c>
      <c r="Q93" s="119">
        <v>0.58140990000000004</v>
      </c>
      <c r="R93" s="121">
        <v>55.473269999999999</v>
      </c>
      <c r="S93" s="119">
        <v>3.85</v>
      </c>
      <c r="T93" s="119">
        <v>0.14000000000000001</v>
      </c>
      <c r="U93" s="119">
        <v>0.13767399999999999</v>
      </c>
      <c r="V93" s="122">
        <v>1.4913999999999999E-3</v>
      </c>
      <c r="W93" s="122">
        <v>3.4868790000000001</v>
      </c>
      <c r="X93" s="122">
        <v>3.4081399999999998E-2</v>
      </c>
      <c r="Y93" s="122">
        <v>2.1067070000000001</v>
      </c>
      <c r="Z93" s="122">
        <v>4.1477199999999999E-2</v>
      </c>
    </row>
    <row r="95" spans="1:26" x14ac:dyDescent="0.2">
      <c r="A95" s="191"/>
    </row>
    <row r="97" spans="1:26" x14ac:dyDescent="0.2">
      <c r="A97" s="192" t="s">
        <v>406</v>
      </c>
    </row>
    <row r="98" spans="1:26" x14ac:dyDescent="0.2">
      <c r="A98" s="189" t="s">
        <v>407</v>
      </c>
      <c r="B98" s="22">
        <v>1</v>
      </c>
      <c r="C98" s="22">
        <v>1681900</v>
      </c>
      <c r="D98" s="22">
        <v>1300</v>
      </c>
      <c r="E98" s="22">
        <v>410</v>
      </c>
      <c r="F98" s="22">
        <v>60</v>
      </c>
      <c r="G98" s="22">
        <v>2790</v>
      </c>
      <c r="H98" s="22">
        <v>160</v>
      </c>
      <c r="I98" s="22">
        <v>300</v>
      </c>
      <c r="J98" s="22">
        <v>40</v>
      </c>
      <c r="K98" s="22">
        <v>5700</v>
      </c>
      <c r="L98" s="22">
        <v>30</v>
      </c>
      <c r="M98" s="119">
        <v>3.9995530000000001E-4</v>
      </c>
      <c r="N98" s="120">
        <v>4.2</v>
      </c>
      <c r="O98" s="120">
        <v>0.8</v>
      </c>
      <c r="P98" s="119">
        <v>-48.327249999999999</v>
      </c>
      <c r="Q98" s="119">
        <v>26.131170000000001</v>
      </c>
      <c r="R98" s="121">
        <v>-1.1869419999999999</v>
      </c>
      <c r="S98" s="119">
        <v>-11</v>
      </c>
      <c r="T98" s="119">
        <v>6</v>
      </c>
      <c r="U98" s="119">
        <v>6.2235500000000004</v>
      </c>
      <c r="V98" s="122">
        <v>3.3892000000000002E-3</v>
      </c>
      <c r="W98" s="122">
        <v>0.61171070000000005</v>
      </c>
      <c r="X98" s="122">
        <v>2.4560000000000001E-4</v>
      </c>
      <c r="Y98" s="122">
        <v>14.3286</v>
      </c>
      <c r="Z98" s="122">
        <v>8.4049999999999999E-4</v>
      </c>
    </row>
    <row r="99" spans="1:26" x14ac:dyDescent="0.2">
      <c r="A99" s="189" t="s">
        <v>408</v>
      </c>
      <c r="B99" s="22">
        <v>1.3</v>
      </c>
      <c r="C99" s="22">
        <v>9510</v>
      </c>
      <c r="D99" s="22">
        <v>160</v>
      </c>
      <c r="E99" s="22">
        <v>461</v>
      </c>
      <c r="F99" s="22">
        <v>8</v>
      </c>
      <c r="G99" s="22">
        <v>66</v>
      </c>
      <c r="H99" s="22">
        <v>6</v>
      </c>
      <c r="I99" s="22">
        <v>715</v>
      </c>
      <c r="J99" s="22">
        <v>10</v>
      </c>
      <c r="K99" s="22">
        <v>7.7</v>
      </c>
      <c r="L99" s="22">
        <v>1.4000000000000001</v>
      </c>
      <c r="M99" s="119">
        <v>6.1741019999999999E-3</v>
      </c>
      <c r="N99" s="120">
        <v>9</v>
      </c>
      <c r="O99" s="120">
        <v>0.2</v>
      </c>
      <c r="P99" s="119">
        <v>16.01764</v>
      </c>
      <c r="Q99" s="119">
        <v>0.99430390000000002</v>
      </c>
      <c r="R99" s="121">
        <v>77.451329999999999</v>
      </c>
      <c r="S99" s="119">
        <v>3.8000000000000003</v>
      </c>
      <c r="T99" s="119">
        <v>0.2</v>
      </c>
      <c r="U99" s="119">
        <v>0.235043</v>
      </c>
      <c r="V99" s="122">
        <v>7.5520000000000003E-4</v>
      </c>
      <c r="W99" s="122">
        <v>19.013909999999999</v>
      </c>
      <c r="X99" s="122">
        <v>4.8353800000000002E-2</v>
      </c>
      <c r="Y99" s="122">
        <v>2.4959579999999999</v>
      </c>
      <c r="Z99" s="122">
        <v>6.0111400000000002E-2</v>
      </c>
    </row>
    <row r="100" spans="1:26" x14ac:dyDescent="0.2">
      <c r="A100" s="189" t="s">
        <v>409</v>
      </c>
      <c r="B100" s="22">
        <v>1.8</v>
      </c>
      <c r="C100" s="22">
        <v>32750</v>
      </c>
      <c r="D100" s="22">
        <v>160</v>
      </c>
      <c r="E100" s="22">
        <v>1591</v>
      </c>
      <c r="F100" s="22">
        <v>9</v>
      </c>
      <c r="G100" s="22">
        <v>83</v>
      </c>
      <c r="H100" s="22">
        <v>12</v>
      </c>
      <c r="I100" s="22">
        <v>2284</v>
      </c>
      <c r="J100" s="22">
        <v>11</v>
      </c>
      <c r="K100" s="22">
        <v>24.200000000000003</v>
      </c>
      <c r="L100" s="22">
        <v>1.3</v>
      </c>
      <c r="M100" s="119">
        <v>2.130628E-2</v>
      </c>
      <c r="N100" s="120">
        <v>8.36</v>
      </c>
      <c r="O100" s="120">
        <v>0.06</v>
      </c>
      <c r="P100" s="119">
        <v>16.417649999999998</v>
      </c>
      <c r="Q100" s="119">
        <v>0.28650419999999999</v>
      </c>
      <c r="R100" s="121">
        <v>79.538759999999996</v>
      </c>
      <c r="S100" s="119">
        <v>3.88</v>
      </c>
      <c r="T100" s="119">
        <v>7.0000000000000007E-2</v>
      </c>
      <c r="U100" s="119">
        <v>6.8400799999999998E-2</v>
      </c>
      <c r="V100" s="122">
        <v>6.8530000000000002E-4</v>
      </c>
      <c r="W100" s="122">
        <v>5.9600650000000002</v>
      </c>
      <c r="X100" s="122">
        <v>4.84471E-2</v>
      </c>
      <c r="Y100" s="122">
        <v>0.75305319999999998</v>
      </c>
      <c r="Z100" s="122">
        <v>5.5229399999999998E-2</v>
      </c>
    </row>
    <row r="101" spans="1:26" x14ac:dyDescent="0.2">
      <c r="A101" s="189" t="s">
        <v>410</v>
      </c>
      <c r="B101" s="22">
        <v>3</v>
      </c>
      <c r="C101" s="22">
        <v>89800</v>
      </c>
      <c r="D101" s="22">
        <v>170</v>
      </c>
      <c r="E101" s="22">
        <v>4827</v>
      </c>
      <c r="F101" s="22">
        <v>14</v>
      </c>
      <c r="G101" s="22">
        <v>115</v>
      </c>
      <c r="H101" s="22">
        <v>11</v>
      </c>
      <c r="I101" s="22">
        <v>7068</v>
      </c>
      <c r="J101" s="22">
        <v>20</v>
      </c>
      <c r="K101" s="22">
        <v>45.300000000000004</v>
      </c>
      <c r="L101" s="22">
        <v>1.4000000000000001</v>
      </c>
      <c r="M101" s="119">
        <v>6.4645379999999988E-2</v>
      </c>
      <c r="N101" s="120">
        <v>8.52</v>
      </c>
      <c r="O101" s="120">
        <v>0.04</v>
      </c>
      <c r="P101" s="119">
        <v>16.189139999999998</v>
      </c>
      <c r="Q101" s="119">
        <v>0.103506</v>
      </c>
      <c r="R101" s="121">
        <v>86.790509999999998</v>
      </c>
      <c r="S101" s="119">
        <v>3.83</v>
      </c>
      <c r="T101" s="119">
        <v>0.02</v>
      </c>
      <c r="U101" s="119">
        <v>2.63631E-2</v>
      </c>
      <c r="V101" s="122">
        <v>4.4240000000000002E-4</v>
      </c>
      <c r="W101" s="122">
        <v>3.4377059999999999</v>
      </c>
      <c r="X101" s="122">
        <v>5.36103E-2</v>
      </c>
      <c r="Y101" s="122">
        <v>0.35229159999999998</v>
      </c>
      <c r="Z101" s="122">
        <v>2.93688E-2</v>
      </c>
    </row>
    <row r="102" spans="1:26" x14ac:dyDescent="0.2">
      <c r="A102" s="189" t="s">
        <v>411</v>
      </c>
      <c r="B102" s="22">
        <v>5</v>
      </c>
      <c r="C102" s="22">
        <v>15730</v>
      </c>
      <c r="D102" s="22">
        <v>160</v>
      </c>
      <c r="E102" s="22">
        <v>898</v>
      </c>
      <c r="F102" s="22">
        <v>8</v>
      </c>
      <c r="G102" s="22">
        <v>49</v>
      </c>
      <c r="H102" s="22">
        <v>7</v>
      </c>
      <c r="I102" s="22">
        <v>1323</v>
      </c>
      <c r="J102" s="22">
        <v>10</v>
      </c>
      <c r="K102" s="22">
        <v>2</v>
      </c>
      <c r="L102" s="22">
        <v>1.5</v>
      </c>
      <c r="M102" s="119">
        <v>1.203079E-2</v>
      </c>
      <c r="N102" s="120">
        <v>8.58</v>
      </c>
      <c r="O102" s="120">
        <v>0.1</v>
      </c>
      <c r="P102" s="119">
        <v>17.25019</v>
      </c>
      <c r="Q102" s="119">
        <v>0.54136359999999994</v>
      </c>
      <c r="R102" s="121">
        <v>98.247860000000003</v>
      </c>
      <c r="S102" s="119">
        <v>4.08</v>
      </c>
      <c r="T102" s="119">
        <v>0.13</v>
      </c>
      <c r="U102" s="119">
        <v>0.12827350000000001</v>
      </c>
      <c r="V102" s="122">
        <v>5.8699999999999997E-5</v>
      </c>
      <c r="W102" s="122">
        <v>159.5771</v>
      </c>
      <c r="X102" s="122">
        <v>5.6954600000000001E-2</v>
      </c>
      <c r="Y102" s="122">
        <v>1.3095619999999999</v>
      </c>
      <c r="Z102" s="122">
        <v>4.7828000000000002E-3</v>
      </c>
    </row>
    <row r="103" spans="1:26" x14ac:dyDescent="0.2">
      <c r="A103" s="189" t="s">
        <v>412</v>
      </c>
      <c r="B103" s="22">
        <v>8</v>
      </c>
      <c r="C103" s="22">
        <v>29900</v>
      </c>
      <c r="D103" s="22">
        <v>160</v>
      </c>
      <c r="E103" s="22">
        <v>304</v>
      </c>
      <c r="F103" s="22">
        <v>8</v>
      </c>
      <c r="G103" s="22">
        <v>56</v>
      </c>
      <c r="H103" s="22">
        <v>7</v>
      </c>
      <c r="I103" s="22">
        <v>506</v>
      </c>
      <c r="J103" s="22">
        <v>9</v>
      </c>
      <c r="K103" s="22">
        <v>82.7</v>
      </c>
      <c r="L103" s="22">
        <v>1.6</v>
      </c>
      <c r="M103" s="119">
        <v>4.065178E-3</v>
      </c>
      <c r="N103" s="120">
        <v>9.7000000000000011</v>
      </c>
      <c r="O103" s="120">
        <v>0.30000000000000004</v>
      </c>
      <c r="P103" s="119">
        <v>17.631979999999999</v>
      </c>
      <c r="Q103" s="119">
        <v>1.777674</v>
      </c>
      <c r="R103" s="121">
        <v>17.843599999999999</v>
      </c>
      <c r="S103" s="119">
        <v>4.2</v>
      </c>
      <c r="T103" s="119">
        <v>0.4</v>
      </c>
      <c r="U103" s="119">
        <v>0.41991079999999997</v>
      </c>
      <c r="V103" s="122">
        <v>2.7518E-3</v>
      </c>
      <c r="W103" s="122">
        <v>2.0743550000000002</v>
      </c>
      <c r="X103" s="122">
        <v>1.0120000000000001E-2</v>
      </c>
      <c r="Y103" s="122">
        <v>2.8042210000000001</v>
      </c>
      <c r="Z103" s="122">
        <v>4.8085999999999997E-2</v>
      </c>
    </row>
    <row r="105" spans="1:26" x14ac:dyDescent="0.2">
      <c r="A105" s="191"/>
    </row>
    <row r="107" spans="1:26" x14ac:dyDescent="0.2">
      <c r="A107" s="192" t="s">
        <v>413</v>
      </c>
    </row>
    <row r="108" spans="1:26" x14ac:dyDescent="0.2">
      <c r="A108" s="189" t="s">
        <v>414</v>
      </c>
      <c r="B108" s="22">
        <v>1</v>
      </c>
      <c r="C108" s="22">
        <v>439100</v>
      </c>
      <c r="D108" s="22">
        <v>200</v>
      </c>
      <c r="E108" s="22">
        <v>388</v>
      </c>
      <c r="F108" s="22">
        <v>11</v>
      </c>
      <c r="G108" s="22">
        <v>359</v>
      </c>
      <c r="H108" s="22">
        <v>12</v>
      </c>
      <c r="I108" s="22">
        <v>362</v>
      </c>
      <c r="J108" s="22">
        <v>11</v>
      </c>
      <c r="K108" s="22">
        <v>1474</v>
      </c>
      <c r="L108" s="22">
        <v>7</v>
      </c>
      <c r="M108" s="119">
        <v>2.9989629999999999E-3</v>
      </c>
      <c r="N108" s="120">
        <v>5.4</v>
      </c>
      <c r="O108" s="120">
        <v>0.2</v>
      </c>
      <c r="P108" s="119">
        <v>-2.031358</v>
      </c>
      <c r="Q108" s="119">
        <v>5.5947550000000001</v>
      </c>
      <c r="R108" s="121">
        <v>-0.17946709999999999</v>
      </c>
      <c r="S108" s="119">
        <v>-0.5</v>
      </c>
      <c r="T108" s="119">
        <v>1.3</v>
      </c>
      <c r="U108" s="119">
        <v>1.3244849999999999</v>
      </c>
      <c r="V108" s="122">
        <v>3.3554000000000001E-3</v>
      </c>
      <c r="W108" s="122">
        <v>0.49338860000000001</v>
      </c>
      <c r="X108" s="122">
        <v>8.8349999999999995E-4</v>
      </c>
      <c r="Y108" s="122">
        <v>2.8819810000000001</v>
      </c>
      <c r="Z108" s="122">
        <v>3.5620000000000001E-3</v>
      </c>
    </row>
    <row r="109" spans="1:26" x14ac:dyDescent="0.2">
      <c r="A109" s="189" t="s">
        <v>415</v>
      </c>
      <c r="B109" s="22">
        <v>1.3</v>
      </c>
      <c r="C109" s="22">
        <v>28380</v>
      </c>
      <c r="D109" s="22">
        <v>160</v>
      </c>
      <c r="E109" s="22">
        <v>1038</v>
      </c>
      <c r="F109" s="22">
        <v>8</v>
      </c>
      <c r="G109" s="22">
        <v>65</v>
      </c>
      <c r="H109" s="22">
        <v>8</v>
      </c>
      <c r="I109" s="22">
        <v>1061</v>
      </c>
      <c r="J109" s="22">
        <v>10</v>
      </c>
      <c r="K109" s="22">
        <v>31.3</v>
      </c>
      <c r="L109" s="22">
        <v>1.3</v>
      </c>
      <c r="M109" s="119">
        <v>1.390307E-2</v>
      </c>
      <c r="N109" s="120">
        <v>5.95</v>
      </c>
      <c r="O109" s="120">
        <v>7.0000000000000007E-2</v>
      </c>
      <c r="P109" s="119">
        <v>18.600429999999999</v>
      </c>
      <c r="Q109" s="119">
        <v>0.43341229999999997</v>
      </c>
      <c r="R109" s="121">
        <v>67.920779999999993</v>
      </c>
      <c r="S109" s="119">
        <v>4.4000000000000004</v>
      </c>
      <c r="T109" s="119">
        <v>0.1</v>
      </c>
      <c r="U109" s="119">
        <v>0.10295749999999999</v>
      </c>
      <c r="V109" s="122">
        <v>1.0744999999999999E-3</v>
      </c>
      <c r="W109" s="122">
        <v>4.3762610000000004</v>
      </c>
      <c r="X109" s="122">
        <v>3.6515699999999998E-2</v>
      </c>
      <c r="Y109" s="122">
        <v>0.92930849999999998</v>
      </c>
      <c r="Z109" s="122">
        <v>7.6587299999999997E-2</v>
      </c>
    </row>
    <row r="110" spans="1:26" x14ac:dyDescent="0.2">
      <c r="A110" s="189" t="s">
        <v>416</v>
      </c>
      <c r="B110" s="22">
        <v>1.8</v>
      </c>
      <c r="C110" s="22">
        <v>98000</v>
      </c>
      <c r="D110" s="22">
        <v>170</v>
      </c>
      <c r="E110" s="22">
        <v>3408</v>
      </c>
      <c r="F110" s="22">
        <v>14</v>
      </c>
      <c r="G110" s="22">
        <v>109</v>
      </c>
      <c r="H110" s="22">
        <v>10</v>
      </c>
      <c r="I110" s="22">
        <v>3968</v>
      </c>
      <c r="J110" s="22">
        <v>13</v>
      </c>
      <c r="K110" s="22">
        <v>143.6</v>
      </c>
      <c r="L110" s="22">
        <v>1.8</v>
      </c>
      <c r="M110" s="119">
        <v>4.5639489999999998E-2</v>
      </c>
      <c r="N110" s="120">
        <v>6.78</v>
      </c>
      <c r="O110" s="120">
        <v>0.04</v>
      </c>
      <c r="P110" s="119">
        <v>16.480360000000001</v>
      </c>
      <c r="Q110" s="119">
        <v>0.1769309</v>
      </c>
      <c r="R110" s="121">
        <v>57.19397</v>
      </c>
      <c r="S110" s="119">
        <v>3.9</v>
      </c>
      <c r="T110" s="119">
        <v>0.04</v>
      </c>
      <c r="U110" s="119">
        <v>4.2976800000000002E-2</v>
      </c>
      <c r="V110" s="122">
        <v>1.4337E-3</v>
      </c>
      <c r="W110" s="122">
        <v>1.270178</v>
      </c>
      <c r="X110" s="122">
        <v>3.47043E-2</v>
      </c>
      <c r="Y110" s="122">
        <v>0.45217560000000001</v>
      </c>
      <c r="Z110" s="122">
        <v>5.3164299999999998E-2</v>
      </c>
    </row>
    <row r="111" spans="1:26" x14ac:dyDescent="0.2">
      <c r="A111" s="189" t="s">
        <v>417</v>
      </c>
      <c r="B111" s="22">
        <v>3</v>
      </c>
      <c r="C111" s="22">
        <v>25470</v>
      </c>
      <c r="D111" s="22">
        <v>160</v>
      </c>
      <c r="E111" s="22">
        <v>980</v>
      </c>
      <c r="F111" s="22">
        <v>8</v>
      </c>
      <c r="G111" s="22">
        <v>51</v>
      </c>
      <c r="H111" s="22">
        <v>4</v>
      </c>
      <c r="I111" s="22">
        <v>1230</v>
      </c>
      <c r="J111" s="22">
        <v>10</v>
      </c>
      <c r="K111" s="22">
        <v>26.200000000000003</v>
      </c>
      <c r="L111" s="22">
        <v>1.2000000000000002</v>
      </c>
      <c r="M111" s="119">
        <v>1.31313E-2</v>
      </c>
      <c r="N111" s="120">
        <v>7.3100000000000005</v>
      </c>
      <c r="O111" s="120">
        <v>0.09</v>
      </c>
      <c r="P111" s="119">
        <v>18.33681</v>
      </c>
      <c r="Q111" s="119">
        <v>0.43459950000000003</v>
      </c>
      <c r="R111" s="121">
        <v>70.445120000000003</v>
      </c>
      <c r="S111" s="119">
        <v>4.33</v>
      </c>
      <c r="T111" s="119">
        <v>0.1</v>
      </c>
      <c r="U111" s="119">
        <v>0.1032221</v>
      </c>
      <c r="V111" s="122">
        <v>9.8989999999999994E-4</v>
      </c>
      <c r="W111" s="122">
        <v>4.86341</v>
      </c>
      <c r="X111" s="122">
        <v>3.8417300000000001E-2</v>
      </c>
      <c r="Y111" s="122">
        <v>1.066791</v>
      </c>
      <c r="Z111" s="122">
        <v>7.2679900000000006E-2</v>
      </c>
    </row>
    <row r="112" spans="1:26" x14ac:dyDescent="0.2">
      <c r="A112" s="189" t="s">
        <v>418</v>
      </c>
      <c r="B112" s="22">
        <v>5</v>
      </c>
      <c r="C112" s="22">
        <v>5460</v>
      </c>
      <c r="D112" s="22">
        <v>160</v>
      </c>
      <c r="E112" s="22">
        <v>135</v>
      </c>
      <c r="F112" s="22">
        <v>7</v>
      </c>
      <c r="G112" s="22">
        <v>32</v>
      </c>
      <c r="H112" s="22">
        <v>2</v>
      </c>
      <c r="I112" s="22">
        <v>287</v>
      </c>
      <c r="J112" s="22">
        <v>9</v>
      </c>
      <c r="K112" s="22">
        <v>7.3000000000000007</v>
      </c>
      <c r="L112" s="22">
        <v>1.2000000000000002</v>
      </c>
      <c r="M112" s="119">
        <v>1.8045240000000001E-3</v>
      </c>
      <c r="N112" s="120">
        <v>12.4</v>
      </c>
      <c r="O112" s="120">
        <v>0.8</v>
      </c>
      <c r="P112" s="119">
        <v>24.988969999999998</v>
      </c>
      <c r="Q112" s="119">
        <v>3.290378</v>
      </c>
      <c r="R112" s="121">
        <v>61.436790000000002</v>
      </c>
      <c r="S112" s="119">
        <v>5.9</v>
      </c>
      <c r="T112" s="119">
        <v>0.8</v>
      </c>
      <c r="U112" s="119">
        <v>0.77638949999999995</v>
      </c>
      <c r="V112" s="122">
        <v>1.2916E-3</v>
      </c>
      <c r="W112" s="122">
        <v>17.852350000000001</v>
      </c>
      <c r="X112" s="122">
        <v>2.4585599999999999E-2</v>
      </c>
      <c r="Y112" s="122">
        <v>6.1125309999999997</v>
      </c>
      <c r="Z112" s="122">
        <v>7.6248899999999994E-2</v>
      </c>
    </row>
    <row r="113" spans="1:26" x14ac:dyDescent="0.2">
      <c r="A113" s="189" t="s">
        <v>419</v>
      </c>
      <c r="B113" s="22">
        <v>8</v>
      </c>
      <c r="C113" s="22">
        <v>56430</v>
      </c>
      <c r="D113" s="22">
        <v>160</v>
      </c>
      <c r="E113" s="22">
        <v>378</v>
      </c>
      <c r="F113" s="22">
        <v>17</v>
      </c>
      <c r="G113" s="22">
        <v>65</v>
      </c>
      <c r="H113" s="22">
        <v>7</v>
      </c>
      <c r="I113" s="22">
        <v>385</v>
      </c>
      <c r="J113" s="22">
        <v>9</v>
      </c>
      <c r="K113" s="22">
        <v>170.60000000000002</v>
      </c>
      <c r="L113" s="22">
        <v>1.8</v>
      </c>
      <c r="M113" s="119">
        <v>5.0583799999999995E-3</v>
      </c>
      <c r="N113" s="120">
        <v>5.9</v>
      </c>
      <c r="O113" s="120">
        <v>0.30000000000000004</v>
      </c>
      <c r="P113" s="119">
        <v>14.835979999999999</v>
      </c>
      <c r="Q113" s="119">
        <v>1.6400809999999999</v>
      </c>
      <c r="R113" s="121">
        <v>9.9138610000000007</v>
      </c>
      <c r="S113" s="119">
        <v>3.5</v>
      </c>
      <c r="T113" s="119">
        <v>0.4</v>
      </c>
      <c r="U113" s="119">
        <v>0.38752779999999998</v>
      </c>
      <c r="V113" s="122">
        <v>3.0173999999999999E-3</v>
      </c>
      <c r="W113" s="122">
        <v>1.104114</v>
      </c>
      <c r="X113" s="122">
        <v>6.6823000000000004E-3</v>
      </c>
      <c r="Y113" s="122">
        <v>4.4739300000000002</v>
      </c>
      <c r="Z113" s="122">
        <v>1.72742E-2</v>
      </c>
    </row>
    <row r="115" spans="1:26" x14ac:dyDescent="0.2">
      <c r="A115" s="191"/>
    </row>
    <row r="117" spans="1:26" x14ac:dyDescent="0.2">
      <c r="A117" s="192" t="s">
        <v>420</v>
      </c>
    </row>
    <row r="118" spans="1:26" x14ac:dyDescent="0.2">
      <c r="A118" s="189" t="s">
        <v>421</v>
      </c>
      <c r="B118" s="22">
        <v>1</v>
      </c>
      <c r="C118" s="22">
        <v>284700</v>
      </c>
      <c r="D118" s="22">
        <v>200</v>
      </c>
      <c r="E118" s="22">
        <v>1070</v>
      </c>
      <c r="F118" s="22">
        <v>60</v>
      </c>
      <c r="G118" s="22">
        <v>410</v>
      </c>
      <c r="H118" s="22">
        <v>20</v>
      </c>
      <c r="I118" s="22">
        <v>327</v>
      </c>
      <c r="J118" s="22">
        <v>10</v>
      </c>
      <c r="K118" s="22">
        <v>946</v>
      </c>
      <c r="L118" s="22">
        <v>6</v>
      </c>
      <c r="M118" s="119">
        <v>8.2455639999999986E-3</v>
      </c>
      <c r="N118" s="120">
        <v>1.78</v>
      </c>
      <c r="O118" s="120">
        <v>0.12</v>
      </c>
      <c r="P118" s="119">
        <v>2.33616</v>
      </c>
      <c r="Q118" s="119">
        <v>1.563887</v>
      </c>
      <c r="R118" s="121">
        <v>0.87631119999999996</v>
      </c>
      <c r="S118" s="119">
        <v>0.60000000000000009</v>
      </c>
      <c r="T118" s="119">
        <v>0.4</v>
      </c>
      <c r="U118" s="119">
        <v>0.3700234</v>
      </c>
      <c r="V118" s="122">
        <v>3.3200999999999999E-3</v>
      </c>
      <c r="W118" s="122">
        <v>0.58918979999999999</v>
      </c>
      <c r="X118" s="122">
        <v>3.7510999999999998E-3</v>
      </c>
      <c r="Y118" s="122">
        <v>6.1780080000000002</v>
      </c>
      <c r="Z118" s="122">
        <v>2.0693E-3</v>
      </c>
    </row>
    <row r="119" spans="1:26" x14ac:dyDescent="0.2">
      <c r="A119" s="189" t="s">
        <v>422</v>
      </c>
      <c r="B119" s="22">
        <v>1.3</v>
      </c>
      <c r="C119" s="22">
        <v>14460</v>
      </c>
      <c r="D119" s="22">
        <v>160</v>
      </c>
      <c r="E119" s="22">
        <v>1023</v>
      </c>
      <c r="F119" s="22">
        <v>20</v>
      </c>
      <c r="G119" s="22">
        <v>87</v>
      </c>
      <c r="H119" s="22">
        <v>10</v>
      </c>
      <c r="I119" s="22">
        <v>744</v>
      </c>
      <c r="J119" s="22">
        <v>10</v>
      </c>
      <c r="K119" s="22">
        <v>2.4000000000000004</v>
      </c>
      <c r="L119" s="22">
        <v>1.2000000000000002</v>
      </c>
      <c r="M119" s="119">
        <v>1.3703509999999999E-2</v>
      </c>
      <c r="N119" s="120">
        <v>4.24</v>
      </c>
      <c r="O119" s="120">
        <v>0.1</v>
      </c>
      <c r="P119" s="119">
        <v>13.616199999999999</v>
      </c>
      <c r="Q119" s="119">
        <v>0.47369109999999998</v>
      </c>
      <c r="R119" s="121">
        <v>96.255390000000006</v>
      </c>
      <c r="S119" s="119">
        <v>3.22</v>
      </c>
      <c r="T119" s="119">
        <v>0.11</v>
      </c>
      <c r="U119" s="119">
        <v>0.11222119999999999</v>
      </c>
      <c r="V119" s="122">
        <v>1.2540000000000001E-4</v>
      </c>
      <c r="W119" s="122">
        <v>68.05301</v>
      </c>
      <c r="X119" s="122">
        <v>7.0691799999999999E-2</v>
      </c>
      <c r="Y119" s="122">
        <v>2.2356310000000001</v>
      </c>
      <c r="Z119" s="122">
        <v>8.0843000000000009E-3</v>
      </c>
    </row>
    <row r="120" spans="1:26" x14ac:dyDescent="0.2">
      <c r="A120" s="189" t="s">
        <v>423</v>
      </c>
      <c r="B120" s="22">
        <v>1.8</v>
      </c>
      <c r="C120" s="22">
        <v>51550</v>
      </c>
      <c r="D120" s="22">
        <v>160</v>
      </c>
      <c r="E120" s="22">
        <v>3029</v>
      </c>
      <c r="F120" s="22">
        <v>18</v>
      </c>
      <c r="G120" s="22">
        <v>119</v>
      </c>
      <c r="H120" s="22">
        <v>8</v>
      </c>
      <c r="I120" s="22">
        <v>2773</v>
      </c>
      <c r="J120" s="22">
        <v>13</v>
      </c>
      <c r="K120" s="22">
        <v>5.5</v>
      </c>
      <c r="L120" s="22">
        <v>1.3</v>
      </c>
      <c r="M120" s="119">
        <v>4.0567350000000002E-2</v>
      </c>
      <c r="N120" s="120">
        <v>5.34</v>
      </c>
      <c r="O120" s="120">
        <v>0.04</v>
      </c>
      <c r="P120" s="119">
        <v>16.713539999999998</v>
      </c>
      <c r="Q120" s="119">
        <v>0.17476610000000001</v>
      </c>
      <c r="R120" s="121">
        <v>98.076279999999997</v>
      </c>
      <c r="S120" s="119">
        <v>3.95</v>
      </c>
      <c r="T120" s="119">
        <v>0.04</v>
      </c>
      <c r="U120" s="119">
        <v>4.2512399999999999E-2</v>
      </c>
      <c r="V120" s="122">
        <v>6.4399999999999993E-5</v>
      </c>
      <c r="W120" s="122">
        <v>40.439610000000002</v>
      </c>
      <c r="X120" s="122">
        <v>5.8680700000000002E-2</v>
      </c>
      <c r="Y120" s="122">
        <v>0.67843019999999998</v>
      </c>
      <c r="Z120" s="122">
        <v>3.6338E-3</v>
      </c>
    </row>
    <row r="121" spans="1:26" x14ac:dyDescent="0.2">
      <c r="A121" s="190" t="s">
        <v>424</v>
      </c>
      <c r="B121" s="22">
        <v>3</v>
      </c>
      <c r="C121" s="22">
        <v>114850</v>
      </c>
      <c r="D121" s="22">
        <v>170</v>
      </c>
      <c r="E121" s="22">
        <v>6830</v>
      </c>
      <c r="F121" s="22">
        <v>18</v>
      </c>
      <c r="G121" s="22">
        <v>121</v>
      </c>
      <c r="H121" s="22">
        <v>7</v>
      </c>
      <c r="I121" s="22">
        <v>7860</v>
      </c>
      <c r="J121" s="22">
        <v>20</v>
      </c>
      <c r="K121" s="22">
        <v>16.7</v>
      </c>
      <c r="L121" s="22">
        <v>1.3</v>
      </c>
      <c r="M121" s="119">
        <v>9.1470269999999992E-2</v>
      </c>
      <c r="N121" s="120">
        <v>6.72</v>
      </c>
      <c r="O121" s="120">
        <v>0.02</v>
      </c>
      <c r="P121" s="119">
        <v>16.3871</v>
      </c>
      <c r="Q121" s="119">
        <v>7.6918500000000001E-2</v>
      </c>
      <c r="R121" s="121">
        <v>97.266350000000003</v>
      </c>
      <c r="S121" s="119">
        <v>3.8740000000000001</v>
      </c>
      <c r="T121" s="119">
        <v>1.8000000000000002E-2</v>
      </c>
      <c r="U121" s="119">
        <v>2.0731699999999999E-2</v>
      </c>
      <c r="V121" s="122">
        <v>9.1600000000000004E-5</v>
      </c>
      <c r="W121" s="122">
        <v>12.762869999999999</v>
      </c>
      <c r="X121" s="122">
        <v>5.9355400000000003E-2</v>
      </c>
      <c r="Y121" s="122">
        <v>0.30026809999999998</v>
      </c>
      <c r="Z121" s="122">
        <v>6.2442000000000001E-3</v>
      </c>
    </row>
    <row r="122" spans="1:26" x14ac:dyDescent="0.2">
      <c r="A122" s="190" t="s">
        <v>425</v>
      </c>
      <c r="B122" s="22">
        <v>5</v>
      </c>
      <c r="C122" s="22">
        <v>21950</v>
      </c>
      <c r="D122" s="22">
        <v>160</v>
      </c>
      <c r="E122" s="22">
        <v>1250</v>
      </c>
      <c r="F122" s="22">
        <v>14</v>
      </c>
      <c r="G122" s="22">
        <v>48</v>
      </c>
      <c r="H122" s="22">
        <v>4</v>
      </c>
      <c r="I122" s="22">
        <v>1428</v>
      </c>
      <c r="J122" s="22">
        <v>11</v>
      </c>
      <c r="K122" s="22">
        <v>9.5</v>
      </c>
      <c r="L122" s="22">
        <v>1.4000000000000001</v>
      </c>
      <c r="M122" s="119">
        <v>1.6737680000000001E-2</v>
      </c>
      <c r="N122" s="120">
        <v>6.67</v>
      </c>
      <c r="O122" s="120">
        <v>0.09</v>
      </c>
      <c r="P122" s="119">
        <v>15.58663</v>
      </c>
      <c r="Q122" s="119">
        <v>0.40302640000000001</v>
      </c>
      <c r="R122" s="121">
        <v>88.573930000000004</v>
      </c>
      <c r="S122" s="119">
        <v>3.68</v>
      </c>
      <c r="T122" s="119">
        <v>0.1</v>
      </c>
      <c r="U122" s="119">
        <v>9.56674E-2</v>
      </c>
      <c r="V122" s="122">
        <v>3.8269999999999998E-4</v>
      </c>
      <c r="W122" s="122">
        <v>16.79852</v>
      </c>
      <c r="X122" s="122">
        <v>5.68269E-2</v>
      </c>
      <c r="Y122" s="122">
        <v>1.361467</v>
      </c>
      <c r="Z122" s="122">
        <v>2.3111099999999999E-2</v>
      </c>
    </row>
    <row r="123" spans="1:26" x14ac:dyDescent="0.2">
      <c r="A123" s="190" t="s">
        <v>426</v>
      </c>
      <c r="B123" s="22">
        <v>8</v>
      </c>
      <c r="C123" s="22">
        <v>30030</v>
      </c>
      <c r="D123" s="22">
        <v>160</v>
      </c>
      <c r="E123" s="22">
        <v>774</v>
      </c>
      <c r="F123" s="22">
        <v>8</v>
      </c>
      <c r="G123" s="22">
        <v>65</v>
      </c>
      <c r="H123" s="22">
        <v>8</v>
      </c>
      <c r="I123" s="22">
        <v>926</v>
      </c>
      <c r="J123" s="22">
        <v>10</v>
      </c>
      <c r="K123" s="22">
        <v>57.900000000000006</v>
      </c>
      <c r="L123" s="22">
        <v>1.5</v>
      </c>
      <c r="M123" s="119">
        <v>1.035814E-2</v>
      </c>
      <c r="N123" s="120">
        <v>7</v>
      </c>
      <c r="O123" s="120">
        <v>0.11</v>
      </c>
      <c r="P123" s="119">
        <v>16.774419999999999</v>
      </c>
      <c r="Q123" s="119">
        <v>0.63604780000000005</v>
      </c>
      <c r="R123" s="121">
        <v>43.120730000000002</v>
      </c>
      <c r="S123" s="119">
        <v>3.96</v>
      </c>
      <c r="T123" s="119">
        <v>0.15</v>
      </c>
      <c r="U123" s="119">
        <v>0.1505581</v>
      </c>
      <c r="V123" s="122">
        <v>1.9051000000000001E-3</v>
      </c>
      <c r="W123" s="122">
        <v>2.636625</v>
      </c>
      <c r="X123" s="122">
        <v>2.5706199999999998E-2</v>
      </c>
      <c r="Y123" s="122">
        <v>1.228993</v>
      </c>
      <c r="Z123" s="122">
        <v>9.0491299999999997E-2</v>
      </c>
    </row>
    <row r="125" spans="1:26" x14ac:dyDescent="0.2">
      <c r="A125" s="191"/>
    </row>
    <row r="127" spans="1:26" x14ac:dyDescent="0.2">
      <c r="A127" s="192" t="s">
        <v>427</v>
      </c>
    </row>
    <row r="128" spans="1:26" x14ac:dyDescent="0.2">
      <c r="A128" s="189" t="s">
        <v>428</v>
      </c>
      <c r="B128" s="22">
        <v>1</v>
      </c>
      <c r="C128" s="22">
        <v>238300</v>
      </c>
      <c r="D128" s="22">
        <v>200</v>
      </c>
      <c r="E128" s="22">
        <v>370</v>
      </c>
      <c r="F128" s="22">
        <v>16</v>
      </c>
      <c r="G128" s="22">
        <v>305</v>
      </c>
      <c r="H128" s="22">
        <v>20</v>
      </c>
      <c r="I128" s="22">
        <v>324</v>
      </c>
      <c r="J128" s="22">
        <v>10</v>
      </c>
      <c r="K128" s="22">
        <v>784</v>
      </c>
      <c r="L128" s="22">
        <v>6</v>
      </c>
      <c r="M128" s="119">
        <v>2.8591429999999998E-3</v>
      </c>
      <c r="N128" s="120">
        <v>5.1000000000000005</v>
      </c>
      <c r="O128" s="120">
        <v>0.30000000000000004</v>
      </c>
      <c r="P128" s="119">
        <v>11.367749999999999</v>
      </c>
      <c r="Q128" s="119">
        <v>4.5248679999999997</v>
      </c>
      <c r="R128" s="121">
        <v>1.764705</v>
      </c>
      <c r="S128" s="119">
        <v>2.7</v>
      </c>
      <c r="T128" s="119">
        <v>1.1000000000000001</v>
      </c>
      <c r="U128" s="119">
        <v>1.069372</v>
      </c>
      <c r="V128" s="122">
        <v>3.2902999999999999E-3</v>
      </c>
      <c r="W128" s="122">
        <v>0.71053719999999998</v>
      </c>
      <c r="X128" s="122">
        <v>1.5524E-3</v>
      </c>
      <c r="Y128" s="122">
        <v>4.3640160000000003</v>
      </c>
      <c r="Z128" s="122">
        <v>2.9439000000000002E-3</v>
      </c>
    </row>
    <row r="129" spans="1:26" x14ac:dyDescent="0.2">
      <c r="A129" s="189" t="s">
        <v>429</v>
      </c>
      <c r="B129" s="22">
        <v>1.3</v>
      </c>
      <c r="C129" s="22">
        <v>11430</v>
      </c>
      <c r="D129" s="22">
        <v>150</v>
      </c>
      <c r="E129" s="22">
        <v>678</v>
      </c>
      <c r="F129" s="22">
        <v>9</v>
      </c>
      <c r="G129" s="22">
        <v>64</v>
      </c>
      <c r="H129" s="22">
        <v>5</v>
      </c>
      <c r="I129" s="22">
        <v>760</v>
      </c>
      <c r="J129" s="22">
        <v>10</v>
      </c>
      <c r="K129" s="22">
        <v>3.1</v>
      </c>
      <c r="L129" s="22">
        <v>1.3</v>
      </c>
      <c r="M129" s="119">
        <v>9.0735440000000011E-3</v>
      </c>
      <c r="N129" s="120">
        <v>6.5600000000000005</v>
      </c>
      <c r="O129" s="120">
        <v>0.12</v>
      </c>
      <c r="P129" s="119">
        <v>15.80376</v>
      </c>
      <c r="Q129" s="119">
        <v>0.64268959999999997</v>
      </c>
      <c r="R129" s="121">
        <v>93.523380000000003</v>
      </c>
      <c r="S129" s="119">
        <v>3.74</v>
      </c>
      <c r="T129" s="119">
        <v>0.15</v>
      </c>
      <c r="U129" s="119">
        <v>0.1521035</v>
      </c>
      <c r="V129" s="122">
        <v>2.1689999999999999E-4</v>
      </c>
      <c r="W129" s="122">
        <v>51.132959999999997</v>
      </c>
      <c r="X129" s="122">
        <v>5.9177899999999999E-2</v>
      </c>
      <c r="Y129" s="122">
        <v>1.9355789999999999</v>
      </c>
      <c r="Z129" s="122">
        <v>1.8435099999999999E-2</v>
      </c>
    </row>
    <row r="130" spans="1:26" x14ac:dyDescent="0.2">
      <c r="A130" s="189" t="s">
        <v>430</v>
      </c>
      <c r="B130" s="22">
        <v>1.8</v>
      </c>
      <c r="C130" s="22">
        <v>36640</v>
      </c>
      <c r="D130" s="22">
        <v>160</v>
      </c>
      <c r="E130" s="22">
        <v>2042</v>
      </c>
      <c r="F130" s="22">
        <v>12</v>
      </c>
      <c r="G130" s="22">
        <v>82</v>
      </c>
      <c r="H130" s="22">
        <v>7</v>
      </c>
      <c r="I130" s="22">
        <v>2371</v>
      </c>
      <c r="J130" s="22">
        <v>11</v>
      </c>
      <c r="K130" s="22">
        <v>12.600000000000001</v>
      </c>
      <c r="L130" s="22">
        <v>1.2000000000000002</v>
      </c>
      <c r="M130" s="119">
        <v>2.7345089999999999E-2</v>
      </c>
      <c r="N130" s="120">
        <v>6.79</v>
      </c>
      <c r="O130" s="120">
        <v>0.05</v>
      </c>
      <c r="P130" s="119">
        <v>16.40287</v>
      </c>
      <c r="Q130" s="119">
        <v>0.217445</v>
      </c>
      <c r="R130" s="121">
        <v>91.231750000000005</v>
      </c>
      <c r="S130" s="119">
        <v>3.88</v>
      </c>
      <c r="T130" s="119">
        <v>0.05</v>
      </c>
      <c r="U130" s="119">
        <v>5.2319200000000003E-2</v>
      </c>
      <c r="V130" s="122">
        <v>2.9369999999999998E-4</v>
      </c>
      <c r="W130" s="122">
        <v>11.272309999999999</v>
      </c>
      <c r="X130" s="122">
        <v>5.5619399999999999E-2</v>
      </c>
      <c r="Y130" s="122">
        <v>0.73912140000000004</v>
      </c>
      <c r="Z130" s="122">
        <v>2.3279999999999999E-2</v>
      </c>
    </row>
    <row r="131" spans="1:26" x14ac:dyDescent="0.2">
      <c r="A131" s="189" t="s">
        <v>431</v>
      </c>
      <c r="B131" s="22">
        <v>3</v>
      </c>
      <c r="C131" s="22">
        <v>76070</v>
      </c>
      <c r="D131" s="22">
        <v>160</v>
      </c>
      <c r="E131" s="22">
        <v>4400</v>
      </c>
      <c r="F131" s="22">
        <v>30</v>
      </c>
      <c r="G131" s="22">
        <v>92</v>
      </c>
      <c r="H131" s="22">
        <v>4</v>
      </c>
      <c r="I131" s="22">
        <v>6267</v>
      </c>
      <c r="J131" s="22">
        <v>15</v>
      </c>
      <c r="K131" s="22">
        <v>20.200000000000003</v>
      </c>
      <c r="L131" s="22">
        <v>1.3</v>
      </c>
      <c r="M131" s="119">
        <v>5.8993320000000002E-2</v>
      </c>
      <c r="N131" s="120">
        <v>8.33</v>
      </c>
      <c r="O131" s="120">
        <v>0.05</v>
      </c>
      <c r="P131" s="119">
        <v>16.274229999999999</v>
      </c>
      <c r="Q131" s="119">
        <v>0.1366597</v>
      </c>
      <c r="R131" s="121">
        <v>94.009150000000005</v>
      </c>
      <c r="S131" s="119">
        <v>3.85</v>
      </c>
      <c r="T131" s="119">
        <v>0.03</v>
      </c>
      <c r="U131" s="119">
        <v>3.3766400000000002E-2</v>
      </c>
      <c r="V131" s="122">
        <v>2.007E-4</v>
      </c>
      <c r="W131" s="122">
        <v>8.6038110000000003</v>
      </c>
      <c r="X131" s="122">
        <v>5.77656E-2</v>
      </c>
      <c r="Y131" s="122">
        <v>0.6312314</v>
      </c>
      <c r="Z131" s="122">
        <v>8.4968000000000005E-3</v>
      </c>
    </row>
    <row r="132" spans="1:26" x14ac:dyDescent="0.2">
      <c r="A132" s="189" t="s">
        <v>432</v>
      </c>
      <c r="B132" s="22">
        <v>5</v>
      </c>
      <c r="C132" s="22">
        <v>10100</v>
      </c>
      <c r="D132" s="22">
        <v>700</v>
      </c>
      <c r="E132" s="22">
        <v>619</v>
      </c>
      <c r="F132" s="22">
        <v>11</v>
      </c>
      <c r="G132" s="22">
        <v>36</v>
      </c>
      <c r="H132" s="22">
        <v>8</v>
      </c>
      <c r="I132" s="22">
        <v>939</v>
      </c>
      <c r="J132" s="22">
        <v>10</v>
      </c>
      <c r="K132" s="22">
        <v>-7</v>
      </c>
      <c r="L132" s="22">
        <v>2</v>
      </c>
      <c r="M132" s="119">
        <v>8.2865300000000003E-3</v>
      </c>
      <c r="N132" s="120">
        <v>8.89</v>
      </c>
      <c r="O132" s="120">
        <v>0.19</v>
      </c>
      <c r="P132" s="119">
        <v>20.00217</v>
      </c>
      <c r="Q132" s="119">
        <v>1.614628</v>
      </c>
      <c r="R132" s="121">
        <v>122.39660000000001</v>
      </c>
      <c r="S132" s="119">
        <v>4.7</v>
      </c>
      <c r="T132" s="119">
        <v>0.4</v>
      </c>
      <c r="U132" s="119">
        <v>0.38135029999999998</v>
      </c>
      <c r="V132" s="122">
        <v>-7.5020000000000002E-4</v>
      </c>
      <c r="W132" s="122">
        <v>-28.531700000000001</v>
      </c>
      <c r="X132" s="122">
        <v>6.1191599999999999E-2</v>
      </c>
      <c r="Y132" s="122">
        <v>7.6071080000000002</v>
      </c>
      <c r="Z132" s="122">
        <v>0.25135069999999998</v>
      </c>
    </row>
    <row r="133" spans="1:26" x14ac:dyDescent="0.2">
      <c r="A133" s="189" t="s">
        <v>433</v>
      </c>
      <c r="B133" s="22">
        <v>8</v>
      </c>
      <c r="C133" s="22">
        <v>7710</v>
      </c>
      <c r="D133" s="22">
        <v>150</v>
      </c>
      <c r="E133" s="22">
        <v>389</v>
      </c>
      <c r="F133" s="22">
        <v>11</v>
      </c>
      <c r="G133" s="22">
        <v>33</v>
      </c>
      <c r="H133" s="22">
        <v>6</v>
      </c>
      <c r="I133" s="22">
        <v>613</v>
      </c>
      <c r="J133" s="22">
        <v>10</v>
      </c>
      <c r="K133" s="22">
        <v>3.4000000000000004</v>
      </c>
      <c r="L133" s="22">
        <v>1.4000000000000001</v>
      </c>
      <c r="M133" s="119">
        <v>5.2066619999999999E-3</v>
      </c>
      <c r="N133" s="120">
        <v>9.2000000000000011</v>
      </c>
      <c r="O133" s="120">
        <v>0.30000000000000004</v>
      </c>
      <c r="P133" s="119">
        <v>17.621220000000001</v>
      </c>
      <c r="Q133" s="119">
        <v>1.2615689999999999</v>
      </c>
      <c r="R133" s="121">
        <v>88.58775</v>
      </c>
      <c r="S133" s="119">
        <v>4.2</v>
      </c>
      <c r="T133" s="119">
        <v>0.30000000000000004</v>
      </c>
      <c r="U133" s="119">
        <v>0.29809600000000003</v>
      </c>
      <c r="V133" s="122">
        <v>3.8220000000000002E-4</v>
      </c>
      <c r="W133" s="122">
        <v>48.308909999999997</v>
      </c>
      <c r="X133" s="122">
        <v>5.02733E-2</v>
      </c>
      <c r="Y133" s="122">
        <v>3.3947669999999999</v>
      </c>
      <c r="Z133" s="122">
        <v>2.37115E-2</v>
      </c>
    </row>
    <row r="135" spans="1:26" x14ac:dyDescent="0.2">
      <c r="A135" s="191"/>
    </row>
    <row r="137" spans="1:26" x14ac:dyDescent="0.2">
      <c r="A137" s="193" t="s">
        <v>490</v>
      </c>
    </row>
    <row r="138" spans="1:26" x14ac:dyDescent="0.2">
      <c r="A138" s="172" t="s">
        <v>491</v>
      </c>
      <c r="B138" s="22">
        <v>1</v>
      </c>
      <c r="C138" s="22">
        <v>910</v>
      </c>
      <c r="D138" s="22">
        <v>60</v>
      </c>
      <c r="E138" s="22">
        <v>310.70000000000005</v>
      </c>
      <c r="F138" s="22">
        <v>1.7000000000000002</v>
      </c>
      <c r="G138" s="22">
        <v>3.2</v>
      </c>
      <c r="H138" s="22">
        <v>1.2000000000000002</v>
      </c>
      <c r="I138" s="22">
        <v>395</v>
      </c>
      <c r="J138" s="22">
        <v>5</v>
      </c>
      <c r="K138" s="22">
        <v>2.6</v>
      </c>
      <c r="L138" s="22">
        <v>0.60000000000000009</v>
      </c>
      <c r="M138" s="119">
        <v>8.6922489999999991E-3</v>
      </c>
      <c r="N138" s="120">
        <v>7.34</v>
      </c>
      <c r="O138" s="120">
        <v>0.1</v>
      </c>
      <c r="P138" s="119">
        <v>0.73145959999999999</v>
      </c>
      <c r="Q138" s="119">
        <v>0.62495509999999999</v>
      </c>
      <c r="R138" s="121">
        <v>24.97824</v>
      </c>
      <c r="S138" s="119">
        <v>3</v>
      </c>
      <c r="T138" s="119">
        <v>3</v>
      </c>
      <c r="U138" s="119">
        <v>2.737511</v>
      </c>
      <c r="V138" s="122">
        <v>2.5127999999999999E-3</v>
      </c>
      <c r="W138" s="122">
        <v>27.923549999999999</v>
      </c>
      <c r="X138" s="122">
        <v>0.34148489999999998</v>
      </c>
      <c r="Y138" s="122">
        <v>6.1843399999999997</v>
      </c>
      <c r="Z138" s="122">
        <v>0.21963450000000001</v>
      </c>
    </row>
    <row r="139" spans="1:26" x14ac:dyDescent="0.2">
      <c r="A139" s="172" t="s">
        <v>492</v>
      </c>
      <c r="B139" s="22">
        <v>1.3</v>
      </c>
      <c r="C139" s="22">
        <v>960</v>
      </c>
      <c r="D139" s="22">
        <v>60</v>
      </c>
      <c r="E139" s="22">
        <v>1005</v>
      </c>
      <c r="F139" s="22">
        <v>3</v>
      </c>
      <c r="G139" s="22">
        <v>11</v>
      </c>
      <c r="H139" s="22">
        <v>1.4000000000000001</v>
      </c>
      <c r="I139" s="22">
        <v>1319</v>
      </c>
      <c r="J139" s="22">
        <v>6</v>
      </c>
      <c r="K139" s="22">
        <v>1</v>
      </c>
      <c r="L139" s="22">
        <v>0.60000000000000009</v>
      </c>
      <c r="M139" s="119">
        <v>2.810433E-2</v>
      </c>
      <c r="N139" s="120">
        <v>7.57</v>
      </c>
      <c r="O139" s="120">
        <v>0.04</v>
      </c>
      <c r="P139" s="119">
        <v>0.96194210000000002</v>
      </c>
      <c r="Q139" s="119">
        <v>0.19334599999999999</v>
      </c>
      <c r="R139" s="121">
        <v>100.52209999999999</v>
      </c>
      <c r="S139" s="119">
        <v>4.2</v>
      </c>
      <c r="T139" s="119">
        <v>0.8</v>
      </c>
      <c r="U139" s="119">
        <v>0.84645870000000001</v>
      </c>
      <c r="V139" s="122">
        <v>-1.7600000000000001E-5</v>
      </c>
      <c r="W139" s="122">
        <v>-3688.8150000000001</v>
      </c>
      <c r="X139" s="122">
        <v>1.044991</v>
      </c>
      <c r="Y139" s="122">
        <v>5.8489339999999999</v>
      </c>
      <c r="Z139" s="122">
        <v>1.5801999999999999E-3</v>
      </c>
    </row>
    <row r="140" spans="1:26" x14ac:dyDescent="0.2">
      <c r="A140" s="172" t="s">
        <v>493</v>
      </c>
      <c r="B140" s="22">
        <v>1.69</v>
      </c>
      <c r="C140" s="22">
        <v>440</v>
      </c>
      <c r="D140" s="22">
        <v>60</v>
      </c>
      <c r="E140" s="22">
        <v>487</v>
      </c>
      <c r="F140" s="22">
        <v>2</v>
      </c>
      <c r="G140" s="22">
        <v>6.8000000000000007</v>
      </c>
      <c r="H140" s="22">
        <v>1.4000000000000001</v>
      </c>
      <c r="I140" s="22">
        <v>647</v>
      </c>
      <c r="J140" s="22">
        <v>5</v>
      </c>
      <c r="K140" s="22">
        <v>2.1</v>
      </c>
      <c r="L140" s="22">
        <v>0.60000000000000009</v>
      </c>
      <c r="M140" s="119">
        <v>1.3623929999999999E-2</v>
      </c>
      <c r="N140" s="120">
        <v>7.67</v>
      </c>
      <c r="O140" s="120">
        <v>7.0000000000000007E-2</v>
      </c>
      <c r="P140" s="119">
        <v>-6.6887500000000003E-2</v>
      </c>
      <c r="Q140" s="119">
        <v>0.4043042</v>
      </c>
      <c r="R140" s="121">
        <v>-7.2984090000000004</v>
      </c>
      <c r="S140" s="119">
        <v>-0.30000000000000004</v>
      </c>
      <c r="T140" s="119">
        <v>1.8</v>
      </c>
      <c r="U140" s="119">
        <v>1.774376</v>
      </c>
      <c r="V140" s="122">
        <v>3.5937999999999999E-3</v>
      </c>
      <c r="W140" s="122">
        <v>41.367849999999997</v>
      </c>
      <c r="X140" s="122">
        <v>1.0911470000000001</v>
      </c>
      <c r="Y140" s="122">
        <v>12.61565</v>
      </c>
      <c r="Z140" s="122">
        <v>0.30442770000000002</v>
      </c>
    </row>
    <row r="141" spans="1:26" x14ac:dyDescent="0.2">
      <c r="A141" s="172" t="s">
        <v>494</v>
      </c>
      <c r="B141" s="22">
        <v>2.2000000000000002</v>
      </c>
      <c r="C141" s="22">
        <v>260</v>
      </c>
      <c r="D141" s="22">
        <v>60</v>
      </c>
      <c r="E141" s="22">
        <v>160.10000000000002</v>
      </c>
      <c r="F141" s="22">
        <v>1.7000000000000002</v>
      </c>
      <c r="G141" s="22">
        <v>2.7</v>
      </c>
      <c r="H141" s="22">
        <v>1</v>
      </c>
      <c r="I141" s="22">
        <v>220</v>
      </c>
      <c r="J141" s="22">
        <v>4</v>
      </c>
      <c r="K141" s="22">
        <v>1.4000000000000001</v>
      </c>
      <c r="L141" s="22">
        <v>0.70000000000000007</v>
      </c>
      <c r="M141" s="119">
        <v>4.4796210000000005E-3</v>
      </c>
      <c r="N141" s="120">
        <v>7.95</v>
      </c>
      <c r="O141" s="120">
        <v>0.18</v>
      </c>
      <c r="P141" s="119">
        <v>-0.65262070000000005</v>
      </c>
      <c r="Q141" s="119">
        <v>1.3103009999999999</v>
      </c>
      <c r="R141" s="121">
        <v>-40.645510000000002</v>
      </c>
      <c r="S141" s="119">
        <v>-3</v>
      </c>
      <c r="T141" s="119">
        <v>6</v>
      </c>
      <c r="U141" s="119">
        <v>5.758629</v>
      </c>
      <c r="V141" s="122">
        <v>4.7108000000000002E-3</v>
      </c>
      <c r="W141" s="122">
        <v>59.976680000000002</v>
      </c>
      <c r="X141" s="122">
        <v>0.62280440000000004</v>
      </c>
      <c r="Y141" s="122">
        <v>21.624919999999999</v>
      </c>
      <c r="Z141" s="122">
        <v>0.3596414</v>
      </c>
    </row>
    <row r="145" spans="1:26" x14ac:dyDescent="0.2">
      <c r="A145" s="172" t="s">
        <v>495</v>
      </c>
    </row>
    <row r="146" spans="1:26" x14ac:dyDescent="0.2">
      <c r="A146" s="172" t="s">
        <v>496</v>
      </c>
      <c r="B146" s="22">
        <v>1</v>
      </c>
      <c r="C146" s="22">
        <v>2980</v>
      </c>
      <c r="D146" s="22">
        <v>60</v>
      </c>
      <c r="E146" s="22">
        <v>2120</v>
      </c>
      <c r="F146" s="22">
        <v>4</v>
      </c>
      <c r="G146" s="22">
        <v>22.5</v>
      </c>
      <c r="H146" s="22">
        <v>1.3</v>
      </c>
      <c r="I146" s="22">
        <v>48</v>
      </c>
      <c r="J146" s="22">
        <v>4</v>
      </c>
      <c r="K146" s="22">
        <v>3.2</v>
      </c>
      <c r="L146" s="22">
        <v>0.60000000000000009</v>
      </c>
      <c r="M146" s="119">
        <v>5.9311889999999999E-2</v>
      </c>
      <c r="N146" s="120">
        <v>0.13200000000000001</v>
      </c>
      <c r="O146" s="120">
        <v>1.0999999999999999E-2</v>
      </c>
      <c r="P146" s="119">
        <v>0.96069970000000005</v>
      </c>
      <c r="Q146" s="119">
        <v>8.3996000000000001E-2</v>
      </c>
      <c r="R146" s="121">
        <v>68.271389999999997</v>
      </c>
      <c r="S146" s="119">
        <v>4.2</v>
      </c>
      <c r="T146" s="119">
        <v>0.4</v>
      </c>
      <c r="U146" s="119">
        <v>0.36774319999999999</v>
      </c>
      <c r="V146" s="122">
        <v>1.0627E-3</v>
      </c>
      <c r="W146" s="122">
        <v>17.930510000000002</v>
      </c>
      <c r="X146" s="122">
        <v>0.71064229999999995</v>
      </c>
      <c r="Y146" s="122">
        <v>1.911619</v>
      </c>
      <c r="Z146" s="122">
        <v>0.10530050000000001</v>
      </c>
    </row>
    <row r="147" spans="1:26" x14ac:dyDescent="0.2">
      <c r="A147" s="172" t="s">
        <v>497</v>
      </c>
      <c r="B147" s="22">
        <v>1.3</v>
      </c>
      <c r="C147" s="22">
        <v>7940</v>
      </c>
      <c r="D147" s="22">
        <v>60</v>
      </c>
      <c r="E147" s="22">
        <v>9216</v>
      </c>
      <c r="F147" s="22">
        <v>10</v>
      </c>
      <c r="G147" s="22">
        <v>108</v>
      </c>
      <c r="H147" s="22">
        <v>3</v>
      </c>
      <c r="I147" s="22">
        <v>225</v>
      </c>
      <c r="J147" s="22">
        <v>4</v>
      </c>
      <c r="K147" s="22">
        <v>0.2</v>
      </c>
      <c r="L147" s="22">
        <v>0.60000000000000009</v>
      </c>
      <c r="M147" s="119">
        <v>0.25781519999999997</v>
      </c>
      <c r="N147" s="120">
        <v>0.14000000000000001</v>
      </c>
      <c r="O147" s="120">
        <v>3.0000000000000001E-3</v>
      </c>
      <c r="P147" s="119">
        <v>0.86098260000000004</v>
      </c>
      <c r="Q147" s="119">
        <v>2.1373900000000001E-2</v>
      </c>
      <c r="R147" s="121">
        <v>100.0378</v>
      </c>
      <c r="S147" s="119">
        <v>3.77</v>
      </c>
      <c r="T147" s="119">
        <v>0.09</v>
      </c>
      <c r="U147" s="119">
        <v>9.36419E-2</v>
      </c>
      <c r="V147" s="122">
        <v>-1.3345859999999999E-6</v>
      </c>
      <c r="W147" s="122">
        <v>-5942.4880000000003</v>
      </c>
      <c r="X147" s="122">
        <v>1.161902</v>
      </c>
      <c r="Y147" s="122">
        <v>0.74884450000000002</v>
      </c>
      <c r="Z147" s="122">
        <v>1.2310000000000001E-4</v>
      </c>
    </row>
    <row r="148" spans="1:26" x14ac:dyDescent="0.2">
      <c r="A148" s="172" t="s">
        <v>498</v>
      </c>
      <c r="B148" s="22">
        <v>1.69</v>
      </c>
      <c r="C148" s="22">
        <v>6230</v>
      </c>
      <c r="D148" s="22">
        <v>60</v>
      </c>
      <c r="E148" s="22">
        <v>7329</v>
      </c>
      <c r="F148" s="22">
        <v>9</v>
      </c>
      <c r="G148" s="22">
        <v>80</v>
      </c>
      <c r="H148" s="22">
        <v>3</v>
      </c>
      <c r="I148" s="22">
        <v>176</v>
      </c>
      <c r="J148" s="22">
        <v>4</v>
      </c>
      <c r="K148" s="22">
        <v>-1.7000000000000002</v>
      </c>
      <c r="L148" s="22">
        <v>0.60000000000000009</v>
      </c>
      <c r="M148" s="119">
        <v>0.20503090000000002</v>
      </c>
      <c r="N148" s="120">
        <v>0.13800000000000001</v>
      </c>
      <c r="O148" s="120">
        <v>3.0000000000000001E-3</v>
      </c>
      <c r="P148" s="119">
        <v>0.92605870000000001</v>
      </c>
      <c r="Q148" s="119">
        <v>2.7589599999999999E-2</v>
      </c>
      <c r="R148" s="121">
        <v>109.0137</v>
      </c>
      <c r="S148" s="119">
        <v>4.0600000000000005</v>
      </c>
      <c r="T148" s="119">
        <v>0.12</v>
      </c>
      <c r="U148" s="119">
        <v>0.12083670000000001</v>
      </c>
      <c r="V148" s="122">
        <v>-3.0200000000000002E-4</v>
      </c>
      <c r="W148" s="122">
        <v>-34.534790000000001</v>
      </c>
      <c r="X148" s="122">
        <v>1.177179</v>
      </c>
      <c r="Y148" s="122">
        <v>0.92589699999999997</v>
      </c>
      <c r="Z148" s="122">
        <v>2.63117E-2</v>
      </c>
    </row>
    <row r="149" spans="1:26" x14ac:dyDescent="0.2">
      <c r="A149" s="172" t="s">
        <v>499</v>
      </c>
      <c r="B149" s="22">
        <v>2.2000000000000002</v>
      </c>
      <c r="C149" s="22">
        <v>3380</v>
      </c>
      <c r="D149" s="22">
        <v>60</v>
      </c>
      <c r="E149" s="22">
        <v>3922</v>
      </c>
      <c r="F149" s="22">
        <v>7</v>
      </c>
      <c r="G149" s="22">
        <v>46</v>
      </c>
      <c r="H149" s="22">
        <v>2</v>
      </c>
      <c r="I149" s="22">
        <v>104</v>
      </c>
      <c r="J149" s="22">
        <v>4</v>
      </c>
      <c r="K149" s="22">
        <v>0.8</v>
      </c>
      <c r="L149" s="22">
        <v>0.60000000000000009</v>
      </c>
      <c r="M149" s="119">
        <v>0.1097219</v>
      </c>
      <c r="N149" s="120">
        <v>0.152</v>
      </c>
      <c r="O149" s="120">
        <v>6.0000000000000001E-3</v>
      </c>
      <c r="P149" s="119">
        <v>0.80769820000000003</v>
      </c>
      <c r="Q149" s="119">
        <v>4.9952200000000002E-2</v>
      </c>
      <c r="R149" s="121">
        <v>93.771289999999993</v>
      </c>
      <c r="S149" s="119">
        <v>3.5</v>
      </c>
      <c r="T149" s="119">
        <v>0.2</v>
      </c>
      <c r="U149" s="119">
        <v>0.2187848</v>
      </c>
      <c r="V149" s="122">
        <v>2.086E-4</v>
      </c>
      <c r="W149" s="122">
        <v>89.01849</v>
      </c>
      <c r="X149" s="122">
        <v>1.1609689999999999</v>
      </c>
      <c r="Y149" s="122">
        <v>1.7097020000000001</v>
      </c>
      <c r="Z149" s="122">
        <v>1.90151E-2</v>
      </c>
    </row>
    <row r="150" spans="1:26" x14ac:dyDescent="0.2">
      <c r="A150" s="172" t="s">
        <v>500</v>
      </c>
      <c r="B150" s="22">
        <v>2.86</v>
      </c>
      <c r="C150" s="22">
        <v>13870</v>
      </c>
      <c r="D150" s="22">
        <v>60</v>
      </c>
      <c r="E150" s="22">
        <v>16167</v>
      </c>
      <c r="F150" s="22">
        <v>14</v>
      </c>
      <c r="G150" s="22">
        <v>190</v>
      </c>
      <c r="H150" s="22">
        <v>4</v>
      </c>
      <c r="I150" s="22">
        <v>390</v>
      </c>
      <c r="J150" s="22">
        <v>5</v>
      </c>
      <c r="K150" s="22">
        <v>0.2</v>
      </c>
      <c r="L150" s="22">
        <v>0.60000000000000009</v>
      </c>
      <c r="M150" s="119">
        <v>0.45225559999999998</v>
      </c>
      <c r="N150" s="120">
        <v>0.1386</v>
      </c>
      <c r="O150" s="120">
        <v>1.7000000000000001E-3</v>
      </c>
      <c r="P150" s="119">
        <v>0.85881350000000001</v>
      </c>
      <c r="Q150" s="119">
        <v>1.22833E-2</v>
      </c>
      <c r="R150" s="121">
        <v>100.13639999999999</v>
      </c>
      <c r="S150" s="119">
        <v>3.7600000000000002</v>
      </c>
      <c r="T150" s="119">
        <v>0.05</v>
      </c>
      <c r="U150" s="119">
        <v>5.3868800000000001E-2</v>
      </c>
      <c r="V150" s="122">
        <v>-4.6390860000000002E-6</v>
      </c>
      <c r="W150" s="122">
        <v>-985.85659999999996</v>
      </c>
      <c r="X150" s="122">
        <v>1.165986</v>
      </c>
      <c r="Y150" s="122">
        <v>0.43197750000000001</v>
      </c>
      <c r="Z150" s="122">
        <v>4.194E-4</v>
      </c>
    </row>
    <row r="151" spans="1:26" x14ac:dyDescent="0.2">
      <c r="A151" s="172" t="s">
        <v>501</v>
      </c>
      <c r="B151" s="22">
        <v>3.72</v>
      </c>
      <c r="C151" s="22">
        <v>8560</v>
      </c>
      <c r="D151" s="22">
        <v>60</v>
      </c>
      <c r="E151" s="22">
        <v>9704</v>
      </c>
      <c r="F151" s="22">
        <v>10</v>
      </c>
      <c r="G151" s="22">
        <v>113</v>
      </c>
      <c r="H151" s="22">
        <v>2</v>
      </c>
      <c r="I151" s="22">
        <v>226</v>
      </c>
      <c r="J151" s="22">
        <v>4</v>
      </c>
      <c r="K151" s="22">
        <v>1.5</v>
      </c>
      <c r="L151" s="22">
        <v>0.70000000000000007</v>
      </c>
      <c r="M151" s="119">
        <v>0.27146530000000002</v>
      </c>
      <c r="N151" s="120">
        <v>0.13400000000000001</v>
      </c>
      <c r="O151" s="120">
        <v>3.0000000000000001E-3</v>
      </c>
      <c r="P151" s="119">
        <v>0.84209809999999996</v>
      </c>
      <c r="Q151" s="119">
        <v>2.1202599999999999E-2</v>
      </c>
      <c r="R151" s="121">
        <v>95.495069999999998</v>
      </c>
      <c r="S151" s="119">
        <v>3.69</v>
      </c>
      <c r="T151" s="119">
        <v>0.09</v>
      </c>
      <c r="U151" s="119">
        <v>9.2894299999999999E-2</v>
      </c>
      <c r="V151" s="122">
        <v>1.5080000000000001E-4</v>
      </c>
      <c r="W151" s="122">
        <v>51.229439999999997</v>
      </c>
      <c r="X151" s="122">
        <v>1.1340140000000001</v>
      </c>
      <c r="Y151" s="122">
        <v>0.6793671</v>
      </c>
      <c r="Z151" s="122">
        <v>1.2923799999999999E-2</v>
      </c>
    </row>
    <row r="152" spans="1:26" x14ac:dyDescent="0.2">
      <c r="A152" s="172" t="s">
        <v>502</v>
      </c>
      <c r="B152" s="22">
        <v>4.84</v>
      </c>
      <c r="C152" s="22">
        <v>4600</v>
      </c>
      <c r="D152" s="22">
        <v>60</v>
      </c>
      <c r="E152" s="22">
        <v>5299</v>
      </c>
      <c r="F152" s="22">
        <v>8</v>
      </c>
      <c r="G152" s="22">
        <v>60.800000000000004</v>
      </c>
      <c r="H152" s="22">
        <v>1.6</v>
      </c>
      <c r="I152" s="22">
        <v>127</v>
      </c>
      <c r="J152" s="22">
        <v>4</v>
      </c>
      <c r="K152" s="22">
        <v>0.4</v>
      </c>
      <c r="L152" s="22">
        <v>0.60000000000000009</v>
      </c>
      <c r="M152" s="119">
        <v>0.14824109999999999</v>
      </c>
      <c r="N152" s="120">
        <v>0.13800000000000001</v>
      </c>
      <c r="O152" s="120">
        <v>4.0000000000000001E-3</v>
      </c>
      <c r="P152" s="119">
        <v>0.85156889999999996</v>
      </c>
      <c r="Q152" s="119">
        <v>3.4256399999999999E-2</v>
      </c>
      <c r="R152" s="121">
        <v>98.086439999999996</v>
      </c>
      <c r="S152" s="119">
        <v>3.73</v>
      </c>
      <c r="T152" s="119">
        <v>0.15</v>
      </c>
      <c r="U152" s="119">
        <v>0.15003949999999999</v>
      </c>
      <c r="V152" s="122">
        <v>6.3999999999999997E-5</v>
      </c>
      <c r="W152" s="122">
        <v>196.1071</v>
      </c>
      <c r="X152" s="122">
        <v>1.151832</v>
      </c>
      <c r="Y152" s="122">
        <v>1.2321439999999999</v>
      </c>
      <c r="Z152" s="122">
        <v>6.1913000000000003E-3</v>
      </c>
    </row>
    <row r="153" spans="1:26" x14ac:dyDescent="0.2">
      <c r="A153" s="172" t="s">
        <v>503</v>
      </c>
      <c r="B153" s="22">
        <v>6.29</v>
      </c>
      <c r="C153" s="22">
        <v>1580</v>
      </c>
      <c r="D153" s="22">
        <v>60</v>
      </c>
      <c r="E153" s="22">
        <v>1826</v>
      </c>
      <c r="F153" s="22">
        <v>5</v>
      </c>
      <c r="G153" s="22">
        <v>17.7</v>
      </c>
      <c r="H153" s="22">
        <v>1.5</v>
      </c>
      <c r="I153" s="22">
        <v>43</v>
      </c>
      <c r="J153" s="22">
        <v>4</v>
      </c>
      <c r="K153" s="22">
        <v>-0.2</v>
      </c>
      <c r="L153" s="22">
        <v>0.60000000000000009</v>
      </c>
      <c r="M153" s="119">
        <v>5.1093379999999994E-2</v>
      </c>
      <c r="N153" s="120">
        <v>0.13600000000000001</v>
      </c>
      <c r="O153" s="120">
        <v>1.3000000000000001E-2</v>
      </c>
      <c r="P153" s="119">
        <v>0.8976208</v>
      </c>
      <c r="Q153" s="119">
        <v>0.10471850000000001</v>
      </c>
      <c r="R153" s="121">
        <v>103.803</v>
      </c>
      <c r="S153" s="119">
        <v>3.9000000000000004</v>
      </c>
      <c r="T153" s="119">
        <v>0.4</v>
      </c>
      <c r="U153" s="119">
        <v>0.45852969999999998</v>
      </c>
      <c r="V153" s="122">
        <v>-1.2740000000000001E-4</v>
      </c>
      <c r="W153" s="122">
        <v>-304.63459999999998</v>
      </c>
      <c r="X153" s="122">
        <v>1.156423</v>
      </c>
      <c r="Y153" s="122">
        <v>3.5073599999999998</v>
      </c>
      <c r="Z153" s="122">
        <v>1.14492E-2</v>
      </c>
    </row>
    <row r="157" spans="1:26" x14ac:dyDescent="0.2">
      <c r="A157" s="172" t="s">
        <v>504</v>
      </c>
    </row>
    <row r="158" spans="1:26" x14ac:dyDescent="0.2">
      <c r="A158" s="172" t="s">
        <v>505</v>
      </c>
      <c r="B158" s="22">
        <v>1</v>
      </c>
      <c r="C158" s="22">
        <v>1640</v>
      </c>
      <c r="D158" s="22">
        <v>50</v>
      </c>
      <c r="E158" s="22">
        <v>814</v>
      </c>
      <c r="F158" s="22">
        <v>3</v>
      </c>
      <c r="G158" s="22">
        <v>10</v>
      </c>
      <c r="H158" s="22">
        <v>1.3</v>
      </c>
      <c r="I158" s="22">
        <v>28</v>
      </c>
      <c r="J158" s="22">
        <v>4</v>
      </c>
      <c r="K158" s="22">
        <v>3.4000000000000004</v>
      </c>
      <c r="L158" s="22">
        <v>0.70000000000000007</v>
      </c>
      <c r="M158" s="119">
        <v>2.2779489999999999E-2</v>
      </c>
      <c r="N158" s="120">
        <v>0.2</v>
      </c>
      <c r="O158" s="120">
        <v>0.03</v>
      </c>
      <c r="P158" s="119">
        <v>0.75866540000000005</v>
      </c>
      <c r="Q158" s="119">
        <v>0.26221899999999998</v>
      </c>
      <c r="R158" s="121">
        <v>37.720179999999999</v>
      </c>
      <c r="S158" s="119">
        <v>3.3000000000000003</v>
      </c>
      <c r="T158" s="119">
        <v>1.1000000000000001</v>
      </c>
      <c r="U158" s="119">
        <v>1.1485339999999999</v>
      </c>
      <c r="V158" s="122">
        <v>2.0860000000000002E-3</v>
      </c>
      <c r="W158" s="122">
        <v>20.509930000000001</v>
      </c>
      <c r="X158" s="122">
        <v>0.4971911</v>
      </c>
      <c r="Y158" s="122">
        <v>3.3486250000000002</v>
      </c>
      <c r="Z158" s="122">
        <v>0.16166150000000001</v>
      </c>
    </row>
    <row r="159" spans="1:26" x14ac:dyDescent="0.2">
      <c r="A159" s="172" t="s">
        <v>506</v>
      </c>
      <c r="B159" s="22">
        <v>1.3</v>
      </c>
      <c r="C159" s="22">
        <v>3390</v>
      </c>
      <c r="D159" s="22">
        <v>60</v>
      </c>
      <c r="E159" s="22">
        <v>3649</v>
      </c>
      <c r="F159" s="22">
        <v>5</v>
      </c>
      <c r="G159" s="22">
        <v>42.2</v>
      </c>
      <c r="H159" s="22">
        <v>1.5</v>
      </c>
      <c r="I159" s="22">
        <v>134</v>
      </c>
      <c r="J159" s="22">
        <v>4</v>
      </c>
      <c r="K159" s="22">
        <v>0</v>
      </c>
      <c r="L159" s="22">
        <v>0.60000000000000009</v>
      </c>
      <c r="M159" s="119">
        <v>0.10208349999999999</v>
      </c>
      <c r="N159" s="120">
        <v>0.21199999999999999</v>
      </c>
      <c r="O159" s="120">
        <v>7.0000000000000001E-3</v>
      </c>
      <c r="P159" s="119">
        <v>0.93751530000000005</v>
      </c>
      <c r="Q159" s="119">
        <v>5.4243800000000002E-2</v>
      </c>
      <c r="R159" s="121">
        <v>101.00409999999999</v>
      </c>
      <c r="S159" s="119">
        <v>4.1000000000000005</v>
      </c>
      <c r="T159" s="119">
        <v>0.2</v>
      </c>
      <c r="U159" s="119">
        <v>0.2375102</v>
      </c>
      <c r="V159" s="122">
        <v>-3.3699999999999999E-5</v>
      </c>
      <c r="W159" s="122">
        <v>-557.31349999999998</v>
      </c>
      <c r="X159" s="122">
        <v>1.077359</v>
      </c>
      <c r="Y159" s="122">
        <v>1.648685</v>
      </c>
      <c r="Z159" s="122">
        <v>2.9340999999999998E-3</v>
      </c>
    </row>
    <row r="160" spans="1:26" x14ac:dyDescent="0.2">
      <c r="A160" s="172" t="s">
        <v>507</v>
      </c>
      <c r="B160" s="22">
        <v>1.69</v>
      </c>
      <c r="C160" s="22">
        <v>8620</v>
      </c>
      <c r="D160" s="22">
        <v>60</v>
      </c>
      <c r="E160" s="22">
        <v>9367</v>
      </c>
      <c r="F160" s="22">
        <v>10</v>
      </c>
      <c r="G160" s="22">
        <v>107</v>
      </c>
      <c r="H160" s="22">
        <v>2</v>
      </c>
      <c r="I160" s="22">
        <v>351</v>
      </c>
      <c r="J160" s="22">
        <v>4</v>
      </c>
      <c r="K160" s="22">
        <v>1.6</v>
      </c>
      <c r="L160" s="22">
        <v>0.70000000000000007</v>
      </c>
      <c r="M160" s="119">
        <v>0.26203680000000001</v>
      </c>
      <c r="N160" s="120">
        <v>0.216</v>
      </c>
      <c r="O160" s="120">
        <v>3.0000000000000001E-3</v>
      </c>
      <c r="P160" s="119">
        <v>0.87558150000000001</v>
      </c>
      <c r="Q160" s="119">
        <v>2.3075600000000002E-2</v>
      </c>
      <c r="R160" s="121">
        <v>95.210579999999993</v>
      </c>
      <c r="S160" s="119">
        <v>3.84</v>
      </c>
      <c r="T160" s="119">
        <v>0.1</v>
      </c>
      <c r="U160" s="119">
        <v>0.1010882</v>
      </c>
      <c r="V160" s="122">
        <v>1.604E-4</v>
      </c>
      <c r="W160" s="122">
        <v>50.489409999999999</v>
      </c>
      <c r="X160" s="122">
        <v>1.0873980000000001</v>
      </c>
      <c r="Y160" s="122">
        <v>0.67491889999999999</v>
      </c>
      <c r="Z160" s="122">
        <v>1.30063E-2</v>
      </c>
    </row>
    <row r="161" spans="1:26" x14ac:dyDescent="0.2">
      <c r="A161" s="172" t="s">
        <v>508</v>
      </c>
      <c r="B161" s="22">
        <v>2.2000000000000002</v>
      </c>
      <c r="C161" s="22">
        <v>3300</v>
      </c>
      <c r="D161" s="22">
        <v>60</v>
      </c>
      <c r="E161" s="22">
        <v>3703</v>
      </c>
      <c r="F161" s="22">
        <v>6</v>
      </c>
      <c r="G161" s="22">
        <v>45</v>
      </c>
      <c r="H161" s="22">
        <v>1.8</v>
      </c>
      <c r="I161" s="22">
        <v>137</v>
      </c>
      <c r="J161" s="22">
        <v>4</v>
      </c>
      <c r="K161" s="22">
        <v>0.70000000000000007</v>
      </c>
      <c r="L161" s="22">
        <v>0.60000000000000009</v>
      </c>
      <c r="M161" s="119">
        <v>0.1035877</v>
      </c>
      <c r="N161" s="120">
        <v>0.21299999999999999</v>
      </c>
      <c r="O161" s="120">
        <v>7.0000000000000001E-3</v>
      </c>
      <c r="P161" s="119">
        <v>0.84205209999999997</v>
      </c>
      <c r="Q161" s="119">
        <v>5.2922700000000003E-2</v>
      </c>
      <c r="R161" s="121">
        <v>94.668189999999996</v>
      </c>
      <c r="S161" s="119">
        <v>3.7</v>
      </c>
      <c r="T161" s="119">
        <v>0.2</v>
      </c>
      <c r="U161" s="119">
        <v>0.2317755</v>
      </c>
      <c r="V161" s="122">
        <v>1.785E-4</v>
      </c>
      <c r="W161" s="122">
        <v>107.0197</v>
      </c>
      <c r="X161" s="122">
        <v>1.1242559999999999</v>
      </c>
      <c r="Y161" s="122">
        <v>1.696013</v>
      </c>
      <c r="Z161" s="122">
        <v>1.5708199999999999E-2</v>
      </c>
    </row>
    <row r="162" spans="1:26" x14ac:dyDescent="0.2">
      <c r="A162" s="172" t="s">
        <v>509</v>
      </c>
      <c r="B162" s="22">
        <v>2.86</v>
      </c>
      <c r="C162" s="22">
        <v>2440</v>
      </c>
      <c r="D162" s="22">
        <v>60</v>
      </c>
      <c r="E162" s="22">
        <v>2761</v>
      </c>
      <c r="F162" s="22">
        <v>5</v>
      </c>
      <c r="G162" s="22">
        <v>31.400000000000002</v>
      </c>
      <c r="H162" s="22">
        <v>1.6</v>
      </c>
      <c r="I162" s="22">
        <v>107</v>
      </c>
      <c r="J162" s="22">
        <v>4</v>
      </c>
      <c r="K162" s="22">
        <v>0.2</v>
      </c>
      <c r="L162" s="22">
        <v>0.60000000000000009</v>
      </c>
      <c r="M162" s="119">
        <v>7.7234170000000005E-2</v>
      </c>
      <c r="N162" s="120">
        <v>0.223</v>
      </c>
      <c r="O162" s="120">
        <v>9.0000000000000011E-3</v>
      </c>
      <c r="P162" s="119">
        <v>0.86783600000000005</v>
      </c>
      <c r="Q162" s="119">
        <v>6.4242400000000005E-2</v>
      </c>
      <c r="R162" s="121">
        <v>98.115049999999997</v>
      </c>
      <c r="S162" s="119">
        <v>3.8000000000000003</v>
      </c>
      <c r="T162" s="119">
        <v>0.30000000000000004</v>
      </c>
      <c r="U162" s="119">
        <v>0.28132659999999998</v>
      </c>
      <c r="V162" s="122">
        <v>6.3100000000000002E-5</v>
      </c>
      <c r="W162" s="122">
        <v>366.41140000000001</v>
      </c>
      <c r="X162" s="122">
        <v>1.130571</v>
      </c>
      <c r="Y162" s="122">
        <v>2.2703609999999999</v>
      </c>
      <c r="Z162" s="122">
        <v>6.1516000000000001E-3</v>
      </c>
    </row>
    <row r="163" spans="1:26" x14ac:dyDescent="0.2">
      <c r="A163" s="172" t="s">
        <v>510</v>
      </c>
      <c r="B163" s="22">
        <v>3.72</v>
      </c>
      <c r="C163" s="22">
        <v>2530</v>
      </c>
      <c r="D163" s="22">
        <v>50</v>
      </c>
      <c r="E163" s="22">
        <v>2942</v>
      </c>
      <c r="F163" s="22">
        <v>5</v>
      </c>
      <c r="G163" s="22">
        <v>33.200000000000003</v>
      </c>
      <c r="H163" s="22">
        <v>1.7000000000000002</v>
      </c>
      <c r="I163" s="22">
        <v>108</v>
      </c>
      <c r="J163" s="22">
        <v>4</v>
      </c>
      <c r="K163" s="22">
        <v>0.60000000000000009</v>
      </c>
      <c r="L163" s="22">
        <v>0.60000000000000009</v>
      </c>
      <c r="M163" s="119">
        <v>8.2296290000000008E-2</v>
      </c>
      <c r="N163" s="120">
        <v>0.21199999999999999</v>
      </c>
      <c r="O163" s="120">
        <v>8.0000000000000002E-3</v>
      </c>
      <c r="P163" s="119">
        <v>0.8028689</v>
      </c>
      <c r="Q163" s="119">
        <v>6.3930799999999996E-2</v>
      </c>
      <c r="R163" s="121">
        <v>93.533370000000005</v>
      </c>
      <c r="S163" s="119">
        <v>3.5</v>
      </c>
      <c r="T163" s="119">
        <v>0.30000000000000004</v>
      </c>
      <c r="U163" s="119">
        <v>0.28000360000000002</v>
      </c>
      <c r="V163" s="122">
        <v>2.165E-4</v>
      </c>
      <c r="W163" s="122">
        <v>110.1891</v>
      </c>
      <c r="X163" s="122">
        <v>1.1649890000000001</v>
      </c>
      <c r="Y163" s="122">
        <v>2.1801970000000002</v>
      </c>
      <c r="Z163" s="122">
        <v>1.9672100000000001E-2</v>
      </c>
    </row>
    <row r="164" spans="1:26" x14ac:dyDescent="0.2">
      <c r="A164" s="172" t="s">
        <v>511</v>
      </c>
      <c r="B164" s="22">
        <v>4.84</v>
      </c>
      <c r="C164" s="22">
        <v>6920</v>
      </c>
      <c r="D164" s="22">
        <v>60</v>
      </c>
      <c r="E164" s="22">
        <v>7926</v>
      </c>
      <c r="F164" s="22">
        <v>9</v>
      </c>
      <c r="G164" s="22">
        <v>94.2</v>
      </c>
      <c r="H164" s="22">
        <v>2</v>
      </c>
      <c r="I164" s="22">
        <v>300</v>
      </c>
      <c r="J164" s="22">
        <v>4</v>
      </c>
      <c r="K164" s="22">
        <v>1.2000000000000002</v>
      </c>
      <c r="L164" s="22">
        <v>0.60000000000000009</v>
      </c>
      <c r="M164" s="119">
        <v>0.221723</v>
      </c>
      <c r="N164" s="120">
        <v>0.218</v>
      </c>
      <c r="O164" s="120">
        <v>3.0000000000000001E-3</v>
      </c>
      <c r="P164" s="119">
        <v>0.83852470000000001</v>
      </c>
      <c r="Q164" s="119">
        <v>2.3470499999999998E-2</v>
      </c>
      <c r="R164" s="121">
        <v>96.036869999999993</v>
      </c>
      <c r="S164" s="119">
        <v>3.68</v>
      </c>
      <c r="T164" s="119">
        <v>0.1</v>
      </c>
      <c r="U164" s="119">
        <v>0.10282230000000001</v>
      </c>
      <c r="V164" s="122">
        <v>1.327E-4</v>
      </c>
      <c r="W164" s="122">
        <v>64.609059999999999</v>
      </c>
      <c r="X164" s="122">
        <v>1.1453070000000001</v>
      </c>
      <c r="Y164" s="122">
        <v>0.82345959999999996</v>
      </c>
      <c r="Z164" s="122">
        <v>1.24998E-2</v>
      </c>
    </row>
    <row r="165" spans="1:26" x14ac:dyDescent="0.2">
      <c r="A165" s="172" t="s">
        <v>512</v>
      </c>
      <c r="B165" s="22">
        <v>6.29</v>
      </c>
      <c r="C165" s="22">
        <v>5300</v>
      </c>
      <c r="D165" s="22">
        <v>60</v>
      </c>
      <c r="E165" s="22">
        <v>6025</v>
      </c>
      <c r="F165" s="22">
        <v>8</v>
      </c>
      <c r="G165" s="22">
        <v>67</v>
      </c>
      <c r="H165" s="22">
        <v>2</v>
      </c>
      <c r="I165" s="22">
        <v>227</v>
      </c>
      <c r="J165" s="22">
        <v>4</v>
      </c>
      <c r="K165" s="22">
        <v>0.2</v>
      </c>
      <c r="L165" s="22">
        <v>0.60000000000000009</v>
      </c>
      <c r="M165" s="119">
        <v>0.16854839999999999</v>
      </c>
      <c r="N165" s="120">
        <v>0.218</v>
      </c>
      <c r="O165" s="120">
        <v>4.0000000000000001E-3</v>
      </c>
      <c r="P165" s="119">
        <v>0.87515639999999995</v>
      </c>
      <c r="Q165" s="119">
        <v>3.3984300000000002E-2</v>
      </c>
      <c r="R165" s="121">
        <v>99.630449999999996</v>
      </c>
      <c r="S165" s="119">
        <v>3.84</v>
      </c>
      <c r="T165" s="119">
        <v>0.15</v>
      </c>
      <c r="U165" s="119">
        <v>0.14884120000000001</v>
      </c>
      <c r="V165" s="122">
        <v>1.2300000000000001E-5</v>
      </c>
      <c r="W165" s="122">
        <v>1011.249</v>
      </c>
      <c r="X165" s="122">
        <v>1.1384300000000001</v>
      </c>
      <c r="Y165" s="122">
        <v>1.0747739999999999</v>
      </c>
      <c r="Z165" s="122">
        <v>1.0462E-3</v>
      </c>
    </row>
    <row r="166" spans="1:26" x14ac:dyDescent="0.2">
      <c r="A166" s="172" t="s">
        <v>513</v>
      </c>
      <c r="B166" s="22">
        <v>8.18</v>
      </c>
      <c r="C166" s="22">
        <v>1600</v>
      </c>
      <c r="D166" s="22">
        <v>50</v>
      </c>
      <c r="E166" s="22">
        <v>1714</v>
      </c>
      <c r="F166" s="22">
        <v>4</v>
      </c>
      <c r="G166" s="22">
        <v>22.400000000000002</v>
      </c>
      <c r="H166" s="22">
        <v>1.5</v>
      </c>
      <c r="I166" s="22">
        <v>60</v>
      </c>
      <c r="J166" s="22">
        <v>4</v>
      </c>
      <c r="K166" s="22">
        <v>0.2</v>
      </c>
      <c r="L166" s="22">
        <v>0.60000000000000009</v>
      </c>
      <c r="M166" s="119">
        <v>4.7946710000000003E-2</v>
      </c>
      <c r="N166" s="120">
        <v>0.20300000000000001</v>
      </c>
      <c r="O166" s="120">
        <v>1.4E-2</v>
      </c>
      <c r="P166" s="119">
        <v>0.91385620000000001</v>
      </c>
      <c r="Q166" s="119">
        <v>0.10639419999999999</v>
      </c>
      <c r="R166" s="121">
        <v>97.610429999999994</v>
      </c>
      <c r="S166" s="119">
        <v>4</v>
      </c>
      <c r="T166" s="119">
        <v>0.5</v>
      </c>
      <c r="U166" s="119">
        <v>0.46584890000000001</v>
      </c>
      <c r="V166" s="122">
        <v>8.0000000000000007E-5</v>
      </c>
      <c r="W166" s="122">
        <v>453.7867</v>
      </c>
      <c r="X166" s="122">
        <v>1.0681160000000001</v>
      </c>
      <c r="Y166" s="122">
        <v>3.4288280000000002</v>
      </c>
      <c r="Z166" s="122">
        <v>7.5223E-3</v>
      </c>
    </row>
    <row r="170" spans="1:26" x14ac:dyDescent="0.2">
      <c r="A170" s="172" t="s">
        <v>514</v>
      </c>
    </row>
    <row r="171" spans="1:26" x14ac:dyDescent="0.2">
      <c r="A171" s="172" t="s">
        <v>515</v>
      </c>
      <c r="B171" s="22">
        <v>1</v>
      </c>
      <c r="C171" s="22">
        <v>1250</v>
      </c>
      <c r="D171" s="22">
        <v>50</v>
      </c>
      <c r="E171" s="22">
        <v>1184</v>
      </c>
      <c r="F171" s="22">
        <v>4</v>
      </c>
      <c r="G171" s="22">
        <v>13.4</v>
      </c>
      <c r="H171" s="22">
        <v>1.4000000000000001</v>
      </c>
      <c r="I171" s="22">
        <v>15</v>
      </c>
      <c r="J171" s="22">
        <v>4</v>
      </c>
      <c r="K171" s="22">
        <v>1.3</v>
      </c>
      <c r="L171" s="22">
        <v>0.60000000000000009</v>
      </c>
      <c r="M171" s="119">
        <v>3.3110210000000001E-2</v>
      </c>
      <c r="N171" s="120">
        <v>7.0000000000000007E-2</v>
      </c>
      <c r="O171" s="120">
        <v>0.02</v>
      </c>
      <c r="P171" s="119">
        <v>0.73301899999999998</v>
      </c>
      <c r="Q171" s="119">
        <v>0.15506300000000001</v>
      </c>
      <c r="R171" s="121">
        <v>69.666619999999995</v>
      </c>
      <c r="S171" s="119">
        <v>3.2</v>
      </c>
      <c r="T171" s="119">
        <v>0.70000000000000007</v>
      </c>
      <c r="U171" s="119">
        <v>0.67922910000000003</v>
      </c>
      <c r="V171" s="122">
        <v>1.0158999999999999E-3</v>
      </c>
      <c r="W171" s="122">
        <v>46.56532</v>
      </c>
      <c r="X171" s="122">
        <v>0.95040670000000005</v>
      </c>
      <c r="Y171" s="122">
        <v>4.4210539999999998</v>
      </c>
      <c r="Z171" s="122">
        <v>9.4383999999999996E-2</v>
      </c>
    </row>
    <row r="172" spans="1:26" x14ac:dyDescent="0.2">
      <c r="A172" s="172" t="s">
        <v>516</v>
      </c>
      <c r="B172" s="22">
        <v>1.3</v>
      </c>
      <c r="C172" s="22">
        <v>3480</v>
      </c>
      <c r="D172" s="22">
        <v>60</v>
      </c>
      <c r="E172" s="22">
        <v>4006</v>
      </c>
      <c r="F172" s="22">
        <v>6</v>
      </c>
      <c r="G172" s="22">
        <v>45.5</v>
      </c>
      <c r="H172" s="22">
        <v>1.5</v>
      </c>
      <c r="I172" s="22">
        <v>34</v>
      </c>
      <c r="J172" s="22">
        <v>4</v>
      </c>
      <c r="K172" s="22">
        <v>0.4</v>
      </c>
      <c r="L172" s="22">
        <v>0.60000000000000009</v>
      </c>
      <c r="M172" s="119">
        <v>0.11208629999999999</v>
      </c>
      <c r="N172" s="120">
        <v>4.8000000000000001E-2</v>
      </c>
      <c r="O172" s="120">
        <v>6.0000000000000001E-3</v>
      </c>
      <c r="P172" s="119">
        <v>0.84064660000000002</v>
      </c>
      <c r="Q172" s="119">
        <v>4.9424599999999999E-2</v>
      </c>
      <c r="R172" s="121">
        <v>96.976709999999997</v>
      </c>
      <c r="S172" s="119">
        <v>3.7</v>
      </c>
      <c r="T172" s="119">
        <v>0.2</v>
      </c>
      <c r="U172" s="119">
        <v>0.21645880000000001</v>
      </c>
      <c r="V172" s="122">
        <v>1.0119999999999999E-4</v>
      </c>
      <c r="W172" s="122">
        <v>180.95349999999999</v>
      </c>
      <c r="X172" s="122">
        <v>1.1535960000000001</v>
      </c>
      <c r="Y172" s="122">
        <v>1.619661</v>
      </c>
      <c r="Z172" s="122">
        <v>8.8734999999999994E-3</v>
      </c>
    </row>
    <row r="173" spans="1:26" x14ac:dyDescent="0.2">
      <c r="A173" s="172" t="s">
        <v>517</v>
      </c>
      <c r="B173" s="22">
        <v>1.69</v>
      </c>
      <c r="C173" s="22">
        <v>7480</v>
      </c>
      <c r="D173" s="22">
        <v>60</v>
      </c>
      <c r="E173" s="22">
        <v>8753</v>
      </c>
      <c r="F173" s="22">
        <v>10</v>
      </c>
      <c r="G173" s="22">
        <v>102</v>
      </c>
      <c r="H173" s="22">
        <v>3</v>
      </c>
      <c r="I173" s="22">
        <v>83</v>
      </c>
      <c r="J173" s="22">
        <v>4</v>
      </c>
      <c r="K173" s="22">
        <v>-0.60000000000000009</v>
      </c>
      <c r="L173" s="22">
        <v>0.60000000000000009</v>
      </c>
      <c r="M173" s="119">
        <v>0.2448835</v>
      </c>
      <c r="N173" s="120">
        <v>5.3999999999999999E-2</v>
      </c>
      <c r="O173" s="120">
        <v>3.0000000000000001E-3</v>
      </c>
      <c r="P173" s="119">
        <v>0.87630439999999998</v>
      </c>
      <c r="Q173" s="119">
        <v>2.2334699999999999E-2</v>
      </c>
      <c r="R173" s="121">
        <v>102.5415</v>
      </c>
      <c r="S173" s="119">
        <v>3.84</v>
      </c>
      <c r="T173" s="119">
        <v>0.1</v>
      </c>
      <c r="U173" s="119">
        <v>9.7845399999999999E-2</v>
      </c>
      <c r="V173" s="122">
        <v>-8.5199999999999997E-5</v>
      </c>
      <c r="W173" s="122">
        <v>-98.18544</v>
      </c>
      <c r="X173" s="122">
        <v>1.170158</v>
      </c>
      <c r="Y173" s="122">
        <v>0.77007780000000003</v>
      </c>
      <c r="Z173" s="122">
        <v>7.6771000000000001E-3</v>
      </c>
    </row>
    <row r="174" spans="1:26" x14ac:dyDescent="0.2">
      <c r="A174" s="172" t="s">
        <v>518</v>
      </c>
      <c r="B174" s="22">
        <v>2.2000000000000002</v>
      </c>
      <c r="C174" s="22">
        <v>1680</v>
      </c>
      <c r="D174" s="22">
        <v>60</v>
      </c>
      <c r="E174" s="22">
        <v>1794</v>
      </c>
      <c r="F174" s="22">
        <v>4</v>
      </c>
      <c r="G174" s="22">
        <v>18.900000000000002</v>
      </c>
      <c r="H174" s="22">
        <v>1.6</v>
      </c>
      <c r="I174" s="22">
        <v>12</v>
      </c>
      <c r="J174" s="22">
        <v>4</v>
      </c>
      <c r="K174" s="22">
        <v>0.4</v>
      </c>
      <c r="L174" s="22">
        <v>0.60000000000000009</v>
      </c>
      <c r="M174" s="119">
        <v>5.0188700000000003E-2</v>
      </c>
      <c r="N174" s="120">
        <v>3.6999999999999998E-2</v>
      </c>
      <c r="O174" s="120">
        <v>1.3000000000000001E-2</v>
      </c>
      <c r="P174" s="119">
        <v>0.87615370000000004</v>
      </c>
      <c r="Q174" s="119">
        <v>0.10473449999999999</v>
      </c>
      <c r="R174" s="121">
        <v>93.415360000000007</v>
      </c>
      <c r="S174" s="119">
        <v>3.8000000000000003</v>
      </c>
      <c r="T174" s="119">
        <v>0.4</v>
      </c>
      <c r="U174" s="119">
        <v>0.45862249999999999</v>
      </c>
      <c r="V174" s="122">
        <v>2.2049999999999999E-4</v>
      </c>
      <c r="W174" s="122">
        <v>162.1627</v>
      </c>
      <c r="X174" s="122">
        <v>1.066198</v>
      </c>
      <c r="Y174" s="122">
        <v>3.2864469999999999</v>
      </c>
      <c r="Z174" s="122">
        <v>2.0146500000000001E-2</v>
      </c>
    </row>
    <row r="175" spans="1:26" x14ac:dyDescent="0.2">
      <c r="A175" s="172" t="s">
        <v>519</v>
      </c>
      <c r="B175" s="22">
        <v>2.86</v>
      </c>
      <c r="C175" s="22">
        <v>1220</v>
      </c>
      <c r="D175" s="22">
        <v>60</v>
      </c>
      <c r="E175" s="22">
        <v>1194</v>
      </c>
      <c r="F175" s="22">
        <v>4</v>
      </c>
      <c r="G175" s="22">
        <v>14.4</v>
      </c>
      <c r="H175" s="22">
        <v>1.4000000000000001</v>
      </c>
      <c r="I175" s="22">
        <v>12</v>
      </c>
      <c r="J175" s="22">
        <v>4</v>
      </c>
      <c r="K175" s="22">
        <v>-0.30000000000000004</v>
      </c>
      <c r="L175" s="22">
        <v>0.60000000000000009</v>
      </c>
      <c r="M175" s="119">
        <v>3.340021E-2</v>
      </c>
      <c r="N175" s="120">
        <v>0.06</v>
      </c>
      <c r="O175" s="120">
        <v>0.02</v>
      </c>
      <c r="P175" s="119">
        <v>1.1000049999999999</v>
      </c>
      <c r="Q175" s="119">
        <v>0.1520176</v>
      </c>
      <c r="R175" s="121">
        <v>108.0029</v>
      </c>
      <c r="S175" s="119">
        <v>4.8000000000000007</v>
      </c>
      <c r="T175" s="119">
        <v>0.70000000000000007</v>
      </c>
      <c r="U175" s="119">
        <v>0.66531110000000004</v>
      </c>
      <c r="V175" s="122">
        <v>-2.6810000000000001E-4</v>
      </c>
      <c r="W175" s="122">
        <v>-177.50479999999999</v>
      </c>
      <c r="X175" s="122">
        <v>0.9818403</v>
      </c>
      <c r="Y175" s="122">
        <v>4.5834840000000003</v>
      </c>
      <c r="Z175" s="122">
        <v>2.56983E-2</v>
      </c>
    </row>
    <row r="179" spans="1:26" x14ac:dyDescent="0.2">
      <c r="A179" s="172" t="s">
        <v>520</v>
      </c>
    </row>
    <row r="180" spans="1:26" x14ac:dyDescent="0.2">
      <c r="A180" s="172" t="s">
        <v>521</v>
      </c>
      <c r="B180" s="22">
        <v>1</v>
      </c>
      <c r="C180" s="22">
        <v>720</v>
      </c>
      <c r="D180" s="22">
        <v>60</v>
      </c>
      <c r="E180" s="22">
        <v>504</v>
      </c>
      <c r="F180" s="22">
        <v>2</v>
      </c>
      <c r="G180" s="22">
        <v>8.3000000000000007</v>
      </c>
      <c r="H180" s="22">
        <v>1.3</v>
      </c>
      <c r="I180" s="22">
        <v>117</v>
      </c>
      <c r="J180" s="22">
        <v>4</v>
      </c>
      <c r="K180" s="22">
        <v>0.8</v>
      </c>
      <c r="L180" s="22">
        <v>0.60000000000000009</v>
      </c>
      <c r="M180" s="119">
        <v>1.4098390000000001E-2</v>
      </c>
      <c r="N180" s="120">
        <v>1.34</v>
      </c>
      <c r="O180" s="120">
        <v>0.05</v>
      </c>
      <c r="P180" s="119">
        <v>1.0214639999999999</v>
      </c>
      <c r="Q180" s="119">
        <v>0.38706309999999999</v>
      </c>
      <c r="R180" s="121">
        <v>71.97766</v>
      </c>
      <c r="S180" s="119">
        <v>4.5</v>
      </c>
      <c r="T180" s="119">
        <v>1.7000000000000002</v>
      </c>
      <c r="U180" s="119">
        <v>1.6942919999999999</v>
      </c>
      <c r="V180" s="122">
        <v>9.3849999999999999E-4</v>
      </c>
      <c r="W180" s="122">
        <v>93.591909999999999</v>
      </c>
      <c r="X180" s="122">
        <v>0.70465199999999995</v>
      </c>
      <c r="Y180" s="122">
        <v>7.8113799999999998</v>
      </c>
      <c r="Z180" s="122">
        <v>8.3107399999999998E-2</v>
      </c>
    </row>
    <row r="181" spans="1:26" x14ac:dyDescent="0.2">
      <c r="A181" s="172" t="s">
        <v>522</v>
      </c>
      <c r="B181" s="22">
        <v>1.3</v>
      </c>
      <c r="C181" s="22">
        <v>1460</v>
      </c>
      <c r="D181" s="22">
        <v>60</v>
      </c>
      <c r="E181" s="22">
        <v>1706</v>
      </c>
      <c r="F181" s="22">
        <v>4</v>
      </c>
      <c r="G181" s="22">
        <v>18.600000000000001</v>
      </c>
      <c r="H181" s="22">
        <v>1.5</v>
      </c>
      <c r="I181" s="22">
        <v>423</v>
      </c>
      <c r="J181" s="22">
        <v>4</v>
      </c>
      <c r="K181" s="22">
        <v>1.7000000000000002</v>
      </c>
      <c r="L181" s="22">
        <v>0.60000000000000009</v>
      </c>
      <c r="M181" s="119">
        <v>4.7729839999999996E-2</v>
      </c>
      <c r="N181" s="120">
        <v>1.4379999999999999</v>
      </c>
      <c r="O181" s="120">
        <v>1.6E-2</v>
      </c>
      <c r="P181" s="119">
        <v>0.60684970000000005</v>
      </c>
      <c r="Q181" s="119">
        <v>0.118009</v>
      </c>
      <c r="R181" s="121">
        <v>71.13955</v>
      </c>
      <c r="S181" s="119">
        <v>2.7</v>
      </c>
      <c r="T181" s="119">
        <v>0.5</v>
      </c>
      <c r="U181" s="119">
        <v>0.51707689999999995</v>
      </c>
      <c r="V181" s="122">
        <v>9.6659999999999997E-4</v>
      </c>
      <c r="W181" s="122">
        <v>46.205590000000001</v>
      </c>
      <c r="X181" s="122">
        <v>1.1722760000000001</v>
      </c>
      <c r="Y181" s="122">
        <v>3.851537</v>
      </c>
      <c r="Z181" s="122">
        <v>8.3018700000000001E-2</v>
      </c>
    </row>
    <row r="182" spans="1:26" x14ac:dyDescent="0.2">
      <c r="A182" s="172" t="s">
        <v>523</v>
      </c>
      <c r="B182" s="22">
        <v>1.69</v>
      </c>
      <c r="C182" s="22">
        <v>920</v>
      </c>
      <c r="D182" s="22">
        <v>60</v>
      </c>
      <c r="E182" s="22">
        <v>1066</v>
      </c>
      <c r="F182" s="22">
        <v>3</v>
      </c>
      <c r="G182" s="22">
        <v>12.100000000000001</v>
      </c>
      <c r="H182" s="22">
        <v>1.3</v>
      </c>
      <c r="I182" s="22">
        <v>260</v>
      </c>
      <c r="J182" s="22">
        <v>4</v>
      </c>
      <c r="K182" s="22">
        <v>-0.60000000000000009</v>
      </c>
      <c r="L182" s="22">
        <v>0.60000000000000009</v>
      </c>
      <c r="M182" s="119">
        <v>2.981814E-2</v>
      </c>
      <c r="N182" s="120">
        <v>1.41</v>
      </c>
      <c r="O182" s="120">
        <v>0.02</v>
      </c>
      <c r="P182" s="119">
        <v>1.0990850000000001</v>
      </c>
      <c r="Q182" s="119">
        <v>0.18829480000000001</v>
      </c>
      <c r="R182" s="121">
        <v>127.4089</v>
      </c>
      <c r="S182" s="119">
        <v>4.8000000000000007</v>
      </c>
      <c r="T182" s="119">
        <v>0.8</v>
      </c>
      <c r="U182" s="119">
        <v>0.82407680000000005</v>
      </c>
      <c r="V182" s="122">
        <v>-9.1810000000000004E-4</v>
      </c>
      <c r="W182" s="122">
        <v>-76.655730000000005</v>
      </c>
      <c r="X182" s="122">
        <v>1.159227</v>
      </c>
      <c r="Y182" s="122">
        <v>6.1398640000000002</v>
      </c>
      <c r="Z182" s="122">
        <v>7.9892500000000005E-2</v>
      </c>
    </row>
    <row r="183" spans="1:26" x14ac:dyDescent="0.2">
      <c r="A183" s="172" t="s">
        <v>524</v>
      </c>
      <c r="B183" s="22">
        <v>2.2000000000000002</v>
      </c>
      <c r="C183" s="22">
        <v>560</v>
      </c>
      <c r="D183" s="22">
        <v>60</v>
      </c>
      <c r="E183" s="22">
        <v>552</v>
      </c>
      <c r="F183" s="22">
        <v>2</v>
      </c>
      <c r="G183" s="22">
        <v>7.2</v>
      </c>
      <c r="H183" s="22">
        <v>1.1000000000000001</v>
      </c>
      <c r="I183" s="22">
        <v>142</v>
      </c>
      <c r="J183" s="22">
        <v>4</v>
      </c>
      <c r="K183" s="22">
        <v>-0.2</v>
      </c>
      <c r="L183" s="22">
        <v>0.60000000000000009</v>
      </c>
      <c r="M183" s="119">
        <v>1.543403E-2</v>
      </c>
      <c r="N183" s="120">
        <v>1.49</v>
      </c>
      <c r="O183" s="120">
        <v>0.05</v>
      </c>
      <c r="P183" s="119">
        <v>1.1735930000000001</v>
      </c>
      <c r="Q183" s="119">
        <v>0.33575569999999999</v>
      </c>
      <c r="R183" s="121">
        <v>116.6397</v>
      </c>
      <c r="S183" s="119">
        <v>5.1000000000000005</v>
      </c>
      <c r="T183" s="119">
        <v>1.5</v>
      </c>
      <c r="U183" s="119">
        <v>1.4691719999999999</v>
      </c>
      <c r="V183" s="122">
        <v>-5.574E-4</v>
      </c>
      <c r="W183" s="122">
        <v>-191.5668</v>
      </c>
      <c r="X183" s="122">
        <v>0.99386799999999997</v>
      </c>
      <c r="Y183" s="122">
        <v>9.9954830000000001</v>
      </c>
      <c r="Z183" s="122">
        <v>5.20749E-2</v>
      </c>
    </row>
    <row r="184" spans="1:26" x14ac:dyDescent="0.2">
      <c r="A184" s="172" t="s">
        <v>525</v>
      </c>
      <c r="B184" s="22">
        <v>2.86</v>
      </c>
      <c r="C184" s="22">
        <v>570</v>
      </c>
      <c r="D184" s="22">
        <v>60</v>
      </c>
      <c r="E184" s="22">
        <v>540</v>
      </c>
      <c r="F184" s="22">
        <v>2</v>
      </c>
      <c r="G184" s="22">
        <v>7.2</v>
      </c>
      <c r="H184" s="22">
        <v>1.3</v>
      </c>
      <c r="I184" s="22">
        <v>131</v>
      </c>
      <c r="J184" s="22">
        <v>4</v>
      </c>
      <c r="K184" s="22">
        <v>-0.8</v>
      </c>
      <c r="L184" s="22">
        <v>0.60000000000000009</v>
      </c>
      <c r="M184" s="119">
        <v>1.5097699999999999E-2</v>
      </c>
      <c r="N184" s="120">
        <v>1.41</v>
      </c>
      <c r="O184" s="120">
        <v>0.05</v>
      </c>
      <c r="P184" s="119">
        <v>1.5648580000000001</v>
      </c>
      <c r="Q184" s="119">
        <v>0.3465492</v>
      </c>
      <c r="R184" s="121">
        <v>148.40780000000001</v>
      </c>
      <c r="S184" s="119">
        <v>6.8000000000000007</v>
      </c>
      <c r="T184" s="119">
        <v>1.5</v>
      </c>
      <c r="U184" s="119">
        <v>1.514988</v>
      </c>
      <c r="V184" s="122">
        <v>-1.6214000000000001E-3</v>
      </c>
      <c r="W184" s="122">
        <v>-65.491039999999998</v>
      </c>
      <c r="X184" s="122">
        <v>0.94837819999999995</v>
      </c>
      <c r="Y184" s="122">
        <v>9.8797069999999998</v>
      </c>
      <c r="Z184" s="122">
        <v>0.15053749999999999</v>
      </c>
    </row>
    <row r="185" spans="1:26" x14ac:dyDescent="0.2">
      <c r="A185" s="172" t="s">
        <v>526</v>
      </c>
      <c r="B185" s="22">
        <v>3.72</v>
      </c>
      <c r="C185" s="22">
        <v>1460</v>
      </c>
      <c r="D185" s="22">
        <v>60</v>
      </c>
      <c r="E185" s="22">
        <v>1749</v>
      </c>
      <c r="F185" s="22">
        <v>4</v>
      </c>
      <c r="G185" s="22">
        <v>20.700000000000003</v>
      </c>
      <c r="H185" s="22">
        <v>1.8</v>
      </c>
      <c r="I185" s="22">
        <v>431</v>
      </c>
      <c r="J185" s="22">
        <v>5</v>
      </c>
      <c r="K185" s="22">
        <v>-0.30000000000000004</v>
      </c>
      <c r="L185" s="22">
        <v>0.60000000000000009</v>
      </c>
      <c r="M185" s="119">
        <v>4.8930359999999999E-2</v>
      </c>
      <c r="N185" s="120">
        <v>1.431</v>
      </c>
      <c r="O185" s="120">
        <v>1.6E-2</v>
      </c>
      <c r="P185" s="119">
        <v>0.95168010000000003</v>
      </c>
      <c r="Q185" s="119">
        <v>0.1030075</v>
      </c>
      <c r="R185" s="121">
        <v>113.7448</v>
      </c>
      <c r="S185" s="119">
        <v>4.2</v>
      </c>
      <c r="T185" s="119">
        <v>0.4</v>
      </c>
      <c r="U185" s="119">
        <v>0.45098100000000002</v>
      </c>
      <c r="V185" s="122">
        <v>-4.6040000000000002E-4</v>
      </c>
      <c r="W185" s="122">
        <v>-85.129679999999993</v>
      </c>
      <c r="X185" s="122">
        <v>1.1952</v>
      </c>
      <c r="Y185" s="122">
        <v>3.8565499999999999</v>
      </c>
      <c r="Z185" s="122">
        <v>4.5095900000000001E-2</v>
      </c>
    </row>
    <row r="186" spans="1:26" x14ac:dyDescent="0.2">
      <c r="A186" s="172" t="s">
        <v>527</v>
      </c>
      <c r="B186" s="22">
        <v>4.84</v>
      </c>
      <c r="C186" s="22">
        <v>1310</v>
      </c>
      <c r="D186" s="22">
        <v>60</v>
      </c>
      <c r="E186" s="22">
        <v>1521</v>
      </c>
      <c r="F186" s="22">
        <v>4</v>
      </c>
      <c r="G186" s="22">
        <v>19.200000000000003</v>
      </c>
      <c r="H186" s="22">
        <v>1.7000000000000002</v>
      </c>
      <c r="I186" s="22">
        <v>391</v>
      </c>
      <c r="J186" s="22">
        <v>4</v>
      </c>
      <c r="K186" s="22">
        <v>1</v>
      </c>
      <c r="L186" s="22">
        <v>0.60000000000000009</v>
      </c>
      <c r="M186" s="119">
        <v>4.2563280000000002E-2</v>
      </c>
      <c r="N186" s="120">
        <v>1.492</v>
      </c>
      <c r="O186" s="120">
        <v>1.8000000000000002E-2</v>
      </c>
      <c r="P186" s="119">
        <v>0.73043559999999996</v>
      </c>
      <c r="Q186" s="119">
        <v>0.1180726</v>
      </c>
      <c r="R186" s="121">
        <v>84.703069999999997</v>
      </c>
      <c r="S186" s="119">
        <v>3.2</v>
      </c>
      <c r="T186" s="119">
        <v>0.5</v>
      </c>
      <c r="U186" s="119">
        <v>0.5172042</v>
      </c>
      <c r="V186" s="122">
        <v>5.1230000000000004E-4</v>
      </c>
      <c r="W186" s="122">
        <v>85.148300000000006</v>
      </c>
      <c r="X186" s="122">
        <v>1.159624</v>
      </c>
      <c r="Y186" s="122">
        <v>4.2783699999999998</v>
      </c>
      <c r="Z186" s="122">
        <v>5.0083500000000003E-2</v>
      </c>
    </row>
    <row r="187" spans="1:26" x14ac:dyDescent="0.2">
      <c r="A187" s="172" t="s">
        <v>528</v>
      </c>
      <c r="B187" s="22">
        <v>6.29</v>
      </c>
      <c r="C187" s="22">
        <v>550</v>
      </c>
      <c r="D187" s="22">
        <v>60</v>
      </c>
      <c r="E187" s="22">
        <v>596</v>
      </c>
      <c r="F187" s="22">
        <v>3</v>
      </c>
      <c r="G187" s="22">
        <v>5.7</v>
      </c>
      <c r="H187" s="22">
        <v>1.1000000000000001</v>
      </c>
      <c r="I187" s="22">
        <v>165</v>
      </c>
      <c r="J187" s="22">
        <v>4</v>
      </c>
      <c r="K187" s="22">
        <v>0.8</v>
      </c>
      <c r="L187" s="22">
        <v>0.60000000000000009</v>
      </c>
      <c r="M187" s="119">
        <v>1.6691169999999998E-2</v>
      </c>
      <c r="N187" s="120">
        <v>1.61</v>
      </c>
      <c r="O187" s="120">
        <v>0.04</v>
      </c>
      <c r="P187" s="119">
        <v>0.60769099999999998</v>
      </c>
      <c r="Q187" s="119">
        <v>0.33395259999999999</v>
      </c>
      <c r="R187" s="121">
        <v>66.02704</v>
      </c>
      <c r="S187" s="119">
        <v>2.7</v>
      </c>
      <c r="T187" s="119">
        <v>1.5</v>
      </c>
      <c r="U187" s="119">
        <v>1.4632579999999999</v>
      </c>
      <c r="V187" s="122">
        <v>1.1378E-3</v>
      </c>
      <c r="W187" s="122">
        <v>102.89239999999999</v>
      </c>
      <c r="X187" s="122">
        <v>1.0865229999999999</v>
      </c>
      <c r="Y187" s="122">
        <v>10.359540000000001</v>
      </c>
      <c r="Z187" s="122">
        <v>0.1004583</v>
      </c>
    </row>
    <row r="191" spans="1:26" x14ac:dyDescent="0.2">
      <c r="A191" s="172" t="s">
        <v>529</v>
      </c>
    </row>
    <row r="192" spans="1:26" x14ac:dyDescent="0.2">
      <c r="A192" s="172" t="s">
        <v>530</v>
      </c>
      <c r="B192" s="22">
        <v>1</v>
      </c>
      <c r="C192" s="22">
        <v>6850</v>
      </c>
      <c r="D192" s="22">
        <v>60</v>
      </c>
      <c r="E192" s="22">
        <v>941</v>
      </c>
      <c r="F192" s="22">
        <v>3</v>
      </c>
      <c r="G192" s="22">
        <v>11</v>
      </c>
      <c r="H192" s="22">
        <v>1.3</v>
      </c>
      <c r="I192" s="22">
        <v>2</v>
      </c>
      <c r="J192" s="22">
        <v>4</v>
      </c>
      <c r="K192" s="22">
        <v>0.2</v>
      </c>
      <c r="L192" s="22">
        <v>0.60000000000000009</v>
      </c>
      <c r="M192" s="119">
        <v>2.6320070000000001E-2</v>
      </c>
      <c r="N192" s="120">
        <v>0.01</v>
      </c>
      <c r="O192" s="120">
        <v>0.02</v>
      </c>
      <c r="P192" s="119">
        <v>7.2150689999999997</v>
      </c>
      <c r="Q192" s="119">
        <v>0.20642340000000001</v>
      </c>
      <c r="R192" s="121">
        <v>99.121470000000002</v>
      </c>
      <c r="S192" s="119">
        <v>31.400000000000002</v>
      </c>
      <c r="T192" s="119">
        <v>0.9</v>
      </c>
      <c r="U192" s="119">
        <v>0.89071739999999999</v>
      </c>
      <c r="V192" s="122">
        <v>2.94E-5</v>
      </c>
      <c r="W192" s="122">
        <v>305.5462</v>
      </c>
      <c r="X192" s="122">
        <v>0.13738120000000001</v>
      </c>
      <c r="Y192" s="122">
        <v>0.91782339999999996</v>
      </c>
      <c r="Z192" s="122">
        <v>2.6503999999999998E-3</v>
      </c>
    </row>
    <row r="196" spans="1:26" x14ac:dyDescent="0.2">
      <c r="A196" s="172" t="s">
        <v>531</v>
      </c>
    </row>
    <row r="197" spans="1:26" x14ac:dyDescent="0.2">
      <c r="A197" s="172" t="s">
        <v>532</v>
      </c>
      <c r="B197" s="22">
        <v>1</v>
      </c>
      <c r="C197" s="22">
        <v>1700</v>
      </c>
      <c r="D197" s="22">
        <v>60</v>
      </c>
      <c r="E197" s="22">
        <v>1441</v>
      </c>
      <c r="F197" s="22">
        <v>4</v>
      </c>
      <c r="G197" s="22">
        <v>15.200000000000001</v>
      </c>
      <c r="H197" s="22">
        <v>1.4000000000000001</v>
      </c>
      <c r="I197" s="22">
        <v>83</v>
      </c>
      <c r="J197" s="22">
        <v>4</v>
      </c>
      <c r="K197" s="22">
        <v>2.2000000000000002</v>
      </c>
      <c r="L197" s="22">
        <v>0.60000000000000009</v>
      </c>
      <c r="M197" s="119">
        <v>4.0316950000000004E-2</v>
      </c>
      <c r="N197" s="120">
        <v>0.33300000000000002</v>
      </c>
      <c r="O197" s="120">
        <v>1.7000000000000001E-2</v>
      </c>
      <c r="P197" s="119">
        <v>0.74253999999999998</v>
      </c>
      <c r="Q197" s="119">
        <v>0.1407892</v>
      </c>
      <c r="R197" s="121">
        <v>62.965719999999997</v>
      </c>
      <c r="S197" s="119">
        <v>3.2</v>
      </c>
      <c r="T197" s="119">
        <v>0.60000000000000009</v>
      </c>
      <c r="U197" s="119">
        <v>0.61669189999999996</v>
      </c>
      <c r="V197" s="122">
        <v>1.2404E-3</v>
      </c>
      <c r="W197" s="122">
        <v>31.122679999999999</v>
      </c>
      <c r="X197" s="122">
        <v>0.84797730000000004</v>
      </c>
      <c r="Y197" s="122">
        <v>3.3576630000000001</v>
      </c>
      <c r="Z197" s="122">
        <v>0.1071266</v>
      </c>
    </row>
    <row r="198" spans="1:26" x14ac:dyDescent="0.2">
      <c r="A198" s="172" t="s">
        <v>533</v>
      </c>
      <c r="B198" s="22">
        <v>1.3</v>
      </c>
      <c r="C198" s="22">
        <v>4800</v>
      </c>
      <c r="D198" s="22">
        <v>60</v>
      </c>
      <c r="E198" s="22">
        <v>4991</v>
      </c>
      <c r="F198" s="22">
        <v>8</v>
      </c>
      <c r="G198" s="22">
        <v>58</v>
      </c>
      <c r="H198" s="22">
        <v>2</v>
      </c>
      <c r="I198" s="22">
        <v>292</v>
      </c>
      <c r="J198" s="22">
        <v>4</v>
      </c>
      <c r="K198" s="22">
        <v>1.5</v>
      </c>
      <c r="L198" s="22">
        <v>0.60000000000000009</v>
      </c>
      <c r="M198" s="119">
        <v>0.1396386</v>
      </c>
      <c r="N198" s="120">
        <v>0.34100000000000003</v>
      </c>
      <c r="O198" s="120">
        <v>5.0000000000000001E-3</v>
      </c>
      <c r="P198" s="119">
        <v>0.88540359999999996</v>
      </c>
      <c r="Q198" s="119">
        <v>4.00024E-2</v>
      </c>
      <c r="R198" s="121">
        <v>92.063820000000007</v>
      </c>
      <c r="S198" s="119">
        <v>3.88</v>
      </c>
      <c r="T198" s="119">
        <v>0.18</v>
      </c>
      <c r="U198" s="119">
        <v>0.17518529999999999</v>
      </c>
      <c r="V198" s="122">
        <v>2.6580000000000001E-4</v>
      </c>
      <c r="W198" s="122">
        <v>50.254759999999997</v>
      </c>
      <c r="X198" s="122">
        <v>1.039795</v>
      </c>
      <c r="Y198" s="122">
        <v>1.1890339999999999</v>
      </c>
      <c r="Z198" s="122">
        <v>2.3258000000000001E-2</v>
      </c>
    </row>
    <row r="199" spans="1:26" x14ac:dyDescent="0.2">
      <c r="A199" s="172" t="s">
        <v>534</v>
      </c>
      <c r="B199" s="22">
        <v>1.69</v>
      </c>
      <c r="C199" s="22">
        <v>2040</v>
      </c>
      <c r="D199" s="22">
        <v>60</v>
      </c>
      <c r="E199" s="22">
        <v>2254</v>
      </c>
      <c r="F199" s="22">
        <v>5</v>
      </c>
      <c r="G199" s="22">
        <v>26.900000000000002</v>
      </c>
      <c r="H199" s="22">
        <v>1.7000000000000002</v>
      </c>
      <c r="I199" s="22">
        <v>131</v>
      </c>
      <c r="J199" s="22">
        <v>4</v>
      </c>
      <c r="K199" s="22">
        <v>0.1</v>
      </c>
      <c r="L199" s="22">
        <v>0.70000000000000007</v>
      </c>
      <c r="M199" s="119">
        <v>6.3056970000000004E-2</v>
      </c>
      <c r="N199" s="120">
        <v>0.33800000000000002</v>
      </c>
      <c r="O199" s="120">
        <v>1.0999999999999999E-2</v>
      </c>
      <c r="P199" s="119">
        <v>0.9032114</v>
      </c>
      <c r="Q199" s="119">
        <v>9.38084E-2</v>
      </c>
      <c r="R199" s="121">
        <v>99.642709999999994</v>
      </c>
      <c r="S199" s="119">
        <v>4</v>
      </c>
      <c r="T199" s="119">
        <v>0.4</v>
      </c>
      <c r="U199" s="119">
        <v>0.41075450000000002</v>
      </c>
      <c r="V199" s="122">
        <v>1.19E-5</v>
      </c>
      <c r="W199" s="122">
        <v>2802.328</v>
      </c>
      <c r="X199" s="122">
        <v>1.1032040000000001</v>
      </c>
      <c r="Y199" s="122">
        <v>2.819763</v>
      </c>
      <c r="Z199" s="122">
        <v>1.0001000000000001E-3</v>
      </c>
    </row>
    <row r="200" spans="1:26" x14ac:dyDescent="0.2">
      <c r="A200" s="172" t="s">
        <v>535</v>
      </c>
      <c r="B200" s="22">
        <v>1.98</v>
      </c>
      <c r="C200" s="22">
        <v>820</v>
      </c>
      <c r="D200" s="22">
        <v>60</v>
      </c>
      <c r="E200" s="22">
        <v>886</v>
      </c>
      <c r="F200" s="22">
        <v>4</v>
      </c>
      <c r="G200" s="22">
        <v>10.5</v>
      </c>
      <c r="H200" s="22">
        <v>1.6</v>
      </c>
      <c r="I200" s="22">
        <v>51</v>
      </c>
      <c r="J200" s="22">
        <v>4</v>
      </c>
      <c r="K200" s="22">
        <v>1.2000000000000002</v>
      </c>
      <c r="L200" s="22">
        <v>0.60000000000000009</v>
      </c>
      <c r="M200" s="119">
        <v>2.4802890000000001E-2</v>
      </c>
      <c r="N200" s="120">
        <v>0.33</v>
      </c>
      <c r="O200" s="120">
        <v>0.03</v>
      </c>
      <c r="P200" s="119">
        <v>0.53651340000000003</v>
      </c>
      <c r="Q200" s="119">
        <v>0.2214923</v>
      </c>
      <c r="R200" s="121">
        <v>58.287939999999999</v>
      </c>
      <c r="S200" s="119">
        <v>2.4000000000000004</v>
      </c>
      <c r="T200" s="119">
        <v>1</v>
      </c>
      <c r="U200" s="119">
        <v>0.97066410000000003</v>
      </c>
      <c r="V200" s="122">
        <v>1.397E-3</v>
      </c>
      <c r="W200" s="122">
        <v>55.561619999999998</v>
      </c>
      <c r="X200" s="122">
        <v>1.0864210000000001</v>
      </c>
      <c r="Y200" s="122">
        <v>7.1350170000000004</v>
      </c>
      <c r="Z200" s="122">
        <v>0.12801509999999999</v>
      </c>
    </row>
    <row r="204" spans="1:26" x14ac:dyDescent="0.2">
      <c r="A204" s="172" t="s">
        <v>536</v>
      </c>
    </row>
    <row r="205" spans="1:26" x14ac:dyDescent="0.2">
      <c r="A205" s="172" t="s">
        <v>537</v>
      </c>
      <c r="B205" s="22">
        <v>1</v>
      </c>
      <c r="C205" s="22">
        <v>2590</v>
      </c>
      <c r="D205" s="22">
        <v>60</v>
      </c>
      <c r="E205" s="22">
        <v>2476</v>
      </c>
      <c r="F205" s="22">
        <v>5</v>
      </c>
      <c r="G205" s="22">
        <v>29</v>
      </c>
      <c r="H205" s="22">
        <v>1.6</v>
      </c>
      <c r="I205" s="22">
        <v>26</v>
      </c>
      <c r="J205" s="22">
        <v>4</v>
      </c>
      <c r="K205" s="22">
        <v>1.9000000000000001</v>
      </c>
      <c r="L205" s="22">
        <v>0.60000000000000009</v>
      </c>
      <c r="M205" s="119">
        <v>6.9282440000000001E-2</v>
      </c>
      <c r="N205" s="120">
        <v>0.06</v>
      </c>
      <c r="O205" s="120">
        <v>0.01</v>
      </c>
      <c r="P205" s="119">
        <v>0.81481479999999995</v>
      </c>
      <c r="Q205" s="119">
        <v>7.4861700000000003E-2</v>
      </c>
      <c r="R205" s="121">
        <v>77.976929999999996</v>
      </c>
      <c r="S205" s="119">
        <v>3.6</v>
      </c>
      <c r="T205" s="119">
        <v>0.30000000000000004</v>
      </c>
      <c r="U205" s="119">
        <v>0.32786549999999998</v>
      </c>
      <c r="V205" s="122">
        <v>7.3760000000000004E-4</v>
      </c>
      <c r="W205" s="122">
        <v>31.05789</v>
      </c>
      <c r="X205" s="122">
        <v>0.95698950000000005</v>
      </c>
      <c r="Y205" s="122">
        <v>2.1900409999999999</v>
      </c>
      <c r="Z205" s="122">
        <v>6.9863599999999998E-2</v>
      </c>
    </row>
    <row r="206" spans="1:26" x14ac:dyDescent="0.2">
      <c r="A206" s="172" t="s">
        <v>538</v>
      </c>
      <c r="B206" s="22">
        <v>1.3</v>
      </c>
      <c r="C206" s="22">
        <v>7050</v>
      </c>
      <c r="D206" s="22">
        <v>60</v>
      </c>
      <c r="E206" s="22">
        <v>7648</v>
      </c>
      <c r="F206" s="22">
        <v>10</v>
      </c>
      <c r="G206" s="22">
        <v>81</v>
      </c>
      <c r="H206" s="22">
        <v>2</v>
      </c>
      <c r="I206" s="22">
        <v>65</v>
      </c>
      <c r="J206" s="22">
        <v>4</v>
      </c>
      <c r="K206" s="22">
        <v>2</v>
      </c>
      <c r="L206" s="22">
        <v>0.60000000000000009</v>
      </c>
      <c r="M206" s="119">
        <v>0.21399600000000002</v>
      </c>
      <c r="N206" s="120">
        <v>4.9000000000000002E-2</v>
      </c>
      <c r="O206" s="120">
        <v>3.0000000000000001E-3</v>
      </c>
      <c r="P206" s="119">
        <v>0.84430130000000003</v>
      </c>
      <c r="Q206" s="119">
        <v>2.579E-2</v>
      </c>
      <c r="R206" s="121">
        <v>91.690089999999998</v>
      </c>
      <c r="S206" s="119">
        <v>3.7</v>
      </c>
      <c r="T206" s="119">
        <v>0.11</v>
      </c>
      <c r="U206" s="119">
        <v>0.1129752</v>
      </c>
      <c r="V206" s="122">
        <v>2.7829999999999999E-4</v>
      </c>
      <c r="W206" s="122">
        <v>32.175220000000003</v>
      </c>
      <c r="X206" s="122">
        <v>1.085988</v>
      </c>
      <c r="Y206" s="122">
        <v>0.84026040000000002</v>
      </c>
      <c r="Z206" s="122">
        <v>2.5499500000000001E-2</v>
      </c>
    </row>
    <row r="207" spans="1:26" x14ac:dyDescent="0.2">
      <c r="A207" s="172" t="s">
        <v>539</v>
      </c>
      <c r="B207" s="22">
        <v>1.69</v>
      </c>
      <c r="C207" s="22">
        <v>2850</v>
      </c>
      <c r="D207" s="22">
        <v>60</v>
      </c>
      <c r="E207" s="22">
        <v>3276</v>
      </c>
      <c r="F207" s="22">
        <v>6</v>
      </c>
      <c r="G207" s="22">
        <v>34</v>
      </c>
      <c r="H207" s="22">
        <v>2</v>
      </c>
      <c r="I207" s="22">
        <v>32</v>
      </c>
      <c r="J207" s="22">
        <v>4</v>
      </c>
      <c r="K207" s="22">
        <v>0.1</v>
      </c>
      <c r="L207" s="22">
        <v>0.70000000000000007</v>
      </c>
      <c r="M207" s="119">
        <v>9.1677809999999998E-2</v>
      </c>
      <c r="N207" s="120">
        <v>5.7000000000000002E-2</v>
      </c>
      <c r="O207" s="120">
        <v>7.0000000000000001E-3</v>
      </c>
      <c r="P207" s="119">
        <v>0.86222430000000005</v>
      </c>
      <c r="Q207" s="119">
        <v>6.4104599999999998E-2</v>
      </c>
      <c r="R207" s="121">
        <v>99.274540000000002</v>
      </c>
      <c r="S207" s="119">
        <v>3.8000000000000003</v>
      </c>
      <c r="T207" s="119">
        <v>0.30000000000000004</v>
      </c>
      <c r="U207" s="119">
        <v>0.28072720000000001</v>
      </c>
      <c r="V207" s="122">
        <v>2.4199999999999999E-5</v>
      </c>
      <c r="W207" s="122">
        <v>981.50379999999996</v>
      </c>
      <c r="X207" s="122">
        <v>1.1513770000000001</v>
      </c>
      <c r="Y207" s="122">
        <v>2.0154640000000001</v>
      </c>
      <c r="Z207" s="122">
        <v>2.0387999999999999E-3</v>
      </c>
    </row>
    <row r="208" spans="1:26" x14ac:dyDescent="0.2">
      <c r="A208" s="172" t="s">
        <v>540</v>
      </c>
      <c r="B208" s="22">
        <v>2.2000000000000002</v>
      </c>
      <c r="C208" s="22">
        <v>1440</v>
      </c>
      <c r="D208" s="22">
        <v>60</v>
      </c>
      <c r="E208" s="22">
        <v>1629</v>
      </c>
      <c r="F208" s="22">
        <v>4</v>
      </c>
      <c r="G208" s="22">
        <v>21.1</v>
      </c>
      <c r="H208" s="22">
        <v>1.4000000000000001</v>
      </c>
      <c r="I208" s="22">
        <v>20</v>
      </c>
      <c r="J208" s="22">
        <v>4</v>
      </c>
      <c r="K208" s="22">
        <v>0.5</v>
      </c>
      <c r="L208" s="22">
        <v>0.60000000000000009</v>
      </c>
      <c r="M208" s="119">
        <v>4.5570430000000002E-2</v>
      </c>
      <c r="N208" s="120">
        <v>7.2000000000000008E-2</v>
      </c>
      <c r="O208" s="120">
        <v>1.4999999999999999E-2</v>
      </c>
      <c r="P208" s="119">
        <v>0.79895289999999997</v>
      </c>
      <c r="Q208" s="119">
        <v>0.12443940000000001</v>
      </c>
      <c r="R208" s="121">
        <v>90.197969999999998</v>
      </c>
      <c r="S208" s="119">
        <v>3.5</v>
      </c>
      <c r="T208" s="119">
        <v>0.5</v>
      </c>
      <c r="U208" s="119">
        <v>0.5450043</v>
      </c>
      <c r="V208" s="122">
        <v>3.2820000000000001E-4</v>
      </c>
      <c r="W208" s="122">
        <v>137.59460000000001</v>
      </c>
      <c r="X208" s="122">
        <v>1.128952</v>
      </c>
      <c r="Y208" s="122">
        <v>3.9619819999999999</v>
      </c>
      <c r="Z208" s="122">
        <v>2.86923E-2</v>
      </c>
    </row>
    <row r="209" spans="1:26" x14ac:dyDescent="0.2">
      <c r="A209" s="172" t="s">
        <v>541</v>
      </c>
      <c r="B209" s="22">
        <v>2.86</v>
      </c>
      <c r="C209" s="22">
        <v>1780</v>
      </c>
      <c r="D209" s="22">
        <v>60</v>
      </c>
      <c r="E209" s="22">
        <v>2003</v>
      </c>
      <c r="F209" s="22">
        <v>4</v>
      </c>
      <c r="G209" s="22">
        <v>23</v>
      </c>
      <c r="H209" s="22">
        <v>1.7000000000000002</v>
      </c>
      <c r="I209" s="22">
        <v>17</v>
      </c>
      <c r="J209" s="22">
        <v>4</v>
      </c>
      <c r="K209" s="22">
        <v>-0.30000000000000004</v>
      </c>
      <c r="L209" s="22">
        <v>0.60000000000000009</v>
      </c>
      <c r="M209" s="119">
        <v>5.6051790000000004E-2</v>
      </c>
      <c r="N209" s="120">
        <v>4.8000000000000001E-2</v>
      </c>
      <c r="O209" s="120">
        <v>1.2E-2</v>
      </c>
      <c r="P209" s="119">
        <v>0.93631929999999997</v>
      </c>
      <c r="Q209" s="119">
        <v>9.1880000000000003E-2</v>
      </c>
      <c r="R209" s="121">
        <v>105.6927</v>
      </c>
      <c r="S209" s="119">
        <v>4.1000000000000005</v>
      </c>
      <c r="T209" s="119">
        <v>0.4</v>
      </c>
      <c r="U209" s="119">
        <v>0.40228019999999998</v>
      </c>
      <c r="V209" s="122">
        <v>-1.907E-4</v>
      </c>
      <c r="W209" s="122">
        <v>-173.13249999999999</v>
      </c>
      <c r="X209" s="122">
        <v>1.1288100000000001</v>
      </c>
      <c r="Y209" s="122">
        <v>3.2231000000000001</v>
      </c>
      <c r="Z209" s="122">
        <v>1.85226E-2</v>
      </c>
    </row>
    <row r="210" spans="1:26" x14ac:dyDescent="0.2">
      <c r="A210" s="172" t="s">
        <v>542</v>
      </c>
      <c r="B210" s="22">
        <v>3.72</v>
      </c>
      <c r="C210" s="22">
        <v>970</v>
      </c>
      <c r="D210" s="22">
        <v>60</v>
      </c>
      <c r="E210" s="22">
        <v>1141</v>
      </c>
      <c r="F210" s="22">
        <v>4</v>
      </c>
      <c r="G210" s="22">
        <v>11.9</v>
      </c>
      <c r="H210" s="22">
        <v>1.7000000000000002</v>
      </c>
      <c r="I210" s="22">
        <v>7</v>
      </c>
      <c r="J210" s="22">
        <v>4</v>
      </c>
      <c r="K210" s="22">
        <v>-0.2</v>
      </c>
      <c r="L210" s="22">
        <v>0.60000000000000009</v>
      </c>
      <c r="M210" s="119">
        <v>3.1922109999999997E-2</v>
      </c>
      <c r="N210" s="120">
        <v>0.04</v>
      </c>
      <c r="O210" s="120">
        <v>0.02</v>
      </c>
      <c r="P210" s="119">
        <v>0.90566069999999999</v>
      </c>
      <c r="Q210" s="119">
        <v>0.16818459999999999</v>
      </c>
      <c r="R210" s="121">
        <v>106.2473</v>
      </c>
      <c r="S210" s="119">
        <v>4</v>
      </c>
      <c r="T210" s="119">
        <v>0.70000000000000007</v>
      </c>
      <c r="U210" s="119">
        <v>0.73640340000000004</v>
      </c>
      <c r="V210" s="122">
        <v>-2.0929999999999999E-4</v>
      </c>
      <c r="W210" s="122">
        <v>-301.63229999999999</v>
      </c>
      <c r="X210" s="122">
        <v>1.173146</v>
      </c>
      <c r="Y210" s="122">
        <v>5.8384130000000001</v>
      </c>
      <c r="Z210" s="122">
        <v>1.92973E-2</v>
      </c>
    </row>
    <row r="214" spans="1:26" x14ac:dyDescent="0.2">
      <c r="A214" s="172" t="s">
        <v>543</v>
      </c>
    </row>
    <row r="215" spans="1:26" x14ac:dyDescent="0.2">
      <c r="A215" s="172" t="s">
        <v>544</v>
      </c>
      <c r="B215" s="22">
        <v>1</v>
      </c>
      <c r="C215" s="22">
        <v>3350</v>
      </c>
      <c r="D215" s="22">
        <v>60</v>
      </c>
      <c r="E215" s="22">
        <v>445</v>
      </c>
      <c r="F215" s="22">
        <v>2</v>
      </c>
      <c r="G215" s="22">
        <v>4.1000000000000005</v>
      </c>
      <c r="H215" s="22">
        <v>1.2000000000000002</v>
      </c>
      <c r="I215" s="22">
        <v>4</v>
      </c>
      <c r="J215" s="22">
        <v>4</v>
      </c>
      <c r="K215" s="22">
        <v>2.6</v>
      </c>
      <c r="L215" s="22">
        <v>0.60000000000000009</v>
      </c>
      <c r="M215" s="119">
        <v>1.2454679999999999E-2</v>
      </c>
      <c r="N215" s="120">
        <v>0.06</v>
      </c>
      <c r="O215" s="120">
        <v>0.05</v>
      </c>
      <c r="P215" s="119">
        <v>5.7868950000000003</v>
      </c>
      <c r="Q215" s="119">
        <v>0.46016400000000002</v>
      </c>
      <c r="R215" s="121">
        <v>76.829819999999998</v>
      </c>
      <c r="S215" s="119">
        <v>25.200000000000003</v>
      </c>
      <c r="T215" s="119">
        <v>2</v>
      </c>
      <c r="U215" s="119">
        <v>1.9916689999999999</v>
      </c>
      <c r="V215" s="122">
        <v>7.7610000000000005E-4</v>
      </c>
      <c r="W215" s="122">
        <v>25.340299999999999</v>
      </c>
      <c r="X215" s="122">
        <v>0.1327652</v>
      </c>
      <c r="Y215" s="122">
        <v>1.762662</v>
      </c>
      <c r="Z215" s="122">
        <v>6.4004000000000005E-2</v>
      </c>
    </row>
    <row r="219" spans="1:26" x14ac:dyDescent="0.2">
      <c r="A219" s="172" t="s">
        <v>545</v>
      </c>
    </row>
    <row r="220" spans="1:26" x14ac:dyDescent="0.2">
      <c r="A220" s="172" t="s">
        <v>546</v>
      </c>
      <c r="B220" s="22">
        <v>1</v>
      </c>
      <c r="C220" s="22">
        <v>6010</v>
      </c>
      <c r="D220" s="22">
        <v>60</v>
      </c>
      <c r="E220" s="22">
        <v>920</v>
      </c>
      <c r="F220" s="22">
        <v>3</v>
      </c>
      <c r="G220" s="22">
        <v>8.1</v>
      </c>
      <c r="H220" s="22">
        <v>1.2000000000000002</v>
      </c>
      <c r="I220" s="22">
        <v>72</v>
      </c>
      <c r="J220" s="22">
        <v>4</v>
      </c>
      <c r="K220" s="22">
        <v>1.8</v>
      </c>
      <c r="L220" s="22">
        <v>0.60000000000000009</v>
      </c>
      <c r="M220" s="119">
        <v>2.574305E-2</v>
      </c>
      <c r="N220" s="120">
        <v>0.46</v>
      </c>
      <c r="O220" s="120">
        <v>0.03</v>
      </c>
      <c r="P220" s="119">
        <v>5.9530000000000003</v>
      </c>
      <c r="Q220" s="119">
        <v>0.19859250000000001</v>
      </c>
      <c r="R220" s="121">
        <v>91.089240000000004</v>
      </c>
      <c r="S220" s="119">
        <v>25.900000000000002</v>
      </c>
      <c r="T220" s="119">
        <v>0.8</v>
      </c>
      <c r="U220" s="119">
        <v>0.85939909999999997</v>
      </c>
      <c r="V220" s="122">
        <v>2.9839999999999999E-4</v>
      </c>
      <c r="W220" s="122">
        <v>32.166200000000003</v>
      </c>
      <c r="X220" s="122">
        <v>0.15301400000000001</v>
      </c>
      <c r="Y220" s="122">
        <v>1.021819</v>
      </c>
      <c r="Z220" s="122">
        <v>2.8618299999999999E-2</v>
      </c>
    </row>
    <row r="224" spans="1:26" x14ac:dyDescent="0.2">
      <c r="A224" s="172" t="s">
        <v>547</v>
      </c>
    </row>
    <row r="225" spans="1:26" x14ac:dyDescent="0.2">
      <c r="A225" s="172" t="s">
        <v>548</v>
      </c>
      <c r="B225" s="22">
        <v>1</v>
      </c>
      <c r="C225" s="22">
        <v>2860</v>
      </c>
      <c r="D225" s="22">
        <v>60</v>
      </c>
      <c r="E225" s="22">
        <v>2555</v>
      </c>
      <c r="F225" s="22">
        <v>6</v>
      </c>
      <c r="G225" s="22">
        <v>28.900000000000002</v>
      </c>
      <c r="H225" s="22">
        <v>1.9000000000000001</v>
      </c>
      <c r="I225" s="22">
        <v>94</v>
      </c>
      <c r="J225" s="22">
        <v>4</v>
      </c>
      <c r="K225" s="22">
        <v>2.1</v>
      </c>
      <c r="L225" s="22">
        <v>0.60000000000000009</v>
      </c>
      <c r="M225" s="119">
        <v>7.148141999999999E-2</v>
      </c>
      <c r="N225" s="120">
        <v>0.215</v>
      </c>
      <c r="O225" s="120">
        <v>0.01</v>
      </c>
      <c r="P225" s="119">
        <v>0.8848454</v>
      </c>
      <c r="Q225" s="119">
        <v>7.4711299999999994E-2</v>
      </c>
      <c r="R225" s="121">
        <v>79.006770000000003</v>
      </c>
      <c r="S225" s="119">
        <v>3.9000000000000004</v>
      </c>
      <c r="T225" s="119">
        <v>0.30000000000000004</v>
      </c>
      <c r="U225" s="119">
        <v>0.3271541</v>
      </c>
      <c r="V225" s="122">
        <v>7.0310000000000001E-4</v>
      </c>
      <c r="W225" s="122">
        <v>30.400759999999998</v>
      </c>
      <c r="X225" s="122">
        <v>0.89288780000000001</v>
      </c>
      <c r="Y225" s="122">
        <v>1.9914879999999999</v>
      </c>
      <c r="Z225" s="122">
        <v>6.4722699999999994E-2</v>
      </c>
    </row>
    <row r="226" spans="1:26" x14ac:dyDescent="0.2">
      <c r="A226" s="172" t="s">
        <v>549</v>
      </c>
      <c r="B226" s="22">
        <v>1.3</v>
      </c>
      <c r="C226" s="22">
        <v>3830</v>
      </c>
      <c r="D226" s="22">
        <v>60</v>
      </c>
      <c r="E226" s="22">
        <v>4445</v>
      </c>
      <c r="F226" s="22">
        <v>7</v>
      </c>
      <c r="G226" s="22">
        <v>50</v>
      </c>
      <c r="H226" s="22">
        <v>2</v>
      </c>
      <c r="I226" s="22">
        <v>173</v>
      </c>
      <c r="J226" s="22">
        <v>4</v>
      </c>
      <c r="K226" s="22">
        <v>0.2</v>
      </c>
      <c r="L226" s="22">
        <v>0.60000000000000009</v>
      </c>
      <c r="M226" s="119">
        <v>0.1243713</v>
      </c>
      <c r="N226" s="120">
        <v>0.22700000000000001</v>
      </c>
      <c r="O226" s="120">
        <v>6.0000000000000001E-3</v>
      </c>
      <c r="P226" s="119">
        <v>0.85271370000000002</v>
      </c>
      <c r="Q226" s="119">
        <v>4.2423099999999998E-2</v>
      </c>
      <c r="R226" s="121">
        <v>99.111840000000001</v>
      </c>
      <c r="S226" s="119">
        <v>3.74</v>
      </c>
      <c r="T226" s="119">
        <v>0.18</v>
      </c>
      <c r="U226" s="119">
        <v>0.1857963</v>
      </c>
      <c r="V226" s="122">
        <v>2.97E-5</v>
      </c>
      <c r="W226" s="122">
        <v>530.05529999999999</v>
      </c>
      <c r="X226" s="122">
        <v>1.1623110000000001</v>
      </c>
      <c r="Y226" s="122">
        <v>1.501449</v>
      </c>
      <c r="Z226" s="122">
        <v>2.7972000000000001E-3</v>
      </c>
    </row>
    <row r="227" spans="1:26" x14ac:dyDescent="0.2">
      <c r="A227" s="172" t="s">
        <v>550</v>
      </c>
      <c r="B227" s="22">
        <v>1.69</v>
      </c>
      <c r="C227" s="22">
        <v>1210</v>
      </c>
      <c r="D227" s="22">
        <v>60</v>
      </c>
      <c r="E227" s="22">
        <v>1431</v>
      </c>
      <c r="F227" s="22">
        <v>4</v>
      </c>
      <c r="G227" s="22">
        <v>14.600000000000001</v>
      </c>
      <c r="H227" s="22">
        <v>1.5</v>
      </c>
      <c r="I227" s="22">
        <v>58</v>
      </c>
      <c r="J227" s="22">
        <v>4</v>
      </c>
      <c r="K227" s="22">
        <v>0</v>
      </c>
      <c r="L227" s="22">
        <v>0.60000000000000009</v>
      </c>
      <c r="M227" s="119">
        <v>4.0030160000000002E-2</v>
      </c>
      <c r="N227" s="120">
        <v>0.23900000000000002</v>
      </c>
      <c r="O227" s="120">
        <v>1.7000000000000001E-2</v>
      </c>
      <c r="P227" s="119">
        <v>0.84897290000000003</v>
      </c>
      <c r="Q227" s="119">
        <v>0.12485449999999999</v>
      </c>
      <c r="R227" s="121">
        <v>100.02670000000001</v>
      </c>
      <c r="S227" s="119">
        <v>3.7</v>
      </c>
      <c r="T227" s="119">
        <v>0.5</v>
      </c>
      <c r="U227" s="119">
        <v>0.54675790000000002</v>
      </c>
      <c r="V227" s="122">
        <v>-9.6310829999999997E-7</v>
      </c>
      <c r="W227" s="122">
        <v>-48502.559999999998</v>
      </c>
      <c r="X227" s="122">
        <v>1.1782079999999999</v>
      </c>
      <c r="Y227" s="122">
        <v>4.6783109999999999</v>
      </c>
      <c r="Z227" s="122">
        <v>9.6100000000000005E-5</v>
      </c>
    </row>
    <row r="228" spans="1:26" x14ac:dyDescent="0.2">
      <c r="A228" s="172" t="s">
        <v>551</v>
      </c>
      <c r="B228" s="22">
        <v>2.2000000000000002</v>
      </c>
      <c r="C228" s="22">
        <v>880</v>
      </c>
      <c r="D228" s="22">
        <v>60</v>
      </c>
      <c r="E228" s="22">
        <v>1111</v>
      </c>
      <c r="F228" s="22">
        <v>4</v>
      </c>
      <c r="G228" s="22">
        <v>11.200000000000001</v>
      </c>
      <c r="H228" s="22">
        <v>1.3</v>
      </c>
      <c r="I228" s="22">
        <v>42</v>
      </c>
      <c r="J228" s="22">
        <v>4</v>
      </c>
      <c r="K228" s="22">
        <v>-0.60000000000000009</v>
      </c>
      <c r="L228" s="22">
        <v>0.60000000000000009</v>
      </c>
      <c r="M228" s="119">
        <v>3.1098430000000003E-2</v>
      </c>
      <c r="N228" s="120">
        <v>0.22</v>
      </c>
      <c r="O228" s="120">
        <v>0.02</v>
      </c>
      <c r="P228" s="119">
        <v>0.97529560000000004</v>
      </c>
      <c r="Q228" s="119">
        <v>0.16418369999999999</v>
      </c>
      <c r="R228" s="121">
        <v>122.94410000000001</v>
      </c>
      <c r="S228" s="119">
        <v>4.3</v>
      </c>
      <c r="T228" s="119">
        <v>0.70000000000000007</v>
      </c>
      <c r="U228" s="119">
        <v>0.71876709999999999</v>
      </c>
      <c r="V228" s="122">
        <v>-7.6860000000000003E-4</v>
      </c>
      <c r="W228" s="122">
        <v>-86.053479999999993</v>
      </c>
      <c r="X228" s="122">
        <v>1.260583</v>
      </c>
      <c r="Y228" s="122">
        <v>6.3651540000000004</v>
      </c>
      <c r="Z228" s="122">
        <v>7.3769000000000001E-2</v>
      </c>
    </row>
    <row r="229" spans="1:26" x14ac:dyDescent="0.2">
      <c r="A229" s="172" t="s">
        <v>552</v>
      </c>
      <c r="B229" s="22">
        <v>2.86</v>
      </c>
      <c r="C229" s="22">
        <v>800</v>
      </c>
      <c r="D229" s="22">
        <v>60</v>
      </c>
      <c r="E229" s="22">
        <v>976</v>
      </c>
      <c r="F229" s="22">
        <v>3</v>
      </c>
      <c r="G229" s="22">
        <v>9.9</v>
      </c>
      <c r="H229" s="22">
        <v>1.2000000000000002</v>
      </c>
      <c r="I229" s="22">
        <v>42</v>
      </c>
      <c r="J229" s="22">
        <v>4</v>
      </c>
      <c r="K229" s="22">
        <v>-1.5</v>
      </c>
      <c r="L229" s="22">
        <v>0.60000000000000009</v>
      </c>
      <c r="M229" s="119">
        <v>2.7304289999999998E-2</v>
      </c>
      <c r="N229" s="120">
        <v>0.25</v>
      </c>
      <c r="O229" s="120">
        <v>0.02</v>
      </c>
      <c r="P229" s="119">
        <v>1.3032729999999999</v>
      </c>
      <c r="Q229" s="119">
        <v>0.18260000000000001</v>
      </c>
      <c r="R229" s="121">
        <v>158.9992</v>
      </c>
      <c r="S229" s="119">
        <v>5.7</v>
      </c>
      <c r="T229" s="119">
        <v>0.8</v>
      </c>
      <c r="U229" s="119">
        <v>0.79876769999999997</v>
      </c>
      <c r="V229" s="122">
        <v>-1.9762E-3</v>
      </c>
      <c r="W229" s="122">
        <v>-36.462569999999999</v>
      </c>
      <c r="X229" s="122">
        <v>1.2199990000000001</v>
      </c>
      <c r="Y229" s="122">
        <v>7.1411559999999996</v>
      </c>
      <c r="Z229" s="122">
        <v>0.19544120000000001</v>
      </c>
    </row>
    <row r="230" spans="1:26" x14ac:dyDescent="0.2">
      <c r="A230" s="172" t="s">
        <v>553</v>
      </c>
      <c r="B230" s="22">
        <v>3.72</v>
      </c>
      <c r="C230" s="22">
        <v>2120</v>
      </c>
      <c r="D230" s="22">
        <v>60</v>
      </c>
      <c r="E230" s="22">
        <v>2528</v>
      </c>
      <c r="F230" s="22">
        <v>5</v>
      </c>
      <c r="G230" s="22">
        <v>24.900000000000002</v>
      </c>
      <c r="H230" s="22">
        <v>1.3</v>
      </c>
      <c r="I230" s="22">
        <v>94</v>
      </c>
      <c r="J230" s="22">
        <v>4</v>
      </c>
      <c r="K230" s="22">
        <v>0.30000000000000004</v>
      </c>
      <c r="L230" s="22">
        <v>0.60000000000000009</v>
      </c>
      <c r="M230" s="119">
        <v>7.0724990000000001E-2</v>
      </c>
      <c r="N230" s="120">
        <v>0.218</v>
      </c>
      <c r="O230" s="120">
        <v>0.01</v>
      </c>
      <c r="P230" s="119">
        <v>0.80800620000000001</v>
      </c>
      <c r="Q230" s="119">
        <v>7.8402100000000002E-2</v>
      </c>
      <c r="R230" s="121">
        <v>96.323490000000007</v>
      </c>
      <c r="S230" s="119">
        <v>3.5</v>
      </c>
      <c r="T230" s="119">
        <v>0.30000000000000004</v>
      </c>
      <c r="U230" s="119">
        <v>0.34337509999999999</v>
      </c>
      <c r="V230" s="122">
        <v>1.2310000000000001E-4</v>
      </c>
      <c r="W230" s="122">
        <v>243.81190000000001</v>
      </c>
      <c r="X230" s="122">
        <v>1.192113</v>
      </c>
      <c r="Y230" s="122">
        <v>2.6667360000000002</v>
      </c>
      <c r="Z230" s="122">
        <v>1.0866300000000001E-2</v>
      </c>
    </row>
    <row r="231" spans="1:26" x14ac:dyDescent="0.2">
      <c r="A231" s="172" t="s">
        <v>554</v>
      </c>
      <c r="B231" s="22">
        <v>4.84</v>
      </c>
      <c r="C231" s="22">
        <v>1470</v>
      </c>
      <c r="D231" s="22">
        <v>60</v>
      </c>
      <c r="E231" s="22">
        <v>1763</v>
      </c>
      <c r="F231" s="22">
        <v>4</v>
      </c>
      <c r="G231" s="22">
        <v>15.9</v>
      </c>
      <c r="H231" s="22">
        <v>1.9000000000000001</v>
      </c>
      <c r="I231" s="22">
        <v>78</v>
      </c>
      <c r="J231" s="22">
        <v>4</v>
      </c>
      <c r="K231" s="22">
        <v>-0.4</v>
      </c>
      <c r="L231" s="22">
        <v>0.60000000000000009</v>
      </c>
      <c r="M231" s="119">
        <v>4.9345460000000001E-2</v>
      </c>
      <c r="N231" s="120">
        <v>0.25700000000000001</v>
      </c>
      <c r="O231" s="120">
        <v>1.4E-2</v>
      </c>
      <c r="P231" s="119">
        <v>0.90482810000000002</v>
      </c>
      <c r="Q231" s="119">
        <v>0.1043439</v>
      </c>
      <c r="R231" s="121">
        <v>108.58540000000001</v>
      </c>
      <c r="S231" s="119">
        <v>4</v>
      </c>
      <c r="T231" s="119">
        <v>0.4</v>
      </c>
      <c r="U231" s="119">
        <v>0.4568815</v>
      </c>
      <c r="V231" s="122">
        <v>-2.876E-4</v>
      </c>
      <c r="W231" s="122">
        <v>-138.8502</v>
      </c>
      <c r="X231" s="122">
        <v>1.200067</v>
      </c>
      <c r="Y231" s="122">
        <v>3.8362590000000001</v>
      </c>
      <c r="Z231" s="122">
        <v>2.7504199999999999E-2</v>
      </c>
    </row>
    <row r="232" spans="1:26" x14ac:dyDescent="0.2">
      <c r="A232" s="172" t="s">
        <v>555</v>
      </c>
      <c r="B232" s="22">
        <v>6.29</v>
      </c>
      <c r="C232" s="22">
        <v>1740</v>
      </c>
      <c r="D232" s="22">
        <v>60</v>
      </c>
      <c r="E232" s="22">
        <v>647</v>
      </c>
      <c r="F232" s="22">
        <v>3</v>
      </c>
      <c r="G232" s="22">
        <v>7.2</v>
      </c>
      <c r="H232" s="22">
        <v>1.3</v>
      </c>
      <c r="I232" s="22">
        <v>24</v>
      </c>
      <c r="J232" s="22">
        <v>4</v>
      </c>
      <c r="K232" s="22">
        <v>3.8000000000000003</v>
      </c>
      <c r="L232" s="22">
        <v>0.70000000000000007</v>
      </c>
      <c r="M232" s="119">
        <v>1.8101220000000001E-2</v>
      </c>
      <c r="N232" s="120">
        <v>0.22</v>
      </c>
      <c r="O232" s="120">
        <v>0.04</v>
      </c>
      <c r="P232" s="119">
        <v>0.92789880000000002</v>
      </c>
      <c r="Q232" s="119">
        <v>0.32361380000000001</v>
      </c>
      <c r="R232" s="121">
        <v>34.443890000000003</v>
      </c>
      <c r="S232" s="119">
        <v>4.1000000000000005</v>
      </c>
      <c r="T232" s="119">
        <v>1.4000000000000001</v>
      </c>
      <c r="U232" s="119">
        <v>1.416873</v>
      </c>
      <c r="V232" s="122">
        <v>2.1957000000000001E-3</v>
      </c>
      <c r="W232" s="122">
        <v>17.93882</v>
      </c>
      <c r="X232" s="122">
        <v>0.37120300000000001</v>
      </c>
      <c r="Y232" s="122">
        <v>3.2673070000000002</v>
      </c>
      <c r="Z232" s="122">
        <v>0.1791662</v>
      </c>
    </row>
    <row r="236" spans="1:26" x14ac:dyDescent="0.2">
      <c r="A236" s="172" t="s">
        <v>556</v>
      </c>
    </row>
    <row r="237" spans="1:26" x14ac:dyDescent="0.2">
      <c r="A237" s="172" t="s">
        <v>557</v>
      </c>
      <c r="B237" s="22">
        <v>1</v>
      </c>
      <c r="C237" s="22">
        <v>250</v>
      </c>
      <c r="D237" s="22">
        <v>60</v>
      </c>
      <c r="E237" s="22">
        <v>4.8000000000000007</v>
      </c>
      <c r="F237" s="22">
        <v>1</v>
      </c>
      <c r="G237" s="22">
        <v>1.7000000000000002</v>
      </c>
      <c r="H237" s="22">
        <v>1.4000000000000001</v>
      </c>
      <c r="I237" s="22">
        <v>-1</v>
      </c>
      <c r="J237" s="22">
        <v>4</v>
      </c>
      <c r="K237" s="22">
        <v>0.70000000000000007</v>
      </c>
      <c r="L237" s="22">
        <v>0.70000000000000007</v>
      </c>
      <c r="M237" s="119">
        <v>1.349294E-4</v>
      </c>
      <c r="N237" s="120">
        <v>-1</v>
      </c>
      <c r="O237" s="120">
        <v>5</v>
      </c>
      <c r="P237" s="119">
        <v>10.937099999999999</v>
      </c>
      <c r="Q237" s="119">
        <v>47.874409999999997</v>
      </c>
      <c r="R237" s="121">
        <v>21.030619999999999</v>
      </c>
      <c r="S237" s="119">
        <v>0</v>
      </c>
      <c r="T237" s="119">
        <v>200</v>
      </c>
      <c r="U237" s="119">
        <v>204.7055</v>
      </c>
      <c r="V237" s="122">
        <v>2.6450000000000002E-3</v>
      </c>
      <c r="W237" s="122">
        <v>115.0461</v>
      </c>
      <c r="X237" s="122">
        <v>1.9228700000000001E-2</v>
      </c>
      <c r="Y237" s="122">
        <v>31.166820000000001</v>
      </c>
      <c r="Z237" s="122">
        <v>0.14898500000000001</v>
      </c>
    </row>
    <row r="238" spans="1:26" x14ac:dyDescent="0.2">
      <c r="A238" s="172" t="s">
        <v>558</v>
      </c>
      <c r="B238" s="22">
        <v>1.3</v>
      </c>
      <c r="C238" s="22">
        <v>-30</v>
      </c>
      <c r="D238" s="22">
        <v>60</v>
      </c>
      <c r="E238" s="22">
        <v>1.1000000000000001</v>
      </c>
      <c r="F238" s="22">
        <v>0.9</v>
      </c>
      <c r="G238" s="22">
        <v>-0.2</v>
      </c>
      <c r="H238" s="22">
        <v>1.5</v>
      </c>
      <c r="I238" s="22">
        <v>0</v>
      </c>
      <c r="J238" s="22">
        <v>4</v>
      </c>
      <c r="K238" s="22">
        <v>-1.4000000000000001</v>
      </c>
      <c r="L238" s="22">
        <v>0.70000000000000007</v>
      </c>
      <c r="M238" s="119">
        <v>3.040329E-5</v>
      </c>
      <c r="N238" s="120">
        <v>0</v>
      </c>
      <c r="O238" s="120">
        <v>20</v>
      </c>
      <c r="P238" s="119">
        <v>369.10359999999997</v>
      </c>
      <c r="Q238" s="119">
        <v>376.29199999999997</v>
      </c>
      <c r="R238" s="121">
        <v>-1234.999</v>
      </c>
      <c r="S238" s="119">
        <v>1200</v>
      </c>
      <c r="T238" s="119">
        <v>900</v>
      </c>
      <c r="U238" s="119">
        <v>875.97019999999998</v>
      </c>
      <c r="V238" s="122">
        <v>4.47146E-2</v>
      </c>
      <c r="W238" s="122">
        <v>182.48500000000001</v>
      </c>
      <c r="X238" s="122">
        <v>-3.34594E-2</v>
      </c>
      <c r="Y238" s="122">
        <v>-195.98</v>
      </c>
      <c r="Z238" s="122">
        <v>0.86560619999999999</v>
      </c>
    </row>
    <row r="242" spans="1:26" x14ac:dyDescent="0.2">
      <c r="A242" s="172" t="s">
        <v>559</v>
      </c>
    </row>
    <row r="243" spans="1:26" x14ac:dyDescent="0.2">
      <c r="A243" s="172" t="s">
        <v>560</v>
      </c>
      <c r="B243" s="22">
        <v>1</v>
      </c>
      <c r="C243" s="22">
        <v>930</v>
      </c>
      <c r="D243" s="22">
        <v>60</v>
      </c>
      <c r="E243" s="22">
        <v>288.10000000000002</v>
      </c>
      <c r="F243" s="22">
        <v>1.8</v>
      </c>
      <c r="G243" s="22">
        <v>3.4000000000000004</v>
      </c>
      <c r="H243" s="22">
        <v>1.2000000000000002</v>
      </c>
      <c r="I243" s="22">
        <v>365</v>
      </c>
      <c r="J243" s="22">
        <v>5</v>
      </c>
      <c r="K243" s="22">
        <v>3.2</v>
      </c>
      <c r="L243" s="22">
        <v>0.70000000000000007</v>
      </c>
      <c r="M243" s="119">
        <v>8.0598119999999995E-3</v>
      </c>
      <c r="N243" s="120">
        <v>7.4</v>
      </c>
      <c r="O243" s="120">
        <v>0.1</v>
      </c>
      <c r="P243" s="119">
        <v>0.24622479999999999</v>
      </c>
      <c r="Q243" s="119">
        <v>0.73829270000000002</v>
      </c>
      <c r="R243" s="121">
        <v>7.6236389999999998</v>
      </c>
      <c r="S243" s="119">
        <v>1</v>
      </c>
      <c r="T243" s="119">
        <v>3</v>
      </c>
      <c r="U243" s="119">
        <v>3.2377259999999999</v>
      </c>
      <c r="V243" s="122">
        <v>3.094E-3</v>
      </c>
      <c r="W243" s="122">
        <v>24.614979999999999</v>
      </c>
      <c r="X243" s="122">
        <v>0.30962099999999998</v>
      </c>
      <c r="Y243" s="122">
        <v>6.1583040000000002</v>
      </c>
      <c r="Z243" s="122">
        <v>0.24742539999999999</v>
      </c>
    </row>
    <row r="247" spans="1:26" x14ac:dyDescent="0.2">
      <c r="A247" s="172" t="s">
        <v>561</v>
      </c>
    </row>
    <row r="248" spans="1:26" x14ac:dyDescent="0.2">
      <c r="A248" s="172" t="s">
        <v>562</v>
      </c>
      <c r="B248" s="22">
        <v>1</v>
      </c>
      <c r="C248" s="22">
        <v>210</v>
      </c>
      <c r="D248" s="22">
        <v>80</v>
      </c>
      <c r="E248" s="22">
        <v>16.900000000000002</v>
      </c>
      <c r="F248" s="22">
        <v>1.5</v>
      </c>
      <c r="G248" s="22">
        <v>-2.5</v>
      </c>
      <c r="H248" s="22">
        <v>1.4000000000000001</v>
      </c>
      <c r="I248" s="22">
        <v>-2</v>
      </c>
      <c r="J248" s="22">
        <v>4</v>
      </c>
      <c r="K248" s="22">
        <v>0.5</v>
      </c>
      <c r="L248" s="22">
        <v>0.70000000000000007</v>
      </c>
      <c r="M248" s="119">
        <v>4.6177499999999999E-4</v>
      </c>
      <c r="N248" s="120">
        <v>-1</v>
      </c>
      <c r="O248" s="120">
        <v>2</v>
      </c>
      <c r="P248" s="119">
        <v>3.640469</v>
      </c>
      <c r="Q248" s="119">
        <v>13.026339999999999</v>
      </c>
      <c r="R248" s="121">
        <v>29.735479999999999</v>
      </c>
      <c r="S248" s="119">
        <v>20</v>
      </c>
      <c r="T248" s="119">
        <v>60</v>
      </c>
      <c r="U248" s="119">
        <v>56.665149999999997</v>
      </c>
      <c r="V248" s="122">
        <v>2.3533999999999998E-3</v>
      </c>
      <c r="W248" s="122">
        <v>146.61940000000001</v>
      </c>
      <c r="X248" s="122">
        <v>8.1680299999999997E-2</v>
      </c>
      <c r="Y248" s="122">
        <v>38.23151</v>
      </c>
      <c r="Z248" s="122">
        <v>0.2468649</v>
      </c>
    </row>
    <row r="252" spans="1:26" x14ac:dyDescent="0.2">
      <c r="A252" s="172" t="s">
        <v>563</v>
      </c>
    </row>
    <row r="253" spans="1:26" x14ac:dyDescent="0.2">
      <c r="A253" s="172" t="s">
        <v>564</v>
      </c>
      <c r="B253" s="22">
        <v>1</v>
      </c>
      <c r="C253" s="22">
        <v>41730</v>
      </c>
      <c r="D253" s="22">
        <v>80</v>
      </c>
      <c r="E253" s="22">
        <v>935</v>
      </c>
      <c r="F253" s="22">
        <v>3</v>
      </c>
      <c r="G253" s="22">
        <v>27.900000000000002</v>
      </c>
      <c r="H253" s="22">
        <v>1.9000000000000001</v>
      </c>
      <c r="I253" s="22">
        <v>8</v>
      </c>
      <c r="J253" s="22">
        <v>4</v>
      </c>
      <c r="K253" s="22">
        <v>120</v>
      </c>
      <c r="L253" s="22">
        <v>1.2000000000000002</v>
      </c>
      <c r="M253" s="119">
        <v>2.550769E-2</v>
      </c>
      <c r="N253" s="120">
        <v>7.0000000000000007E-2</v>
      </c>
      <c r="O253" s="120">
        <v>0.04</v>
      </c>
      <c r="P253" s="119">
        <v>6.3088800000000003</v>
      </c>
      <c r="Q253" s="119">
        <v>0.39960129999999999</v>
      </c>
      <c r="R253" s="121">
        <v>14.144500000000001</v>
      </c>
      <c r="S253" s="119">
        <v>27.5</v>
      </c>
      <c r="T253" s="119">
        <v>1.7000000000000002</v>
      </c>
      <c r="U253" s="119">
        <v>1.7274590000000001</v>
      </c>
      <c r="V253" s="122">
        <v>2.8757000000000001E-3</v>
      </c>
      <c r="W253" s="122">
        <v>1.035488</v>
      </c>
      <c r="X253" s="122">
        <v>2.2419999999999999E-2</v>
      </c>
      <c r="Y253" s="122">
        <v>0.38981009999999999</v>
      </c>
      <c r="Z253" s="122">
        <v>9.4280199999999995E-2</v>
      </c>
    </row>
    <row r="257" spans="1:26" x14ac:dyDescent="0.2">
      <c r="A257" s="172" t="s">
        <v>565</v>
      </c>
    </row>
    <row r="258" spans="1:26" x14ac:dyDescent="0.2">
      <c r="A258" s="172" t="s">
        <v>566</v>
      </c>
      <c r="B258" s="22">
        <v>1</v>
      </c>
      <c r="C258" s="22">
        <v>110</v>
      </c>
      <c r="D258" s="22">
        <v>80</v>
      </c>
      <c r="E258" s="22">
        <v>6.3000000000000007</v>
      </c>
      <c r="F258" s="22">
        <v>1.4000000000000001</v>
      </c>
      <c r="G258" s="22">
        <v>-1.1000000000000001</v>
      </c>
      <c r="H258" s="22">
        <v>1.5</v>
      </c>
      <c r="I258" s="22">
        <v>4</v>
      </c>
      <c r="J258" s="22">
        <v>4</v>
      </c>
      <c r="K258" s="22">
        <v>-0.8</v>
      </c>
      <c r="L258" s="22">
        <v>0.70000000000000007</v>
      </c>
      <c r="M258" s="119">
        <v>1.7311919999999999E-4</v>
      </c>
      <c r="N258" s="120">
        <v>5</v>
      </c>
      <c r="O258" s="120">
        <v>6</v>
      </c>
      <c r="P258" s="119">
        <v>54.610480000000003</v>
      </c>
      <c r="Q258" s="119">
        <v>36.294220000000003</v>
      </c>
      <c r="R258" s="121">
        <v>318.05130000000003</v>
      </c>
      <c r="S258" s="119">
        <v>220</v>
      </c>
      <c r="T258" s="119">
        <v>140</v>
      </c>
      <c r="U258" s="119">
        <v>140.8212</v>
      </c>
      <c r="V258" s="122">
        <v>-7.3033999999999998E-3</v>
      </c>
      <c r="W258" s="122">
        <v>-110.68559999999999</v>
      </c>
      <c r="X258" s="122">
        <v>5.824E-2</v>
      </c>
      <c r="Y258" s="122">
        <v>74.09693</v>
      </c>
      <c r="Z258" s="122">
        <v>0.60753880000000005</v>
      </c>
    </row>
    <row r="262" spans="1:26" x14ac:dyDescent="0.2">
      <c r="A262" s="172" t="s">
        <v>567</v>
      </c>
    </row>
    <row r="263" spans="1:26" x14ac:dyDescent="0.2">
      <c r="A263" s="172" t="s">
        <v>568</v>
      </c>
      <c r="B263" s="22">
        <v>1</v>
      </c>
      <c r="C263" s="22">
        <v>2060</v>
      </c>
      <c r="D263" s="22">
        <v>80</v>
      </c>
      <c r="E263" s="22">
        <v>298.60000000000002</v>
      </c>
      <c r="F263" s="22">
        <v>1.9000000000000001</v>
      </c>
      <c r="G263" s="22">
        <v>1.8</v>
      </c>
      <c r="H263" s="22">
        <v>1.3</v>
      </c>
      <c r="I263" s="22">
        <v>-2</v>
      </c>
      <c r="J263" s="22">
        <v>4</v>
      </c>
      <c r="K263" s="22">
        <v>0.30000000000000004</v>
      </c>
      <c r="L263" s="22">
        <v>0.70000000000000007</v>
      </c>
      <c r="M263" s="119">
        <v>8.1442249999999997E-3</v>
      </c>
      <c r="N263" s="120">
        <v>-0.05</v>
      </c>
      <c r="O263" s="120">
        <v>0.12</v>
      </c>
      <c r="P263" s="119">
        <v>6.6010470000000003</v>
      </c>
      <c r="Q263" s="119">
        <v>0.7291552</v>
      </c>
      <c r="R263" s="121">
        <v>95.948009999999996</v>
      </c>
      <c r="S263" s="119">
        <v>29</v>
      </c>
      <c r="T263" s="119">
        <v>3</v>
      </c>
      <c r="U263" s="119">
        <v>3.1497709999999999</v>
      </c>
      <c r="V263" s="122">
        <v>1.3569999999999999E-4</v>
      </c>
      <c r="W263" s="122">
        <v>244.47900000000001</v>
      </c>
      <c r="X263" s="122">
        <v>0.1453527</v>
      </c>
      <c r="Y263" s="122">
        <v>3.7761770000000001</v>
      </c>
      <c r="Z263" s="122">
        <v>1.50159E-2</v>
      </c>
    </row>
    <row r="267" spans="1:26" x14ac:dyDescent="0.2">
      <c r="A267" s="172" t="s">
        <v>569</v>
      </c>
    </row>
    <row r="268" spans="1:26" x14ac:dyDescent="0.2">
      <c r="A268" s="172" t="s">
        <v>570</v>
      </c>
      <c r="B268" s="22">
        <v>1</v>
      </c>
      <c r="C268" s="22">
        <v>320</v>
      </c>
      <c r="D268" s="22">
        <v>80</v>
      </c>
      <c r="E268" s="22">
        <v>210.20000000000002</v>
      </c>
      <c r="F268" s="22">
        <v>1.8</v>
      </c>
      <c r="G268" s="22">
        <v>1.8</v>
      </c>
      <c r="H268" s="22">
        <v>1.3</v>
      </c>
      <c r="I268" s="22">
        <v>147</v>
      </c>
      <c r="J268" s="22">
        <v>4</v>
      </c>
      <c r="K268" s="22">
        <v>-0.5</v>
      </c>
      <c r="L268" s="22">
        <v>0.70000000000000007</v>
      </c>
      <c r="M268" s="119">
        <v>5.7327630000000001E-3</v>
      </c>
      <c r="N268" s="120">
        <v>5.79</v>
      </c>
      <c r="O268" s="120">
        <v>0.18</v>
      </c>
      <c r="P268" s="119">
        <v>2.4704839999999999</v>
      </c>
      <c r="Q268" s="119">
        <v>1.018526</v>
      </c>
      <c r="R268" s="121">
        <v>159.14320000000001</v>
      </c>
      <c r="S268" s="119">
        <v>11</v>
      </c>
      <c r="T268" s="119">
        <v>4</v>
      </c>
      <c r="U268" s="119">
        <v>4.4429980000000002</v>
      </c>
      <c r="V268" s="122">
        <v>-1.9810000000000001E-3</v>
      </c>
      <c r="W268" s="122">
        <v>-106.2791</v>
      </c>
      <c r="X268" s="122">
        <v>0.64417829999999998</v>
      </c>
      <c r="Y268" s="122">
        <v>23.274450000000002</v>
      </c>
      <c r="Z268" s="122">
        <v>0.21869060000000001</v>
      </c>
    </row>
    <row r="272" spans="1:26" x14ac:dyDescent="0.2">
      <c r="A272" s="172" t="s">
        <v>571</v>
      </c>
    </row>
    <row r="273" spans="1:26" x14ac:dyDescent="0.2">
      <c r="A273" s="172" t="s">
        <v>572</v>
      </c>
      <c r="B273" s="22">
        <v>1</v>
      </c>
      <c r="C273" s="22">
        <v>1700</v>
      </c>
      <c r="D273" s="22">
        <v>80</v>
      </c>
      <c r="E273" s="22">
        <v>183.9</v>
      </c>
      <c r="F273" s="22">
        <v>1.4000000000000001</v>
      </c>
      <c r="G273" s="22">
        <v>3</v>
      </c>
      <c r="H273" s="22">
        <v>1.1000000000000001</v>
      </c>
      <c r="I273" s="22">
        <v>42</v>
      </c>
      <c r="J273" s="22">
        <v>4</v>
      </c>
      <c r="K273" s="22">
        <v>2.2000000000000002</v>
      </c>
      <c r="L273" s="22">
        <v>0.60000000000000009</v>
      </c>
      <c r="M273" s="119">
        <v>5.0152460000000001E-3</v>
      </c>
      <c r="N273" s="120">
        <v>1.8800000000000001</v>
      </c>
      <c r="O273" s="120">
        <v>0.19</v>
      </c>
      <c r="P273" s="119">
        <v>5.7189399999999999</v>
      </c>
      <c r="Q273" s="119">
        <v>1.0889660000000001</v>
      </c>
      <c r="R273" s="121">
        <v>62.024769999999997</v>
      </c>
      <c r="S273" s="119">
        <v>25</v>
      </c>
      <c r="T273" s="119">
        <v>5</v>
      </c>
      <c r="U273" s="119">
        <v>4.7138020000000003</v>
      </c>
      <c r="V273" s="122">
        <v>1.2719000000000001E-3</v>
      </c>
      <c r="W273" s="122">
        <v>29.07179</v>
      </c>
      <c r="X273" s="122">
        <v>0.108455</v>
      </c>
      <c r="Y273" s="122">
        <v>4.5730209999999998</v>
      </c>
      <c r="Z273" s="122">
        <v>0.15260370000000001</v>
      </c>
    </row>
    <row r="277" spans="1:26" x14ac:dyDescent="0.2">
      <c r="A277" s="172" t="s">
        <v>573</v>
      </c>
    </row>
    <row r="278" spans="1:26" x14ac:dyDescent="0.2">
      <c r="A278" s="172" t="s">
        <v>574</v>
      </c>
      <c r="B278" s="22">
        <v>1</v>
      </c>
      <c r="C278" s="22">
        <v>-20</v>
      </c>
      <c r="D278" s="22">
        <v>80</v>
      </c>
      <c r="E278" s="22">
        <v>-0.2</v>
      </c>
      <c r="F278" s="22">
        <v>1.1000000000000001</v>
      </c>
      <c r="G278" s="22">
        <v>-1.6</v>
      </c>
      <c r="H278" s="22">
        <v>1.3</v>
      </c>
      <c r="I278" s="22">
        <v>4</v>
      </c>
      <c r="J278" s="22">
        <v>4</v>
      </c>
      <c r="K278" s="22">
        <v>-0.5</v>
      </c>
      <c r="L278" s="22">
        <v>0.70000000000000007</v>
      </c>
      <c r="M278" s="119">
        <v>0</v>
      </c>
      <c r="N278" s="120">
        <v>-100</v>
      </c>
      <c r="O278" s="120">
        <v>600</v>
      </c>
      <c r="P278" s="119">
        <v>-542.16470000000004</v>
      </c>
      <c r="Q278" s="119">
        <v>2612.8139999999999</v>
      </c>
      <c r="R278" s="121">
        <v>-789.25239999999997</v>
      </c>
      <c r="T278" s="119">
        <v>-38229.67</v>
      </c>
      <c r="U278" s="119">
        <v>-38229.67</v>
      </c>
      <c r="V278" s="122">
        <v>2.9784700000000001E-2</v>
      </c>
      <c r="W278" s="122">
        <v>469.8777</v>
      </c>
      <c r="X278" s="122">
        <v>1.45574E-2</v>
      </c>
      <c r="Y278" s="122">
        <v>637.3836</v>
      </c>
      <c r="Z278" s="122">
        <v>0.67312159999999999</v>
      </c>
    </row>
    <row r="282" spans="1:26" x14ac:dyDescent="0.2">
      <c r="A282" s="172" t="s">
        <v>575</v>
      </c>
    </row>
    <row r="283" spans="1:26" x14ac:dyDescent="0.2">
      <c r="A283" s="172" t="s">
        <v>576</v>
      </c>
      <c r="B283" s="22">
        <v>1</v>
      </c>
      <c r="C283" s="22">
        <v>80</v>
      </c>
      <c r="D283" s="22">
        <v>80</v>
      </c>
      <c r="E283" s="22">
        <v>-0.4</v>
      </c>
      <c r="F283" s="22">
        <v>1.1000000000000001</v>
      </c>
      <c r="G283" s="22">
        <v>-0.2</v>
      </c>
      <c r="H283" s="22">
        <v>1.6</v>
      </c>
      <c r="I283" s="22">
        <v>0</v>
      </c>
      <c r="J283" s="22">
        <v>4</v>
      </c>
      <c r="K283" s="22">
        <v>1</v>
      </c>
      <c r="L283" s="22">
        <v>0.70000000000000007</v>
      </c>
      <c r="M283" s="119">
        <v>-1.110823E-5</v>
      </c>
      <c r="N283" s="120">
        <v>0</v>
      </c>
      <c r="O283" s="120">
        <v>90</v>
      </c>
      <c r="P283" s="119">
        <v>528.99940000000004</v>
      </c>
      <c r="Q283" s="119">
        <v>1574.7809999999999</v>
      </c>
      <c r="R283" s="121">
        <v>-271.7731</v>
      </c>
      <c r="S283" s="119">
        <v>1000</v>
      </c>
      <c r="T283" s="119">
        <v>3000</v>
      </c>
      <c r="U283" s="119">
        <v>3046.3589999999999</v>
      </c>
      <c r="V283" s="122">
        <v>1.24522E-2</v>
      </c>
      <c r="W283" s="122">
        <v>119.9712</v>
      </c>
      <c r="X283" s="122">
        <v>-5.1374999999999997E-3</v>
      </c>
      <c r="Y283" s="122">
        <v>-295.2106</v>
      </c>
      <c r="Z283" s="122">
        <v>0.26283970000000001</v>
      </c>
    </row>
  </sheetData>
  <mergeCells count="23">
    <mergeCell ref="C3:L3"/>
    <mergeCell ref="M3:T3"/>
    <mergeCell ref="V3:Z3"/>
    <mergeCell ref="C4:D4"/>
    <mergeCell ref="E4:F4"/>
    <mergeCell ref="G4:H4"/>
    <mergeCell ref="I4:J4"/>
    <mergeCell ref="K4:L4"/>
    <mergeCell ref="N4:O4"/>
    <mergeCell ref="P4:Q4"/>
    <mergeCell ref="S4:T4"/>
    <mergeCell ref="V4:W4"/>
    <mergeCell ref="X4:Y4"/>
    <mergeCell ref="C5:D5"/>
    <mergeCell ref="E5:F5"/>
    <mergeCell ref="G5:H5"/>
    <mergeCell ref="I5:J5"/>
    <mergeCell ref="K5:L5"/>
    <mergeCell ref="N5:O5"/>
    <mergeCell ref="P5:Q5"/>
    <mergeCell ref="S5:T5"/>
    <mergeCell ref="V5:W5"/>
    <mergeCell ref="X5:Y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workbookViewId="0">
      <selection sqref="A1:J1"/>
    </sheetView>
  </sheetViews>
  <sheetFormatPr baseColWidth="10" defaultRowHeight="15" x14ac:dyDescent="0.2"/>
  <cols>
    <col min="2" max="2" width="17.83203125" customWidth="1"/>
  </cols>
  <sheetData>
    <row r="1" spans="1:10" s="20" customFormat="1" ht="32" customHeight="1" x14ac:dyDescent="0.2">
      <c r="A1" s="252" t="s">
        <v>964</v>
      </c>
      <c r="B1" s="252"/>
      <c r="C1" s="252"/>
      <c r="D1" s="252"/>
      <c r="E1" s="252"/>
      <c r="F1" s="252"/>
      <c r="G1" s="252"/>
      <c r="H1" s="252"/>
      <c r="I1" s="252"/>
      <c r="J1" s="252"/>
    </row>
    <row r="2" spans="1:10" s="20" customFormat="1" x14ac:dyDescent="0.2"/>
    <row r="3" spans="1:10" ht="19" x14ac:dyDescent="0.25">
      <c r="A3" s="140" t="s">
        <v>579</v>
      </c>
      <c r="B3" s="140" t="s">
        <v>580</v>
      </c>
      <c r="C3" s="140" t="s">
        <v>581</v>
      </c>
      <c r="D3" s="140" t="s">
        <v>582</v>
      </c>
      <c r="E3" s="140" t="s">
        <v>583</v>
      </c>
      <c r="F3" s="140" t="s">
        <v>584</v>
      </c>
      <c r="G3" s="1"/>
      <c r="H3" s="141" t="s">
        <v>585</v>
      </c>
      <c r="I3" s="20"/>
      <c r="J3" s="142" t="s">
        <v>586</v>
      </c>
    </row>
    <row r="4" spans="1:10" ht="19" x14ac:dyDescent="0.25">
      <c r="A4" s="20"/>
      <c r="B4" s="140" t="s">
        <v>587</v>
      </c>
      <c r="C4" s="20"/>
      <c r="D4" s="20"/>
      <c r="E4" s="20"/>
      <c r="F4" s="20" t="s">
        <v>588</v>
      </c>
      <c r="G4" s="1"/>
      <c r="H4" s="20"/>
      <c r="I4" s="20"/>
      <c r="J4" s="7" t="s">
        <v>588</v>
      </c>
    </row>
    <row r="5" spans="1:10" x14ac:dyDescent="0.2">
      <c r="A5" s="20"/>
      <c r="B5" s="20"/>
      <c r="C5" s="20"/>
      <c r="D5" s="20"/>
      <c r="E5" s="20"/>
      <c r="F5" s="143" t="s">
        <v>589</v>
      </c>
      <c r="G5" s="143" t="s">
        <v>590</v>
      </c>
      <c r="H5" s="20"/>
      <c r="I5" s="143" t="s">
        <v>589</v>
      </c>
      <c r="J5" s="143" t="s">
        <v>590</v>
      </c>
    </row>
    <row r="6" spans="1:10" x14ac:dyDescent="0.2">
      <c r="A6" s="20"/>
      <c r="B6" s="20"/>
      <c r="C6" s="20"/>
      <c r="D6" s="20"/>
      <c r="E6" s="20"/>
      <c r="F6" s="20"/>
      <c r="G6" s="1"/>
      <c r="H6" s="20"/>
      <c r="I6" s="7"/>
      <c r="J6" s="1"/>
    </row>
    <row r="7" spans="1:10" ht="19" x14ac:dyDescent="0.25">
      <c r="A7" s="140" t="s">
        <v>929</v>
      </c>
      <c r="B7" s="1" t="s">
        <v>591</v>
      </c>
      <c r="C7" s="144" t="s">
        <v>592</v>
      </c>
      <c r="D7" s="141" t="s">
        <v>593</v>
      </c>
      <c r="E7" s="145" t="s">
        <v>594</v>
      </c>
      <c r="F7" s="1" t="s">
        <v>595</v>
      </c>
      <c r="G7" s="1" t="s">
        <v>596</v>
      </c>
      <c r="H7" s="1" t="s">
        <v>597</v>
      </c>
      <c r="I7" s="7"/>
      <c r="J7" s="1"/>
    </row>
    <row r="8" spans="1:10" x14ac:dyDescent="0.2">
      <c r="A8" s="146" t="s">
        <v>598</v>
      </c>
      <c r="B8" s="1"/>
      <c r="C8" s="23" t="s">
        <v>599</v>
      </c>
      <c r="D8" s="1"/>
      <c r="E8" s="32"/>
      <c r="F8" s="1"/>
      <c r="G8" s="20"/>
      <c r="H8" s="1"/>
      <c r="I8" s="1" t="s">
        <v>600</v>
      </c>
      <c r="J8" s="1" t="s">
        <v>601</v>
      </c>
    </row>
    <row r="9" spans="1:10" x14ac:dyDescent="0.2">
      <c r="A9" s="20">
        <v>1277079</v>
      </c>
      <c r="B9" s="1"/>
      <c r="C9" s="23" t="s">
        <v>602</v>
      </c>
      <c r="D9" s="1"/>
      <c r="E9" s="32"/>
      <c r="F9" s="1"/>
      <c r="G9" s="20"/>
      <c r="H9" s="1"/>
      <c r="I9" s="1" t="s">
        <v>603</v>
      </c>
      <c r="J9" s="1" t="s">
        <v>604</v>
      </c>
    </row>
    <row r="10" spans="1:10" x14ac:dyDescent="0.2">
      <c r="A10" s="20"/>
      <c r="B10" s="1"/>
      <c r="C10" s="23" t="s">
        <v>605</v>
      </c>
      <c r="D10" s="1"/>
      <c r="E10" s="32"/>
      <c r="F10" s="1"/>
      <c r="G10" s="20"/>
      <c r="H10" s="1"/>
      <c r="I10" s="1" t="s">
        <v>606</v>
      </c>
      <c r="J10" s="1" t="s">
        <v>596</v>
      </c>
    </row>
    <row r="11" spans="1:10" ht="19" x14ac:dyDescent="0.25">
      <c r="A11" s="20"/>
      <c r="B11" s="1" t="s">
        <v>607</v>
      </c>
      <c r="C11" s="144" t="s">
        <v>608</v>
      </c>
      <c r="D11" s="141" t="s">
        <v>593</v>
      </c>
      <c r="E11" s="145" t="s">
        <v>609</v>
      </c>
      <c r="F11" s="1" t="s">
        <v>610</v>
      </c>
      <c r="G11" s="1" t="s">
        <v>611</v>
      </c>
      <c r="H11" s="1" t="s">
        <v>612</v>
      </c>
      <c r="I11" s="1"/>
      <c r="J11" s="1"/>
    </row>
    <row r="12" spans="1:10" x14ac:dyDescent="0.2">
      <c r="A12" s="20"/>
      <c r="B12" s="20"/>
      <c r="C12" s="23" t="s">
        <v>613</v>
      </c>
      <c r="D12" s="1"/>
      <c r="E12" s="32"/>
      <c r="F12" s="1"/>
      <c r="G12" s="1"/>
      <c r="H12" s="1"/>
      <c r="I12" s="1" t="s">
        <v>614</v>
      </c>
      <c r="J12" s="1" t="s">
        <v>611</v>
      </c>
    </row>
    <row r="13" spans="1:10" x14ac:dyDescent="0.2">
      <c r="A13" s="20"/>
      <c r="B13" s="20"/>
      <c r="C13" s="23" t="s">
        <v>615</v>
      </c>
      <c r="D13" s="1"/>
      <c r="E13" s="32"/>
      <c r="F13" s="1"/>
      <c r="G13" s="1"/>
      <c r="H13" s="1"/>
      <c r="I13" s="1" t="s">
        <v>616</v>
      </c>
      <c r="J13" s="1" t="s">
        <v>617</v>
      </c>
    </row>
    <row r="14" spans="1:10" x14ac:dyDescent="0.2">
      <c r="A14" s="20"/>
      <c r="B14" s="20"/>
      <c r="C14" s="23" t="s">
        <v>618</v>
      </c>
      <c r="D14" s="1"/>
      <c r="E14" s="32"/>
      <c r="F14" s="1"/>
      <c r="G14" s="1"/>
      <c r="H14" s="1"/>
      <c r="I14" s="1"/>
      <c r="J14" s="1"/>
    </row>
    <row r="15" spans="1:10" ht="19" x14ac:dyDescent="0.25">
      <c r="A15" s="20"/>
      <c r="B15" s="1" t="s">
        <v>619</v>
      </c>
      <c r="C15" s="144" t="s">
        <v>620</v>
      </c>
      <c r="D15" s="141" t="s">
        <v>621</v>
      </c>
      <c r="E15" s="145" t="s">
        <v>594</v>
      </c>
      <c r="F15" s="1" t="s">
        <v>622</v>
      </c>
      <c r="G15" s="1" t="s">
        <v>623</v>
      </c>
      <c r="H15" s="1" t="s">
        <v>624</v>
      </c>
      <c r="I15" s="1"/>
      <c r="J15" s="1"/>
    </row>
    <row r="16" spans="1:10" x14ac:dyDescent="0.2">
      <c r="A16" s="20"/>
      <c r="B16" s="1"/>
      <c r="C16" s="23" t="s">
        <v>625</v>
      </c>
      <c r="D16" s="1"/>
      <c r="E16" s="32"/>
      <c r="F16" s="1"/>
      <c r="G16" s="1"/>
      <c r="H16" s="1"/>
      <c r="I16" s="1" t="s">
        <v>626</v>
      </c>
      <c r="J16" s="1" t="s">
        <v>627</v>
      </c>
    </row>
    <row r="17" spans="1:10" x14ac:dyDescent="0.2">
      <c r="A17" s="20"/>
      <c r="B17" s="1"/>
      <c r="C17" s="23" t="s">
        <v>628</v>
      </c>
      <c r="D17" s="1"/>
      <c r="E17" s="32"/>
      <c r="F17" s="1"/>
      <c r="G17" s="1"/>
      <c r="H17" s="1"/>
      <c r="I17" s="1" t="s">
        <v>629</v>
      </c>
      <c r="J17" s="1" t="s">
        <v>938</v>
      </c>
    </row>
    <row r="18" spans="1:10" x14ac:dyDescent="0.2">
      <c r="A18" s="20"/>
      <c r="B18" s="1"/>
      <c r="C18" s="23" t="s">
        <v>630</v>
      </c>
      <c r="D18" s="1"/>
      <c r="E18" s="32"/>
      <c r="F18" s="1"/>
      <c r="G18" s="1"/>
      <c r="H18" s="1"/>
      <c r="I18" s="1" t="s">
        <v>631</v>
      </c>
      <c r="J18" s="1" t="s">
        <v>632</v>
      </c>
    </row>
    <row r="19" spans="1:10" ht="19" x14ac:dyDescent="0.25">
      <c r="A19" s="20"/>
      <c r="B19" s="1" t="s">
        <v>633</v>
      </c>
      <c r="C19" s="144" t="s">
        <v>634</v>
      </c>
      <c r="D19" s="141" t="s">
        <v>621</v>
      </c>
      <c r="E19" s="145" t="s">
        <v>594</v>
      </c>
      <c r="F19" s="1" t="s">
        <v>635</v>
      </c>
      <c r="G19" s="1" t="s">
        <v>636</v>
      </c>
      <c r="H19" s="1" t="s">
        <v>624</v>
      </c>
      <c r="I19" s="1"/>
      <c r="J19" s="1"/>
    </row>
    <row r="20" spans="1:10" x14ac:dyDescent="0.2">
      <c r="A20" s="20"/>
      <c r="B20" s="1"/>
      <c r="C20" s="23" t="s">
        <v>637</v>
      </c>
      <c r="D20" s="1"/>
      <c r="E20" s="32"/>
      <c r="F20" s="1"/>
      <c r="G20" s="1"/>
      <c r="H20" s="1"/>
      <c r="I20" s="1" t="s">
        <v>638</v>
      </c>
      <c r="J20" s="1" t="s">
        <v>639</v>
      </c>
    </row>
    <row r="21" spans="1:10" x14ac:dyDescent="0.2">
      <c r="A21" s="20"/>
      <c r="B21" s="1"/>
      <c r="C21" s="23" t="s">
        <v>640</v>
      </c>
      <c r="D21" s="1"/>
      <c r="E21" s="32"/>
      <c r="F21" s="1"/>
      <c r="G21" s="1"/>
      <c r="H21" s="1"/>
      <c r="I21" s="1" t="s">
        <v>641</v>
      </c>
      <c r="J21" s="1"/>
    </row>
    <row r="22" spans="1:10" x14ac:dyDescent="0.2">
      <c r="A22" s="20"/>
      <c r="B22" s="1"/>
      <c r="C22" s="23" t="s">
        <v>642</v>
      </c>
      <c r="D22" s="1"/>
      <c r="E22" s="32"/>
      <c r="F22" s="1"/>
      <c r="G22" s="1"/>
      <c r="H22" s="1"/>
      <c r="I22" s="1" t="s">
        <v>643</v>
      </c>
      <c r="J22" s="1"/>
    </row>
    <row r="23" spans="1:10" ht="19" x14ac:dyDescent="0.25">
      <c r="A23" s="20"/>
      <c r="B23" s="1" t="s">
        <v>644</v>
      </c>
      <c r="C23" s="144" t="s">
        <v>645</v>
      </c>
      <c r="D23" s="141" t="s">
        <v>593</v>
      </c>
      <c r="E23" s="145" t="s">
        <v>609</v>
      </c>
      <c r="F23" s="1" t="s">
        <v>646</v>
      </c>
      <c r="G23" s="1" t="s">
        <v>647</v>
      </c>
      <c r="H23" s="1" t="s">
        <v>648</v>
      </c>
      <c r="I23" s="1"/>
      <c r="J23" s="1"/>
    </row>
    <row r="24" spans="1:10" x14ac:dyDescent="0.2">
      <c r="A24" s="20"/>
      <c r="B24" s="1"/>
      <c r="C24" s="23" t="s">
        <v>649</v>
      </c>
      <c r="D24" s="20"/>
      <c r="E24" s="22"/>
      <c r="F24" s="20"/>
      <c r="G24" s="1"/>
      <c r="H24" s="20"/>
      <c r="I24" s="1" t="s">
        <v>650</v>
      </c>
      <c r="J24" s="1" t="s">
        <v>651</v>
      </c>
    </row>
    <row r="25" spans="1:10" x14ac:dyDescent="0.2">
      <c r="A25" s="20"/>
      <c r="B25" s="1"/>
      <c r="C25" s="23" t="s">
        <v>652</v>
      </c>
      <c r="D25" s="20"/>
      <c r="E25" s="22"/>
      <c r="F25" s="1"/>
      <c r="G25" s="1"/>
      <c r="H25" s="1"/>
      <c r="I25" s="1" t="s">
        <v>653</v>
      </c>
      <c r="J25" s="1" t="s">
        <v>654</v>
      </c>
    </row>
    <row r="26" spans="1:10" x14ac:dyDescent="0.2">
      <c r="A26" s="20"/>
      <c r="B26" s="1"/>
      <c r="C26" s="23" t="s">
        <v>655</v>
      </c>
      <c r="D26" s="20"/>
      <c r="E26" s="22"/>
      <c r="F26" s="1"/>
      <c r="G26" s="1"/>
      <c r="H26" s="1"/>
      <c r="I26" s="1" t="s">
        <v>656</v>
      </c>
      <c r="J26" s="1" t="s">
        <v>647</v>
      </c>
    </row>
    <row r="27" spans="1:10" x14ac:dyDescent="0.2">
      <c r="A27" s="20"/>
      <c r="B27" s="20"/>
      <c r="C27" s="23"/>
      <c r="D27" s="20"/>
      <c r="E27" s="32"/>
      <c r="F27" s="20"/>
      <c r="G27" s="1"/>
      <c r="H27" s="1"/>
      <c r="I27" s="1"/>
      <c r="J27" s="20"/>
    </row>
    <row r="28" spans="1:10" ht="19" x14ac:dyDescent="0.25">
      <c r="A28" s="140" t="s">
        <v>450</v>
      </c>
      <c r="B28" s="1" t="s">
        <v>657</v>
      </c>
      <c r="C28" s="144" t="s">
        <v>658</v>
      </c>
      <c r="D28" s="141" t="s">
        <v>593</v>
      </c>
      <c r="E28" s="145" t="s">
        <v>659</v>
      </c>
      <c r="F28" s="1" t="s">
        <v>660</v>
      </c>
      <c r="G28" s="1" t="s">
        <v>661</v>
      </c>
      <c r="H28" s="1" t="s">
        <v>662</v>
      </c>
      <c r="I28" s="1"/>
      <c r="J28" s="20"/>
    </row>
    <row r="29" spans="1:10" ht="19" x14ac:dyDescent="0.25">
      <c r="A29" s="7" t="s">
        <v>663</v>
      </c>
      <c r="B29" s="1"/>
      <c r="C29" s="23" t="s">
        <v>664</v>
      </c>
      <c r="D29" s="147"/>
      <c r="E29" s="145"/>
      <c r="F29" s="141"/>
      <c r="G29" s="141"/>
      <c r="H29" s="141"/>
      <c r="I29" s="2" t="s">
        <v>665</v>
      </c>
      <c r="J29" s="1">
        <v>175</v>
      </c>
    </row>
    <row r="30" spans="1:10" x14ac:dyDescent="0.2">
      <c r="A30" s="20">
        <v>1276829</v>
      </c>
      <c r="B30" s="1"/>
      <c r="C30" s="23" t="s">
        <v>666</v>
      </c>
      <c r="D30" s="1"/>
      <c r="E30" s="32"/>
      <c r="F30" s="1"/>
      <c r="G30" s="1"/>
      <c r="H30" s="1"/>
      <c r="I30" s="1" t="s">
        <v>656</v>
      </c>
      <c r="J30" s="1" t="s">
        <v>647</v>
      </c>
    </row>
    <row r="31" spans="1:10" ht="19" x14ac:dyDescent="0.25">
      <c r="A31" s="20"/>
      <c r="B31" s="1" t="s">
        <v>667</v>
      </c>
      <c r="C31" s="144" t="s">
        <v>668</v>
      </c>
      <c r="D31" s="141" t="s">
        <v>593</v>
      </c>
      <c r="E31" s="145" t="s">
        <v>594</v>
      </c>
      <c r="F31" s="1" t="s">
        <v>669</v>
      </c>
      <c r="G31" s="1" t="s">
        <v>670</v>
      </c>
      <c r="H31" s="1" t="s">
        <v>597</v>
      </c>
      <c r="I31" s="1"/>
      <c r="J31" s="1"/>
    </row>
    <row r="32" spans="1:10" x14ac:dyDescent="0.2">
      <c r="A32" s="20"/>
      <c r="B32" s="1"/>
      <c r="C32" s="23" t="s">
        <v>671</v>
      </c>
      <c r="D32" s="1"/>
      <c r="E32" s="32"/>
      <c r="F32" s="1"/>
      <c r="G32" s="1"/>
      <c r="H32" s="1"/>
      <c r="I32" s="1" t="s">
        <v>672</v>
      </c>
      <c r="J32" s="1" t="s">
        <v>673</v>
      </c>
    </row>
    <row r="33" spans="1:10" x14ac:dyDescent="0.2">
      <c r="A33" s="20"/>
      <c r="B33" s="1"/>
      <c r="C33" s="23" t="s">
        <v>674</v>
      </c>
      <c r="D33" s="1"/>
      <c r="E33" s="32"/>
      <c r="F33" s="1"/>
      <c r="G33" s="1"/>
      <c r="H33" s="1"/>
      <c r="I33" s="1" t="s">
        <v>675</v>
      </c>
      <c r="J33" s="1" t="s">
        <v>676</v>
      </c>
    </row>
    <row r="34" spans="1:10" ht="19" x14ac:dyDescent="0.25">
      <c r="A34" s="20"/>
      <c r="B34" s="1" t="s">
        <v>677</v>
      </c>
      <c r="C34" s="144" t="s">
        <v>678</v>
      </c>
      <c r="D34" s="141" t="s">
        <v>593</v>
      </c>
      <c r="E34" s="145" t="s">
        <v>659</v>
      </c>
      <c r="F34" s="1" t="s">
        <v>679</v>
      </c>
      <c r="G34" s="1" t="s">
        <v>661</v>
      </c>
      <c r="H34" s="1" t="s">
        <v>680</v>
      </c>
      <c r="I34" s="1"/>
      <c r="J34" s="20"/>
    </row>
    <row r="35" spans="1:10" x14ac:dyDescent="0.2">
      <c r="A35" s="20"/>
      <c r="B35" s="1"/>
      <c r="C35" s="23" t="s">
        <v>681</v>
      </c>
      <c r="D35" s="20"/>
      <c r="E35" s="22"/>
      <c r="F35" s="1"/>
      <c r="G35" s="1"/>
      <c r="H35" s="1"/>
      <c r="I35" s="1" t="s">
        <v>682</v>
      </c>
      <c r="J35" s="1" t="s">
        <v>683</v>
      </c>
    </row>
    <row r="36" spans="1:10" x14ac:dyDescent="0.2">
      <c r="A36" s="20"/>
      <c r="B36" s="1"/>
      <c r="C36" s="23" t="s">
        <v>684</v>
      </c>
      <c r="D36" s="20"/>
      <c r="E36" s="22"/>
      <c r="F36" s="1"/>
      <c r="G36" s="1"/>
      <c r="H36" s="1"/>
      <c r="I36" s="1" t="s">
        <v>685</v>
      </c>
      <c r="J36" s="1" t="s">
        <v>686</v>
      </c>
    </row>
    <row r="37" spans="1:10" ht="19" x14ac:dyDescent="0.25">
      <c r="A37" s="20"/>
      <c r="B37" s="1" t="s">
        <v>687</v>
      </c>
      <c r="C37" s="144" t="s">
        <v>688</v>
      </c>
      <c r="D37" s="141" t="s">
        <v>593</v>
      </c>
      <c r="E37" s="145" t="s">
        <v>659</v>
      </c>
      <c r="F37" s="1" t="s">
        <v>689</v>
      </c>
      <c r="G37" s="1" t="s">
        <v>661</v>
      </c>
      <c r="H37" s="1" t="s">
        <v>648</v>
      </c>
      <c r="I37" s="1"/>
      <c r="J37" s="20"/>
    </row>
    <row r="38" spans="1:10" x14ac:dyDescent="0.2">
      <c r="A38" s="20"/>
      <c r="B38" s="20"/>
      <c r="C38" s="23" t="s">
        <v>690</v>
      </c>
      <c r="D38" s="1"/>
      <c r="E38" s="32"/>
      <c r="F38" s="1"/>
      <c r="G38" s="1"/>
      <c r="H38" s="1"/>
      <c r="I38" s="1" t="s">
        <v>691</v>
      </c>
      <c r="J38" s="1" t="s">
        <v>692</v>
      </c>
    </row>
    <row r="39" spans="1:10" x14ac:dyDescent="0.2">
      <c r="A39" s="20"/>
      <c r="B39" s="20"/>
      <c r="C39" s="23" t="s">
        <v>693</v>
      </c>
      <c r="D39" s="1"/>
      <c r="E39" s="32"/>
      <c r="F39" s="1"/>
      <c r="G39" s="1"/>
      <c r="H39" s="1"/>
      <c r="I39" s="1" t="s">
        <v>694</v>
      </c>
      <c r="J39" s="1" t="s">
        <v>617</v>
      </c>
    </row>
    <row r="40" spans="1:10" x14ac:dyDescent="0.2">
      <c r="A40" s="20"/>
      <c r="B40" s="20"/>
      <c r="C40" s="23"/>
      <c r="D40" s="20"/>
      <c r="E40" s="22"/>
      <c r="F40" s="1"/>
      <c r="G40" s="1"/>
      <c r="H40" s="1"/>
      <c r="I40" s="1"/>
      <c r="J40" s="20"/>
    </row>
    <row r="41" spans="1:10" ht="19" x14ac:dyDescent="0.25">
      <c r="A41" s="140" t="s">
        <v>928</v>
      </c>
      <c r="B41" s="1" t="s">
        <v>695</v>
      </c>
      <c r="C41" s="144" t="s">
        <v>696</v>
      </c>
      <c r="D41" s="141" t="s">
        <v>593</v>
      </c>
      <c r="E41" s="145" t="s">
        <v>659</v>
      </c>
      <c r="F41" s="1" t="s">
        <v>697</v>
      </c>
      <c r="G41" s="1" t="s">
        <v>651</v>
      </c>
      <c r="H41" s="1" t="s">
        <v>662</v>
      </c>
      <c r="I41" s="1"/>
      <c r="J41" s="20"/>
    </row>
    <row r="42" spans="1:10" x14ac:dyDescent="0.2">
      <c r="A42" s="7" t="s">
        <v>698</v>
      </c>
      <c r="B42" s="1"/>
      <c r="C42" s="23" t="s">
        <v>699</v>
      </c>
      <c r="D42" s="1"/>
      <c r="E42" s="22"/>
      <c r="F42" s="1"/>
      <c r="G42" s="1"/>
      <c r="H42" s="1"/>
      <c r="I42" s="1" t="s">
        <v>700</v>
      </c>
      <c r="J42" s="1" t="s">
        <v>651</v>
      </c>
    </row>
    <row r="43" spans="1:10" x14ac:dyDescent="0.2">
      <c r="A43" s="20">
        <v>1278063</v>
      </c>
      <c r="B43" s="1"/>
      <c r="C43" s="23" t="s">
        <v>701</v>
      </c>
      <c r="D43" s="1"/>
      <c r="E43" s="22"/>
      <c r="F43" s="1"/>
      <c r="G43" s="1"/>
      <c r="H43" s="1" t="s">
        <v>702</v>
      </c>
      <c r="I43" s="1" t="s">
        <v>703</v>
      </c>
      <c r="J43" s="1" t="s">
        <v>704</v>
      </c>
    </row>
    <row r="44" spans="1:10" x14ac:dyDescent="0.2">
      <c r="A44" s="20"/>
      <c r="B44" s="1"/>
      <c r="C44" s="23"/>
      <c r="D44" s="1"/>
      <c r="E44" s="32"/>
      <c r="F44" s="1"/>
      <c r="G44" s="1"/>
      <c r="H44" s="1"/>
      <c r="I44" s="1"/>
      <c r="J44" s="20"/>
    </row>
    <row r="45" spans="1:10" ht="19" x14ac:dyDescent="0.25">
      <c r="A45" s="20"/>
      <c r="B45" s="1" t="s">
        <v>705</v>
      </c>
      <c r="C45" s="144" t="s">
        <v>706</v>
      </c>
      <c r="D45" s="141" t="s">
        <v>593</v>
      </c>
      <c r="E45" s="145" t="s">
        <v>594</v>
      </c>
      <c r="F45" s="1" t="s">
        <v>707</v>
      </c>
      <c r="G45" s="1" t="s">
        <v>673</v>
      </c>
      <c r="H45" s="1" t="s">
        <v>708</v>
      </c>
      <c r="I45" s="1"/>
      <c r="J45" s="20"/>
    </row>
    <row r="46" spans="1:10" x14ac:dyDescent="0.2">
      <c r="A46" s="20"/>
      <c r="B46" s="1"/>
      <c r="C46" s="23" t="s">
        <v>709</v>
      </c>
      <c r="D46" s="1"/>
      <c r="E46" s="32"/>
      <c r="F46" s="1"/>
      <c r="G46" s="1"/>
      <c r="H46" s="1"/>
      <c r="I46" s="1" t="s">
        <v>710</v>
      </c>
      <c r="J46" s="1" t="s">
        <v>711</v>
      </c>
    </row>
    <row r="47" spans="1:10" x14ac:dyDescent="0.2">
      <c r="A47" s="20"/>
      <c r="B47" s="1"/>
      <c r="C47" s="23" t="s">
        <v>712</v>
      </c>
      <c r="D47" s="1"/>
      <c r="E47" s="32"/>
      <c r="F47" s="1"/>
      <c r="G47" s="1"/>
      <c r="H47" s="1"/>
      <c r="I47" s="1" t="s">
        <v>713</v>
      </c>
      <c r="J47" s="1" t="s">
        <v>714</v>
      </c>
    </row>
    <row r="48" spans="1:10" x14ac:dyDescent="0.2">
      <c r="A48" s="20"/>
      <c r="B48" s="1"/>
      <c r="C48" s="23" t="s">
        <v>715</v>
      </c>
      <c r="D48" s="1"/>
      <c r="E48" s="32"/>
      <c r="F48" s="1"/>
      <c r="G48" s="1"/>
      <c r="H48" s="1"/>
      <c r="I48" s="1" t="s">
        <v>716</v>
      </c>
      <c r="J48" s="1" t="s">
        <v>717</v>
      </c>
    </row>
    <row r="49" spans="1:10" x14ac:dyDescent="0.2">
      <c r="A49" s="20"/>
      <c r="B49" s="1"/>
      <c r="C49" s="23"/>
      <c r="D49" s="1"/>
      <c r="E49" s="32"/>
      <c r="F49" s="1"/>
      <c r="G49" s="1"/>
      <c r="H49" s="1"/>
      <c r="I49" s="1"/>
      <c r="J49" s="20"/>
    </row>
    <row r="50" spans="1:10" ht="19" x14ac:dyDescent="0.25">
      <c r="A50" s="20"/>
      <c r="B50" s="1" t="s">
        <v>667</v>
      </c>
      <c r="C50" s="144" t="s">
        <v>718</v>
      </c>
      <c r="D50" s="141" t="s">
        <v>593</v>
      </c>
      <c r="E50" s="145" t="s">
        <v>659</v>
      </c>
      <c r="F50" s="1" t="s">
        <v>719</v>
      </c>
      <c r="G50" s="1" t="s">
        <v>611</v>
      </c>
      <c r="H50" s="1" t="s">
        <v>597</v>
      </c>
      <c r="I50" s="1"/>
      <c r="J50" s="20"/>
    </row>
    <row r="51" spans="1:10" x14ac:dyDescent="0.2">
      <c r="A51" s="20"/>
      <c r="B51" s="1"/>
      <c r="C51" s="23" t="s">
        <v>720</v>
      </c>
      <c r="D51" s="1"/>
      <c r="E51" s="32"/>
      <c r="F51" s="1"/>
      <c r="G51" s="1"/>
      <c r="H51" s="1"/>
      <c r="I51" s="1" t="s">
        <v>721</v>
      </c>
      <c r="J51" s="1" t="s">
        <v>686</v>
      </c>
    </row>
    <row r="52" spans="1:10" x14ac:dyDescent="0.2">
      <c r="A52" s="20"/>
      <c r="B52" s="1"/>
      <c r="C52" s="23" t="s">
        <v>722</v>
      </c>
      <c r="D52" s="1"/>
      <c r="E52" s="32"/>
      <c r="F52" s="1"/>
      <c r="G52" s="1"/>
      <c r="H52" s="1"/>
      <c r="I52" s="1" t="s">
        <v>723</v>
      </c>
      <c r="J52" s="1" t="s">
        <v>661</v>
      </c>
    </row>
    <row r="53" spans="1:10" x14ac:dyDescent="0.2">
      <c r="A53" s="20"/>
      <c r="B53" s="1"/>
      <c r="C53" s="23"/>
      <c r="D53" s="1"/>
      <c r="E53" s="32"/>
      <c r="F53" s="1"/>
      <c r="G53" s="1"/>
      <c r="H53" s="1"/>
      <c r="I53" s="1"/>
      <c r="J53" s="20"/>
    </row>
    <row r="54" spans="1:10" ht="19" x14ac:dyDescent="0.25">
      <c r="A54" s="140" t="s">
        <v>930</v>
      </c>
      <c r="B54" s="1" t="s">
        <v>724</v>
      </c>
      <c r="C54" s="144" t="s">
        <v>725</v>
      </c>
      <c r="D54" s="141" t="s">
        <v>593</v>
      </c>
      <c r="E54" s="145" t="s">
        <v>594</v>
      </c>
      <c r="F54" s="1" t="s">
        <v>726</v>
      </c>
      <c r="G54" s="1" t="s">
        <v>727</v>
      </c>
      <c r="H54" s="1" t="s">
        <v>597</v>
      </c>
      <c r="I54" s="1"/>
      <c r="J54" s="20"/>
    </row>
    <row r="55" spans="1:10" x14ac:dyDescent="0.2">
      <c r="A55" s="7" t="s">
        <v>728</v>
      </c>
      <c r="B55" s="1"/>
      <c r="C55" s="23" t="s">
        <v>729</v>
      </c>
      <c r="D55" s="1"/>
      <c r="E55" s="32"/>
      <c r="F55" s="20"/>
      <c r="G55" s="1"/>
      <c r="H55" s="1"/>
      <c r="I55" s="1" t="s">
        <v>726</v>
      </c>
      <c r="J55" s="1" t="s">
        <v>727</v>
      </c>
    </row>
    <row r="56" spans="1:10" x14ac:dyDescent="0.2">
      <c r="A56" s="20">
        <v>1278662</v>
      </c>
      <c r="B56" s="1"/>
      <c r="C56" s="23" t="s">
        <v>730</v>
      </c>
      <c r="D56" s="1"/>
      <c r="E56" s="32"/>
      <c r="F56" s="1"/>
      <c r="G56" s="1"/>
      <c r="H56" s="1"/>
      <c r="I56" s="148" t="s">
        <v>731</v>
      </c>
      <c r="J56" s="1">
        <v>27</v>
      </c>
    </row>
    <row r="57" spans="1:10" ht="19" x14ac:dyDescent="0.25">
      <c r="A57" s="20"/>
      <c r="B57" s="1" t="s">
        <v>732</v>
      </c>
      <c r="C57" s="144" t="s">
        <v>733</v>
      </c>
      <c r="D57" s="141" t="s">
        <v>621</v>
      </c>
      <c r="E57" s="145" t="s">
        <v>734</v>
      </c>
      <c r="F57" s="1"/>
      <c r="G57" s="1"/>
      <c r="H57" s="1" t="s">
        <v>612</v>
      </c>
      <c r="I57" s="1"/>
      <c r="J57" s="20"/>
    </row>
    <row r="58" spans="1:10" x14ac:dyDescent="0.2">
      <c r="A58" s="20"/>
      <c r="B58" s="1"/>
      <c r="C58" s="23" t="s">
        <v>735</v>
      </c>
      <c r="D58" s="1"/>
      <c r="E58" s="32"/>
      <c r="F58" s="1"/>
      <c r="G58" s="1"/>
      <c r="H58" s="1"/>
      <c r="I58" s="148" t="s">
        <v>736</v>
      </c>
      <c r="J58" s="1" t="s">
        <v>737</v>
      </c>
    </row>
    <row r="59" spans="1:10" x14ac:dyDescent="0.2">
      <c r="A59" s="20"/>
      <c r="B59" s="1"/>
      <c r="C59" s="23" t="s">
        <v>738</v>
      </c>
      <c r="D59" s="1"/>
      <c r="E59" s="32"/>
      <c r="F59" s="1"/>
      <c r="G59" s="1"/>
      <c r="H59" s="1"/>
      <c r="I59" s="148" t="s">
        <v>739</v>
      </c>
      <c r="J59" s="1" t="s">
        <v>740</v>
      </c>
    </row>
    <row r="60" spans="1:10" ht="19" x14ac:dyDescent="0.25">
      <c r="A60" s="20" t="s">
        <v>741</v>
      </c>
      <c r="B60" s="1" t="s">
        <v>742</v>
      </c>
      <c r="C60" s="144" t="s">
        <v>743</v>
      </c>
      <c r="D60" s="141" t="s">
        <v>593</v>
      </c>
      <c r="E60" s="145" t="s">
        <v>609</v>
      </c>
      <c r="F60" s="1" t="s">
        <v>744</v>
      </c>
      <c r="G60" s="1" t="s">
        <v>686</v>
      </c>
      <c r="H60" s="1" t="s">
        <v>612</v>
      </c>
      <c r="I60" s="1"/>
      <c r="J60" s="20"/>
    </row>
    <row r="61" spans="1:10" x14ac:dyDescent="0.2">
      <c r="A61" s="20"/>
      <c r="B61" s="1"/>
      <c r="C61" s="23" t="s">
        <v>745</v>
      </c>
      <c r="D61" s="1"/>
      <c r="E61" s="32"/>
      <c r="F61" s="1"/>
      <c r="G61" s="1"/>
      <c r="H61" s="1"/>
      <c r="I61" s="1" t="s">
        <v>746</v>
      </c>
      <c r="J61" s="1" t="s">
        <v>747</v>
      </c>
    </row>
    <row r="62" spans="1:10" x14ac:dyDescent="0.2">
      <c r="A62" s="20"/>
      <c r="B62" s="1"/>
      <c r="C62" s="23" t="s">
        <v>748</v>
      </c>
      <c r="D62" s="1"/>
      <c r="E62" s="32"/>
      <c r="F62" s="1"/>
      <c r="G62" s="1"/>
      <c r="H62" s="1"/>
      <c r="I62" s="1" t="s">
        <v>749</v>
      </c>
      <c r="J62" s="1" t="s">
        <v>750</v>
      </c>
    </row>
    <row r="63" spans="1:10" ht="19" x14ac:dyDescent="0.25">
      <c r="A63" s="20"/>
      <c r="B63" s="1" t="s">
        <v>751</v>
      </c>
      <c r="C63" s="144" t="s">
        <v>752</v>
      </c>
      <c r="D63" s="141" t="s">
        <v>593</v>
      </c>
      <c r="E63" s="145" t="s">
        <v>609</v>
      </c>
      <c r="F63" s="1" t="s">
        <v>753</v>
      </c>
      <c r="G63" s="1" t="s">
        <v>754</v>
      </c>
      <c r="H63" s="1" t="s">
        <v>755</v>
      </c>
      <c r="I63" s="1"/>
      <c r="J63" s="20"/>
    </row>
    <row r="64" spans="1:10" x14ac:dyDescent="0.2">
      <c r="A64" s="20"/>
      <c r="B64" s="1"/>
      <c r="C64" s="23" t="s">
        <v>756</v>
      </c>
      <c r="D64" s="1"/>
      <c r="E64" s="32"/>
      <c r="F64" s="1"/>
      <c r="G64" s="1"/>
      <c r="H64" s="1"/>
      <c r="I64" s="1" t="s">
        <v>757</v>
      </c>
      <c r="J64" s="1" t="s">
        <v>750</v>
      </c>
    </row>
    <row r="65" spans="1:10" x14ac:dyDescent="0.2">
      <c r="A65" s="20"/>
      <c r="B65" s="1"/>
      <c r="C65" s="23" t="s">
        <v>758</v>
      </c>
      <c r="D65" s="1"/>
      <c r="E65" s="32"/>
      <c r="F65" s="1"/>
      <c r="G65" s="1"/>
      <c r="H65" s="1"/>
      <c r="I65" s="1" t="s">
        <v>759</v>
      </c>
      <c r="J65" s="1" t="s">
        <v>760</v>
      </c>
    </row>
    <row r="66" spans="1:10" ht="19" x14ac:dyDescent="0.25">
      <c r="A66" s="20"/>
      <c r="B66" s="1" t="s">
        <v>761</v>
      </c>
      <c r="C66" s="144" t="s">
        <v>762</v>
      </c>
      <c r="D66" s="141" t="s">
        <v>593</v>
      </c>
      <c r="E66" s="145" t="s">
        <v>609</v>
      </c>
      <c r="F66" s="1" t="s">
        <v>763</v>
      </c>
      <c r="G66" s="1" t="s">
        <v>611</v>
      </c>
      <c r="H66" s="1" t="s">
        <v>764</v>
      </c>
      <c r="I66" s="1"/>
      <c r="J66" s="20"/>
    </row>
    <row r="67" spans="1:10" x14ac:dyDescent="0.2">
      <c r="A67" s="20"/>
      <c r="B67" s="1"/>
      <c r="C67" s="23" t="s">
        <v>765</v>
      </c>
      <c r="D67" s="1"/>
      <c r="E67" s="32"/>
      <c r="F67" s="20"/>
      <c r="G67" s="1"/>
      <c r="H67" s="1"/>
      <c r="I67" s="1" t="s">
        <v>766</v>
      </c>
      <c r="J67" s="1" t="s">
        <v>704</v>
      </c>
    </row>
    <row r="68" spans="1:10" x14ac:dyDescent="0.2">
      <c r="A68" s="20"/>
      <c r="B68" s="1"/>
      <c r="C68" s="23" t="s">
        <v>767</v>
      </c>
      <c r="D68" s="1"/>
      <c r="E68" s="32"/>
      <c r="F68" s="1"/>
      <c r="G68" s="1"/>
      <c r="H68" s="1"/>
      <c r="I68" s="1" t="s">
        <v>768</v>
      </c>
      <c r="J68" s="1" t="s">
        <v>769</v>
      </c>
    </row>
    <row r="69" spans="1:10" ht="19" x14ac:dyDescent="0.25">
      <c r="A69" s="20"/>
      <c r="B69" s="1" t="s">
        <v>770</v>
      </c>
      <c r="C69" s="144" t="s">
        <v>771</v>
      </c>
      <c r="D69" s="141" t="s">
        <v>593</v>
      </c>
      <c r="E69" s="145" t="s">
        <v>659</v>
      </c>
      <c r="F69" s="1" t="s">
        <v>772</v>
      </c>
      <c r="G69" s="1" t="s">
        <v>773</v>
      </c>
      <c r="H69" s="1" t="s">
        <v>755</v>
      </c>
      <c r="I69" s="1"/>
      <c r="J69" s="20"/>
    </row>
    <row r="70" spans="1:10" x14ac:dyDescent="0.2">
      <c r="A70" s="20"/>
      <c r="B70" s="1"/>
      <c r="C70" s="23" t="s">
        <v>774</v>
      </c>
      <c r="D70" s="1"/>
      <c r="E70" s="32"/>
      <c r="F70" s="1"/>
      <c r="G70" s="1"/>
      <c r="H70" s="1"/>
      <c r="I70" s="1" t="s">
        <v>775</v>
      </c>
      <c r="J70" s="1" t="s">
        <v>773</v>
      </c>
    </row>
    <row r="71" spans="1:10" x14ac:dyDescent="0.2">
      <c r="A71" s="20"/>
      <c r="B71" s="20"/>
      <c r="C71" s="23" t="s">
        <v>776</v>
      </c>
      <c r="D71" s="1"/>
      <c r="E71" s="32"/>
      <c r="F71" s="1"/>
      <c r="G71" s="1"/>
      <c r="H71" s="1"/>
      <c r="I71" s="1" t="s">
        <v>772</v>
      </c>
      <c r="J71" s="1" t="s">
        <v>661</v>
      </c>
    </row>
    <row r="72" spans="1:10" ht="19" x14ac:dyDescent="0.25">
      <c r="A72" s="20"/>
      <c r="B72" s="1" t="s">
        <v>777</v>
      </c>
      <c r="C72" s="144" t="s">
        <v>778</v>
      </c>
      <c r="D72" s="141" t="s">
        <v>593</v>
      </c>
      <c r="E72" s="145" t="s">
        <v>594</v>
      </c>
      <c r="F72" s="1" t="s">
        <v>779</v>
      </c>
      <c r="G72" s="1" t="s">
        <v>686</v>
      </c>
      <c r="H72" s="1" t="s">
        <v>764</v>
      </c>
      <c r="I72" s="1"/>
      <c r="J72" s="20"/>
    </row>
    <row r="73" spans="1:10" x14ac:dyDescent="0.2">
      <c r="A73" s="20"/>
      <c r="B73" s="1"/>
      <c r="C73" s="23" t="s">
        <v>780</v>
      </c>
      <c r="D73" s="1"/>
      <c r="E73" s="32"/>
      <c r="F73" s="1"/>
      <c r="G73" s="1"/>
      <c r="H73" s="1"/>
      <c r="I73" s="1" t="s">
        <v>779</v>
      </c>
      <c r="J73" s="1" t="s">
        <v>686</v>
      </c>
    </row>
    <row r="74" spans="1:10" x14ac:dyDescent="0.2">
      <c r="A74" s="20"/>
      <c r="B74" s="1"/>
      <c r="C74" s="23" t="s">
        <v>781</v>
      </c>
      <c r="D74" s="1"/>
      <c r="E74" s="32"/>
      <c r="F74" s="1"/>
      <c r="G74" s="1"/>
      <c r="H74" s="1"/>
      <c r="I74" s="148" t="s">
        <v>782</v>
      </c>
      <c r="J74" s="1" t="s">
        <v>783</v>
      </c>
    </row>
    <row r="75" spans="1:10" ht="19" x14ac:dyDescent="0.25">
      <c r="A75" s="20"/>
      <c r="B75" s="1" t="s">
        <v>784</v>
      </c>
      <c r="C75" s="144" t="s">
        <v>785</v>
      </c>
      <c r="D75" s="141" t="s">
        <v>593</v>
      </c>
      <c r="E75" s="145" t="s">
        <v>609</v>
      </c>
      <c r="F75" s="1" t="s">
        <v>786</v>
      </c>
      <c r="G75" s="1" t="s">
        <v>647</v>
      </c>
      <c r="H75" s="1" t="s">
        <v>624</v>
      </c>
      <c r="I75" s="1"/>
      <c r="J75" s="20"/>
    </row>
    <row r="76" spans="1:10" x14ac:dyDescent="0.2">
      <c r="A76" s="20"/>
      <c r="B76" s="1"/>
      <c r="C76" s="23" t="s">
        <v>787</v>
      </c>
      <c r="D76" s="1"/>
      <c r="E76" s="32"/>
      <c r="F76" s="1"/>
      <c r="G76" s="1"/>
      <c r="H76" s="1"/>
      <c r="I76" s="1" t="s">
        <v>786</v>
      </c>
      <c r="J76" s="1" t="s">
        <v>647</v>
      </c>
    </row>
    <row r="77" spans="1:10" x14ac:dyDescent="0.2">
      <c r="A77" s="20"/>
      <c r="B77" s="1"/>
      <c r="C77" s="23" t="s">
        <v>788</v>
      </c>
      <c r="D77" s="1"/>
      <c r="E77" s="32"/>
      <c r="F77" s="1"/>
      <c r="G77" s="1"/>
      <c r="H77" s="1"/>
      <c r="I77" s="1"/>
      <c r="J77" s="1"/>
    </row>
    <row r="78" spans="1:10" ht="19" x14ac:dyDescent="0.25">
      <c r="A78" s="20"/>
      <c r="B78" s="1" t="s">
        <v>789</v>
      </c>
      <c r="C78" s="144" t="s">
        <v>790</v>
      </c>
      <c r="D78" s="141" t="s">
        <v>593</v>
      </c>
      <c r="E78" s="145" t="s">
        <v>594</v>
      </c>
      <c r="F78" s="1" t="s">
        <v>791</v>
      </c>
      <c r="G78" s="1" t="s">
        <v>792</v>
      </c>
      <c r="H78" s="1" t="s">
        <v>662</v>
      </c>
      <c r="I78" s="1"/>
      <c r="J78" s="20"/>
    </row>
    <row r="79" spans="1:10" x14ac:dyDescent="0.2">
      <c r="A79" s="20"/>
      <c r="B79" s="1"/>
      <c r="C79" s="23" t="s">
        <v>793</v>
      </c>
      <c r="D79" s="1"/>
      <c r="E79" s="32"/>
      <c r="F79" s="1"/>
      <c r="G79" s="1"/>
      <c r="H79" s="1"/>
      <c r="I79" s="1" t="s">
        <v>794</v>
      </c>
      <c r="J79" s="1" t="s">
        <v>795</v>
      </c>
    </row>
    <row r="80" spans="1:10" x14ac:dyDescent="0.2">
      <c r="A80" s="20"/>
      <c r="B80" s="1"/>
      <c r="C80" s="23" t="s">
        <v>796</v>
      </c>
      <c r="D80" s="1"/>
      <c r="E80" s="32"/>
      <c r="F80" s="1"/>
      <c r="G80" s="1"/>
      <c r="H80" s="1"/>
      <c r="I80" s="1" t="s">
        <v>797</v>
      </c>
      <c r="J80" s="1" t="s">
        <v>798</v>
      </c>
    </row>
    <row r="81" spans="1:10" ht="19" x14ac:dyDescent="0.25">
      <c r="A81" s="20"/>
      <c r="B81" s="1" t="s">
        <v>799</v>
      </c>
      <c r="C81" s="144" t="s">
        <v>800</v>
      </c>
      <c r="D81" s="141" t="s">
        <v>593</v>
      </c>
      <c r="E81" s="145" t="s">
        <v>594</v>
      </c>
      <c r="F81" s="1" t="s">
        <v>801</v>
      </c>
      <c r="G81" s="1" t="s">
        <v>676</v>
      </c>
      <c r="H81" s="1" t="s">
        <v>708</v>
      </c>
      <c r="I81" s="1"/>
      <c r="J81" s="20"/>
    </row>
    <row r="82" spans="1:10" x14ac:dyDescent="0.2">
      <c r="A82" s="20"/>
      <c r="B82" s="1"/>
      <c r="C82" s="23" t="s">
        <v>802</v>
      </c>
      <c r="D82" s="1"/>
      <c r="E82" s="32"/>
      <c r="F82" s="1"/>
      <c r="G82" s="1"/>
      <c r="H82" s="1"/>
      <c r="I82" s="1" t="s">
        <v>803</v>
      </c>
      <c r="J82" s="1" t="s">
        <v>804</v>
      </c>
    </row>
    <row r="83" spans="1:10" x14ac:dyDescent="0.2">
      <c r="A83" s="20"/>
      <c r="B83" s="1"/>
      <c r="C83" s="23" t="s">
        <v>805</v>
      </c>
      <c r="D83" s="1"/>
      <c r="E83" s="32"/>
      <c r="F83" s="1"/>
      <c r="G83" s="1"/>
      <c r="H83" s="1"/>
      <c r="I83" s="1" t="s">
        <v>806</v>
      </c>
      <c r="J83" s="1" t="s">
        <v>807</v>
      </c>
    </row>
    <row r="84" spans="1:10" x14ac:dyDescent="0.2">
      <c r="A84" s="20"/>
      <c r="B84" s="1"/>
      <c r="C84" s="23" t="s">
        <v>808</v>
      </c>
      <c r="D84" s="1"/>
      <c r="E84" s="32"/>
      <c r="F84" s="1"/>
      <c r="G84" s="1"/>
      <c r="H84" s="1"/>
      <c r="I84" s="1" t="s">
        <v>809</v>
      </c>
      <c r="J84" s="1" t="s">
        <v>810</v>
      </c>
    </row>
    <row r="85" spans="1:10" ht="19" x14ac:dyDescent="0.25">
      <c r="A85" s="20"/>
      <c r="B85" s="149" t="s">
        <v>811</v>
      </c>
      <c r="C85" s="144" t="s">
        <v>812</v>
      </c>
      <c r="D85" s="141" t="s">
        <v>456</v>
      </c>
      <c r="E85" s="145" t="s">
        <v>734</v>
      </c>
      <c r="F85" s="62" t="s">
        <v>813</v>
      </c>
      <c r="G85" s="1"/>
      <c r="H85" s="1" t="s">
        <v>814</v>
      </c>
      <c r="I85" s="148"/>
      <c r="J85" s="150"/>
    </row>
    <row r="86" spans="1:10" x14ac:dyDescent="0.2">
      <c r="A86" s="20"/>
      <c r="B86" s="20"/>
      <c r="C86" s="23" t="s">
        <v>815</v>
      </c>
      <c r="D86" s="1"/>
      <c r="E86" s="32"/>
      <c r="F86" s="20"/>
      <c r="G86" s="1"/>
      <c r="H86" s="1" t="s">
        <v>816</v>
      </c>
      <c r="I86" s="148" t="s">
        <v>817</v>
      </c>
      <c r="J86" s="148" t="s">
        <v>818</v>
      </c>
    </row>
    <row r="87" spans="1:10" x14ac:dyDescent="0.2">
      <c r="A87" s="20"/>
      <c r="B87" s="20"/>
      <c r="C87" s="23" t="s">
        <v>819</v>
      </c>
      <c r="D87" s="1"/>
      <c r="E87" s="32"/>
      <c r="F87" s="20"/>
      <c r="G87" s="1"/>
      <c r="H87" s="1"/>
      <c r="I87" s="148" t="s">
        <v>820</v>
      </c>
      <c r="J87" s="148" t="s">
        <v>821</v>
      </c>
    </row>
    <row r="88" spans="1:10" x14ac:dyDescent="0.2">
      <c r="A88" s="20"/>
      <c r="B88" s="20"/>
      <c r="C88" s="23" t="s">
        <v>822</v>
      </c>
      <c r="D88" s="1"/>
      <c r="E88" s="32"/>
      <c r="F88" s="20"/>
      <c r="G88" s="1"/>
      <c r="H88" s="1"/>
      <c r="I88" s="148" t="s">
        <v>817</v>
      </c>
      <c r="J88" s="148" t="s">
        <v>818</v>
      </c>
    </row>
    <row r="89" spans="1:10" ht="19" x14ac:dyDescent="0.25">
      <c r="A89" s="20"/>
      <c r="B89" s="1" t="s">
        <v>823</v>
      </c>
      <c r="C89" s="144" t="s">
        <v>824</v>
      </c>
      <c r="D89" s="141" t="s">
        <v>621</v>
      </c>
      <c r="E89" s="145" t="s">
        <v>825</v>
      </c>
      <c r="F89" s="20" t="s">
        <v>826</v>
      </c>
      <c r="G89" s="1" t="s">
        <v>827</v>
      </c>
      <c r="H89" s="1" t="s">
        <v>708</v>
      </c>
      <c r="I89" s="148"/>
      <c r="J89" s="150"/>
    </row>
    <row r="90" spans="1:10" x14ac:dyDescent="0.2">
      <c r="A90" s="20"/>
      <c r="B90" s="1"/>
      <c r="C90" s="23" t="s">
        <v>828</v>
      </c>
      <c r="D90" s="1"/>
      <c r="E90" s="32"/>
      <c r="F90" s="20"/>
      <c r="G90" s="1"/>
      <c r="H90" s="1" t="s">
        <v>829</v>
      </c>
      <c r="I90" s="148" t="s">
        <v>830</v>
      </c>
      <c r="J90" s="148" t="s">
        <v>654</v>
      </c>
    </row>
    <row r="91" spans="1:10" x14ac:dyDescent="0.2">
      <c r="A91" s="20"/>
      <c r="B91" s="1"/>
      <c r="C91" s="23" t="s">
        <v>831</v>
      </c>
      <c r="D91" s="1"/>
      <c r="E91" s="32"/>
      <c r="F91" s="20"/>
      <c r="G91" s="1"/>
      <c r="H91" s="1"/>
      <c r="I91" s="148" t="s">
        <v>832</v>
      </c>
      <c r="J91" s="148" t="s">
        <v>833</v>
      </c>
    </row>
    <row r="92" spans="1:10" ht="19" x14ac:dyDescent="0.25">
      <c r="A92" s="20"/>
      <c r="B92" s="1" t="s">
        <v>834</v>
      </c>
      <c r="C92" s="144" t="s">
        <v>835</v>
      </c>
      <c r="D92" s="141" t="s">
        <v>593</v>
      </c>
      <c r="E92" s="145" t="s">
        <v>609</v>
      </c>
      <c r="F92" s="20" t="s">
        <v>836</v>
      </c>
      <c r="G92" s="1" t="s">
        <v>686</v>
      </c>
      <c r="H92" s="1" t="s">
        <v>837</v>
      </c>
      <c r="I92" s="148"/>
      <c r="J92" s="150"/>
    </row>
    <row r="93" spans="1:10" x14ac:dyDescent="0.2">
      <c r="A93" s="20"/>
      <c r="B93" s="1"/>
      <c r="C93" s="23" t="s">
        <v>838</v>
      </c>
      <c r="D93" s="1"/>
      <c r="E93" s="32"/>
      <c r="F93" s="20"/>
      <c r="G93" s="1"/>
      <c r="H93" s="1"/>
      <c r="I93" s="148" t="s">
        <v>839</v>
      </c>
      <c r="J93" s="148" t="s">
        <v>833</v>
      </c>
    </row>
    <row r="94" spans="1:10" x14ac:dyDescent="0.2">
      <c r="A94" s="20"/>
      <c r="B94" s="1"/>
      <c r="C94" s="23" t="s">
        <v>840</v>
      </c>
      <c r="D94" s="1"/>
      <c r="E94" s="32"/>
      <c r="F94" s="20"/>
      <c r="G94" s="1"/>
      <c r="H94" s="1"/>
      <c r="I94" s="148" t="s">
        <v>841</v>
      </c>
      <c r="J94" s="148" t="s">
        <v>686</v>
      </c>
    </row>
    <row r="95" spans="1:10" ht="19" x14ac:dyDescent="0.25">
      <c r="A95" s="20"/>
      <c r="B95" s="1" t="s">
        <v>842</v>
      </c>
      <c r="C95" s="144" t="s">
        <v>843</v>
      </c>
      <c r="D95" s="141" t="s">
        <v>456</v>
      </c>
      <c r="E95" s="145" t="s">
        <v>659</v>
      </c>
      <c r="F95" s="20" t="s">
        <v>844</v>
      </c>
      <c r="G95" s="1" t="s">
        <v>845</v>
      </c>
      <c r="H95" s="1" t="s">
        <v>755</v>
      </c>
      <c r="I95" s="148"/>
      <c r="J95" s="150"/>
    </row>
    <row r="96" spans="1:10" x14ac:dyDescent="0.2">
      <c r="A96" s="20"/>
      <c r="B96" s="1"/>
      <c r="C96" s="23" t="s">
        <v>846</v>
      </c>
      <c r="D96" s="1"/>
      <c r="E96" s="32"/>
      <c r="F96" s="20"/>
      <c r="G96" s="1"/>
      <c r="H96" s="1" t="s">
        <v>847</v>
      </c>
      <c r="I96" s="148" t="s">
        <v>848</v>
      </c>
      <c r="J96" s="148" t="s">
        <v>849</v>
      </c>
    </row>
    <row r="97" spans="1:10" x14ac:dyDescent="0.2">
      <c r="A97" s="20"/>
      <c r="B97" s="1"/>
      <c r="C97" s="23" t="s">
        <v>850</v>
      </c>
      <c r="D97" s="1"/>
      <c r="E97" s="32"/>
      <c r="F97" s="20"/>
      <c r="G97" s="1"/>
      <c r="H97" s="1"/>
      <c r="I97" s="148" t="s">
        <v>851</v>
      </c>
      <c r="J97" s="148" t="s">
        <v>849</v>
      </c>
    </row>
    <row r="98" spans="1:10" x14ac:dyDescent="0.2">
      <c r="A98" s="20"/>
      <c r="B98" s="1"/>
      <c r="C98" s="23" t="s">
        <v>852</v>
      </c>
      <c r="D98" s="1"/>
      <c r="E98" s="32"/>
      <c r="F98" s="20"/>
      <c r="G98" s="1"/>
      <c r="H98" s="1"/>
      <c r="I98" s="148" t="s">
        <v>853</v>
      </c>
      <c r="J98" s="148" t="s">
        <v>854</v>
      </c>
    </row>
    <row r="99" spans="1:10" ht="19" x14ac:dyDescent="0.25">
      <c r="A99" s="20"/>
      <c r="B99" s="1" t="s">
        <v>855</v>
      </c>
      <c r="C99" s="144" t="s">
        <v>856</v>
      </c>
      <c r="D99" s="141" t="s">
        <v>456</v>
      </c>
      <c r="E99" s="145" t="s">
        <v>594</v>
      </c>
      <c r="F99" s="20" t="s">
        <v>857</v>
      </c>
      <c r="G99" s="1" t="s">
        <v>858</v>
      </c>
      <c r="H99" s="1" t="s">
        <v>859</v>
      </c>
      <c r="I99" s="148"/>
      <c r="J99" s="150"/>
    </row>
    <row r="100" spans="1:10" x14ac:dyDescent="0.2">
      <c r="A100" s="20"/>
      <c r="B100" s="1"/>
      <c r="C100" s="23" t="s">
        <v>860</v>
      </c>
      <c r="D100" s="1"/>
      <c r="E100" s="32"/>
      <c r="F100" s="20"/>
      <c r="G100" s="1"/>
      <c r="H100" s="1"/>
      <c r="I100" s="148" t="s">
        <v>857</v>
      </c>
      <c r="J100" s="148" t="s">
        <v>861</v>
      </c>
    </row>
    <row r="101" spans="1:10" x14ac:dyDescent="0.2">
      <c r="A101" s="20"/>
      <c r="B101" s="1"/>
      <c r="C101" s="23" t="s">
        <v>862</v>
      </c>
      <c r="D101" s="1"/>
      <c r="E101" s="32"/>
      <c r="F101" s="20"/>
      <c r="G101" s="1"/>
      <c r="H101" s="1"/>
      <c r="I101" s="148" t="s">
        <v>863</v>
      </c>
      <c r="J101" s="148" t="s">
        <v>845</v>
      </c>
    </row>
    <row r="102" spans="1:10" x14ac:dyDescent="0.2">
      <c r="A102" s="20"/>
      <c r="B102" s="1"/>
      <c r="C102" s="23" t="s">
        <v>864</v>
      </c>
      <c r="D102" s="1"/>
      <c r="E102" s="32"/>
      <c r="F102" s="20"/>
      <c r="G102" s="1"/>
      <c r="H102" s="1"/>
      <c r="I102" s="148" t="s">
        <v>865</v>
      </c>
      <c r="J102" s="148" t="s">
        <v>866</v>
      </c>
    </row>
    <row r="103" spans="1:10" ht="19" x14ac:dyDescent="0.25">
      <c r="A103" s="20"/>
      <c r="B103" s="1" t="s">
        <v>867</v>
      </c>
      <c r="C103" s="144" t="s">
        <v>868</v>
      </c>
      <c r="D103" s="141" t="s">
        <v>456</v>
      </c>
      <c r="E103" s="145" t="s">
        <v>659</v>
      </c>
      <c r="F103" s="20" t="s">
        <v>869</v>
      </c>
      <c r="G103" s="1" t="s">
        <v>870</v>
      </c>
      <c r="H103" s="1" t="s">
        <v>597</v>
      </c>
      <c r="I103" s="148"/>
      <c r="J103" s="150"/>
    </row>
    <row r="104" spans="1:10" x14ac:dyDescent="0.2">
      <c r="A104" s="20"/>
      <c r="B104" s="1"/>
      <c r="C104" s="23" t="s">
        <v>871</v>
      </c>
      <c r="D104" s="1"/>
      <c r="E104" s="32"/>
      <c r="F104" s="20"/>
      <c r="G104" s="1"/>
      <c r="H104" s="1"/>
      <c r="I104" s="148" t="s">
        <v>872</v>
      </c>
      <c r="J104" s="148" t="s">
        <v>818</v>
      </c>
    </row>
    <row r="105" spans="1:10" x14ac:dyDescent="0.2">
      <c r="A105" s="20"/>
      <c r="B105" s="1"/>
      <c r="C105" s="23" t="s">
        <v>873</v>
      </c>
      <c r="D105" s="1"/>
      <c r="E105" s="32"/>
      <c r="F105" s="20"/>
      <c r="G105" s="1"/>
      <c r="H105" s="1"/>
      <c r="I105" s="148" t="s">
        <v>874</v>
      </c>
      <c r="J105" s="148" t="s">
        <v>875</v>
      </c>
    </row>
    <row r="106" spans="1:10" x14ac:dyDescent="0.2">
      <c r="A106" s="20"/>
      <c r="B106" s="1"/>
      <c r="C106" s="23" t="s">
        <v>876</v>
      </c>
      <c r="D106" s="1"/>
      <c r="E106" s="32"/>
      <c r="F106" s="20"/>
      <c r="G106" s="1"/>
      <c r="H106" s="1"/>
      <c r="I106" s="148" t="s">
        <v>877</v>
      </c>
      <c r="J106" s="148" t="s">
        <v>878</v>
      </c>
    </row>
    <row r="107" spans="1:10" ht="19" x14ac:dyDescent="0.25">
      <c r="A107" s="20"/>
      <c r="B107" s="1" t="s">
        <v>879</v>
      </c>
      <c r="C107" s="144" t="s">
        <v>880</v>
      </c>
      <c r="D107" s="141" t="s">
        <v>881</v>
      </c>
      <c r="E107" s="145" t="s">
        <v>882</v>
      </c>
      <c r="F107" s="20" t="s">
        <v>883</v>
      </c>
      <c r="G107" s="1" t="s">
        <v>884</v>
      </c>
      <c r="H107" s="1" t="s">
        <v>708</v>
      </c>
      <c r="I107" s="148"/>
      <c r="J107" s="150"/>
    </row>
    <row r="108" spans="1:10" x14ac:dyDescent="0.2">
      <c r="A108" s="20"/>
      <c r="B108" s="20"/>
      <c r="C108" s="23" t="s">
        <v>885</v>
      </c>
      <c r="D108" s="1"/>
      <c r="E108" s="32"/>
      <c r="F108" s="20"/>
      <c r="G108" s="1"/>
      <c r="H108" s="1"/>
      <c r="I108" s="148" t="s">
        <v>886</v>
      </c>
      <c r="J108" s="148" t="s">
        <v>887</v>
      </c>
    </row>
    <row r="109" spans="1:10" x14ac:dyDescent="0.2">
      <c r="A109" s="20"/>
      <c r="B109" s="20"/>
      <c r="C109" s="23" t="s">
        <v>888</v>
      </c>
      <c r="D109" s="1"/>
      <c r="E109" s="32"/>
      <c r="F109" s="20"/>
      <c r="G109" s="1"/>
      <c r="H109" s="1"/>
      <c r="I109" s="148" t="s">
        <v>889</v>
      </c>
      <c r="J109" s="148" t="s">
        <v>890</v>
      </c>
    </row>
    <row r="110" spans="1:10" ht="19" x14ac:dyDescent="0.25">
      <c r="A110" s="20"/>
      <c r="B110" s="1" t="s">
        <v>891</v>
      </c>
      <c r="C110" s="144" t="s">
        <v>892</v>
      </c>
      <c r="D110" s="141" t="s">
        <v>456</v>
      </c>
      <c r="E110" s="145" t="s">
        <v>659</v>
      </c>
      <c r="F110" s="20" t="s">
        <v>893</v>
      </c>
      <c r="G110" s="1" t="s">
        <v>878</v>
      </c>
      <c r="H110" s="1" t="s">
        <v>755</v>
      </c>
      <c r="I110" s="148"/>
      <c r="J110" s="150"/>
    </row>
    <row r="111" spans="1:10" x14ac:dyDescent="0.2">
      <c r="A111" s="20"/>
      <c r="B111" s="20"/>
      <c r="C111" s="23" t="s">
        <v>894</v>
      </c>
      <c r="D111" s="1"/>
      <c r="E111" s="32"/>
      <c r="F111" s="20"/>
      <c r="G111" s="1"/>
      <c r="H111" s="1" t="s">
        <v>895</v>
      </c>
      <c r="I111" s="148" t="s">
        <v>896</v>
      </c>
      <c r="J111" s="148" t="s">
        <v>878</v>
      </c>
    </row>
    <row r="112" spans="1:10" x14ac:dyDescent="0.2">
      <c r="A112" s="20"/>
      <c r="B112" s="1"/>
      <c r="C112" s="23" t="s">
        <v>897</v>
      </c>
      <c r="D112" s="1"/>
      <c r="E112" s="32"/>
      <c r="F112" s="20"/>
      <c r="G112" s="1"/>
      <c r="H112" s="1"/>
      <c r="I112" s="148" t="s">
        <v>898</v>
      </c>
      <c r="J112" s="148" t="s">
        <v>899</v>
      </c>
    </row>
    <row r="113" spans="1:10" x14ac:dyDescent="0.2">
      <c r="A113" s="20"/>
      <c r="B113" s="1"/>
      <c r="C113" s="23" t="s">
        <v>900</v>
      </c>
      <c r="D113" s="1"/>
      <c r="E113" s="32"/>
      <c r="F113" s="20"/>
      <c r="G113" s="1"/>
      <c r="H113" s="1"/>
      <c r="I113" s="148" t="s">
        <v>901</v>
      </c>
      <c r="J113" s="148" t="s">
        <v>902</v>
      </c>
    </row>
    <row r="114" spans="1:10" ht="19" x14ac:dyDescent="0.25">
      <c r="A114" s="20"/>
      <c r="B114" s="1" t="s">
        <v>903</v>
      </c>
      <c r="C114" s="144" t="s">
        <v>904</v>
      </c>
      <c r="D114" s="141" t="s">
        <v>593</v>
      </c>
      <c r="E114" s="145" t="s">
        <v>609</v>
      </c>
      <c r="F114" s="20" t="s">
        <v>905</v>
      </c>
      <c r="G114" s="1" t="s">
        <v>750</v>
      </c>
      <c r="H114" s="1" t="s">
        <v>906</v>
      </c>
      <c r="I114" s="148"/>
      <c r="J114" s="150"/>
    </row>
    <row r="115" spans="1:10" x14ac:dyDescent="0.2">
      <c r="A115" s="20"/>
      <c r="B115" s="20"/>
      <c r="C115" s="23" t="s">
        <v>907</v>
      </c>
      <c r="D115" s="1"/>
      <c r="E115" s="32"/>
      <c r="F115" s="20"/>
      <c r="G115" s="1"/>
      <c r="H115" s="1" t="s">
        <v>908</v>
      </c>
      <c r="I115" s="148" t="s">
        <v>909</v>
      </c>
      <c r="J115" s="148" t="s">
        <v>804</v>
      </c>
    </row>
    <row r="116" spans="1:10" x14ac:dyDescent="0.2">
      <c r="A116" s="20"/>
      <c r="B116" s="1"/>
      <c r="C116" s="23" t="s">
        <v>910</v>
      </c>
      <c r="D116" s="1"/>
      <c r="E116" s="32"/>
      <c r="F116" s="20"/>
      <c r="G116" s="1"/>
      <c r="H116" s="1"/>
      <c r="I116" s="148" t="s">
        <v>911</v>
      </c>
      <c r="J116" s="148" t="s">
        <v>912</v>
      </c>
    </row>
    <row r="117" spans="1:10" x14ac:dyDescent="0.2">
      <c r="A117" s="20"/>
      <c r="B117" s="1"/>
      <c r="C117" s="23" t="s">
        <v>913</v>
      </c>
      <c r="D117" s="1"/>
      <c r="E117" s="32"/>
      <c r="F117" s="20"/>
      <c r="G117" s="1"/>
      <c r="H117" s="1"/>
      <c r="I117" s="148" t="s">
        <v>914</v>
      </c>
      <c r="J117" s="148" t="s">
        <v>747</v>
      </c>
    </row>
    <row r="118" spans="1:10" ht="19" x14ac:dyDescent="0.25">
      <c r="A118" s="20"/>
      <c r="B118" s="1" t="s">
        <v>915</v>
      </c>
      <c r="C118" s="144" t="s">
        <v>916</v>
      </c>
      <c r="D118" s="141" t="s">
        <v>593</v>
      </c>
      <c r="E118" s="145" t="s">
        <v>659</v>
      </c>
      <c r="F118" s="20" t="s">
        <v>917</v>
      </c>
      <c r="G118" s="1" t="s">
        <v>611</v>
      </c>
      <c r="H118" s="1" t="s">
        <v>755</v>
      </c>
      <c r="I118" s="148"/>
      <c r="J118" s="150"/>
    </row>
    <row r="119" spans="1:10" x14ac:dyDescent="0.2">
      <c r="A119" s="20"/>
      <c r="B119" s="20"/>
      <c r="C119" s="23" t="s">
        <v>918</v>
      </c>
      <c r="D119" s="1"/>
      <c r="E119" s="32"/>
      <c r="F119" s="20"/>
      <c r="G119" s="1"/>
      <c r="H119" s="1"/>
      <c r="I119" s="148" t="s">
        <v>914</v>
      </c>
      <c r="J119" s="148" t="s">
        <v>747</v>
      </c>
    </row>
    <row r="120" spans="1:10" x14ac:dyDescent="0.2">
      <c r="A120" s="20"/>
      <c r="B120" s="1"/>
      <c r="C120" s="23" t="s">
        <v>919</v>
      </c>
      <c r="D120" s="1"/>
      <c r="E120" s="32"/>
      <c r="F120" s="20"/>
      <c r="G120" s="1"/>
      <c r="H120" s="1"/>
      <c r="I120" s="148" t="s">
        <v>920</v>
      </c>
      <c r="J120" s="148" t="s">
        <v>611</v>
      </c>
    </row>
    <row r="121" spans="1:10" ht="19" x14ac:dyDescent="0.25">
      <c r="A121" s="20"/>
      <c r="B121" s="1" t="s">
        <v>921</v>
      </c>
      <c r="C121" s="144" t="s">
        <v>922</v>
      </c>
      <c r="D121" s="141" t="s">
        <v>593</v>
      </c>
      <c r="E121" s="145" t="s">
        <v>609</v>
      </c>
      <c r="F121" s="20" t="s">
        <v>923</v>
      </c>
      <c r="G121" s="1" t="s">
        <v>912</v>
      </c>
      <c r="H121" s="1" t="s">
        <v>755</v>
      </c>
      <c r="I121" s="148"/>
      <c r="J121" s="150"/>
    </row>
    <row r="122" spans="1:10" x14ac:dyDescent="0.2">
      <c r="A122" s="20"/>
      <c r="B122" s="20"/>
      <c r="C122" s="23" t="s">
        <v>924</v>
      </c>
      <c r="D122" s="1"/>
      <c r="E122" s="32"/>
      <c r="F122" s="20"/>
      <c r="G122" s="1"/>
      <c r="H122" s="1"/>
      <c r="I122" s="148" t="s">
        <v>925</v>
      </c>
      <c r="J122" s="148" t="s">
        <v>926</v>
      </c>
    </row>
    <row r="123" spans="1:10" x14ac:dyDescent="0.2">
      <c r="A123" s="20"/>
      <c r="B123" s="1"/>
      <c r="C123" s="23" t="s">
        <v>927</v>
      </c>
      <c r="D123" s="1"/>
      <c r="E123" s="1"/>
      <c r="F123" s="20"/>
      <c r="G123" s="20"/>
      <c r="H123" s="1"/>
      <c r="I123" s="148" t="s">
        <v>794</v>
      </c>
      <c r="J123" s="148" t="s">
        <v>795</v>
      </c>
    </row>
    <row r="124" spans="1:10" x14ac:dyDescent="0.2">
      <c r="A124" s="20"/>
      <c r="B124" s="1"/>
      <c r="C124" s="20"/>
      <c r="D124" s="20"/>
      <c r="E124" s="1"/>
      <c r="F124" s="20"/>
      <c r="G124" s="20"/>
      <c r="H124" s="1"/>
      <c r="I124" s="150"/>
      <c r="J124" s="150"/>
    </row>
  </sheetData>
  <mergeCells count="1"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83" workbookViewId="0">
      <selection activeCell="E21" sqref="E21"/>
    </sheetView>
  </sheetViews>
  <sheetFormatPr baseColWidth="10" defaultRowHeight="15" x14ac:dyDescent="0.2"/>
  <cols>
    <col min="1" max="1" width="13.5" style="22" customWidth="1"/>
    <col min="2" max="2" width="31.83203125" style="22" customWidth="1"/>
    <col min="3" max="3" width="20.6640625" style="22" customWidth="1"/>
    <col min="4" max="16384" width="10.83203125" style="22"/>
  </cols>
  <sheetData>
    <row r="1" spans="1:7" x14ac:dyDescent="0.2">
      <c r="A1" s="22" t="s">
        <v>998</v>
      </c>
    </row>
    <row r="3" spans="1:7" x14ac:dyDescent="0.2">
      <c r="A3" s="22" t="s">
        <v>937</v>
      </c>
      <c r="B3" s="22" t="s">
        <v>931</v>
      </c>
      <c r="C3" s="22" t="s">
        <v>932</v>
      </c>
      <c r="D3" s="22" t="s">
        <v>933</v>
      </c>
      <c r="E3" s="22" t="s">
        <v>934</v>
      </c>
      <c r="G3" s="153"/>
    </row>
    <row r="4" spans="1:7" x14ac:dyDescent="0.2">
      <c r="A4" s="22" t="s">
        <v>446</v>
      </c>
    </row>
    <row r="5" spans="1:7" x14ac:dyDescent="0.2">
      <c r="B5" s="22" t="s">
        <v>941</v>
      </c>
      <c r="C5" s="119">
        <f>ROUND([1]Sheet1!$N$1-[1]Sheet1!$N$5, 2)</f>
        <v>0.05</v>
      </c>
      <c r="D5" s="22">
        <f>45-4.05</f>
        <v>40.950000000000003</v>
      </c>
      <c r="E5" s="194">
        <f>ROUND(D5/C5, -1)</f>
        <v>820</v>
      </c>
      <c r="F5" s="194"/>
      <c r="G5" s="194"/>
    </row>
    <row r="6" spans="1:7" ht="17" x14ac:dyDescent="0.2">
      <c r="B6" s="22" t="s">
        <v>992</v>
      </c>
      <c r="C6" s="22">
        <f>3.76-3.57</f>
        <v>0.18999999999999995</v>
      </c>
      <c r="D6" s="22">
        <v>18</v>
      </c>
      <c r="E6" s="194">
        <f>ROUND(D6/C6, -1)</f>
        <v>90</v>
      </c>
    </row>
    <row r="7" spans="1:7" ht="17" x14ac:dyDescent="0.2">
      <c r="B7" s="22" t="s">
        <v>1000</v>
      </c>
      <c r="C7" s="22">
        <f>3.57-3.33</f>
        <v>0.23999999999999977</v>
      </c>
      <c r="D7" s="22">
        <v>24</v>
      </c>
      <c r="E7" s="22">
        <f>ROUND(D7/C7, -1)</f>
        <v>100</v>
      </c>
    </row>
    <row r="8" spans="1:7" ht="17" x14ac:dyDescent="0.2">
      <c r="B8" s="22" t="s">
        <v>1001</v>
      </c>
      <c r="C8" s="22">
        <f>3.76-3.33</f>
        <v>0.42999999999999972</v>
      </c>
      <c r="D8" s="22">
        <f>42</f>
        <v>42</v>
      </c>
      <c r="E8" s="194">
        <f>ROUND(D8/C8, -1)</f>
        <v>100</v>
      </c>
    </row>
    <row r="10" spans="1:7" x14ac:dyDescent="0.2">
      <c r="A10" s="22" t="s">
        <v>450</v>
      </c>
    </row>
    <row r="11" spans="1:7" x14ac:dyDescent="0.2">
      <c r="B11" s="22" t="s">
        <v>942</v>
      </c>
      <c r="C11" s="119">
        <f>ROUND([1]Sheet1!$P$1-[1]Sheet1!$P$5,2)</f>
        <v>0.06</v>
      </c>
      <c r="D11" s="22">
        <v>19.3</v>
      </c>
      <c r="E11" s="194">
        <f>ROUND(D11/C11, -1)</f>
        <v>320</v>
      </c>
      <c r="F11" s="194"/>
      <c r="G11" s="194"/>
    </row>
    <row r="13" spans="1:7" x14ac:dyDescent="0.2">
      <c r="A13" s="22" t="s">
        <v>935</v>
      </c>
      <c r="E13" s="194"/>
    </row>
    <row r="14" spans="1:7" ht="17" x14ac:dyDescent="0.2">
      <c r="B14" s="22" t="s">
        <v>993</v>
      </c>
      <c r="C14" s="22">
        <f>3.66-3.57</f>
        <v>9.0000000000000302E-2</v>
      </c>
      <c r="D14" s="22">
        <f>22.5-3.5</f>
        <v>19</v>
      </c>
      <c r="E14" s="194">
        <f>ROUND(D14/C14, -1)</f>
        <v>210</v>
      </c>
    </row>
    <row r="15" spans="1:7" ht="17" x14ac:dyDescent="0.2">
      <c r="B15" s="22" t="s">
        <v>994</v>
      </c>
      <c r="C15" s="22">
        <f>3.66-3.4</f>
        <v>0.26000000000000023</v>
      </c>
      <c r="D15" s="22">
        <f>53-3.5</f>
        <v>49.5</v>
      </c>
      <c r="E15" s="194">
        <f>ROUND(D15/C15, -1)</f>
        <v>190</v>
      </c>
    </row>
    <row r="16" spans="1:7" ht="17" x14ac:dyDescent="0.2">
      <c r="B16" s="22" t="s">
        <v>995</v>
      </c>
      <c r="C16" s="22">
        <f>3.57-3.4</f>
        <v>0.16999999999999993</v>
      </c>
      <c r="D16" s="22">
        <v>30.5</v>
      </c>
      <c r="E16" s="194">
        <f>ROUND(D16/C16, -1)</f>
        <v>180</v>
      </c>
    </row>
    <row r="17" spans="1:5" x14ac:dyDescent="0.2">
      <c r="E17" s="194"/>
    </row>
    <row r="18" spans="1:5" x14ac:dyDescent="0.2">
      <c r="A18" s="22" t="s">
        <v>936</v>
      </c>
    </row>
    <row r="19" spans="1:5" ht="17" x14ac:dyDescent="0.2">
      <c r="B19" s="22" t="s">
        <v>996</v>
      </c>
      <c r="C19" s="22">
        <f>3.76-3.57</f>
        <v>0.18999999999999995</v>
      </c>
      <c r="D19" s="22">
        <f>19+14</f>
        <v>33</v>
      </c>
      <c r="E19" s="194">
        <f>ROUND(D19/C19, -1)</f>
        <v>170</v>
      </c>
    </row>
    <row r="20" spans="1:5" ht="17" x14ac:dyDescent="0.2">
      <c r="B20" s="22" t="s">
        <v>997</v>
      </c>
      <c r="C20" s="22">
        <f>3.76-3.4</f>
        <v>0.35999999999999988</v>
      </c>
      <c r="D20" s="22">
        <f>49.5+14</f>
        <v>63.5</v>
      </c>
      <c r="E20" s="194">
        <f>ROUND(D20/C20, -1)</f>
        <v>180</v>
      </c>
    </row>
    <row r="22" spans="1:5" x14ac:dyDescent="0.2">
      <c r="B22" s="22" t="s">
        <v>1003</v>
      </c>
    </row>
    <row r="23" spans="1:5" x14ac:dyDescent="0.2">
      <c r="B23" s="22" t="s">
        <v>1002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/>
  </sheetViews>
  <sheetFormatPr baseColWidth="10" defaultRowHeight="15" x14ac:dyDescent="0.2"/>
  <cols>
    <col min="2" max="2" width="14.83203125" customWidth="1"/>
    <col min="3" max="3" width="17.1640625" customWidth="1"/>
    <col min="4" max="4" width="15.1640625" customWidth="1"/>
    <col min="5" max="5" width="14" customWidth="1"/>
  </cols>
  <sheetData>
    <row r="1" spans="1:6" s="20" customFormat="1" x14ac:dyDescent="0.2">
      <c r="A1" s="20" t="s">
        <v>1004</v>
      </c>
    </row>
    <row r="2" spans="1:6" s="20" customFormat="1" x14ac:dyDescent="0.2">
      <c r="A2" s="116" t="s">
        <v>335</v>
      </c>
      <c r="B2" s="116" t="s">
        <v>334</v>
      </c>
      <c r="C2" s="116" t="s">
        <v>333</v>
      </c>
      <c r="D2" s="116" t="s">
        <v>332</v>
      </c>
      <c r="E2" s="116" t="s">
        <v>331</v>
      </c>
      <c r="F2" s="116" t="s">
        <v>70</v>
      </c>
    </row>
    <row r="3" spans="1:6" s="20" customFormat="1" x14ac:dyDescent="0.2">
      <c r="A3" s="110" t="s">
        <v>330</v>
      </c>
    </row>
    <row r="4" spans="1:6" s="20" customFormat="1" x14ac:dyDescent="0.2">
      <c r="B4" s="20" t="s">
        <v>329</v>
      </c>
      <c r="C4" s="20" t="s">
        <v>328</v>
      </c>
      <c r="D4" s="111" t="s">
        <v>327</v>
      </c>
      <c r="E4" s="111" t="s">
        <v>326</v>
      </c>
    </row>
    <row r="5" spans="1:6" s="20" customFormat="1" x14ac:dyDescent="0.2">
      <c r="B5" s="110" t="s">
        <v>321</v>
      </c>
      <c r="C5" s="110" t="s">
        <v>325</v>
      </c>
      <c r="D5" s="111" t="s">
        <v>324</v>
      </c>
      <c r="E5" s="111" t="s">
        <v>323</v>
      </c>
    </row>
    <row r="6" spans="1:6" s="20" customFormat="1" x14ac:dyDescent="0.2">
      <c r="B6" s="110" t="s">
        <v>321</v>
      </c>
      <c r="C6" s="110" t="s">
        <v>296</v>
      </c>
      <c r="D6" s="111" t="s">
        <v>296</v>
      </c>
      <c r="E6" s="111" t="s">
        <v>322</v>
      </c>
      <c r="F6" s="110"/>
    </row>
    <row r="7" spans="1:6" s="20" customFormat="1" x14ac:dyDescent="0.2">
      <c r="B7" s="110" t="s">
        <v>321</v>
      </c>
      <c r="C7" s="110" t="s">
        <v>296</v>
      </c>
      <c r="D7" s="111" t="s">
        <v>296</v>
      </c>
      <c r="E7" s="111" t="s">
        <v>320</v>
      </c>
    </row>
    <row r="8" spans="1:6" s="20" customFormat="1" x14ac:dyDescent="0.2"/>
    <row r="9" spans="1:6" s="20" customFormat="1" x14ac:dyDescent="0.2">
      <c r="A9" s="20" t="s">
        <v>319</v>
      </c>
    </row>
    <row r="10" spans="1:6" s="20" customFormat="1" x14ac:dyDescent="0.2">
      <c r="B10" s="110" t="s">
        <v>318</v>
      </c>
      <c r="C10" s="110" t="s">
        <v>317</v>
      </c>
      <c r="D10" s="111" t="s">
        <v>316</v>
      </c>
      <c r="E10" s="111" t="s">
        <v>291</v>
      </c>
    </row>
    <row r="11" spans="1:6" s="20" customFormat="1" x14ac:dyDescent="0.2">
      <c r="B11" s="110" t="s">
        <v>315</v>
      </c>
      <c r="C11" s="110" t="s">
        <v>314</v>
      </c>
      <c r="D11" s="111" t="s">
        <v>313</v>
      </c>
      <c r="E11" s="111" t="s">
        <v>291</v>
      </c>
    </row>
    <row r="12" spans="1:6" s="20" customFormat="1" x14ac:dyDescent="0.2">
      <c r="B12" s="110"/>
      <c r="C12" s="110"/>
      <c r="D12" s="111"/>
      <c r="E12" s="111"/>
    </row>
    <row r="13" spans="1:6" s="20" customFormat="1" x14ac:dyDescent="0.2">
      <c r="A13" s="110" t="s">
        <v>312</v>
      </c>
    </row>
    <row r="14" spans="1:6" s="20" customFormat="1" x14ac:dyDescent="0.2">
      <c r="B14" s="110" t="s">
        <v>311</v>
      </c>
      <c r="C14" s="110" t="s">
        <v>296</v>
      </c>
      <c r="D14" s="111" t="s">
        <v>296</v>
      </c>
      <c r="E14" s="111" t="s">
        <v>296</v>
      </c>
      <c r="F14" s="110" t="s">
        <v>297</v>
      </c>
    </row>
    <row r="15" spans="1:6" s="20" customFormat="1" x14ac:dyDescent="0.2">
      <c r="B15" s="22" t="s">
        <v>310</v>
      </c>
      <c r="C15" s="110" t="s">
        <v>296</v>
      </c>
      <c r="D15" s="111" t="s">
        <v>296</v>
      </c>
      <c r="E15" s="111" t="s">
        <v>296</v>
      </c>
    </row>
    <row r="16" spans="1:6" s="20" customFormat="1" x14ac:dyDescent="0.2"/>
    <row r="17" spans="1:6" s="20" customFormat="1" x14ac:dyDescent="0.2">
      <c r="A17" s="20" t="s">
        <v>309</v>
      </c>
    </row>
    <row r="18" spans="1:6" s="20" customFormat="1" x14ac:dyDescent="0.2">
      <c r="B18" s="110" t="s">
        <v>308</v>
      </c>
      <c r="C18" s="110" t="s">
        <v>307</v>
      </c>
      <c r="D18" s="111" t="s">
        <v>306</v>
      </c>
      <c r="E18" s="111" t="s">
        <v>291</v>
      </c>
    </row>
    <row r="19" spans="1:6" s="20" customFormat="1" x14ac:dyDescent="0.2">
      <c r="B19" s="110"/>
      <c r="C19" s="110"/>
      <c r="D19" s="115"/>
      <c r="E19" s="115"/>
    </row>
    <row r="20" spans="1:6" s="20" customFormat="1" x14ac:dyDescent="0.2">
      <c r="B20" s="110"/>
      <c r="C20" s="110"/>
      <c r="D20" s="115"/>
      <c r="E20" s="115"/>
    </row>
    <row r="21" spans="1:6" s="20" customFormat="1" x14ac:dyDescent="0.2">
      <c r="B21" s="20" t="s">
        <v>305</v>
      </c>
      <c r="C21" s="20" t="s">
        <v>304</v>
      </c>
      <c r="D21" s="111" t="s">
        <v>303</v>
      </c>
      <c r="E21" s="111" t="s">
        <v>302</v>
      </c>
    </row>
    <row r="22" spans="1:6" s="20" customFormat="1" x14ac:dyDescent="0.2">
      <c r="B22" s="110"/>
      <c r="C22" s="22" t="s">
        <v>301</v>
      </c>
      <c r="E22" s="111"/>
    </row>
    <row r="23" spans="1:6" s="20" customFormat="1" x14ac:dyDescent="0.2">
      <c r="C23" s="110" t="s">
        <v>300</v>
      </c>
      <c r="D23" s="111" t="s">
        <v>299</v>
      </c>
      <c r="E23" s="111" t="s">
        <v>291</v>
      </c>
    </row>
    <row r="24" spans="1:6" s="20" customFormat="1" x14ac:dyDescent="0.2">
      <c r="A24" s="112"/>
      <c r="C24" s="111" t="s">
        <v>298</v>
      </c>
      <c r="D24" s="20" t="s">
        <v>296</v>
      </c>
      <c r="E24" s="111"/>
    </row>
    <row r="25" spans="1:6" s="20" customFormat="1" x14ac:dyDescent="0.2">
      <c r="A25" s="112"/>
      <c r="B25" s="114"/>
      <c r="C25" s="113" t="s">
        <v>296</v>
      </c>
      <c r="E25" s="113"/>
      <c r="F25" s="112" t="s">
        <v>297</v>
      </c>
    </row>
    <row r="26" spans="1:6" s="20" customFormat="1" x14ac:dyDescent="0.2">
      <c r="B26" s="114"/>
      <c r="C26" s="113" t="s">
        <v>296</v>
      </c>
      <c r="E26" s="113"/>
      <c r="F26" s="112" t="s">
        <v>295</v>
      </c>
    </row>
    <row r="27" spans="1:6" s="20" customFormat="1" x14ac:dyDescent="0.2">
      <c r="B27" s="110"/>
      <c r="C27" s="110"/>
      <c r="D27" s="111"/>
      <c r="E27" s="111"/>
    </row>
    <row r="28" spans="1:6" s="20" customFormat="1" x14ac:dyDescent="0.2">
      <c r="B28" s="110" t="s">
        <v>294</v>
      </c>
      <c r="C28" s="110" t="s">
        <v>293</v>
      </c>
      <c r="D28" s="111" t="s">
        <v>292</v>
      </c>
      <c r="E28" s="111" t="s">
        <v>291</v>
      </c>
    </row>
    <row r="29" spans="1:6" s="20" customFormat="1" x14ac:dyDescent="0.2"/>
    <row r="30" spans="1:6" s="20" customFormat="1" x14ac:dyDescent="0.2">
      <c r="A30" s="110" t="s">
        <v>290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D2" sqref="D2"/>
    </sheetView>
  </sheetViews>
  <sheetFormatPr baseColWidth="10" defaultRowHeight="15" x14ac:dyDescent="0.2"/>
  <cols>
    <col min="1" max="1" width="14" customWidth="1"/>
    <col min="5" max="5" width="14" customWidth="1"/>
    <col min="9" max="9" width="13.6640625" customWidth="1"/>
    <col min="10" max="10" width="14" customWidth="1"/>
    <col min="11" max="11" width="16" customWidth="1"/>
  </cols>
  <sheetData>
    <row r="1" spans="1:11" x14ac:dyDescent="0.2">
      <c r="A1" t="s">
        <v>1005</v>
      </c>
    </row>
    <row r="3" spans="1:11" x14ac:dyDescent="0.2">
      <c r="A3" s="83">
        <v>1</v>
      </c>
      <c r="B3" s="83">
        <v>2</v>
      </c>
      <c r="C3" s="83">
        <v>3</v>
      </c>
      <c r="D3" s="83">
        <v>4</v>
      </c>
      <c r="E3" s="83">
        <v>5</v>
      </c>
      <c r="F3" s="83">
        <v>6</v>
      </c>
      <c r="G3" s="83">
        <v>7</v>
      </c>
      <c r="H3" s="83">
        <v>8</v>
      </c>
      <c r="I3" s="83">
        <v>9</v>
      </c>
      <c r="J3" s="83">
        <v>10</v>
      </c>
      <c r="K3" s="83">
        <v>11</v>
      </c>
    </row>
    <row r="4" spans="1:11" s="22" customFormat="1" x14ac:dyDescent="0.2">
      <c r="A4" s="123" t="s">
        <v>131</v>
      </c>
      <c r="B4" s="124" t="s">
        <v>434</v>
      </c>
      <c r="C4" s="124" t="s">
        <v>435</v>
      </c>
      <c r="D4" s="125" t="s">
        <v>436</v>
      </c>
      <c r="E4" s="125" t="s">
        <v>437</v>
      </c>
      <c r="F4" s="126" t="s">
        <v>452</v>
      </c>
      <c r="G4" s="127" t="s">
        <v>453</v>
      </c>
      <c r="H4" s="128" t="s">
        <v>141</v>
      </c>
      <c r="I4" s="129" t="s">
        <v>438</v>
      </c>
      <c r="J4" s="129" t="s">
        <v>439</v>
      </c>
      <c r="K4" s="129" t="s">
        <v>440</v>
      </c>
    </row>
    <row r="5" spans="1:11" s="22" customFormat="1" x14ac:dyDescent="0.2">
      <c r="A5" s="130" t="s">
        <v>142</v>
      </c>
      <c r="B5" s="130" t="s">
        <v>441</v>
      </c>
      <c r="C5" s="130">
        <v>210</v>
      </c>
      <c r="D5" s="131" t="s">
        <v>442</v>
      </c>
      <c r="E5" s="131" t="s">
        <v>443</v>
      </c>
      <c r="F5" s="132">
        <v>11.54989</v>
      </c>
      <c r="G5" s="132">
        <v>40.46519</v>
      </c>
      <c r="H5" s="133" t="s">
        <v>143</v>
      </c>
      <c r="I5" s="131" t="s">
        <v>444</v>
      </c>
      <c r="J5" s="131" t="s">
        <v>444</v>
      </c>
      <c r="K5" s="131" t="s">
        <v>444</v>
      </c>
    </row>
    <row r="6" spans="1:11" s="22" customFormat="1" x14ac:dyDescent="0.2">
      <c r="A6" s="130" t="s">
        <v>445</v>
      </c>
      <c r="B6" s="130" t="s">
        <v>441</v>
      </c>
      <c r="C6" s="130">
        <v>211</v>
      </c>
      <c r="D6" s="131" t="s">
        <v>446</v>
      </c>
      <c r="E6" s="131" t="s">
        <v>443</v>
      </c>
      <c r="F6" s="134">
        <v>11.55677</v>
      </c>
      <c r="G6" s="134">
        <v>40.450420000000001</v>
      </c>
      <c r="H6" s="133" t="s">
        <v>454</v>
      </c>
      <c r="I6" s="131" t="s">
        <v>447</v>
      </c>
      <c r="J6" s="131" t="s">
        <v>444</v>
      </c>
      <c r="K6" s="131" t="s">
        <v>444</v>
      </c>
    </row>
    <row r="7" spans="1:11" s="22" customFormat="1" x14ac:dyDescent="0.2">
      <c r="A7" s="130" t="s">
        <v>159</v>
      </c>
      <c r="B7" s="130" t="s">
        <v>441</v>
      </c>
      <c r="C7" s="130">
        <v>218</v>
      </c>
      <c r="D7" s="131" t="s">
        <v>446</v>
      </c>
      <c r="E7" s="131" t="s">
        <v>443</v>
      </c>
      <c r="F7" s="132">
        <v>11.555479999999999</v>
      </c>
      <c r="G7" s="132">
        <v>40.450879999999998</v>
      </c>
      <c r="H7" s="133" t="s">
        <v>147</v>
      </c>
      <c r="I7" s="131" t="s">
        <v>444</v>
      </c>
      <c r="J7" s="131" t="s">
        <v>444</v>
      </c>
      <c r="K7" s="131" t="s">
        <v>444</v>
      </c>
    </row>
    <row r="8" spans="1:11" s="22" customFormat="1" x14ac:dyDescent="0.2">
      <c r="A8" s="130" t="s">
        <v>152</v>
      </c>
      <c r="B8" s="130" t="s">
        <v>441</v>
      </c>
      <c r="C8" s="130">
        <v>223</v>
      </c>
      <c r="D8" s="131" t="s">
        <v>446</v>
      </c>
      <c r="E8" s="131" t="s">
        <v>443</v>
      </c>
      <c r="F8" s="132">
        <v>11.555479999999999</v>
      </c>
      <c r="G8" s="132">
        <v>40.450879999999998</v>
      </c>
      <c r="H8" s="133" t="s">
        <v>147</v>
      </c>
      <c r="I8" s="131" t="s">
        <v>444</v>
      </c>
      <c r="J8" s="131" t="s">
        <v>444</v>
      </c>
      <c r="K8" s="131" t="s">
        <v>444</v>
      </c>
    </row>
    <row r="9" spans="1:11" s="22" customFormat="1" x14ac:dyDescent="0.2">
      <c r="A9" s="130" t="s">
        <v>153</v>
      </c>
      <c r="B9" s="130" t="s">
        <v>441</v>
      </c>
      <c r="C9" s="130">
        <v>225</v>
      </c>
      <c r="D9" s="131" t="s">
        <v>446</v>
      </c>
      <c r="E9" s="131" t="s">
        <v>443</v>
      </c>
      <c r="F9" s="132">
        <v>11.555479999999999</v>
      </c>
      <c r="G9" s="132">
        <v>40.450879999999998</v>
      </c>
      <c r="H9" s="133" t="s">
        <v>145</v>
      </c>
      <c r="I9" s="131" t="s">
        <v>444</v>
      </c>
      <c r="J9" s="131" t="s">
        <v>444</v>
      </c>
      <c r="K9" s="131" t="s">
        <v>444</v>
      </c>
    </row>
    <row r="10" spans="1:11" s="22" customFormat="1" x14ac:dyDescent="0.2">
      <c r="A10" s="130" t="s">
        <v>448</v>
      </c>
      <c r="B10" s="130" t="s">
        <v>441</v>
      </c>
      <c r="C10" s="130">
        <v>226</v>
      </c>
      <c r="D10" s="131" t="s">
        <v>446</v>
      </c>
      <c r="E10" s="131" t="s">
        <v>443</v>
      </c>
      <c r="F10" s="134">
        <v>11.555479999999999</v>
      </c>
      <c r="G10" s="134">
        <v>40.450879999999998</v>
      </c>
      <c r="H10" s="133" t="s">
        <v>145</v>
      </c>
      <c r="I10" s="131" t="s">
        <v>447</v>
      </c>
      <c r="J10" s="131" t="s">
        <v>444</v>
      </c>
      <c r="K10" s="131" t="s">
        <v>444</v>
      </c>
    </row>
    <row r="11" spans="1:11" s="22" customFormat="1" x14ac:dyDescent="0.2">
      <c r="A11" s="130" t="s">
        <v>154</v>
      </c>
      <c r="B11" s="130" t="s">
        <v>441</v>
      </c>
      <c r="C11" s="130">
        <v>227</v>
      </c>
      <c r="D11" s="131" t="s">
        <v>446</v>
      </c>
      <c r="E11" s="131" t="s">
        <v>443</v>
      </c>
      <c r="F11" s="132">
        <v>11.555</v>
      </c>
      <c r="G11" s="132">
        <v>40.509497000000003</v>
      </c>
      <c r="H11" s="133" t="s">
        <v>145</v>
      </c>
      <c r="I11" s="131" t="s">
        <v>444</v>
      </c>
      <c r="J11" s="131" t="s">
        <v>444</v>
      </c>
      <c r="K11" s="131" t="s">
        <v>444</v>
      </c>
    </row>
    <row r="12" spans="1:11" s="22" customFormat="1" x14ac:dyDescent="0.2">
      <c r="A12" s="130" t="s">
        <v>146</v>
      </c>
      <c r="B12" s="130" t="s">
        <v>441</v>
      </c>
      <c r="C12" s="130">
        <v>228</v>
      </c>
      <c r="D12" s="131" t="s">
        <v>446</v>
      </c>
      <c r="E12" s="131" t="s">
        <v>443</v>
      </c>
      <c r="F12" s="132">
        <v>11.555</v>
      </c>
      <c r="G12" s="132">
        <v>40.509497000000003</v>
      </c>
      <c r="H12" s="133" t="s">
        <v>147</v>
      </c>
      <c r="I12" s="131" t="s">
        <v>444</v>
      </c>
      <c r="J12" s="131" t="s">
        <v>444</v>
      </c>
      <c r="K12" s="131" t="s">
        <v>444</v>
      </c>
    </row>
    <row r="13" spans="1:11" s="22" customFormat="1" x14ac:dyDescent="0.2">
      <c r="A13" s="130" t="s">
        <v>155</v>
      </c>
      <c r="B13" s="130" t="s">
        <v>449</v>
      </c>
      <c r="C13" s="135">
        <v>243</v>
      </c>
      <c r="D13" s="136" t="s">
        <v>450</v>
      </c>
      <c r="E13" s="133" t="s">
        <v>451</v>
      </c>
      <c r="F13" s="132">
        <v>11.4503021</v>
      </c>
      <c r="G13" s="132">
        <v>40.485617339999997</v>
      </c>
      <c r="H13" s="133" t="s">
        <v>145</v>
      </c>
      <c r="I13" s="131" t="s">
        <v>444</v>
      </c>
      <c r="J13" s="131" t="s">
        <v>444</v>
      </c>
      <c r="K13" s="131" t="s">
        <v>444</v>
      </c>
    </row>
    <row r="14" spans="1:11" s="22" customFormat="1" x14ac:dyDescent="0.2">
      <c r="A14" s="130" t="s">
        <v>160</v>
      </c>
      <c r="B14" s="130" t="s">
        <v>449</v>
      </c>
      <c r="C14" s="135">
        <v>246</v>
      </c>
      <c r="D14" s="136" t="s">
        <v>450</v>
      </c>
      <c r="E14" s="133" t="s">
        <v>451</v>
      </c>
      <c r="F14" s="132">
        <v>11.4503021</v>
      </c>
      <c r="G14" s="132">
        <v>40.485617339999997</v>
      </c>
      <c r="H14" s="133" t="s">
        <v>145</v>
      </c>
      <c r="I14" s="131" t="s">
        <v>444</v>
      </c>
      <c r="J14" s="131" t="s">
        <v>444</v>
      </c>
      <c r="K14" s="131" t="s">
        <v>444</v>
      </c>
    </row>
    <row r="15" spans="1:11" s="22" customFormat="1" x14ac:dyDescent="0.2">
      <c r="A15" s="130" t="s">
        <v>156</v>
      </c>
      <c r="B15" s="130" t="s">
        <v>449</v>
      </c>
      <c r="C15" s="135">
        <v>247</v>
      </c>
      <c r="D15" s="136" t="s">
        <v>450</v>
      </c>
      <c r="E15" s="133" t="s">
        <v>451</v>
      </c>
      <c r="F15" s="132">
        <v>11.4503021</v>
      </c>
      <c r="G15" s="132">
        <v>40.485617339999997</v>
      </c>
      <c r="H15" s="133" t="s">
        <v>147</v>
      </c>
      <c r="I15" s="131" t="s">
        <v>444</v>
      </c>
      <c r="J15" s="131" t="s">
        <v>444</v>
      </c>
      <c r="K15" s="131" t="s">
        <v>444</v>
      </c>
    </row>
    <row r="16" spans="1:11" s="22" customFormat="1" x14ac:dyDescent="0.2">
      <c r="A16" s="130" t="s">
        <v>148</v>
      </c>
      <c r="B16" s="130" t="s">
        <v>449</v>
      </c>
      <c r="C16" s="135">
        <v>248</v>
      </c>
      <c r="D16" s="136" t="s">
        <v>450</v>
      </c>
      <c r="E16" s="133" t="s">
        <v>451</v>
      </c>
      <c r="F16" s="132">
        <v>11.4503021</v>
      </c>
      <c r="G16" s="132">
        <v>40.485617339999997</v>
      </c>
      <c r="H16" s="133" t="s">
        <v>147</v>
      </c>
      <c r="I16" s="131" t="s">
        <v>444</v>
      </c>
      <c r="J16" s="131" t="s">
        <v>444</v>
      </c>
      <c r="K16" s="131" t="s">
        <v>444</v>
      </c>
    </row>
    <row r="17" spans="1:11" s="22" customFormat="1" x14ac:dyDescent="0.2">
      <c r="A17" s="130" t="s">
        <v>150</v>
      </c>
      <c r="B17" s="130" t="s">
        <v>449</v>
      </c>
      <c r="C17" s="135">
        <v>249</v>
      </c>
      <c r="D17" s="136" t="s">
        <v>450</v>
      </c>
      <c r="E17" s="133" t="s">
        <v>451</v>
      </c>
      <c r="F17" s="132">
        <v>11.4503021</v>
      </c>
      <c r="G17" s="132">
        <v>40.485617339999997</v>
      </c>
      <c r="H17" s="133" t="s">
        <v>147</v>
      </c>
      <c r="I17" s="131" t="s">
        <v>444</v>
      </c>
      <c r="J17" s="131" t="s">
        <v>444</v>
      </c>
      <c r="K17" s="131" t="s">
        <v>444</v>
      </c>
    </row>
    <row r="18" spans="1:11" s="22" customFormat="1" x14ac:dyDescent="0.2">
      <c r="A18" s="130" t="s">
        <v>151</v>
      </c>
      <c r="B18" s="130" t="s">
        <v>449</v>
      </c>
      <c r="C18" s="135">
        <v>250</v>
      </c>
      <c r="D18" s="136" t="s">
        <v>450</v>
      </c>
      <c r="E18" s="133" t="s">
        <v>451</v>
      </c>
      <c r="F18" s="132">
        <v>11.4503021</v>
      </c>
      <c r="G18" s="132">
        <v>40.485617339999997</v>
      </c>
      <c r="H18" s="137" t="s">
        <v>147</v>
      </c>
      <c r="I18" s="131" t="s">
        <v>444</v>
      </c>
      <c r="J18" s="131" t="s">
        <v>447</v>
      </c>
      <c r="K18" s="131" t="s">
        <v>447</v>
      </c>
    </row>
    <row r="19" spans="1:11" s="22" customFormat="1" x14ac:dyDescent="0.2">
      <c r="A19" s="130" t="s">
        <v>161</v>
      </c>
      <c r="B19" s="130" t="s">
        <v>449</v>
      </c>
      <c r="C19" s="135">
        <v>258</v>
      </c>
      <c r="D19" s="136" t="s">
        <v>450</v>
      </c>
      <c r="E19" s="133" t="s">
        <v>451</v>
      </c>
      <c r="F19" s="132">
        <v>11.4503021</v>
      </c>
      <c r="G19" s="132">
        <v>40.485617339999997</v>
      </c>
      <c r="H19" s="133" t="s">
        <v>147</v>
      </c>
      <c r="I19" s="131" t="s">
        <v>444</v>
      </c>
      <c r="J19" s="131" t="s">
        <v>447</v>
      </c>
      <c r="K19" s="131" t="s">
        <v>447</v>
      </c>
    </row>
    <row r="20" spans="1:11" s="22" customFormat="1" x14ac:dyDescent="0.2">
      <c r="A20" s="130" t="s">
        <v>158</v>
      </c>
      <c r="B20" s="130" t="s">
        <v>441</v>
      </c>
      <c r="C20" s="135">
        <v>413</v>
      </c>
      <c r="D20" s="138" t="s">
        <v>442</v>
      </c>
      <c r="E20" s="133" t="s">
        <v>443</v>
      </c>
      <c r="F20" s="139">
        <v>11.552044955</v>
      </c>
      <c r="G20" s="139">
        <v>40.462145829999997</v>
      </c>
      <c r="H20" s="133" t="s">
        <v>455</v>
      </c>
      <c r="I20" s="131" t="s">
        <v>444</v>
      </c>
      <c r="J20" s="131" t="s">
        <v>444</v>
      </c>
      <c r="K20" s="131" t="s">
        <v>444</v>
      </c>
    </row>
    <row r="21" spans="1:11" s="22" customFormat="1" x14ac:dyDescent="0.2">
      <c r="A21" s="130" t="s">
        <v>144</v>
      </c>
      <c r="B21" s="130" t="s">
        <v>441</v>
      </c>
      <c r="C21" s="135">
        <v>414</v>
      </c>
      <c r="D21" s="138" t="s">
        <v>442</v>
      </c>
      <c r="E21" s="133" t="s">
        <v>443</v>
      </c>
      <c r="F21" s="139">
        <v>11.552044955</v>
      </c>
      <c r="G21" s="139">
        <v>40.462145829999997</v>
      </c>
      <c r="H21" s="133" t="s">
        <v>143</v>
      </c>
      <c r="I21" s="131" t="s">
        <v>444</v>
      </c>
      <c r="J21" s="131" t="s">
        <v>444</v>
      </c>
      <c r="K21" s="131" t="s">
        <v>444</v>
      </c>
    </row>
    <row r="22" spans="1:11" s="22" customFormat="1" x14ac:dyDescent="0.2">
      <c r="A22" s="130" t="s">
        <v>157</v>
      </c>
      <c r="B22" s="130" t="s">
        <v>441</v>
      </c>
      <c r="C22" s="130">
        <v>416</v>
      </c>
      <c r="D22" s="133" t="s">
        <v>442</v>
      </c>
      <c r="E22" s="133" t="s">
        <v>443</v>
      </c>
      <c r="F22" s="139">
        <v>11.54933344</v>
      </c>
      <c r="G22" s="139">
        <v>40.465792460000003</v>
      </c>
      <c r="H22" s="133" t="s">
        <v>454</v>
      </c>
      <c r="I22" s="131" t="s">
        <v>444</v>
      </c>
      <c r="J22" s="131" t="s">
        <v>444</v>
      </c>
      <c r="K22" s="131" t="s">
        <v>444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opLeftCell="A14" workbookViewId="0">
      <selection activeCell="A2" sqref="A2:XFD2"/>
    </sheetView>
  </sheetViews>
  <sheetFormatPr baseColWidth="10" defaultColWidth="8.83203125" defaultRowHeight="15" x14ac:dyDescent="0.2"/>
  <cols>
    <col min="1" max="1" width="16" style="20" customWidth="1"/>
    <col min="2" max="2" width="11.6640625" style="20" customWidth="1"/>
    <col min="3" max="3" width="7.6640625" style="20" customWidth="1"/>
    <col min="4" max="4" width="10.83203125" style="20" customWidth="1"/>
    <col min="5" max="6" width="4.6640625" style="20" customWidth="1"/>
    <col min="7" max="7" width="6.83203125" style="20" customWidth="1"/>
    <col min="8" max="8" width="7" style="20" customWidth="1"/>
    <col min="9" max="9" width="8.83203125" style="20" customWidth="1"/>
    <col min="10" max="10" width="13.33203125" style="20" customWidth="1"/>
    <col min="11" max="11" width="9" style="20" customWidth="1"/>
    <col min="12" max="12" width="11.33203125" style="20" customWidth="1"/>
    <col min="13" max="13" width="12.6640625" style="20" customWidth="1"/>
    <col min="14" max="14" width="14.1640625" style="20" customWidth="1"/>
    <col min="15" max="15" width="11.1640625" style="20" customWidth="1"/>
    <col min="16" max="16" width="10.83203125" style="20" customWidth="1"/>
    <col min="17" max="17" width="12.83203125" style="20" customWidth="1"/>
    <col min="18" max="18" width="13.83203125" style="20" customWidth="1"/>
    <col min="19" max="16384" width="8.83203125" style="20"/>
  </cols>
  <sheetData>
    <row r="1" spans="1:21" x14ac:dyDescent="0.2">
      <c r="A1" s="20" t="s">
        <v>940</v>
      </c>
      <c r="K1" s="61"/>
      <c r="O1" s="61"/>
    </row>
    <row r="2" spans="1:21" x14ac:dyDescent="0.2">
      <c r="K2" s="212"/>
      <c r="O2" s="212"/>
    </row>
    <row r="3" spans="1:21" ht="17" customHeight="1" x14ac:dyDescent="0.2">
      <c r="A3" s="61" t="s">
        <v>112</v>
      </c>
      <c r="B3" s="61" t="s">
        <v>113</v>
      </c>
      <c r="C3" s="61"/>
      <c r="D3" s="61"/>
      <c r="K3" s="63"/>
      <c r="O3" s="63"/>
      <c r="Q3" s="64"/>
      <c r="R3" s="64"/>
      <c r="S3" s="65"/>
      <c r="T3" s="65"/>
      <c r="U3" s="65"/>
    </row>
    <row r="4" spans="1:21" ht="16" customHeight="1" x14ac:dyDescent="0.2">
      <c r="A4" s="61" t="s">
        <v>114</v>
      </c>
      <c r="B4" s="61" t="s">
        <v>1104</v>
      </c>
      <c r="C4" s="61"/>
      <c r="D4" s="61"/>
      <c r="E4" s="61"/>
      <c r="F4" s="61"/>
      <c r="G4" s="61"/>
      <c r="H4" s="61"/>
      <c r="I4" s="61"/>
      <c r="J4" s="61"/>
      <c r="K4" s="63"/>
      <c r="O4" s="63"/>
      <c r="Q4" s="66"/>
      <c r="R4" s="66"/>
      <c r="S4" s="23"/>
      <c r="T4" s="23"/>
      <c r="U4" s="23"/>
    </row>
    <row r="5" spans="1:21" s="25" customFormat="1" ht="16" customHeight="1" x14ac:dyDescent="0.2">
      <c r="A5" s="61" t="s">
        <v>115</v>
      </c>
      <c r="B5" s="61" t="s">
        <v>116</v>
      </c>
      <c r="C5" s="61"/>
      <c r="D5" s="61"/>
      <c r="E5" s="61"/>
      <c r="F5" s="61"/>
      <c r="G5" s="61"/>
      <c r="H5" s="61"/>
      <c r="I5" s="61"/>
      <c r="J5" s="61"/>
      <c r="K5" s="63"/>
      <c r="L5" s="61"/>
      <c r="M5" s="61"/>
      <c r="N5" s="61"/>
      <c r="O5" s="63"/>
      <c r="Q5" s="66"/>
      <c r="R5" s="66"/>
      <c r="S5" s="3"/>
      <c r="T5" s="3"/>
      <c r="U5" s="3"/>
    </row>
    <row r="6" spans="1:21" s="25" customFormat="1" ht="17" customHeight="1" x14ac:dyDescent="0.2">
      <c r="A6" s="68" t="s">
        <v>117</v>
      </c>
      <c r="B6" s="69" t="s">
        <v>1105</v>
      </c>
      <c r="C6" s="70"/>
      <c r="D6" s="71"/>
      <c r="E6" s="61"/>
      <c r="F6" s="61"/>
      <c r="G6" s="61"/>
      <c r="H6" s="61"/>
      <c r="I6" s="61"/>
      <c r="J6" s="61"/>
      <c r="K6" s="63"/>
      <c r="L6" s="61"/>
      <c r="M6" s="61"/>
      <c r="N6" s="61"/>
      <c r="O6" s="63"/>
      <c r="Q6" s="67"/>
      <c r="R6" s="67"/>
      <c r="S6" s="3"/>
      <c r="T6" s="3"/>
      <c r="U6" s="3"/>
    </row>
    <row r="7" spans="1:21" s="25" customFormat="1" x14ac:dyDescent="0.2">
      <c r="A7" s="72" t="s">
        <v>118</v>
      </c>
      <c r="B7" s="73" t="s">
        <v>119</v>
      </c>
      <c r="C7" s="74"/>
      <c r="D7" s="75"/>
      <c r="E7" s="71"/>
      <c r="F7" s="71"/>
      <c r="G7" s="71"/>
      <c r="H7" s="71"/>
      <c r="I7" s="71"/>
      <c r="J7" s="71"/>
      <c r="K7" s="76"/>
      <c r="L7" s="61"/>
      <c r="M7" s="61"/>
      <c r="N7" s="61"/>
      <c r="O7" s="63"/>
      <c r="Q7" s="67"/>
    </row>
    <row r="8" spans="1:21" s="25" customFormat="1" ht="15" customHeight="1" x14ac:dyDescent="0.2">
      <c r="A8" s="77" t="s">
        <v>120</v>
      </c>
      <c r="B8" s="78" t="s">
        <v>124</v>
      </c>
      <c r="C8" s="20"/>
      <c r="D8" s="20"/>
      <c r="E8" s="20"/>
      <c r="F8" s="20"/>
      <c r="G8" s="20"/>
      <c r="H8" s="20"/>
      <c r="I8" s="20"/>
      <c r="J8" s="20"/>
      <c r="K8" s="79"/>
      <c r="L8" s="71"/>
      <c r="M8" s="71"/>
      <c r="N8" s="71"/>
      <c r="O8" s="76"/>
      <c r="Q8" s="67"/>
      <c r="R8" s="20"/>
    </row>
    <row r="9" spans="1:21" x14ac:dyDescent="0.2">
      <c r="A9" s="77" t="s">
        <v>121</v>
      </c>
      <c r="B9" s="78" t="s">
        <v>126</v>
      </c>
      <c r="K9" s="79"/>
      <c r="O9" s="79"/>
      <c r="Q9" s="25"/>
      <c r="R9" s="81"/>
    </row>
    <row r="10" spans="1:21" x14ac:dyDescent="0.2">
      <c r="A10" s="77" t="s">
        <v>122</v>
      </c>
      <c r="B10" s="78" t="s">
        <v>127</v>
      </c>
      <c r="K10" s="79"/>
      <c r="O10" s="79"/>
      <c r="Q10" s="25"/>
      <c r="R10" s="81"/>
    </row>
    <row r="11" spans="1:21" x14ac:dyDescent="0.2">
      <c r="A11" s="77" t="s">
        <v>1102</v>
      </c>
      <c r="B11" s="78" t="s">
        <v>128</v>
      </c>
      <c r="K11" s="79"/>
      <c r="O11" s="79"/>
      <c r="Q11" s="25"/>
      <c r="R11" s="80"/>
    </row>
    <row r="12" spans="1:21" x14ac:dyDescent="0.2">
      <c r="A12" s="77" t="s">
        <v>123</v>
      </c>
      <c r="B12" s="78" t="s">
        <v>129</v>
      </c>
      <c r="K12" s="79"/>
      <c r="O12" s="79"/>
      <c r="Q12" s="25"/>
      <c r="R12" s="80"/>
    </row>
    <row r="13" spans="1:21" x14ac:dyDescent="0.2">
      <c r="A13" s="77" t="s">
        <v>125</v>
      </c>
      <c r="B13" s="78" t="s">
        <v>130</v>
      </c>
      <c r="O13" s="79"/>
      <c r="Q13" s="25"/>
      <c r="R13" s="82"/>
    </row>
    <row r="14" spans="1:21" x14ac:dyDescent="0.2">
      <c r="Q14" s="25"/>
      <c r="R14" s="82"/>
    </row>
    <row r="15" spans="1:21" x14ac:dyDescent="0.2">
      <c r="A15" s="208">
        <v>1</v>
      </c>
      <c r="B15" s="209">
        <v>2</v>
      </c>
      <c r="C15" s="209">
        <v>3</v>
      </c>
      <c r="D15" s="209">
        <v>4</v>
      </c>
      <c r="E15" s="209">
        <v>5</v>
      </c>
      <c r="F15" s="209">
        <v>6</v>
      </c>
      <c r="G15" s="209">
        <v>7</v>
      </c>
      <c r="H15" s="209">
        <v>8</v>
      </c>
      <c r="I15" s="209">
        <v>9</v>
      </c>
      <c r="J15" s="85">
        <v>10</v>
      </c>
      <c r="K15" s="79">
        <v>11</v>
      </c>
      <c r="Q15" s="25"/>
      <c r="R15" s="81"/>
    </row>
    <row r="16" spans="1:21" ht="52" x14ac:dyDescent="0.2">
      <c r="A16" s="87" t="s">
        <v>131</v>
      </c>
      <c r="B16" s="88" t="s">
        <v>132</v>
      </c>
      <c r="C16" s="89" t="s">
        <v>133</v>
      </c>
      <c r="D16" s="90" t="s">
        <v>134</v>
      </c>
      <c r="E16" s="91" t="s">
        <v>135</v>
      </c>
      <c r="F16" s="92" t="s">
        <v>136</v>
      </c>
      <c r="G16" s="92" t="s">
        <v>137</v>
      </c>
      <c r="H16" s="93" t="s">
        <v>138</v>
      </c>
      <c r="I16" s="94" t="s">
        <v>139</v>
      </c>
      <c r="J16" s="95" t="s">
        <v>140</v>
      </c>
      <c r="K16" s="210" t="s">
        <v>141</v>
      </c>
      <c r="Q16" s="25"/>
      <c r="R16" s="80"/>
    </row>
    <row r="17" spans="1:18" x14ac:dyDescent="0.2">
      <c r="A17" s="84" t="s">
        <v>142</v>
      </c>
      <c r="B17" s="96">
        <v>-30.62616618075802</v>
      </c>
      <c r="C17" s="96">
        <v>0.12853675745475643</v>
      </c>
      <c r="D17" s="85">
        <v>-141.85635964912282</v>
      </c>
      <c r="E17" s="97">
        <v>2.5667388533707749</v>
      </c>
      <c r="F17" s="96">
        <v>3.46246765071254</v>
      </c>
      <c r="G17" s="96">
        <v>25.536813371399479</v>
      </c>
      <c r="H17" s="85">
        <v>23.596401953742504</v>
      </c>
      <c r="I17" s="85">
        <v>149.36089862759886</v>
      </c>
      <c r="J17" s="211">
        <f>(69.73+57.76+54.19+20.03)</f>
        <v>201.71</v>
      </c>
      <c r="K17" s="98" t="s">
        <v>143</v>
      </c>
      <c r="Q17" s="25"/>
      <c r="R17" s="80"/>
    </row>
    <row r="18" spans="1:18" x14ac:dyDescent="0.2">
      <c r="A18" s="84" t="s">
        <v>158</v>
      </c>
      <c r="B18" s="96">
        <v>-29.387008017492711</v>
      </c>
      <c r="C18" s="96">
        <v>0.11762155007399566</v>
      </c>
      <c r="D18" s="85">
        <v>-197.62664473684214</v>
      </c>
      <c r="E18" s="97">
        <v>0.69339556936300006</v>
      </c>
      <c r="F18" s="96">
        <v>1.7864482476452528</v>
      </c>
      <c r="G18" s="96">
        <v>28.63131705886537</v>
      </c>
      <c r="H18" s="85">
        <v>41.616344721880509</v>
      </c>
      <c r="I18" s="85">
        <v>302.15301395004116</v>
      </c>
      <c r="J18" s="98">
        <v>212</v>
      </c>
      <c r="K18" s="98" t="s">
        <v>145</v>
      </c>
      <c r="Q18" s="25"/>
    </row>
    <row r="19" spans="1:18" x14ac:dyDescent="0.2">
      <c r="A19" s="84" t="s">
        <v>144</v>
      </c>
      <c r="B19" s="96">
        <v>-29.416071428571431</v>
      </c>
      <c r="C19" s="96">
        <v>9.4160647902905709E-2</v>
      </c>
      <c r="D19" s="85">
        <v>-193.02028508771929</v>
      </c>
      <c r="E19" s="97">
        <v>4.0044573502985621</v>
      </c>
      <c r="F19" s="96">
        <v>1.8052020668585735</v>
      </c>
      <c r="G19" s="96">
        <v>26.310030934416321</v>
      </c>
      <c r="H19" s="85">
        <v>24.172217539711731</v>
      </c>
      <c r="I19" s="85">
        <v>128.28319906884568</v>
      </c>
      <c r="J19" s="98">
        <v>177.57999999999998</v>
      </c>
      <c r="K19" s="98" t="s">
        <v>145</v>
      </c>
      <c r="Q19" s="99"/>
    </row>
    <row r="20" spans="1:18" x14ac:dyDescent="0.2">
      <c r="A20" s="84" t="s">
        <v>157</v>
      </c>
      <c r="B20" s="96">
        <v>-27.725637755102042</v>
      </c>
      <c r="C20" s="96">
        <v>4.708032395145411E-2</v>
      </c>
      <c r="D20" s="85" t="s">
        <v>149</v>
      </c>
      <c r="E20" s="97" t="s">
        <v>149</v>
      </c>
      <c r="F20" s="96">
        <v>2.7070716518301605</v>
      </c>
      <c r="G20" s="96">
        <v>27.320403116801611</v>
      </c>
      <c r="H20" s="85">
        <v>14.668945451835441</v>
      </c>
      <c r="I20" s="85">
        <v>95.010675379833458</v>
      </c>
      <c r="J20" s="98">
        <v>254</v>
      </c>
      <c r="K20" s="98" t="s">
        <v>145</v>
      </c>
      <c r="Q20" s="99"/>
    </row>
    <row r="21" spans="1:18" x14ac:dyDescent="0.2">
      <c r="A21" s="84" t="s">
        <v>161</v>
      </c>
      <c r="B21" s="96">
        <v>-27.988793731778429</v>
      </c>
      <c r="C21" s="96">
        <v>0.10835947576127933</v>
      </c>
      <c r="D21" s="85" t="s">
        <v>162</v>
      </c>
      <c r="E21" s="97" t="s">
        <v>149</v>
      </c>
      <c r="F21" s="96">
        <v>5.0736265570589705</v>
      </c>
      <c r="G21" s="96">
        <v>25.17873110700328</v>
      </c>
      <c r="H21" s="85">
        <v>8.2163677267488904</v>
      </c>
      <c r="I21" s="85">
        <v>42.501532501287301</v>
      </c>
      <c r="J21" s="98">
        <v>200</v>
      </c>
      <c r="K21" s="98" t="s">
        <v>147</v>
      </c>
    </row>
    <row r="22" spans="1:18" x14ac:dyDescent="0.2">
      <c r="A22" s="84" t="s">
        <v>150</v>
      </c>
      <c r="B22" s="96">
        <v>-21.968440233236151</v>
      </c>
      <c r="C22" s="96">
        <v>4.4838403763282457E-3</v>
      </c>
      <c r="D22" s="96" t="s">
        <v>149</v>
      </c>
      <c r="E22" s="97" t="s">
        <v>149</v>
      </c>
      <c r="F22" s="96">
        <v>5.9887884075141962</v>
      </c>
      <c r="G22" s="96">
        <v>25.317967148648336</v>
      </c>
      <c r="H22" s="85">
        <v>17.394882774047751</v>
      </c>
      <c r="I22" s="85">
        <v>83.475567318509945</v>
      </c>
      <c r="J22" s="98">
        <f>(74.08+76+80+26)-(74)</f>
        <v>182.07999999999998</v>
      </c>
      <c r="K22" s="100" t="s">
        <v>147</v>
      </c>
    </row>
    <row r="23" spans="1:18" x14ac:dyDescent="0.2">
      <c r="A23" s="84" t="s">
        <v>151</v>
      </c>
      <c r="B23" s="96" t="s">
        <v>149</v>
      </c>
      <c r="C23" s="96" t="s">
        <v>149</v>
      </c>
      <c r="D23" s="85" t="s">
        <v>149</v>
      </c>
      <c r="E23" s="97" t="s">
        <v>149</v>
      </c>
      <c r="F23" s="96">
        <v>3.1981666644380833</v>
      </c>
      <c r="G23" s="96">
        <v>25.71493113141473</v>
      </c>
      <c r="H23" s="85">
        <v>9.1397661905231331</v>
      </c>
      <c r="I23" s="85">
        <v>58.189207916835521</v>
      </c>
      <c r="J23" s="211">
        <v>171.5</v>
      </c>
      <c r="K23" s="211" t="s">
        <v>147</v>
      </c>
    </row>
    <row r="24" spans="1:18" x14ac:dyDescent="0.2">
      <c r="A24" s="84" t="s">
        <v>152</v>
      </c>
      <c r="B24" s="96">
        <v>-27.717182944606421</v>
      </c>
      <c r="C24" s="96">
        <v>1.8682668234701858E-2</v>
      </c>
      <c r="D24" s="85">
        <v>-169.27741228070175</v>
      </c>
      <c r="E24" s="97" t="s">
        <v>149</v>
      </c>
      <c r="F24" s="96">
        <v>4.538556353310268</v>
      </c>
      <c r="G24" s="96">
        <v>26.332050575936812</v>
      </c>
      <c r="H24" s="85">
        <v>23.723361583339891</v>
      </c>
      <c r="I24" s="85">
        <v>111.07599940107997</v>
      </c>
      <c r="J24" s="98">
        <f>(67.8+74+78.45+78+62)-(170)</f>
        <v>190.25</v>
      </c>
      <c r="K24" s="101" t="s">
        <v>147</v>
      </c>
    </row>
    <row r="25" spans="1:18" x14ac:dyDescent="0.2">
      <c r="A25" s="84" t="s">
        <v>148</v>
      </c>
      <c r="B25" s="96">
        <v>-25.962809766763854</v>
      </c>
      <c r="C25" s="96">
        <v>0.18757398907641751</v>
      </c>
      <c r="D25" s="85">
        <v>-161.09649122807022</v>
      </c>
      <c r="E25" s="97" t="s">
        <v>149</v>
      </c>
      <c r="F25" s="96">
        <v>3.3875698819732638</v>
      </c>
      <c r="G25" s="96">
        <v>26.50008256786046</v>
      </c>
      <c r="H25" s="85">
        <v>23.122063142831749</v>
      </c>
      <c r="I25" s="85">
        <v>125.61017272232104</v>
      </c>
      <c r="J25" s="98">
        <f>(68.3+79+73)-(23+50)</f>
        <v>147.30000000000001</v>
      </c>
      <c r="K25" s="98" t="s">
        <v>147</v>
      </c>
    </row>
    <row r="26" spans="1:18" x14ac:dyDescent="0.2">
      <c r="A26" s="84" t="s">
        <v>156</v>
      </c>
      <c r="B26" s="96">
        <v>-26.361771137026238</v>
      </c>
      <c r="C26" s="96">
        <v>0.61279151809825472</v>
      </c>
      <c r="D26" s="85" t="s">
        <v>149</v>
      </c>
      <c r="E26" s="102" t="s">
        <v>149</v>
      </c>
      <c r="F26" s="96">
        <v>3.1715301771815239</v>
      </c>
      <c r="G26" s="96">
        <v>26.891885744875555</v>
      </c>
      <c r="H26" s="85">
        <v>9.7204783778232642</v>
      </c>
      <c r="I26" s="85">
        <v>55.715848326344869</v>
      </c>
      <c r="J26" s="98">
        <f>(76+79.7+77.72+85+86)-(110)</f>
        <v>294.41999999999996</v>
      </c>
      <c r="K26" s="101" t="s">
        <v>147</v>
      </c>
    </row>
    <row r="27" spans="1:18" x14ac:dyDescent="0.2">
      <c r="A27" s="84" t="s">
        <v>159</v>
      </c>
      <c r="B27" s="96">
        <v>-29.745280612244898</v>
      </c>
      <c r="C27" s="96">
        <v>8.1373399422257995E-3</v>
      </c>
      <c r="D27" s="85">
        <v>-150.46217105263156</v>
      </c>
      <c r="E27" s="97">
        <v>0.89553800653319471</v>
      </c>
      <c r="F27" s="96">
        <v>2.0719567326702446</v>
      </c>
      <c r="G27" s="96">
        <v>28.388764153647159</v>
      </c>
      <c r="H27" s="85">
        <v>50.560516951708557</v>
      </c>
      <c r="I27" s="85">
        <v>248.92338016121312</v>
      </c>
      <c r="J27" s="98">
        <f>(95+93+88+99+23)-215</f>
        <v>183</v>
      </c>
      <c r="K27" s="101" t="s">
        <v>145</v>
      </c>
    </row>
    <row r="28" spans="1:18" x14ac:dyDescent="0.2">
      <c r="A28" s="84" t="s">
        <v>153</v>
      </c>
      <c r="B28" s="96">
        <v>-25.502022594752191</v>
      </c>
      <c r="C28" s="96">
        <v>0.11466251736773311</v>
      </c>
      <c r="D28" s="85">
        <v>-161.74177631578948</v>
      </c>
      <c r="E28" s="97">
        <v>0.26507010379605561</v>
      </c>
      <c r="F28" s="96">
        <v>2.1589132534807121</v>
      </c>
      <c r="G28" s="96">
        <v>27.575332602667352</v>
      </c>
      <c r="H28" s="85">
        <v>396.43835478991173</v>
      </c>
      <c r="I28" s="85">
        <v>1469.2299425721437</v>
      </c>
      <c r="J28" s="98">
        <f>(81.2+78+80.1+88)-(123)</f>
        <v>204.29999999999995</v>
      </c>
      <c r="K28" s="101" t="s">
        <v>145</v>
      </c>
    </row>
    <row r="29" spans="1:18" x14ac:dyDescent="0.2">
      <c r="A29" s="84" t="s">
        <v>155</v>
      </c>
      <c r="B29" s="96">
        <v>-26.989540816326532</v>
      </c>
      <c r="C29" s="96">
        <v>0.21821356498133138</v>
      </c>
      <c r="D29" s="85" t="s">
        <v>149</v>
      </c>
      <c r="E29" s="102" t="s">
        <v>149</v>
      </c>
      <c r="F29" s="96">
        <v>3.1187348374499879</v>
      </c>
      <c r="G29" s="96">
        <v>25.6636624761043</v>
      </c>
      <c r="H29" s="85">
        <v>8.6468527986812536</v>
      </c>
      <c r="I29" s="85">
        <v>43.496169332246701</v>
      </c>
      <c r="J29" s="98">
        <f>(77.5+76.5+82.7+91.74+26)-(171)</f>
        <v>183.44</v>
      </c>
      <c r="K29" s="101" t="s">
        <v>145</v>
      </c>
    </row>
    <row r="30" spans="1:18" x14ac:dyDescent="0.2">
      <c r="A30" s="84" t="s">
        <v>160</v>
      </c>
      <c r="B30" s="96">
        <v>-30.161680029154521</v>
      </c>
      <c r="C30" s="96">
        <v>5.4002346889320547E-2</v>
      </c>
      <c r="D30" s="85">
        <v>-100.1672149122807</v>
      </c>
      <c r="E30" s="97">
        <v>1.6759018337485003</v>
      </c>
      <c r="F30" s="96">
        <v>2.6311803985712716</v>
      </c>
      <c r="G30" s="96">
        <v>27.653316883539979</v>
      </c>
      <c r="H30" s="85">
        <v>306.92357921708037</v>
      </c>
      <c r="I30" s="85">
        <v>840.26411107663023</v>
      </c>
      <c r="J30" s="98">
        <f>(75+80+73-71)</f>
        <v>157</v>
      </c>
      <c r="K30" s="101" t="s">
        <v>145</v>
      </c>
    </row>
    <row r="31" spans="1:18" x14ac:dyDescent="0.2">
      <c r="A31" s="84" t="s">
        <v>146</v>
      </c>
      <c r="B31" s="96">
        <v>-27.864085276967931</v>
      </c>
      <c r="C31" s="96">
        <v>5.2522830536184249E-2</v>
      </c>
      <c r="D31" s="85">
        <v>-150.56469298245617</v>
      </c>
      <c r="E31" s="97">
        <v>1.0060111989402034</v>
      </c>
      <c r="F31" s="96">
        <v>1.711353618564605</v>
      </c>
      <c r="G31" s="96">
        <v>28.74985435052805</v>
      </c>
      <c r="H31" s="85">
        <v>153.98097313242096</v>
      </c>
      <c r="I31" s="85">
        <v>784.80998585193993</v>
      </c>
      <c r="J31" s="98">
        <f>(65.45+73.2+71.37+40)-(26+45)</f>
        <v>179.02</v>
      </c>
      <c r="K31" s="211" t="s">
        <v>147</v>
      </c>
    </row>
    <row r="32" spans="1:18" x14ac:dyDescent="0.2">
      <c r="A32" s="84" t="s">
        <v>154</v>
      </c>
      <c r="B32" s="96">
        <v>-26.01195335276968</v>
      </c>
      <c r="C32" s="96">
        <v>8.7291464834788127E-2</v>
      </c>
      <c r="D32" s="85">
        <v>-167.67982456140351</v>
      </c>
      <c r="E32" s="97">
        <v>1.0192667028489075</v>
      </c>
      <c r="F32" s="96">
        <v>1.7729044674851342</v>
      </c>
      <c r="G32" s="96">
        <v>28.31350040172212</v>
      </c>
      <c r="H32" s="85">
        <v>130.28535290653517</v>
      </c>
      <c r="I32" s="85">
        <v>712.68688072362488</v>
      </c>
      <c r="J32" s="98">
        <f>(73.4+87+77.57+91)-(112)</f>
        <v>216.97000000000003</v>
      </c>
      <c r="K32" s="101" t="s">
        <v>145</v>
      </c>
      <c r="Q32" s="84"/>
    </row>
    <row r="33" spans="1:17" x14ac:dyDescent="0.2">
      <c r="A33" s="103" t="s">
        <v>163</v>
      </c>
      <c r="B33" s="96">
        <f>AVERAGE(B17:B32)</f>
        <v>-27.561896258503406</v>
      </c>
      <c r="C33" s="104" t="s">
        <v>164</v>
      </c>
      <c r="D33" s="85">
        <f>AVERAGE(D17:D32)</f>
        <v>-159.34928728070176</v>
      </c>
      <c r="E33" s="105" t="s">
        <v>165</v>
      </c>
      <c r="F33" s="96">
        <f>AVERAGE(F17:F32)</f>
        <v>3.0365294354215493</v>
      </c>
      <c r="G33" s="96">
        <f>AVERAGE(G17:G32)</f>
        <v>26.879915226589436</v>
      </c>
      <c r="H33" s="85">
        <f>AVERAGE(H17:H32)</f>
        <v>77.637903703676429</v>
      </c>
      <c r="I33" s="85">
        <f>AVERAGE(I17:I32)</f>
        <v>328.17416155815607</v>
      </c>
      <c r="J33" s="86">
        <f>AVERAGE(J17:J32)</f>
        <v>197.16062499999998</v>
      </c>
      <c r="K33" s="104" t="s">
        <v>165</v>
      </c>
      <c r="Q33" s="84"/>
    </row>
    <row r="34" spans="1:17" x14ac:dyDescent="0.2">
      <c r="A34" s="103" t="s">
        <v>166</v>
      </c>
      <c r="B34" s="96">
        <f>STDEV(B17:B32)</f>
        <v>2.2403188217735135</v>
      </c>
      <c r="C34" s="104" t="s">
        <v>164</v>
      </c>
      <c r="D34" s="85">
        <f>STDEV(D17:D32)</f>
        <v>27.36645263567037</v>
      </c>
      <c r="E34" s="105" t="s">
        <v>165</v>
      </c>
      <c r="F34" s="96">
        <f>STDEV(F17:F32)</f>
        <v>1.261813902502565</v>
      </c>
      <c r="G34" s="96">
        <f>STDEV(G17:G32)</f>
        <v>1.2359904987492616</v>
      </c>
      <c r="H34" s="85">
        <f>STDEV(H17:H32)</f>
        <v>116.32495293362386</v>
      </c>
      <c r="I34" s="85">
        <f>STDEV(I17:I32)</f>
        <v>409.20095292802256</v>
      </c>
      <c r="J34" s="85">
        <f>_xlfn.STDEV.P(J17:J32)</f>
        <v>34.925203912924793</v>
      </c>
      <c r="K34" s="104" t="s">
        <v>165</v>
      </c>
    </row>
    <row r="36" spans="1:17" x14ac:dyDescent="0.2">
      <c r="A36" s="84"/>
      <c r="B36" s="96"/>
      <c r="C36" s="96"/>
      <c r="D36" s="96"/>
      <c r="E36" s="97"/>
      <c r="F36" s="96"/>
      <c r="G36" s="96"/>
      <c r="H36" s="85"/>
      <c r="I36" s="85"/>
      <c r="J36" s="98"/>
      <c r="K36" s="101"/>
    </row>
    <row r="37" spans="1:17" x14ac:dyDescent="0.2">
      <c r="A37" s="84"/>
      <c r="B37" s="96"/>
      <c r="C37" s="96"/>
      <c r="D37" s="96"/>
      <c r="E37" s="97"/>
      <c r="F37" s="96"/>
      <c r="G37" s="96"/>
      <c r="H37" s="85"/>
      <c r="I37" s="85"/>
      <c r="J37" s="98"/>
      <c r="K37" s="101"/>
    </row>
    <row r="38" spans="1:17" x14ac:dyDescent="0.2">
      <c r="A38" s="67"/>
      <c r="B38" s="96"/>
      <c r="C38" s="97"/>
      <c r="D38" s="85"/>
      <c r="E38" s="97"/>
      <c r="F38" s="97"/>
      <c r="G38" s="85"/>
      <c r="H38" s="96"/>
      <c r="I38" s="96"/>
      <c r="J38" s="96"/>
      <c r="K38" s="96"/>
      <c r="L38" s="85"/>
      <c r="M38" s="85"/>
    </row>
    <row r="39" spans="1:17" x14ac:dyDescent="0.2">
      <c r="A39" s="105"/>
      <c r="B39" s="96"/>
      <c r="C39" s="97"/>
      <c r="D39" s="96"/>
      <c r="E39" s="97"/>
      <c r="F39" s="97"/>
      <c r="G39" s="85"/>
      <c r="H39" s="96"/>
      <c r="I39" s="96"/>
      <c r="J39" s="96"/>
      <c r="K39" s="96"/>
      <c r="L39" s="85"/>
      <c r="M39" s="85"/>
    </row>
    <row r="40" spans="1:17" x14ac:dyDescent="0.2">
      <c r="A40" s="105"/>
      <c r="B40" s="96"/>
      <c r="C40" s="97"/>
      <c r="D40" s="96"/>
      <c r="E40" s="97"/>
      <c r="F40" s="97"/>
      <c r="G40" s="85"/>
      <c r="H40" s="96"/>
      <c r="I40" s="96"/>
      <c r="J40" s="96"/>
      <c r="K40" s="96"/>
      <c r="L40" s="85"/>
      <c r="M40" s="85"/>
    </row>
    <row r="41" spans="1:17" x14ac:dyDescent="0.2">
      <c r="A41" s="105"/>
      <c r="B41" s="96"/>
      <c r="C41" s="97"/>
      <c r="D41" s="96"/>
      <c r="E41" s="97"/>
      <c r="F41" s="97"/>
      <c r="G41" s="85"/>
      <c r="H41" s="96"/>
      <c r="I41" s="96"/>
      <c r="J41" s="96"/>
      <c r="K41" s="96"/>
      <c r="L41" s="85"/>
      <c r="M41" s="85"/>
    </row>
    <row r="42" spans="1:17" x14ac:dyDescent="0.2">
      <c r="A42" s="105"/>
      <c r="B42" s="96"/>
      <c r="C42" s="97"/>
      <c r="D42" s="85"/>
      <c r="E42" s="97"/>
      <c r="F42" s="97"/>
      <c r="G42" s="85"/>
      <c r="H42" s="96"/>
      <c r="I42" s="96"/>
      <c r="J42" s="96"/>
      <c r="K42" s="96"/>
      <c r="L42" s="85"/>
      <c r="M42" s="85"/>
    </row>
    <row r="43" spans="1:17" x14ac:dyDescent="0.2">
      <c r="A43" s="105"/>
      <c r="B43" s="96"/>
      <c r="C43" s="97"/>
      <c r="D43" s="85"/>
      <c r="E43" s="97"/>
      <c r="F43" s="97"/>
      <c r="G43" s="85"/>
      <c r="H43" s="96"/>
      <c r="I43" s="96"/>
      <c r="J43" s="96"/>
      <c r="K43" s="96"/>
      <c r="L43" s="85"/>
      <c r="M43" s="85"/>
    </row>
    <row r="44" spans="1:17" x14ac:dyDescent="0.2">
      <c r="A44" s="105"/>
      <c r="B44" s="96"/>
      <c r="C44" s="97"/>
      <c r="D44" s="85"/>
      <c r="E44" s="97"/>
      <c r="F44" s="97"/>
      <c r="G44" s="85"/>
      <c r="H44" s="96"/>
      <c r="I44" s="96"/>
      <c r="J44" s="96"/>
      <c r="K44" s="96"/>
      <c r="L44" s="85"/>
      <c r="M44" s="85"/>
    </row>
    <row r="45" spans="1:17" x14ac:dyDescent="0.2">
      <c r="A45" s="105"/>
      <c r="B45" s="96"/>
      <c r="C45" s="97"/>
      <c r="D45" s="96"/>
      <c r="E45" s="97"/>
      <c r="F45" s="97"/>
      <c r="G45" s="85"/>
      <c r="H45" s="96"/>
      <c r="I45" s="96"/>
      <c r="J45" s="96"/>
      <c r="K45" s="96"/>
      <c r="L45" s="85"/>
      <c r="M45" s="85"/>
    </row>
    <row r="46" spans="1:17" x14ac:dyDescent="0.2">
      <c r="A46" s="106"/>
      <c r="B46" s="96"/>
      <c r="C46" s="97"/>
      <c r="D46" s="85"/>
      <c r="E46" s="107"/>
      <c r="F46" s="107"/>
      <c r="G46" s="85"/>
      <c r="H46" s="96"/>
      <c r="I46" s="96"/>
      <c r="J46" s="96"/>
      <c r="K46" s="96"/>
      <c r="L46" s="85"/>
      <c r="M46" s="85"/>
    </row>
    <row r="47" spans="1:17" x14ac:dyDescent="0.2">
      <c r="A47" s="106"/>
      <c r="B47" s="96"/>
      <c r="C47" s="108"/>
      <c r="D47" s="85"/>
      <c r="E47" s="84"/>
      <c r="F47" s="84"/>
      <c r="G47" s="85"/>
      <c r="H47" s="109"/>
      <c r="I47" s="96"/>
      <c r="J47" s="96"/>
      <c r="K47" s="96"/>
      <c r="L47" s="85"/>
      <c r="M47" s="8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2"/>
  <sheetViews>
    <sheetView topLeftCell="A2" workbookViewId="0">
      <selection activeCell="D12" sqref="D12"/>
    </sheetView>
  </sheetViews>
  <sheetFormatPr baseColWidth="10" defaultRowHeight="15" x14ac:dyDescent="0.2"/>
  <cols>
    <col min="1" max="37" width="10.83203125" style="20" customWidth="1"/>
    <col min="38" max="38" width="14.1640625" style="20" bestFit="1" customWidth="1"/>
    <col min="39" max="39" width="10.83203125" style="20" customWidth="1"/>
    <col min="40" max="40" width="14.5" style="20" customWidth="1"/>
    <col min="41" max="41" width="17.1640625" style="20" customWidth="1"/>
    <col min="42" max="42" width="14.5" style="20" customWidth="1"/>
    <col min="43" max="43" width="15.1640625" style="20" customWidth="1"/>
    <col min="44" max="44" width="12.83203125" style="20" bestFit="1" customWidth="1"/>
    <col min="45" max="16384" width="10.83203125" style="20"/>
  </cols>
  <sheetData>
    <row r="1" spans="1:44" x14ac:dyDescent="0.2">
      <c r="A1" s="30" t="s">
        <v>1081</v>
      </c>
    </row>
    <row r="3" spans="1:44" x14ac:dyDescent="0.2">
      <c r="A3" s="10" t="s">
        <v>69</v>
      </c>
      <c r="H3" s="12" t="s">
        <v>70</v>
      </c>
      <c r="I3" s="12"/>
      <c r="J3" s="12"/>
    </row>
    <row r="4" spans="1:44" x14ac:dyDescent="0.2">
      <c r="A4" s="10" t="s">
        <v>65</v>
      </c>
      <c r="H4" s="12" t="s">
        <v>1006</v>
      </c>
      <c r="I4" s="12"/>
      <c r="J4" s="12"/>
      <c r="K4" s="13"/>
      <c r="L4" s="18"/>
      <c r="T4" s="14"/>
      <c r="U4" s="15"/>
      <c r="V4" s="19"/>
      <c r="W4" s="19"/>
      <c r="X4" s="19"/>
      <c r="Y4" s="15"/>
      <c r="Z4" s="15"/>
      <c r="AA4" s="15"/>
      <c r="AB4" s="15"/>
      <c r="AC4" s="16"/>
      <c r="AD4" s="16"/>
      <c r="AM4" s="25"/>
    </row>
    <row r="5" spans="1:44" x14ac:dyDescent="0.2">
      <c r="A5" s="10" t="s">
        <v>66</v>
      </c>
      <c r="H5" s="21" t="s">
        <v>1007</v>
      </c>
      <c r="I5" s="21"/>
      <c r="J5" s="21"/>
      <c r="K5" s="13"/>
      <c r="L5" s="18"/>
      <c r="R5" s="14"/>
      <c r="S5" s="14"/>
      <c r="T5" s="14"/>
      <c r="U5" s="15"/>
      <c r="V5" s="19"/>
      <c r="W5" s="19"/>
      <c r="X5" s="19"/>
      <c r="Y5" s="15"/>
      <c r="Z5" s="15"/>
      <c r="AA5" s="15"/>
      <c r="AB5" s="15"/>
      <c r="AC5" s="16"/>
      <c r="AD5" s="16"/>
      <c r="AG5" s="17"/>
      <c r="AM5" s="25"/>
    </row>
    <row r="6" spans="1:44" x14ac:dyDescent="0.2">
      <c r="A6" s="11" t="s">
        <v>1008</v>
      </c>
      <c r="B6" s="25"/>
      <c r="C6" s="25"/>
      <c r="D6" s="25"/>
      <c r="E6" s="25"/>
      <c r="F6" s="25"/>
      <c r="H6" s="21" t="s">
        <v>1009</v>
      </c>
      <c r="I6" s="21"/>
      <c r="J6" s="21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</row>
    <row r="7" spans="1:44" x14ac:dyDescent="0.2">
      <c r="A7" s="11" t="s">
        <v>1010</v>
      </c>
      <c r="B7" s="25"/>
      <c r="C7" s="25"/>
      <c r="D7" s="25"/>
      <c r="E7" s="25"/>
      <c r="F7" s="25"/>
      <c r="H7" s="21" t="s">
        <v>1011</v>
      </c>
      <c r="I7" s="21"/>
      <c r="J7" s="21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</row>
    <row r="8" spans="1:44" x14ac:dyDescent="0.2">
      <c r="A8" s="11" t="s">
        <v>1012</v>
      </c>
      <c r="B8" s="25"/>
      <c r="C8" s="25"/>
      <c r="D8" s="25"/>
      <c r="E8" s="25"/>
      <c r="F8" s="25"/>
      <c r="G8" s="21"/>
      <c r="H8" s="21" t="s">
        <v>1013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</row>
    <row r="9" spans="1:44" x14ac:dyDescent="0.2">
      <c r="A9" s="11" t="s">
        <v>1014</v>
      </c>
      <c r="B9" s="25"/>
      <c r="C9" s="25"/>
      <c r="D9" s="25"/>
      <c r="E9" s="25"/>
      <c r="H9" s="21" t="s">
        <v>1106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</row>
    <row r="10" spans="1:44" x14ac:dyDescent="0.2">
      <c r="A10" s="11"/>
      <c r="B10" s="25"/>
      <c r="C10" s="25"/>
      <c r="D10" s="25"/>
      <c r="E10" s="25"/>
      <c r="F10" s="25"/>
      <c r="H10" s="213" t="s">
        <v>1107</v>
      </c>
      <c r="I10" s="214"/>
      <c r="J10" s="214"/>
      <c r="K10" s="214"/>
      <c r="L10" s="215"/>
      <c r="M10" s="215"/>
      <c r="N10" s="215"/>
      <c r="O10" s="215"/>
      <c r="P10" s="215"/>
      <c r="Q10" s="215"/>
      <c r="R10" s="21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</row>
    <row r="11" spans="1:44" x14ac:dyDescent="0.2">
      <c r="H11" s="213" t="s">
        <v>1108</v>
      </c>
      <c r="I11" s="214"/>
      <c r="J11" s="214"/>
      <c r="K11" s="214"/>
      <c r="L11" s="215"/>
      <c r="M11" s="215"/>
      <c r="N11" s="215"/>
      <c r="O11" s="215"/>
      <c r="P11" s="215"/>
      <c r="Q11" s="215"/>
      <c r="R11" s="21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</row>
    <row r="12" spans="1:44" x14ac:dyDescent="0.2">
      <c r="H12" s="213" t="s">
        <v>1109</v>
      </c>
      <c r="I12" s="214"/>
      <c r="J12" s="214"/>
      <c r="K12" s="214"/>
      <c r="L12" s="215"/>
      <c r="M12" s="215"/>
      <c r="N12" s="215"/>
      <c r="O12" s="215"/>
      <c r="P12" s="215"/>
      <c r="Q12" s="215"/>
      <c r="R12" s="21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4" x14ac:dyDescent="0.2">
      <c r="H13" s="216"/>
      <c r="I13" s="216"/>
      <c r="J13" s="216"/>
      <c r="K13" s="216"/>
      <c r="L13" s="217"/>
      <c r="M13" s="217"/>
      <c r="N13" s="217"/>
      <c r="O13" s="217"/>
      <c r="P13" s="217"/>
      <c r="Q13" s="217"/>
      <c r="R13" s="217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</row>
    <row r="14" spans="1:44" x14ac:dyDescent="0.2"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</row>
    <row r="15" spans="1:44" x14ac:dyDescent="0.2">
      <c r="A15" s="23">
        <v>1</v>
      </c>
      <c r="B15" s="23">
        <v>2</v>
      </c>
      <c r="C15" s="23">
        <v>3</v>
      </c>
      <c r="D15" s="23">
        <v>4</v>
      </c>
      <c r="E15" s="23">
        <v>5</v>
      </c>
      <c r="F15" s="23">
        <v>6</v>
      </c>
      <c r="G15" s="23">
        <v>7</v>
      </c>
      <c r="H15" s="23">
        <v>8</v>
      </c>
      <c r="I15" s="23">
        <v>9</v>
      </c>
      <c r="J15" s="23">
        <v>10</v>
      </c>
      <c r="K15" s="23">
        <v>11</v>
      </c>
      <c r="L15" s="23">
        <v>12</v>
      </c>
      <c r="M15" s="23">
        <v>13</v>
      </c>
      <c r="N15" s="23">
        <v>14</v>
      </c>
      <c r="O15" s="23">
        <v>15</v>
      </c>
      <c r="P15" s="23">
        <v>16</v>
      </c>
      <c r="Q15" s="23">
        <v>17</v>
      </c>
      <c r="R15" s="23">
        <v>18</v>
      </c>
      <c r="S15" s="23">
        <v>19</v>
      </c>
      <c r="T15" s="23">
        <v>20</v>
      </c>
      <c r="U15" s="23">
        <v>21</v>
      </c>
      <c r="V15" s="23">
        <v>22</v>
      </c>
      <c r="W15" s="23">
        <v>23</v>
      </c>
      <c r="X15" s="23">
        <v>24</v>
      </c>
      <c r="Y15" s="23">
        <v>25</v>
      </c>
      <c r="Z15" s="23">
        <v>26</v>
      </c>
      <c r="AA15" s="23">
        <v>27</v>
      </c>
      <c r="AB15" s="23">
        <v>28</v>
      </c>
      <c r="AC15" s="23">
        <v>29</v>
      </c>
      <c r="AD15" s="23">
        <v>30</v>
      </c>
      <c r="AE15" s="23">
        <v>31</v>
      </c>
      <c r="AF15" s="23">
        <v>32</v>
      </c>
      <c r="AG15" s="23">
        <v>33</v>
      </c>
      <c r="AH15" s="23">
        <v>34</v>
      </c>
      <c r="AI15" s="23">
        <v>35</v>
      </c>
      <c r="AJ15" s="23">
        <v>36</v>
      </c>
      <c r="AK15" s="23">
        <v>37</v>
      </c>
      <c r="AL15" s="23">
        <v>38</v>
      </c>
      <c r="AM15" s="23">
        <v>39</v>
      </c>
      <c r="AN15" s="23">
        <v>40</v>
      </c>
      <c r="AO15" s="23"/>
      <c r="AP15" s="23"/>
      <c r="AQ15" s="23"/>
      <c r="AR15" s="23"/>
    </row>
    <row r="16" spans="1:44" s="6" customFormat="1" ht="16.75" customHeight="1" x14ac:dyDescent="0.2">
      <c r="A16" s="5" t="s">
        <v>68</v>
      </c>
      <c r="B16" s="5" t="s">
        <v>60</v>
      </c>
      <c r="C16" s="5" t="s">
        <v>67</v>
      </c>
      <c r="D16" s="4" t="s">
        <v>1015</v>
      </c>
      <c r="E16" s="4" t="s">
        <v>16</v>
      </c>
      <c r="F16" s="4" t="s">
        <v>9</v>
      </c>
      <c r="G16" s="4" t="s">
        <v>10</v>
      </c>
      <c r="H16" s="5" t="s">
        <v>8</v>
      </c>
      <c r="I16" s="4" t="s">
        <v>1016</v>
      </c>
      <c r="J16" s="195" t="s">
        <v>1017</v>
      </c>
      <c r="K16" s="5" t="s">
        <v>12</v>
      </c>
      <c r="L16" s="4" t="s">
        <v>61</v>
      </c>
      <c r="M16" s="4" t="s">
        <v>58</v>
      </c>
      <c r="N16" s="5" t="s">
        <v>1018</v>
      </c>
      <c r="O16" s="4" t="s">
        <v>14</v>
      </c>
      <c r="P16" s="4" t="s">
        <v>56</v>
      </c>
      <c r="Q16" s="4" t="s">
        <v>1019</v>
      </c>
      <c r="R16" s="4" t="s">
        <v>53</v>
      </c>
      <c r="S16" s="4" t="s">
        <v>1020</v>
      </c>
      <c r="T16" s="4" t="s">
        <v>50</v>
      </c>
      <c r="U16" s="4" t="s">
        <v>57</v>
      </c>
      <c r="V16" s="4" t="s">
        <v>51</v>
      </c>
      <c r="W16" s="4" t="s">
        <v>1021</v>
      </c>
      <c r="X16" s="5" t="s">
        <v>1022</v>
      </c>
      <c r="Y16" s="4" t="s">
        <v>18</v>
      </c>
      <c r="Z16" s="4" t="s">
        <v>1023</v>
      </c>
      <c r="AA16" s="5" t="s">
        <v>19</v>
      </c>
      <c r="AB16" s="4" t="s">
        <v>1024</v>
      </c>
      <c r="AC16" s="5" t="s">
        <v>64</v>
      </c>
      <c r="AD16" s="4" t="s">
        <v>1025</v>
      </c>
      <c r="AE16" s="4" t="s">
        <v>63</v>
      </c>
      <c r="AF16" s="4" t="s">
        <v>1026</v>
      </c>
      <c r="AG16" s="4" t="s">
        <v>52</v>
      </c>
      <c r="AH16" s="4" t="s">
        <v>21</v>
      </c>
      <c r="AI16" s="4" t="s">
        <v>59</v>
      </c>
      <c r="AJ16" s="5" t="s">
        <v>1027</v>
      </c>
      <c r="AK16" s="4" t="s">
        <v>49</v>
      </c>
      <c r="AL16" s="5" t="s">
        <v>1028</v>
      </c>
      <c r="AM16" s="5" t="s">
        <v>71</v>
      </c>
      <c r="AN16" s="196" t="s">
        <v>1029</v>
      </c>
    </row>
    <row r="17" spans="1:44" s="197" customFormat="1" x14ac:dyDescent="0.2">
      <c r="A17" s="197" t="s">
        <v>24</v>
      </c>
      <c r="B17" s="197" t="s">
        <v>0</v>
      </c>
      <c r="C17" s="198">
        <f>6.8+23.3</f>
        <v>30.1</v>
      </c>
      <c r="D17" s="197">
        <v>18</v>
      </c>
      <c r="E17" s="197">
        <v>2</v>
      </c>
      <c r="F17" s="197">
        <v>51</v>
      </c>
      <c r="G17" s="197">
        <v>1</v>
      </c>
      <c r="H17" s="197">
        <v>8</v>
      </c>
      <c r="I17" s="197">
        <v>1</v>
      </c>
      <c r="J17" s="197">
        <v>8</v>
      </c>
      <c r="K17" s="197">
        <v>8</v>
      </c>
      <c r="L17" s="197">
        <v>4</v>
      </c>
      <c r="M17" s="197">
        <v>0</v>
      </c>
      <c r="N17" s="197">
        <v>1</v>
      </c>
      <c r="O17" s="197">
        <v>6</v>
      </c>
      <c r="P17" s="197">
        <v>1</v>
      </c>
      <c r="Q17" s="197">
        <v>1</v>
      </c>
      <c r="R17" s="197">
        <v>4</v>
      </c>
      <c r="S17" s="197">
        <v>4</v>
      </c>
      <c r="T17" s="197">
        <v>0</v>
      </c>
      <c r="U17" s="197">
        <v>0</v>
      </c>
      <c r="V17" s="197">
        <v>5</v>
      </c>
      <c r="W17" s="197">
        <v>2</v>
      </c>
      <c r="X17" s="197">
        <v>1</v>
      </c>
      <c r="Y17" s="197">
        <v>2</v>
      </c>
      <c r="Z17" s="197">
        <v>1</v>
      </c>
      <c r="AA17" s="197">
        <v>54</v>
      </c>
      <c r="AB17" s="197">
        <v>2</v>
      </c>
      <c r="AC17" s="197">
        <v>2</v>
      </c>
      <c r="AD17" s="197">
        <v>1</v>
      </c>
      <c r="AE17" s="197">
        <v>5</v>
      </c>
      <c r="AF17" s="197">
        <v>4</v>
      </c>
      <c r="AG17" s="197">
        <v>2</v>
      </c>
      <c r="AH17" s="197">
        <v>6</v>
      </c>
      <c r="AI17" s="197">
        <v>3</v>
      </c>
      <c r="AJ17" s="197">
        <v>1</v>
      </c>
      <c r="AK17" s="197">
        <v>13</v>
      </c>
      <c r="AL17" s="197">
        <v>1</v>
      </c>
      <c r="AM17" s="197">
        <v>16</v>
      </c>
      <c r="AN17" s="199">
        <f>SUM(F17:AK17)</f>
        <v>202</v>
      </c>
      <c r="AO17" s="200"/>
      <c r="AP17" s="200"/>
      <c r="AQ17" s="200"/>
      <c r="AR17" s="200"/>
    </row>
    <row r="18" spans="1:44" s="7" customFormat="1" x14ac:dyDescent="0.2">
      <c r="A18" s="7" t="s">
        <v>25</v>
      </c>
      <c r="B18" s="7" t="s">
        <v>1</v>
      </c>
      <c r="C18" s="8">
        <v>10.87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7">
        <v>0</v>
      </c>
      <c r="AD18" s="7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199">
        <f t="shared" ref="AN18:AN32" si="0">SUM(F18:AK18)</f>
        <v>0</v>
      </c>
      <c r="AO18" s="27"/>
      <c r="AP18" s="27"/>
      <c r="AQ18" s="27"/>
      <c r="AR18" s="27"/>
    </row>
    <row r="19" spans="1:44" s="7" customFormat="1" x14ac:dyDescent="0.2">
      <c r="A19" s="7" t="s">
        <v>26</v>
      </c>
      <c r="B19" s="7" t="s">
        <v>2</v>
      </c>
      <c r="C19" s="8">
        <v>6.25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7">
        <v>0</v>
      </c>
      <c r="AD19" s="7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199">
        <f t="shared" si="0"/>
        <v>0</v>
      </c>
      <c r="AO19" s="27"/>
      <c r="AP19" s="27"/>
      <c r="AQ19" s="27"/>
      <c r="AR19" s="27"/>
    </row>
    <row r="20" spans="1:44" s="7" customFormat="1" x14ac:dyDescent="0.2">
      <c r="A20" s="7" t="s">
        <v>27</v>
      </c>
      <c r="B20" s="7" t="s">
        <v>3</v>
      </c>
      <c r="C20" s="8">
        <v>15.96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7">
        <v>0</v>
      </c>
      <c r="AD20" s="7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199">
        <f t="shared" si="0"/>
        <v>0</v>
      </c>
      <c r="AO20" s="27"/>
      <c r="AP20" s="27"/>
      <c r="AQ20" s="27"/>
      <c r="AR20" s="27"/>
    </row>
    <row r="21" spans="1:44" s="7" customFormat="1" x14ac:dyDescent="0.2">
      <c r="A21" s="7" t="s">
        <v>28</v>
      </c>
      <c r="B21" s="7" t="s">
        <v>4</v>
      </c>
      <c r="C21" s="8">
        <v>5.9</v>
      </c>
      <c r="D21" s="9">
        <v>0</v>
      </c>
      <c r="E21" s="7">
        <v>0</v>
      </c>
      <c r="F21" s="7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7">
        <v>0</v>
      </c>
      <c r="N21" s="9">
        <v>0</v>
      </c>
      <c r="O21" s="7">
        <v>0</v>
      </c>
      <c r="P21" s="7">
        <v>0</v>
      </c>
      <c r="Q21" s="9">
        <v>0</v>
      </c>
      <c r="R21" s="7">
        <v>0</v>
      </c>
      <c r="S21" s="9">
        <v>0</v>
      </c>
      <c r="T21" s="7">
        <v>0</v>
      </c>
      <c r="U21" s="7">
        <v>0</v>
      </c>
      <c r="V21" s="7">
        <v>1</v>
      </c>
      <c r="W21" s="9">
        <v>0</v>
      </c>
      <c r="X21" s="9">
        <v>0</v>
      </c>
      <c r="Y21" s="7">
        <v>0</v>
      </c>
      <c r="Z21" s="9">
        <v>0</v>
      </c>
      <c r="AA21" s="7">
        <v>1</v>
      </c>
      <c r="AB21" s="9">
        <v>0</v>
      </c>
      <c r="AC21" s="7">
        <v>0</v>
      </c>
      <c r="AD21" s="7">
        <v>0</v>
      </c>
      <c r="AE21" s="7">
        <v>2</v>
      </c>
      <c r="AF21" s="9">
        <v>0</v>
      </c>
      <c r="AG21" s="7">
        <v>0</v>
      </c>
      <c r="AH21" s="7">
        <v>0</v>
      </c>
      <c r="AI21" s="7">
        <v>0</v>
      </c>
      <c r="AJ21" s="9">
        <v>0</v>
      </c>
      <c r="AK21" s="7">
        <v>0</v>
      </c>
      <c r="AL21" s="7">
        <v>0</v>
      </c>
      <c r="AM21" s="9">
        <v>0</v>
      </c>
      <c r="AN21" s="199">
        <f t="shared" si="0"/>
        <v>4</v>
      </c>
      <c r="AO21" s="27"/>
      <c r="AP21" s="27"/>
      <c r="AQ21" s="27"/>
      <c r="AR21" s="27"/>
    </row>
    <row r="22" spans="1:44" s="7" customFormat="1" x14ac:dyDescent="0.2">
      <c r="A22" s="7" t="s">
        <v>29</v>
      </c>
      <c r="B22" s="7" t="s">
        <v>5</v>
      </c>
      <c r="C22" s="8">
        <v>5.78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7">
        <v>0</v>
      </c>
      <c r="AD22" s="7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199">
        <f t="shared" si="0"/>
        <v>0</v>
      </c>
      <c r="AO22" s="27"/>
      <c r="AP22" s="27"/>
      <c r="AQ22" s="27"/>
      <c r="AR22" s="27"/>
    </row>
    <row r="23" spans="1:44" s="7" customFormat="1" x14ac:dyDescent="0.2">
      <c r="A23" s="7" t="s">
        <v>30</v>
      </c>
      <c r="B23" s="7" t="s">
        <v>6</v>
      </c>
      <c r="C23" s="8">
        <v>6.71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7">
        <v>0</v>
      </c>
      <c r="AD23" s="7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199">
        <f t="shared" si="0"/>
        <v>0</v>
      </c>
      <c r="AO23" s="27"/>
      <c r="AP23" s="27"/>
      <c r="AQ23" s="27"/>
      <c r="AR23" s="27"/>
    </row>
    <row r="24" spans="1:44" s="7" customFormat="1" x14ac:dyDescent="0.2">
      <c r="A24" s="7" t="s">
        <v>31</v>
      </c>
      <c r="B24" s="7" t="s">
        <v>7</v>
      </c>
      <c r="C24" s="8">
        <v>7.08</v>
      </c>
      <c r="D24" s="9">
        <v>0</v>
      </c>
      <c r="E24" s="7">
        <v>0</v>
      </c>
      <c r="F24" s="7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7">
        <v>0</v>
      </c>
      <c r="N24" s="9">
        <v>0</v>
      </c>
      <c r="O24" s="7">
        <v>0</v>
      </c>
      <c r="P24" s="7">
        <v>0</v>
      </c>
      <c r="Q24" s="9">
        <v>0</v>
      </c>
      <c r="R24" s="7">
        <v>0</v>
      </c>
      <c r="S24" s="9">
        <v>0</v>
      </c>
      <c r="T24" s="7">
        <v>0</v>
      </c>
      <c r="U24" s="7">
        <v>0</v>
      </c>
      <c r="V24" s="7">
        <v>0</v>
      </c>
      <c r="W24" s="9">
        <v>0</v>
      </c>
      <c r="X24" s="9">
        <v>0</v>
      </c>
      <c r="Y24" s="7">
        <v>0</v>
      </c>
      <c r="Z24" s="9">
        <v>0</v>
      </c>
      <c r="AA24" s="7">
        <v>1</v>
      </c>
      <c r="AB24" s="9">
        <v>0</v>
      </c>
      <c r="AC24" s="7">
        <v>0</v>
      </c>
      <c r="AD24" s="7">
        <v>0</v>
      </c>
      <c r="AE24" s="7">
        <v>0</v>
      </c>
      <c r="AF24" s="9">
        <v>0</v>
      </c>
      <c r="AG24" s="7">
        <v>0</v>
      </c>
      <c r="AH24" s="7">
        <v>0</v>
      </c>
      <c r="AI24" s="7">
        <v>0</v>
      </c>
      <c r="AJ24" s="9">
        <v>0</v>
      </c>
      <c r="AK24" s="7">
        <v>0</v>
      </c>
      <c r="AM24" s="9">
        <v>1</v>
      </c>
      <c r="AN24" s="199">
        <f t="shared" si="0"/>
        <v>1</v>
      </c>
      <c r="AO24" s="27"/>
      <c r="AP24" s="27"/>
      <c r="AQ24" s="27"/>
      <c r="AR24" s="27"/>
    </row>
    <row r="25" spans="1:44" s="7" customFormat="1" x14ac:dyDescent="0.2">
      <c r="A25" s="7" t="s">
        <v>32</v>
      </c>
      <c r="B25" s="7" t="s">
        <v>40</v>
      </c>
      <c r="C25" s="7">
        <v>5.24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7">
        <v>0</v>
      </c>
      <c r="AD25" s="7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199">
        <f t="shared" si="0"/>
        <v>0</v>
      </c>
      <c r="AO25" s="27"/>
      <c r="AP25" s="27"/>
      <c r="AQ25" s="27"/>
      <c r="AR25" s="27"/>
    </row>
    <row r="26" spans="1:44" s="7" customFormat="1" x14ac:dyDescent="0.2">
      <c r="A26" s="7" t="s">
        <v>33</v>
      </c>
      <c r="B26" s="7" t="s">
        <v>41</v>
      </c>
      <c r="C26" s="7">
        <v>9.73</v>
      </c>
      <c r="D26" s="9">
        <v>0</v>
      </c>
      <c r="E26" s="7">
        <v>0</v>
      </c>
      <c r="F26" s="7">
        <v>0</v>
      </c>
      <c r="G26" s="7">
        <v>0</v>
      </c>
      <c r="H26" s="7">
        <v>0</v>
      </c>
      <c r="I26" s="9">
        <v>0</v>
      </c>
      <c r="J26" s="9">
        <v>0</v>
      </c>
      <c r="K26" s="7">
        <v>0</v>
      </c>
      <c r="L26" s="7">
        <v>0</v>
      </c>
      <c r="M26" s="7">
        <v>0</v>
      </c>
      <c r="N26" s="9">
        <v>0</v>
      </c>
      <c r="O26" s="7">
        <v>0</v>
      </c>
      <c r="P26" s="7">
        <v>0</v>
      </c>
      <c r="Q26" s="9">
        <v>0</v>
      </c>
      <c r="R26" s="7">
        <v>0</v>
      </c>
      <c r="S26" s="9">
        <v>0</v>
      </c>
      <c r="T26" s="7">
        <v>0</v>
      </c>
      <c r="U26" s="7">
        <v>0</v>
      </c>
      <c r="V26" s="7">
        <v>0</v>
      </c>
      <c r="W26" s="9">
        <v>0</v>
      </c>
      <c r="X26" s="9">
        <v>0</v>
      </c>
      <c r="Y26" s="7">
        <v>0</v>
      </c>
      <c r="Z26" s="9">
        <v>0</v>
      </c>
      <c r="AA26" s="7">
        <v>2</v>
      </c>
      <c r="AB26" s="9">
        <v>0</v>
      </c>
      <c r="AC26" s="7">
        <v>0</v>
      </c>
      <c r="AD26" s="7">
        <v>0</v>
      </c>
      <c r="AE26" s="7">
        <v>0</v>
      </c>
      <c r="AF26" s="9">
        <v>0</v>
      </c>
      <c r="AG26" s="7">
        <v>0</v>
      </c>
      <c r="AH26" s="7">
        <v>0</v>
      </c>
      <c r="AI26" s="7">
        <v>0</v>
      </c>
      <c r="AJ26" s="9">
        <v>0</v>
      </c>
      <c r="AK26" s="7">
        <v>0</v>
      </c>
      <c r="AL26" s="7">
        <v>0</v>
      </c>
      <c r="AM26" s="9">
        <v>0</v>
      </c>
      <c r="AN26" s="199">
        <f t="shared" si="0"/>
        <v>2</v>
      </c>
      <c r="AO26" s="27"/>
      <c r="AP26" s="27"/>
      <c r="AQ26" s="27"/>
      <c r="AR26" s="27"/>
    </row>
    <row r="27" spans="1:44" s="7" customFormat="1" x14ac:dyDescent="0.2">
      <c r="A27" s="7" t="s">
        <v>34</v>
      </c>
      <c r="B27" s="7" t="s">
        <v>42</v>
      </c>
      <c r="C27" s="7">
        <v>5.22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3</v>
      </c>
      <c r="W27" s="9">
        <v>0</v>
      </c>
      <c r="X27" s="9">
        <v>0</v>
      </c>
      <c r="Y27" s="9">
        <v>1</v>
      </c>
      <c r="Z27" s="9">
        <v>0</v>
      </c>
      <c r="AA27" s="9">
        <v>2</v>
      </c>
      <c r="AB27" s="9">
        <v>0</v>
      </c>
      <c r="AC27" s="9">
        <v>0</v>
      </c>
      <c r="AD27" s="7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199">
        <f t="shared" si="0"/>
        <v>7</v>
      </c>
      <c r="AO27" s="27"/>
      <c r="AP27" s="27"/>
      <c r="AQ27" s="27"/>
      <c r="AR27" s="27"/>
    </row>
    <row r="28" spans="1:44" s="7" customFormat="1" x14ac:dyDescent="0.2">
      <c r="A28" s="7" t="s">
        <v>35</v>
      </c>
      <c r="B28" s="7" t="s">
        <v>43</v>
      </c>
      <c r="C28" s="7">
        <v>12.55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7">
        <v>0</v>
      </c>
      <c r="AD28" s="7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199">
        <f t="shared" si="0"/>
        <v>0</v>
      </c>
      <c r="AO28" s="27"/>
      <c r="AP28" s="27"/>
      <c r="AQ28" s="27"/>
      <c r="AR28" s="27"/>
    </row>
    <row r="29" spans="1:44" s="7" customFormat="1" x14ac:dyDescent="0.2">
      <c r="A29" s="7" t="s">
        <v>36</v>
      </c>
      <c r="B29" s="7" t="s">
        <v>44</v>
      </c>
      <c r="C29" s="7">
        <v>6.87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7">
        <v>0</v>
      </c>
      <c r="AD29" s="7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199">
        <f t="shared" si="0"/>
        <v>0</v>
      </c>
      <c r="AO29" s="27"/>
      <c r="AP29" s="27"/>
      <c r="AQ29" s="27"/>
      <c r="AR29" s="27"/>
    </row>
    <row r="30" spans="1:44" s="7" customFormat="1" x14ac:dyDescent="0.2">
      <c r="A30" s="7" t="s">
        <v>37</v>
      </c>
      <c r="B30" s="7" t="s">
        <v>45</v>
      </c>
      <c r="C30" s="7">
        <v>8.6999999999999993</v>
      </c>
      <c r="D30" s="9">
        <v>0</v>
      </c>
      <c r="E30" s="7">
        <v>0</v>
      </c>
      <c r="F30" s="7">
        <v>0</v>
      </c>
      <c r="G30" s="7">
        <v>0</v>
      </c>
      <c r="H30" s="7">
        <v>0</v>
      </c>
      <c r="I30" s="9">
        <v>0</v>
      </c>
      <c r="J30" s="9">
        <v>0</v>
      </c>
      <c r="K30" s="7">
        <v>0</v>
      </c>
      <c r="L30" s="7">
        <v>0</v>
      </c>
      <c r="M30" s="7">
        <v>1</v>
      </c>
      <c r="N30" s="9">
        <v>0</v>
      </c>
      <c r="O30" s="7">
        <v>0</v>
      </c>
      <c r="P30" s="7">
        <v>0</v>
      </c>
      <c r="Q30" s="9">
        <v>0</v>
      </c>
      <c r="R30" s="7">
        <v>0</v>
      </c>
      <c r="S30" s="9">
        <v>0</v>
      </c>
      <c r="T30" s="7">
        <v>1</v>
      </c>
      <c r="U30" s="7">
        <v>0</v>
      </c>
      <c r="V30" s="7">
        <v>2</v>
      </c>
      <c r="W30" s="9">
        <v>0</v>
      </c>
      <c r="X30" s="9">
        <v>0</v>
      </c>
      <c r="Y30" s="7">
        <v>0</v>
      </c>
      <c r="Z30" s="9">
        <v>0</v>
      </c>
      <c r="AA30" s="7">
        <v>1</v>
      </c>
      <c r="AB30" s="9">
        <v>0</v>
      </c>
      <c r="AC30" s="7">
        <v>0</v>
      </c>
      <c r="AD30" s="7">
        <v>0</v>
      </c>
      <c r="AE30" s="7">
        <v>0</v>
      </c>
      <c r="AF30" s="9">
        <v>0</v>
      </c>
      <c r="AG30" s="7">
        <v>0</v>
      </c>
      <c r="AH30" s="7">
        <v>0</v>
      </c>
      <c r="AI30" s="7">
        <v>0</v>
      </c>
      <c r="AJ30" s="9">
        <v>0</v>
      </c>
      <c r="AK30" s="7">
        <v>0</v>
      </c>
      <c r="AL30" s="7">
        <v>0</v>
      </c>
      <c r="AM30" s="9">
        <v>1</v>
      </c>
      <c r="AN30" s="199">
        <f t="shared" si="0"/>
        <v>5</v>
      </c>
      <c r="AO30" s="27"/>
      <c r="AP30" s="27"/>
      <c r="AQ30" s="27"/>
      <c r="AR30" s="27"/>
    </row>
    <row r="31" spans="1:44" s="7" customFormat="1" x14ac:dyDescent="0.2">
      <c r="A31" s="7" t="s">
        <v>38</v>
      </c>
      <c r="B31" s="7" t="s">
        <v>46</v>
      </c>
      <c r="C31" s="7">
        <v>9.08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2</v>
      </c>
      <c r="L31" s="9">
        <v>0</v>
      </c>
      <c r="M31" s="9">
        <v>1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2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1</v>
      </c>
      <c r="AB31" s="9">
        <v>0</v>
      </c>
      <c r="AC31" s="9">
        <v>0</v>
      </c>
      <c r="AD31" s="7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2</v>
      </c>
      <c r="AL31" s="9">
        <v>0</v>
      </c>
      <c r="AM31" s="9">
        <v>1</v>
      </c>
      <c r="AN31" s="199">
        <f t="shared" si="0"/>
        <v>8</v>
      </c>
      <c r="AO31" s="27"/>
      <c r="AP31" s="27"/>
      <c r="AQ31" s="27"/>
      <c r="AR31" s="27"/>
    </row>
    <row r="32" spans="1:44" s="7" customFormat="1" x14ac:dyDescent="0.2">
      <c r="A32" s="7" t="s">
        <v>39</v>
      </c>
      <c r="B32" s="7" t="s">
        <v>47</v>
      </c>
      <c r="C32" s="7">
        <v>5.75</v>
      </c>
      <c r="D32" s="9">
        <v>0</v>
      </c>
      <c r="E32" s="7">
        <v>0</v>
      </c>
      <c r="F32" s="7">
        <v>0</v>
      </c>
      <c r="G32" s="7">
        <v>0</v>
      </c>
      <c r="H32" s="7">
        <v>0</v>
      </c>
      <c r="I32" s="9">
        <v>0</v>
      </c>
      <c r="J32" s="9">
        <v>0</v>
      </c>
      <c r="K32" s="7">
        <v>2</v>
      </c>
      <c r="L32" s="7">
        <v>0</v>
      </c>
      <c r="M32" s="7">
        <v>0</v>
      </c>
      <c r="N32" s="9">
        <v>0</v>
      </c>
      <c r="O32" s="7">
        <v>0</v>
      </c>
      <c r="P32" s="7">
        <v>0</v>
      </c>
      <c r="Q32" s="9">
        <v>0</v>
      </c>
      <c r="R32" s="7">
        <v>0</v>
      </c>
      <c r="S32" s="9">
        <v>0</v>
      </c>
      <c r="T32" s="7">
        <v>0</v>
      </c>
      <c r="U32" s="7">
        <v>0</v>
      </c>
      <c r="V32" s="7">
        <v>0</v>
      </c>
      <c r="W32" s="9">
        <v>0</v>
      </c>
      <c r="X32" s="9">
        <v>0</v>
      </c>
      <c r="Y32" s="7">
        <v>1</v>
      </c>
      <c r="Z32" s="9">
        <v>0</v>
      </c>
      <c r="AA32" s="7">
        <v>3</v>
      </c>
      <c r="AB32" s="9">
        <v>0</v>
      </c>
      <c r="AC32" s="7">
        <v>0</v>
      </c>
      <c r="AD32" s="7">
        <v>0</v>
      </c>
      <c r="AE32" s="7">
        <v>0</v>
      </c>
      <c r="AF32" s="9">
        <v>0</v>
      </c>
      <c r="AG32" s="7">
        <v>0</v>
      </c>
      <c r="AH32" s="7">
        <v>0</v>
      </c>
      <c r="AI32" s="7">
        <v>0</v>
      </c>
      <c r="AJ32" s="9">
        <v>0</v>
      </c>
      <c r="AK32" s="7">
        <v>0</v>
      </c>
      <c r="AL32" s="7">
        <v>0</v>
      </c>
      <c r="AM32" s="9">
        <v>2</v>
      </c>
      <c r="AN32" s="199">
        <f t="shared" si="0"/>
        <v>6</v>
      </c>
      <c r="AO32" s="27"/>
      <c r="AP32" s="27"/>
      <c r="AQ32" s="27"/>
      <c r="AR32" s="27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topLeftCell="A11" workbookViewId="0">
      <selection activeCell="D9" sqref="D9"/>
    </sheetView>
  </sheetViews>
  <sheetFormatPr baseColWidth="10" defaultRowHeight="15" x14ac:dyDescent="0.2"/>
  <cols>
    <col min="1" max="1" width="13.83203125" bestFit="1" customWidth="1"/>
    <col min="2" max="2" width="25.83203125" bestFit="1" customWidth="1"/>
    <col min="3" max="3" width="12.5" bestFit="1" customWidth="1"/>
    <col min="4" max="4" width="76.1640625" style="24" bestFit="1" customWidth="1"/>
    <col min="5" max="5" width="43.83203125" customWidth="1"/>
    <col min="6" max="6" width="18.83203125" customWidth="1"/>
  </cols>
  <sheetData>
    <row r="1" spans="1:24" s="20" customFormat="1" x14ac:dyDescent="0.2">
      <c r="A1" s="204" t="s">
        <v>1080</v>
      </c>
      <c r="D1" s="24"/>
    </row>
    <row r="2" spans="1:24" s="20" customFormat="1" x14ac:dyDescent="0.2">
      <c r="D2" s="24"/>
    </row>
    <row r="3" spans="1:24" x14ac:dyDescent="0.2">
      <c r="A3" s="36" t="s">
        <v>1030</v>
      </c>
      <c r="B3" s="22"/>
      <c r="C3" s="22"/>
      <c r="D3" s="12"/>
      <c r="E3" s="12" t="s">
        <v>70</v>
      </c>
      <c r="F3" s="31"/>
      <c r="G3" s="32"/>
      <c r="H3" s="31"/>
      <c r="I3" s="32"/>
      <c r="J3" s="31"/>
      <c r="K3" s="32"/>
      <c r="L3" s="2"/>
      <c r="M3" s="1"/>
    </row>
    <row r="4" spans="1:24" x14ac:dyDescent="0.2">
      <c r="A4" s="36" t="s">
        <v>106</v>
      </c>
      <c r="B4" s="22"/>
      <c r="C4" s="22"/>
      <c r="E4" s="161" t="s">
        <v>1031</v>
      </c>
      <c r="F4" s="218"/>
      <c r="G4" s="207"/>
      <c r="H4" s="218"/>
      <c r="I4" s="207"/>
      <c r="J4" s="218"/>
      <c r="K4" s="207"/>
      <c r="L4" s="218"/>
      <c r="M4" s="207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</row>
    <row r="5" spans="1:24" x14ac:dyDescent="0.2">
      <c r="A5" s="36" t="s">
        <v>107</v>
      </c>
      <c r="B5" s="22"/>
      <c r="C5" s="22"/>
      <c r="D5" s="59"/>
      <c r="E5" s="219" t="s">
        <v>1110</v>
      </c>
      <c r="F5" s="218"/>
      <c r="G5" s="207"/>
      <c r="H5" s="218"/>
      <c r="I5" s="207"/>
      <c r="J5" s="218"/>
      <c r="K5" s="207"/>
      <c r="L5" s="218"/>
      <c r="M5" s="207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</row>
    <row r="6" spans="1:24" x14ac:dyDescent="0.2">
      <c r="A6" s="38" t="s">
        <v>1032</v>
      </c>
      <c r="B6" s="33"/>
      <c r="C6" s="33"/>
      <c r="D6" s="60"/>
      <c r="E6" s="220" t="s">
        <v>1111</v>
      </c>
      <c r="F6" s="221"/>
      <c r="G6" s="207"/>
      <c r="H6" s="218"/>
      <c r="I6" s="207"/>
      <c r="J6" s="218"/>
      <c r="K6" s="207"/>
      <c r="L6" s="218"/>
      <c r="M6" s="207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</row>
    <row r="7" spans="1:24" x14ac:dyDescent="0.2">
      <c r="A7" s="38" t="s">
        <v>1033</v>
      </c>
      <c r="B7" s="33"/>
      <c r="C7" s="33"/>
      <c r="D7" s="60"/>
      <c r="E7" s="153"/>
      <c r="F7" s="221"/>
      <c r="G7" s="207"/>
      <c r="H7" s="218"/>
      <c r="I7" s="207"/>
      <c r="J7" s="218"/>
      <c r="K7" s="207"/>
      <c r="L7" s="218"/>
      <c r="M7" s="207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</row>
    <row r="8" spans="1:24" x14ac:dyDescent="0.2">
      <c r="A8" s="38" t="s">
        <v>1034</v>
      </c>
      <c r="B8" s="33"/>
      <c r="C8" s="33"/>
      <c r="D8" s="35"/>
      <c r="E8" s="222" t="s">
        <v>1112</v>
      </c>
      <c r="F8" s="221"/>
      <c r="G8" s="221"/>
      <c r="H8" s="221"/>
      <c r="I8" s="207"/>
      <c r="J8" s="218"/>
      <c r="K8" s="207"/>
      <c r="L8" s="218"/>
      <c r="M8" s="207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</row>
    <row r="9" spans="1:24" x14ac:dyDescent="0.2">
      <c r="A9" s="38"/>
      <c r="B9" s="33"/>
      <c r="C9" s="33"/>
      <c r="D9" s="35"/>
      <c r="E9" s="153"/>
      <c r="F9" s="221"/>
      <c r="G9" s="221"/>
      <c r="H9" s="221"/>
      <c r="I9" s="207"/>
      <c r="J9" s="218"/>
      <c r="K9" s="207"/>
      <c r="L9" s="218"/>
      <c r="M9" s="207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</row>
    <row r="10" spans="1:24" s="20" customFormat="1" ht="16" x14ac:dyDescent="0.2">
      <c r="A10" s="38"/>
      <c r="B10" s="33"/>
      <c r="C10" s="33"/>
      <c r="D10" s="35"/>
      <c r="E10" s="223" t="s">
        <v>1113</v>
      </c>
      <c r="F10" s="221"/>
      <c r="G10" s="221"/>
      <c r="H10" s="221"/>
      <c r="I10" s="207"/>
      <c r="J10" s="218"/>
      <c r="K10" s="207"/>
      <c r="L10" s="218"/>
      <c r="M10" s="207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</row>
    <row r="11" spans="1:24" s="20" customFormat="1" x14ac:dyDescent="0.2">
      <c r="A11" s="38"/>
      <c r="B11" s="33"/>
      <c r="C11" s="33"/>
      <c r="D11" s="35"/>
      <c r="E11" s="153"/>
      <c r="F11" s="221"/>
      <c r="G11" s="221"/>
      <c r="H11" s="221"/>
      <c r="I11" s="207"/>
      <c r="J11" s="218"/>
      <c r="K11" s="207"/>
      <c r="L11" s="218"/>
      <c r="M11" s="207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</row>
    <row r="12" spans="1:24" s="20" customFormat="1" ht="16" x14ac:dyDescent="0.2">
      <c r="A12" s="38"/>
      <c r="B12" s="33"/>
      <c r="C12" s="33"/>
      <c r="D12" s="35"/>
      <c r="E12" s="224" t="s">
        <v>1114</v>
      </c>
      <c r="F12" s="221"/>
      <c r="G12" s="221"/>
      <c r="H12" s="221"/>
      <c r="I12" s="207"/>
      <c r="J12" s="218"/>
      <c r="K12" s="207"/>
      <c r="L12" s="218"/>
      <c r="M12" s="207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</row>
    <row r="13" spans="1:24" s="20" customFormat="1" x14ac:dyDescent="0.2">
      <c r="A13" s="38"/>
      <c r="B13" s="33"/>
      <c r="C13" s="33"/>
      <c r="D13" s="35"/>
      <c r="E13" s="153"/>
      <c r="F13" s="221"/>
      <c r="G13" s="221"/>
      <c r="H13" s="221"/>
      <c r="I13" s="207"/>
      <c r="J13" s="218"/>
      <c r="K13" s="207"/>
      <c r="L13" s="218"/>
      <c r="M13" s="207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</row>
    <row r="14" spans="1:24" s="20" customFormat="1" x14ac:dyDescent="0.2">
      <c r="A14" s="38"/>
      <c r="B14" s="33"/>
      <c r="C14" s="33"/>
      <c r="D14" s="35"/>
      <c r="E14" s="222" t="s">
        <v>1115</v>
      </c>
      <c r="F14" s="221"/>
      <c r="G14" s="221"/>
      <c r="H14" s="221"/>
      <c r="I14" s="207"/>
      <c r="J14" s="218"/>
      <c r="K14" s="207"/>
      <c r="L14" s="218"/>
      <c r="M14" s="207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</row>
    <row r="15" spans="1:24" s="20" customFormat="1" x14ac:dyDescent="0.2">
      <c r="A15" s="38"/>
      <c r="B15" s="33"/>
      <c r="C15" s="33"/>
      <c r="D15" s="35"/>
      <c r="E15" s="225"/>
      <c r="F15" s="221"/>
      <c r="G15" s="221"/>
      <c r="H15" s="221"/>
      <c r="I15" s="207"/>
      <c r="J15" s="218"/>
      <c r="K15" s="207"/>
      <c r="L15" s="218"/>
      <c r="M15" s="207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</row>
    <row r="16" spans="1:24" s="20" customFormat="1" x14ac:dyDescent="0.2">
      <c r="A16" s="38"/>
      <c r="B16" s="33"/>
      <c r="C16" s="33"/>
      <c r="D16" s="35"/>
      <c r="E16" s="225"/>
      <c r="F16" s="221"/>
      <c r="G16" s="221"/>
      <c r="H16" s="221"/>
      <c r="I16" s="207"/>
      <c r="J16" s="218"/>
      <c r="K16" s="207"/>
      <c r="L16" s="218"/>
      <c r="M16" s="207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</row>
    <row r="17" spans="1:13" s="20" customFormat="1" x14ac:dyDescent="0.2">
      <c r="A17" s="38"/>
      <c r="B17" s="33"/>
      <c r="C17" s="33"/>
      <c r="D17" s="35"/>
      <c r="E17" s="33"/>
      <c r="F17" s="34"/>
      <c r="G17" s="34"/>
      <c r="H17" s="34"/>
      <c r="I17" s="32"/>
      <c r="J17" s="31"/>
      <c r="K17" s="32"/>
      <c r="L17" s="2"/>
      <c r="M17" s="1"/>
    </row>
    <row r="18" spans="1:13" s="20" customFormat="1" x14ac:dyDescent="0.2">
      <c r="A18" s="38"/>
      <c r="B18" s="33"/>
      <c r="C18" s="33"/>
      <c r="D18" s="35"/>
      <c r="E18" s="33"/>
      <c r="F18" s="34"/>
      <c r="G18" s="34"/>
      <c r="H18" s="34"/>
      <c r="I18" s="32"/>
      <c r="J18" s="31"/>
      <c r="K18" s="32"/>
      <c r="L18" s="2"/>
      <c r="M18" s="1"/>
    </row>
    <row r="19" spans="1:13" s="20" customFormat="1" x14ac:dyDescent="0.2">
      <c r="A19" s="38">
        <v>1</v>
      </c>
      <c r="B19" s="35">
        <v>2</v>
      </c>
      <c r="C19" s="35">
        <v>3</v>
      </c>
      <c r="D19" s="35">
        <v>4</v>
      </c>
      <c r="E19" s="35">
        <v>5</v>
      </c>
      <c r="F19" s="35">
        <v>6</v>
      </c>
      <c r="G19" s="34"/>
      <c r="H19" s="34"/>
      <c r="I19" s="32"/>
      <c r="J19" s="31"/>
      <c r="K19" s="32"/>
      <c r="L19" s="2"/>
      <c r="M19" s="1"/>
    </row>
    <row r="20" spans="1:13" s="20" customFormat="1" x14ac:dyDescent="0.2">
      <c r="A20" s="151" t="s">
        <v>105</v>
      </c>
      <c r="B20" s="151" t="s">
        <v>72</v>
      </c>
      <c r="C20" s="39" t="s">
        <v>104</v>
      </c>
      <c r="D20" s="151" t="s">
        <v>939</v>
      </c>
      <c r="E20" s="151" t="s">
        <v>1035</v>
      </c>
      <c r="F20" s="151" t="s">
        <v>1036</v>
      </c>
      <c r="G20" s="34"/>
      <c r="H20" s="34"/>
      <c r="I20" s="32"/>
      <c r="J20" s="31"/>
      <c r="K20" s="32"/>
      <c r="L20" s="2"/>
      <c r="M20" s="1"/>
    </row>
    <row r="21" spans="1:13" s="20" customFormat="1" x14ac:dyDescent="0.2">
      <c r="A21" s="201" t="s">
        <v>1037</v>
      </c>
      <c r="B21" s="29" t="s">
        <v>1015</v>
      </c>
      <c r="C21" s="50" t="s">
        <v>76</v>
      </c>
      <c r="D21" s="50" t="s">
        <v>1038</v>
      </c>
      <c r="E21" s="201" t="s">
        <v>1039</v>
      </c>
      <c r="F21" s="25" t="s">
        <v>1040</v>
      </c>
      <c r="G21" s="34"/>
      <c r="H21" s="34"/>
      <c r="I21" s="32"/>
      <c r="J21" s="31"/>
      <c r="K21" s="32"/>
      <c r="L21" s="2"/>
      <c r="M21" s="1"/>
    </row>
    <row r="22" spans="1:13" x14ac:dyDescent="0.2">
      <c r="A22" s="35" t="s">
        <v>15</v>
      </c>
      <c r="B22" s="29" t="s">
        <v>16</v>
      </c>
      <c r="C22" s="48" t="s">
        <v>82</v>
      </c>
      <c r="D22" s="48" t="s">
        <v>89</v>
      </c>
      <c r="E22" s="201" t="s">
        <v>1041</v>
      </c>
      <c r="F22" s="25" t="s">
        <v>1040</v>
      </c>
      <c r="G22" s="34"/>
      <c r="H22" s="34"/>
      <c r="I22" s="32"/>
      <c r="J22" s="31"/>
      <c r="K22" s="32"/>
      <c r="L22" s="2"/>
      <c r="M22" s="1"/>
    </row>
    <row r="23" spans="1:13" x14ac:dyDescent="0.2">
      <c r="A23" s="35" t="s">
        <v>8</v>
      </c>
      <c r="B23" s="29" t="s">
        <v>9</v>
      </c>
      <c r="C23" s="40" t="s">
        <v>73</v>
      </c>
      <c r="D23" s="40" t="s">
        <v>74</v>
      </c>
      <c r="E23" s="201" t="s">
        <v>1042</v>
      </c>
      <c r="F23" s="25" t="s">
        <v>1043</v>
      </c>
      <c r="G23" s="35"/>
      <c r="H23" s="34"/>
      <c r="I23" s="32"/>
      <c r="J23" s="31"/>
      <c r="K23" s="32"/>
      <c r="L23" s="2"/>
      <c r="M23" s="1"/>
    </row>
    <row r="24" spans="1:13" x14ac:dyDescent="0.2">
      <c r="A24" s="35" t="s">
        <v>8</v>
      </c>
      <c r="B24" s="29" t="s">
        <v>10</v>
      </c>
      <c r="C24" s="40" t="s">
        <v>73</v>
      </c>
      <c r="D24" s="40" t="s">
        <v>75</v>
      </c>
      <c r="E24" s="201" t="s">
        <v>1042</v>
      </c>
      <c r="F24" s="25" t="s">
        <v>1043</v>
      </c>
      <c r="G24" s="35"/>
      <c r="H24" s="34"/>
      <c r="I24" s="32"/>
      <c r="J24" s="31"/>
      <c r="K24" s="32"/>
      <c r="L24" s="2"/>
      <c r="M24" s="1"/>
    </row>
    <row r="25" spans="1:13" x14ac:dyDescent="0.2">
      <c r="A25" s="35" t="s">
        <v>8</v>
      </c>
      <c r="B25" s="35" t="s">
        <v>8</v>
      </c>
      <c r="C25" s="42" t="s">
        <v>73</v>
      </c>
      <c r="D25" s="42" t="s">
        <v>80</v>
      </c>
      <c r="E25" s="201" t="s">
        <v>1044</v>
      </c>
      <c r="F25" s="25" t="s">
        <v>1045</v>
      </c>
      <c r="G25" s="35"/>
      <c r="H25" s="34"/>
      <c r="I25" s="32"/>
      <c r="J25" s="31"/>
      <c r="K25" s="32"/>
      <c r="L25" s="2"/>
      <c r="M25" s="1"/>
    </row>
    <row r="26" spans="1:13" x14ac:dyDescent="0.2">
      <c r="A26" s="35" t="s">
        <v>8</v>
      </c>
      <c r="B26" s="29" t="s">
        <v>1016</v>
      </c>
      <c r="C26" s="40" t="s">
        <v>73</v>
      </c>
      <c r="D26" s="40" t="s">
        <v>1046</v>
      </c>
      <c r="E26" s="201" t="s">
        <v>1044</v>
      </c>
      <c r="F26" s="25" t="s">
        <v>1047</v>
      </c>
      <c r="G26" s="35"/>
      <c r="H26" s="34"/>
      <c r="I26" s="32"/>
      <c r="J26" s="31"/>
      <c r="K26" s="32"/>
      <c r="L26" s="2"/>
      <c r="M26" s="1"/>
    </row>
    <row r="27" spans="1:13" x14ac:dyDescent="0.2">
      <c r="A27" s="35" t="s">
        <v>12</v>
      </c>
      <c r="B27" s="29" t="s">
        <v>1017</v>
      </c>
      <c r="C27" s="44" t="s">
        <v>90</v>
      </c>
      <c r="D27" s="44" t="s">
        <v>100</v>
      </c>
      <c r="E27" s="201" t="s">
        <v>1048</v>
      </c>
      <c r="F27" s="25" t="s">
        <v>1040</v>
      </c>
      <c r="G27" s="35"/>
      <c r="H27" s="34"/>
      <c r="I27" s="32"/>
      <c r="J27" s="31"/>
      <c r="K27" s="32"/>
      <c r="L27" s="2"/>
      <c r="M27" s="1"/>
    </row>
    <row r="28" spans="1:13" x14ac:dyDescent="0.2">
      <c r="A28" s="35" t="s">
        <v>12</v>
      </c>
      <c r="B28" s="35" t="s">
        <v>12</v>
      </c>
      <c r="C28" s="46" t="s">
        <v>86</v>
      </c>
      <c r="D28" s="46" t="s">
        <v>87</v>
      </c>
      <c r="E28" s="201" t="s">
        <v>1049</v>
      </c>
      <c r="F28" s="25" t="s">
        <v>1040</v>
      </c>
      <c r="G28" s="35"/>
      <c r="H28" s="34"/>
      <c r="I28" s="32"/>
      <c r="J28" s="31"/>
      <c r="K28" s="32"/>
      <c r="L28" s="2"/>
      <c r="M28" s="1"/>
    </row>
    <row r="29" spans="1:13" x14ac:dyDescent="0.2">
      <c r="A29" s="35" t="s">
        <v>12</v>
      </c>
      <c r="B29" s="29" t="s">
        <v>61</v>
      </c>
      <c r="C29" s="45" t="s">
        <v>84</v>
      </c>
      <c r="D29" s="45" t="s">
        <v>85</v>
      </c>
      <c r="E29" s="201" t="s">
        <v>1050</v>
      </c>
      <c r="F29" s="25" t="s">
        <v>1040</v>
      </c>
      <c r="G29" s="33"/>
      <c r="H29" s="34"/>
      <c r="I29" s="22"/>
      <c r="J29" s="26"/>
      <c r="K29" s="32"/>
      <c r="L29" s="2"/>
      <c r="M29" s="1"/>
    </row>
    <row r="30" spans="1:13" x14ac:dyDescent="0.2">
      <c r="A30" s="35" t="s">
        <v>48</v>
      </c>
      <c r="B30" s="29" t="s">
        <v>58</v>
      </c>
      <c r="C30" s="57" t="s">
        <v>90</v>
      </c>
      <c r="D30" s="57" t="s">
        <v>91</v>
      </c>
      <c r="E30" s="201" t="s">
        <v>1051</v>
      </c>
      <c r="F30" s="25" t="s">
        <v>1040</v>
      </c>
      <c r="G30" s="35"/>
      <c r="H30" s="34"/>
      <c r="I30" s="32"/>
      <c r="J30" s="32"/>
      <c r="K30" s="32"/>
      <c r="L30" s="2"/>
      <c r="M30" s="1"/>
    </row>
    <row r="31" spans="1:13" x14ac:dyDescent="0.2">
      <c r="A31" s="35" t="s">
        <v>22</v>
      </c>
      <c r="B31" s="201" t="s">
        <v>1018</v>
      </c>
      <c r="C31" s="42" t="s">
        <v>1052</v>
      </c>
      <c r="D31" s="202" t="s">
        <v>1053</v>
      </c>
      <c r="E31" s="201" t="s">
        <v>1044</v>
      </c>
      <c r="F31" s="25" t="s">
        <v>1045</v>
      </c>
      <c r="G31" s="35"/>
      <c r="H31" s="34"/>
      <c r="I31" s="32"/>
      <c r="J31" s="31"/>
      <c r="K31" s="32"/>
      <c r="L31" s="2"/>
      <c r="M31" s="1"/>
    </row>
    <row r="32" spans="1:13" x14ac:dyDescent="0.2">
      <c r="A32" s="35" t="s">
        <v>13</v>
      </c>
      <c r="B32" s="29" t="s">
        <v>14</v>
      </c>
      <c r="C32" s="47" t="s">
        <v>78</v>
      </c>
      <c r="D32" s="47" t="s">
        <v>79</v>
      </c>
      <c r="E32" s="201" t="s">
        <v>1054</v>
      </c>
      <c r="F32" s="25" t="s">
        <v>1040</v>
      </c>
      <c r="G32" s="35"/>
      <c r="H32" s="34"/>
      <c r="I32" s="32"/>
      <c r="J32" s="31"/>
      <c r="K32" s="32"/>
      <c r="L32" s="2"/>
      <c r="M32" s="1"/>
    </row>
    <row r="33" spans="1:13" x14ac:dyDescent="0.2">
      <c r="A33" s="35" t="s">
        <v>11</v>
      </c>
      <c r="B33" s="29" t="s">
        <v>56</v>
      </c>
      <c r="C33" s="44" t="s">
        <v>76</v>
      </c>
      <c r="D33" s="44" t="s">
        <v>77</v>
      </c>
      <c r="E33" s="201" t="s">
        <v>1055</v>
      </c>
      <c r="F33" s="25" t="s">
        <v>1040</v>
      </c>
      <c r="G33" s="35"/>
      <c r="H33" s="34"/>
      <c r="I33" s="32"/>
      <c r="J33" s="31"/>
      <c r="K33" s="32"/>
      <c r="L33" s="2"/>
      <c r="M33" s="1"/>
    </row>
    <row r="34" spans="1:13" x14ac:dyDescent="0.2">
      <c r="A34" s="35" t="s">
        <v>15</v>
      </c>
      <c r="B34" s="29" t="s">
        <v>1019</v>
      </c>
      <c r="C34" s="48" t="s">
        <v>1056</v>
      </c>
      <c r="D34" s="48" t="s">
        <v>1057</v>
      </c>
      <c r="E34" s="201" t="s">
        <v>1058</v>
      </c>
      <c r="F34" s="25" t="s">
        <v>1040</v>
      </c>
      <c r="G34" s="35"/>
      <c r="H34" s="34"/>
      <c r="I34" s="32"/>
      <c r="J34" s="31"/>
      <c r="K34" s="32"/>
      <c r="L34" s="2"/>
      <c r="M34" s="1"/>
    </row>
    <row r="35" spans="1:13" x14ac:dyDescent="0.2">
      <c r="A35" s="35" t="s">
        <v>8</v>
      </c>
      <c r="B35" s="29" t="s">
        <v>53</v>
      </c>
      <c r="C35" s="41" t="s">
        <v>73</v>
      </c>
      <c r="D35" s="41" t="s">
        <v>81</v>
      </c>
      <c r="E35" s="201" t="s">
        <v>1044</v>
      </c>
      <c r="F35" s="25" t="s">
        <v>1043</v>
      </c>
      <c r="G35" s="35"/>
      <c r="H35" s="34"/>
      <c r="I35" s="32"/>
      <c r="J35" s="31"/>
      <c r="K35" s="32"/>
      <c r="L35" s="2"/>
      <c r="M35" s="1"/>
    </row>
    <row r="36" spans="1:13" x14ac:dyDescent="0.2">
      <c r="A36" s="201" t="s">
        <v>1059</v>
      </c>
      <c r="B36" s="29" t="s">
        <v>1020</v>
      </c>
      <c r="C36" s="47" t="s">
        <v>609</v>
      </c>
      <c r="D36" s="203" t="s">
        <v>1060</v>
      </c>
      <c r="E36" s="201" t="s">
        <v>1061</v>
      </c>
      <c r="F36" s="25" t="s">
        <v>1040</v>
      </c>
      <c r="G36" s="35"/>
      <c r="H36" s="33"/>
      <c r="I36" s="22"/>
      <c r="J36" s="22"/>
      <c r="K36" s="22"/>
    </row>
    <row r="37" spans="1:13" x14ac:dyDescent="0.2">
      <c r="A37" s="201" t="s">
        <v>15</v>
      </c>
      <c r="B37" s="29" t="s">
        <v>50</v>
      </c>
      <c r="C37" s="49" t="s">
        <v>90</v>
      </c>
      <c r="D37" s="49" t="s">
        <v>91</v>
      </c>
      <c r="E37" s="201" t="s">
        <v>1062</v>
      </c>
      <c r="F37" s="25" t="s">
        <v>1045</v>
      </c>
      <c r="G37" s="35"/>
      <c r="H37" s="33"/>
      <c r="I37" s="22"/>
      <c r="J37" s="22"/>
      <c r="K37" s="22"/>
    </row>
    <row r="38" spans="1:13" x14ac:dyDescent="0.2">
      <c r="A38" s="35" t="s">
        <v>55</v>
      </c>
      <c r="B38" s="29" t="s">
        <v>57</v>
      </c>
      <c r="C38" s="54" t="s">
        <v>94</v>
      </c>
      <c r="D38" s="54" t="s">
        <v>99</v>
      </c>
      <c r="E38" s="35" t="s">
        <v>1063</v>
      </c>
      <c r="F38" s="25" t="s">
        <v>1040</v>
      </c>
      <c r="G38" s="35"/>
      <c r="H38" s="33"/>
      <c r="I38" s="22"/>
      <c r="J38" s="22"/>
      <c r="K38" s="22"/>
    </row>
    <row r="39" spans="1:13" x14ac:dyDescent="0.2">
      <c r="A39" s="35" t="s">
        <v>23</v>
      </c>
      <c r="B39" s="29" t="s">
        <v>51</v>
      </c>
      <c r="C39" s="50" t="s">
        <v>92</v>
      </c>
      <c r="D39" s="50" t="s">
        <v>93</v>
      </c>
      <c r="E39" s="35" t="s">
        <v>109</v>
      </c>
      <c r="F39" s="25" t="s">
        <v>1040</v>
      </c>
      <c r="G39" s="35"/>
      <c r="H39" s="33"/>
      <c r="I39" s="22"/>
      <c r="J39" s="22"/>
      <c r="K39" s="22"/>
    </row>
    <row r="40" spans="1:13" x14ac:dyDescent="0.2">
      <c r="A40" s="201" t="s">
        <v>1064</v>
      </c>
      <c r="B40" s="29" t="s">
        <v>1021</v>
      </c>
      <c r="C40" s="46" t="s">
        <v>90</v>
      </c>
      <c r="D40" s="46" t="s">
        <v>1065</v>
      </c>
      <c r="E40" s="35" t="s">
        <v>110</v>
      </c>
      <c r="F40" s="25" t="s">
        <v>1040</v>
      </c>
      <c r="G40" s="35"/>
      <c r="H40" s="33"/>
      <c r="I40" s="22"/>
      <c r="J40" s="22"/>
      <c r="K40" s="22"/>
    </row>
    <row r="41" spans="1:13" x14ac:dyDescent="0.2">
      <c r="A41" s="201" t="s">
        <v>1022</v>
      </c>
      <c r="B41" s="201" t="s">
        <v>1022</v>
      </c>
      <c r="C41" s="51" t="s">
        <v>1056</v>
      </c>
      <c r="D41" s="51" t="s">
        <v>1066</v>
      </c>
      <c r="E41" s="201" t="s">
        <v>1044</v>
      </c>
      <c r="F41" s="25" t="s">
        <v>1043</v>
      </c>
      <c r="G41" s="35"/>
      <c r="H41" s="33"/>
      <c r="I41" s="22"/>
      <c r="J41" s="22"/>
      <c r="K41" s="22"/>
    </row>
    <row r="42" spans="1:13" x14ac:dyDescent="0.2">
      <c r="A42" s="35" t="s">
        <v>17</v>
      </c>
      <c r="B42" s="29" t="s">
        <v>18</v>
      </c>
      <c r="C42" s="52" t="s">
        <v>90</v>
      </c>
      <c r="D42" s="52" t="s">
        <v>96</v>
      </c>
      <c r="E42" s="35" t="s">
        <v>110</v>
      </c>
      <c r="F42" s="25" t="s">
        <v>1040</v>
      </c>
      <c r="G42" s="35"/>
      <c r="H42" s="33"/>
      <c r="I42" s="22"/>
      <c r="J42" s="22"/>
      <c r="K42" s="22"/>
    </row>
    <row r="43" spans="1:13" x14ac:dyDescent="0.2">
      <c r="A43" s="35" t="s">
        <v>17</v>
      </c>
      <c r="B43" s="29" t="s">
        <v>1067</v>
      </c>
      <c r="C43" s="52" t="s">
        <v>90</v>
      </c>
      <c r="D43" s="52" t="s">
        <v>1068</v>
      </c>
      <c r="E43" s="35" t="s">
        <v>110</v>
      </c>
      <c r="F43" s="25" t="s">
        <v>1040</v>
      </c>
      <c r="G43" s="35"/>
      <c r="H43" s="33"/>
      <c r="I43" s="22"/>
      <c r="J43" s="22"/>
      <c r="K43" s="22"/>
    </row>
    <row r="44" spans="1:13" s="20" customFormat="1" x14ac:dyDescent="0.2">
      <c r="A44" s="35" t="s">
        <v>19</v>
      </c>
      <c r="B44" s="35" t="s">
        <v>19</v>
      </c>
      <c r="C44" s="53" t="s">
        <v>97</v>
      </c>
      <c r="D44" s="53" t="s">
        <v>98</v>
      </c>
      <c r="E44" s="201" t="s">
        <v>1062</v>
      </c>
      <c r="F44" s="25" t="s">
        <v>1043</v>
      </c>
      <c r="G44" s="28"/>
      <c r="H44" s="28"/>
    </row>
    <row r="45" spans="1:13" x14ac:dyDescent="0.2">
      <c r="A45" s="201" t="s">
        <v>1069</v>
      </c>
      <c r="B45" s="29" t="s">
        <v>1024</v>
      </c>
      <c r="C45" s="54" t="s">
        <v>609</v>
      </c>
      <c r="D45" s="54" t="s">
        <v>1070</v>
      </c>
      <c r="E45" s="35" t="s">
        <v>110</v>
      </c>
      <c r="F45" s="25" t="s">
        <v>1040</v>
      </c>
      <c r="G45" s="28"/>
      <c r="H45" s="28"/>
    </row>
    <row r="46" spans="1:13" x14ac:dyDescent="0.2">
      <c r="A46" s="201" t="s">
        <v>1071</v>
      </c>
      <c r="B46" s="201" t="s">
        <v>1025</v>
      </c>
      <c r="C46" s="42" t="s">
        <v>90</v>
      </c>
      <c r="D46" s="202" t="s">
        <v>1072</v>
      </c>
      <c r="E46" s="201" t="s">
        <v>1073</v>
      </c>
      <c r="F46" s="201" t="s">
        <v>1040</v>
      </c>
    </row>
    <row r="47" spans="1:13" x14ac:dyDescent="0.2">
      <c r="A47" s="35" t="s">
        <v>22</v>
      </c>
      <c r="B47" s="29" t="s">
        <v>63</v>
      </c>
      <c r="C47" s="43" t="s">
        <v>88</v>
      </c>
      <c r="D47" s="35" t="s">
        <v>83</v>
      </c>
      <c r="E47" s="201" t="s">
        <v>1074</v>
      </c>
      <c r="F47" s="25" t="s">
        <v>1045</v>
      </c>
    </row>
    <row r="48" spans="1:13" x14ac:dyDescent="0.2">
      <c r="A48" s="35" t="s">
        <v>8</v>
      </c>
      <c r="B48" s="29" t="s">
        <v>1026</v>
      </c>
      <c r="C48" s="41" t="s">
        <v>92</v>
      </c>
      <c r="D48" s="41" t="s">
        <v>1075</v>
      </c>
      <c r="E48" s="201" t="s">
        <v>1076</v>
      </c>
      <c r="F48" s="25" t="s">
        <v>1043</v>
      </c>
    </row>
    <row r="49" spans="1:6" x14ac:dyDescent="0.2">
      <c r="A49" s="201" t="s">
        <v>1077</v>
      </c>
      <c r="B49" s="29" t="s">
        <v>52</v>
      </c>
      <c r="C49" s="55" t="s">
        <v>90</v>
      </c>
      <c r="D49" s="55" t="s">
        <v>100</v>
      </c>
      <c r="E49" s="201" t="s">
        <v>108</v>
      </c>
      <c r="F49" s="25" t="s">
        <v>1040</v>
      </c>
    </row>
    <row r="50" spans="1:6" x14ac:dyDescent="0.2">
      <c r="A50" s="201" t="s">
        <v>20</v>
      </c>
      <c r="B50" s="29" t="s">
        <v>21</v>
      </c>
      <c r="C50" s="58" t="s">
        <v>73</v>
      </c>
      <c r="D50" s="58" t="s">
        <v>103</v>
      </c>
      <c r="E50" s="201" t="s">
        <v>1078</v>
      </c>
      <c r="F50" s="25" t="s">
        <v>1047</v>
      </c>
    </row>
    <row r="51" spans="1:6" x14ac:dyDescent="0.2">
      <c r="A51" s="35" t="s">
        <v>54</v>
      </c>
      <c r="B51" s="29" t="s">
        <v>59</v>
      </c>
      <c r="C51" s="51" t="s">
        <v>94</v>
      </c>
      <c r="D51" s="51" t="s">
        <v>95</v>
      </c>
      <c r="E51" s="201" t="s">
        <v>1079</v>
      </c>
      <c r="F51" s="25" t="s">
        <v>1040</v>
      </c>
    </row>
    <row r="52" spans="1:6" x14ac:dyDescent="0.2">
      <c r="A52" s="201" t="s">
        <v>22</v>
      </c>
      <c r="B52" s="201" t="s">
        <v>1027</v>
      </c>
      <c r="C52" s="43" t="s">
        <v>88</v>
      </c>
      <c r="D52" s="201" t="s">
        <v>83</v>
      </c>
      <c r="E52" s="201" t="s">
        <v>1074</v>
      </c>
      <c r="F52" s="25" t="s">
        <v>1045</v>
      </c>
    </row>
    <row r="53" spans="1:6" x14ac:dyDescent="0.2">
      <c r="A53" s="35" t="s">
        <v>62</v>
      </c>
      <c r="B53" s="29" t="s">
        <v>49</v>
      </c>
      <c r="C53" s="56" t="s">
        <v>101</v>
      </c>
      <c r="D53" s="56" t="s">
        <v>102</v>
      </c>
      <c r="E53" s="201" t="s">
        <v>111</v>
      </c>
      <c r="F53" s="25" t="s">
        <v>1040</v>
      </c>
    </row>
  </sheetData>
  <sortState ref="A1:Q22">
    <sortCondition ref="A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workbookViewId="0">
      <selection activeCell="L3" sqref="L3"/>
    </sheetView>
  </sheetViews>
  <sheetFormatPr baseColWidth="10" defaultRowHeight="15" x14ac:dyDescent="0.2"/>
  <cols>
    <col min="1" max="1" width="17.1640625" style="20" customWidth="1"/>
    <col min="2" max="16384" width="10.83203125" style="20"/>
  </cols>
  <sheetData>
    <row r="1" spans="1:35" x14ac:dyDescent="0.2">
      <c r="A1" s="205" t="s">
        <v>1087</v>
      </c>
    </row>
    <row r="3" spans="1:35" x14ac:dyDescent="0.2">
      <c r="A3" s="10" t="s">
        <v>1082</v>
      </c>
      <c r="H3" s="12" t="s">
        <v>70</v>
      </c>
    </row>
    <row r="4" spans="1:35" x14ac:dyDescent="0.2">
      <c r="A4" s="10" t="s">
        <v>1083</v>
      </c>
      <c r="H4" s="37" t="s">
        <v>1089</v>
      </c>
    </row>
    <row r="5" spans="1:35" x14ac:dyDescent="0.2">
      <c r="A5" s="10"/>
      <c r="H5" s="37" t="s">
        <v>1088</v>
      </c>
    </row>
    <row r="6" spans="1:35" x14ac:dyDescent="0.2">
      <c r="A6" s="11"/>
    </row>
    <row r="7" spans="1:35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0">
        <v>20</v>
      </c>
      <c r="U7" s="20">
        <v>21</v>
      </c>
      <c r="V7" s="20">
        <v>22</v>
      </c>
      <c r="W7" s="20">
        <v>23</v>
      </c>
      <c r="X7" s="20">
        <v>24</v>
      </c>
      <c r="Y7" s="20">
        <v>25</v>
      </c>
      <c r="Z7" s="20">
        <v>26</v>
      </c>
      <c r="AA7" s="20">
        <v>27</v>
      </c>
      <c r="AB7" s="20">
        <v>28</v>
      </c>
      <c r="AC7" s="20">
        <v>29</v>
      </c>
      <c r="AD7" s="20">
        <v>30</v>
      </c>
      <c r="AE7" s="20">
        <v>31</v>
      </c>
      <c r="AF7" s="20">
        <v>32</v>
      </c>
      <c r="AG7" s="20">
        <v>33</v>
      </c>
      <c r="AH7" s="20">
        <v>34</v>
      </c>
      <c r="AI7" s="20">
        <v>35</v>
      </c>
    </row>
    <row r="8" spans="1:35" x14ac:dyDescent="0.2">
      <c r="A8" s="25"/>
      <c r="B8" s="4" t="s">
        <v>1015</v>
      </c>
      <c r="C8" s="4" t="s">
        <v>16</v>
      </c>
      <c r="D8" s="4" t="s">
        <v>9</v>
      </c>
      <c r="E8" s="4" t="s">
        <v>10</v>
      </c>
      <c r="F8" s="5" t="s">
        <v>8</v>
      </c>
      <c r="G8" s="4" t="s">
        <v>1016</v>
      </c>
      <c r="H8" s="195" t="s">
        <v>1017</v>
      </c>
      <c r="I8" s="5" t="s">
        <v>12</v>
      </c>
      <c r="J8" s="4" t="s">
        <v>61</v>
      </c>
      <c r="K8" s="4" t="s">
        <v>58</v>
      </c>
      <c r="L8" s="5" t="s">
        <v>1018</v>
      </c>
      <c r="M8" s="4" t="s">
        <v>14</v>
      </c>
      <c r="N8" s="4" t="s">
        <v>56</v>
      </c>
      <c r="O8" s="4" t="s">
        <v>1019</v>
      </c>
      <c r="P8" s="4" t="s">
        <v>53</v>
      </c>
      <c r="Q8" s="4" t="s">
        <v>1020</v>
      </c>
      <c r="R8" s="4" t="s">
        <v>50</v>
      </c>
      <c r="S8" s="4" t="s">
        <v>57</v>
      </c>
      <c r="T8" s="4" t="s">
        <v>51</v>
      </c>
      <c r="U8" s="4" t="s">
        <v>1021</v>
      </c>
      <c r="V8" s="5" t="s">
        <v>1022</v>
      </c>
      <c r="W8" s="4" t="s">
        <v>18</v>
      </c>
      <c r="X8" s="4" t="s">
        <v>1023</v>
      </c>
      <c r="Y8" s="5" t="s">
        <v>19</v>
      </c>
      <c r="Z8" s="4" t="s">
        <v>1024</v>
      </c>
      <c r="AA8" s="5" t="s">
        <v>64</v>
      </c>
      <c r="AB8" s="4" t="s">
        <v>1025</v>
      </c>
      <c r="AC8" s="4" t="s">
        <v>63</v>
      </c>
      <c r="AD8" s="4" t="s">
        <v>1026</v>
      </c>
      <c r="AE8" s="4" t="s">
        <v>52</v>
      </c>
      <c r="AF8" s="4" t="s">
        <v>21</v>
      </c>
      <c r="AG8" s="4" t="s">
        <v>59</v>
      </c>
      <c r="AH8" s="5" t="s">
        <v>1027</v>
      </c>
      <c r="AI8" s="4" t="s">
        <v>49</v>
      </c>
    </row>
    <row r="9" spans="1:35" x14ac:dyDescent="0.2">
      <c r="A9" s="25" t="s">
        <v>1084</v>
      </c>
      <c r="B9" s="25">
        <v>0</v>
      </c>
      <c r="C9" s="25">
        <v>1</v>
      </c>
      <c r="D9" s="25">
        <v>0</v>
      </c>
      <c r="E9" s="25">
        <v>0</v>
      </c>
      <c r="F9" s="25">
        <v>1</v>
      </c>
      <c r="G9" s="25">
        <v>1</v>
      </c>
      <c r="H9" s="25">
        <v>1</v>
      </c>
      <c r="I9" s="25">
        <v>1</v>
      </c>
      <c r="J9" s="25">
        <v>1</v>
      </c>
      <c r="K9" s="25">
        <v>0</v>
      </c>
      <c r="L9" s="25">
        <v>1</v>
      </c>
      <c r="M9" s="25">
        <v>0</v>
      </c>
      <c r="N9" s="25">
        <v>0</v>
      </c>
      <c r="O9" s="25">
        <v>0</v>
      </c>
      <c r="P9" s="25">
        <v>1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1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1</v>
      </c>
      <c r="AD9" s="25">
        <v>1</v>
      </c>
      <c r="AE9" s="25">
        <v>0</v>
      </c>
      <c r="AF9" s="25">
        <v>1</v>
      </c>
      <c r="AG9" s="25">
        <v>0</v>
      </c>
      <c r="AH9" s="25">
        <v>1</v>
      </c>
      <c r="AI9" s="25">
        <v>0</v>
      </c>
    </row>
    <row r="10" spans="1:35" x14ac:dyDescent="0.2">
      <c r="A10" s="25" t="s">
        <v>1085</v>
      </c>
      <c r="B10" s="25">
        <v>1</v>
      </c>
      <c r="C10" s="25">
        <v>1</v>
      </c>
      <c r="D10" s="25">
        <v>1</v>
      </c>
      <c r="E10" s="25">
        <v>1</v>
      </c>
      <c r="F10" s="25">
        <v>1</v>
      </c>
      <c r="G10" s="25">
        <v>1</v>
      </c>
      <c r="H10" s="25">
        <v>1</v>
      </c>
      <c r="I10" s="25">
        <v>0</v>
      </c>
      <c r="J10" s="25">
        <v>0</v>
      </c>
      <c r="K10" s="25">
        <v>1</v>
      </c>
      <c r="L10" s="25">
        <v>1</v>
      </c>
      <c r="M10" s="25">
        <v>1</v>
      </c>
      <c r="N10" s="25">
        <v>1</v>
      </c>
      <c r="O10" s="25">
        <v>1</v>
      </c>
      <c r="P10" s="25">
        <v>1</v>
      </c>
      <c r="Q10" s="25">
        <v>1</v>
      </c>
      <c r="R10" s="25">
        <v>1</v>
      </c>
      <c r="S10" s="25">
        <v>0</v>
      </c>
      <c r="T10" s="25">
        <v>0</v>
      </c>
      <c r="U10" s="25">
        <v>0</v>
      </c>
      <c r="V10" s="25">
        <v>1</v>
      </c>
      <c r="W10" s="25">
        <v>0</v>
      </c>
      <c r="X10" s="25">
        <v>0</v>
      </c>
      <c r="Y10" s="25">
        <v>1</v>
      </c>
      <c r="Z10" s="25">
        <v>0</v>
      </c>
      <c r="AA10" s="25">
        <v>1</v>
      </c>
      <c r="AB10" s="25">
        <v>0</v>
      </c>
      <c r="AC10" s="25">
        <v>0</v>
      </c>
      <c r="AD10" s="25">
        <v>1</v>
      </c>
      <c r="AE10" s="25">
        <v>0</v>
      </c>
      <c r="AF10" s="25">
        <v>0</v>
      </c>
      <c r="AG10" s="25">
        <v>0</v>
      </c>
      <c r="AH10" s="25">
        <v>0</v>
      </c>
      <c r="AI10" s="25">
        <v>0</v>
      </c>
    </row>
    <row r="11" spans="1:35" x14ac:dyDescent="0.2">
      <c r="A11" s="25" t="s">
        <v>1073</v>
      </c>
      <c r="B11" s="25">
        <v>1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1</v>
      </c>
      <c r="N11" s="25">
        <v>0</v>
      </c>
      <c r="O11" s="25">
        <v>1</v>
      </c>
      <c r="P11" s="25">
        <v>0</v>
      </c>
      <c r="Q11" s="25">
        <v>1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1</v>
      </c>
      <c r="AB11" s="25">
        <v>1</v>
      </c>
      <c r="AC11" s="25">
        <v>0</v>
      </c>
      <c r="AD11" s="25">
        <v>0</v>
      </c>
      <c r="AE11" s="25">
        <v>0</v>
      </c>
      <c r="AF11" s="25">
        <v>0</v>
      </c>
      <c r="AG11" s="25">
        <v>1</v>
      </c>
      <c r="AH11" s="25">
        <v>0</v>
      </c>
      <c r="AI11" s="25">
        <v>0</v>
      </c>
    </row>
    <row r="12" spans="1:35" x14ac:dyDescent="0.2">
      <c r="A12" s="25" t="s">
        <v>110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1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1</v>
      </c>
      <c r="T12" s="25">
        <v>0</v>
      </c>
      <c r="U12" s="25">
        <v>1</v>
      </c>
      <c r="V12" s="25">
        <v>0</v>
      </c>
      <c r="W12" s="25">
        <v>1</v>
      </c>
      <c r="X12" s="25">
        <v>1</v>
      </c>
      <c r="Y12" s="25">
        <v>0</v>
      </c>
      <c r="Z12" s="25">
        <v>1</v>
      </c>
      <c r="AA12" s="25">
        <v>1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1</v>
      </c>
      <c r="AH12" s="25">
        <v>0</v>
      </c>
      <c r="AI12" s="25">
        <v>0</v>
      </c>
    </row>
    <row r="13" spans="1:35" x14ac:dyDescent="0.2">
      <c r="A13" s="25" t="s">
        <v>108</v>
      </c>
      <c r="B13" s="25">
        <v>1</v>
      </c>
      <c r="C13" s="25">
        <v>1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1</v>
      </c>
      <c r="K13" s="25">
        <v>1</v>
      </c>
      <c r="L13" s="25">
        <v>0</v>
      </c>
      <c r="M13" s="25">
        <v>1</v>
      </c>
      <c r="N13" s="25">
        <v>1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1</v>
      </c>
      <c r="AB13" s="25">
        <v>0</v>
      </c>
      <c r="AC13" s="25">
        <v>0</v>
      </c>
      <c r="AD13" s="25">
        <v>0</v>
      </c>
      <c r="AE13" s="25">
        <v>1</v>
      </c>
      <c r="AF13" s="25">
        <v>0</v>
      </c>
      <c r="AG13" s="25">
        <v>1</v>
      </c>
      <c r="AH13" s="25">
        <v>0</v>
      </c>
      <c r="AI13" s="25">
        <v>0</v>
      </c>
    </row>
    <row r="14" spans="1:35" x14ac:dyDescent="0.2">
      <c r="A14" s="25" t="s">
        <v>1086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1</v>
      </c>
      <c r="AB14" s="25">
        <v>0</v>
      </c>
      <c r="AC14" s="25">
        <v>0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D1" workbookViewId="0">
      <selection activeCell="C5" sqref="C5"/>
    </sheetView>
  </sheetViews>
  <sheetFormatPr baseColWidth="10" defaultRowHeight="15" x14ac:dyDescent="0.2"/>
  <cols>
    <col min="1" max="1" width="21.5" customWidth="1"/>
  </cols>
  <sheetData>
    <row r="1" spans="1:5" x14ac:dyDescent="0.2">
      <c r="A1" t="s">
        <v>1090</v>
      </c>
    </row>
    <row r="2" spans="1:5" x14ac:dyDescent="0.2">
      <c r="A2" s="20"/>
      <c r="B2" s="20"/>
      <c r="C2" s="20"/>
    </row>
    <row r="3" spans="1:5" x14ac:dyDescent="0.2">
      <c r="A3" s="20" t="s">
        <v>1091</v>
      </c>
      <c r="B3" s="20"/>
      <c r="C3" s="20"/>
      <c r="D3" s="20"/>
      <c r="E3" s="20"/>
    </row>
    <row r="4" spans="1:5" x14ac:dyDescent="0.2">
      <c r="A4" s="20"/>
      <c r="B4" s="20" t="s">
        <v>488</v>
      </c>
      <c r="C4" s="20" t="s">
        <v>489</v>
      </c>
      <c r="D4" s="20" t="s">
        <v>1092</v>
      </c>
      <c r="E4" s="20" t="s">
        <v>1093</v>
      </c>
    </row>
    <row r="5" spans="1:5" ht="16" x14ac:dyDescent="0.2">
      <c r="A5" s="206" t="s">
        <v>483</v>
      </c>
      <c r="B5" s="20">
        <v>4</v>
      </c>
      <c r="C5" s="79">
        <f>(B5/376)*100</f>
        <v>1.0638297872340425</v>
      </c>
      <c r="D5" s="117">
        <f>(C7+C8+C9+C10+C11+C12+C13+C5+C6+C14)</f>
        <v>73.40425531914893</v>
      </c>
      <c r="E5" s="117">
        <f>(100-D5)</f>
        <v>26.59574468085107</v>
      </c>
    </row>
    <row r="6" spans="1:5" ht="16" x14ac:dyDescent="0.2">
      <c r="A6" s="206" t="s">
        <v>484</v>
      </c>
      <c r="B6" s="20">
        <v>13</v>
      </c>
      <c r="C6" s="79">
        <f>(B6/376)*100</f>
        <v>3.4574468085106385</v>
      </c>
      <c r="D6" s="20"/>
      <c r="E6" s="20"/>
    </row>
    <row r="7" spans="1:5" ht="16" x14ac:dyDescent="0.2">
      <c r="A7" s="206" t="s">
        <v>1094</v>
      </c>
      <c r="B7" s="20">
        <v>35</v>
      </c>
      <c r="C7" s="79">
        <f>(B7/376)*100</f>
        <v>9.3085106382978715</v>
      </c>
      <c r="D7" s="20"/>
      <c r="E7" s="20"/>
    </row>
    <row r="8" spans="1:5" ht="16" x14ac:dyDescent="0.2">
      <c r="A8" s="206" t="s">
        <v>1095</v>
      </c>
      <c r="B8" s="20">
        <v>110</v>
      </c>
      <c r="C8" s="79">
        <f t="shared" ref="C8:C23" si="0">(B8/376)*100</f>
        <v>29.25531914893617</v>
      </c>
      <c r="D8" s="20"/>
      <c r="E8" s="20"/>
    </row>
    <row r="9" spans="1:5" ht="16" x14ac:dyDescent="0.2">
      <c r="A9" s="206" t="s">
        <v>474</v>
      </c>
      <c r="B9" s="20">
        <v>5</v>
      </c>
      <c r="C9" s="79">
        <f t="shared" si="0"/>
        <v>1.3297872340425532</v>
      </c>
      <c r="D9" s="20"/>
      <c r="E9" s="20"/>
    </row>
    <row r="10" spans="1:5" ht="16" x14ac:dyDescent="0.2">
      <c r="A10" s="206" t="s">
        <v>1096</v>
      </c>
      <c r="B10" s="20">
        <v>12</v>
      </c>
      <c r="C10" s="79">
        <f t="shared" si="0"/>
        <v>3.1914893617021276</v>
      </c>
      <c r="D10" s="20"/>
      <c r="E10" s="20"/>
    </row>
    <row r="11" spans="1:5" ht="16" x14ac:dyDescent="0.2">
      <c r="A11" s="206" t="s">
        <v>475</v>
      </c>
      <c r="B11" s="20">
        <v>10</v>
      </c>
      <c r="C11" s="79">
        <f t="shared" si="0"/>
        <v>2.6595744680851063</v>
      </c>
      <c r="D11" s="20"/>
      <c r="E11" s="20"/>
    </row>
    <row r="12" spans="1:5" ht="16" x14ac:dyDescent="0.2">
      <c r="A12" s="206" t="s">
        <v>481</v>
      </c>
      <c r="B12" s="20">
        <v>50</v>
      </c>
      <c r="C12" s="79">
        <f>(B12/376)*100</f>
        <v>13.297872340425531</v>
      </c>
      <c r="D12" s="20"/>
      <c r="E12" s="20"/>
    </row>
    <row r="13" spans="1:5" ht="16" x14ac:dyDescent="0.2">
      <c r="A13" s="206" t="s">
        <v>482</v>
      </c>
      <c r="B13" s="20">
        <v>32</v>
      </c>
      <c r="C13" s="79">
        <f>(B13/376)*100</f>
        <v>8.5106382978723403</v>
      </c>
      <c r="D13" s="20"/>
      <c r="E13" s="20"/>
    </row>
    <row r="14" spans="1:5" ht="16" x14ac:dyDescent="0.2">
      <c r="A14" s="206" t="s">
        <v>485</v>
      </c>
      <c r="B14" s="20">
        <v>5</v>
      </c>
      <c r="C14" s="79">
        <f>(B14/376)*100</f>
        <v>1.3297872340425532</v>
      </c>
      <c r="D14" s="20"/>
      <c r="E14" s="20"/>
    </row>
    <row r="15" spans="1:5" ht="16" x14ac:dyDescent="0.2">
      <c r="A15" s="206"/>
      <c r="B15" s="20"/>
      <c r="C15" s="79"/>
      <c r="D15" s="20"/>
      <c r="E15" s="20"/>
    </row>
    <row r="16" spans="1:5" ht="16" x14ac:dyDescent="0.2">
      <c r="A16" s="206"/>
      <c r="B16" s="20"/>
      <c r="C16" s="79"/>
      <c r="D16" s="20"/>
      <c r="E16" s="20"/>
    </row>
    <row r="17" spans="1:5" ht="16" x14ac:dyDescent="0.2">
      <c r="A17" s="206" t="s">
        <v>476</v>
      </c>
      <c r="B17" s="20">
        <v>21</v>
      </c>
      <c r="C17" s="79">
        <f t="shared" si="0"/>
        <v>5.5851063829787231</v>
      </c>
      <c r="D17" s="20"/>
      <c r="E17" s="20"/>
    </row>
    <row r="18" spans="1:5" ht="16" x14ac:dyDescent="0.2">
      <c r="A18" s="206" t="s">
        <v>477</v>
      </c>
      <c r="B18" s="20">
        <v>1</v>
      </c>
      <c r="C18" s="79">
        <f t="shared" si="0"/>
        <v>0.26595744680851063</v>
      </c>
      <c r="D18" s="20"/>
      <c r="E18" s="20"/>
    </row>
    <row r="19" spans="1:5" ht="16" x14ac:dyDescent="0.2">
      <c r="A19" s="206" t="s">
        <v>478</v>
      </c>
      <c r="B19" s="20">
        <v>24</v>
      </c>
      <c r="C19" s="79">
        <f t="shared" si="0"/>
        <v>6.3829787234042552</v>
      </c>
      <c r="D19" s="20"/>
      <c r="E19" s="20"/>
    </row>
    <row r="20" spans="1:5" ht="16" x14ac:dyDescent="0.2">
      <c r="A20" s="206" t="s">
        <v>479</v>
      </c>
      <c r="B20" s="20">
        <v>6</v>
      </c>
      <c r="C20" s="79">
        <f t="shared" si="0"/>
        <v>1.5957446808510638</v>
      </c>
      <c r="D20" s="20"/>
      <c r="E20" s="20"/>
    </row>
    <row r="21" spans="1:5" ht="16" x14ac:dyDescent="0.2">
      <c r="A21" s="206" t="s">
        <v>480</v>
      </c>
      <c r="B21" s="20">
        <v>32</v>
      </c>
      <c r="C21" s="79">
        <f t="shared" si="0"/>
        <v>8.5106382978723403</v>
      </c>
      <c r="D21" s="20"/>
      <c r="E21" s="20"/>
    </row>
    <row r="22" spans="1:5" ht="16" x14ac:dyDescent="0.2">
      <c r="A22" s="206" t="s">
        <v>486</v>
      </c>
      <c r="B22" s="20">
        <v>14</v>
      </c>
      <c r="C22" s="79">
        <f t="shared" si="0"/>
        <v>3.7234042553191489</v>
      </c>
      <c r="D22" s="20"/>
      <c r="E22" s="20"/>
    </row>
    <row r="23" spans="1:5" ht="16" x14ac:dyDescent="0.2">
      <c r="A23" s="206" t="s">
        <v>487</v>
      </c>
      <c r="B23" s="20">
        <v>2</v>
      </c>
      <c r="C23" s="79">
        <f t="shared" si="0"/>
        <v>0.53191489361702127</v>
      </c>
      <c r="D23" s="20"/>
      <c r="E23" s="20"/>
    </row>
    <row r="24" spans="1:5" x14ac:dyDescent="0.2">
      <c r="A24" s="20"/>
      <c r="B24" s="20">
        <f>SUM(B5:B23)</f>
        <v>376</v>
      </c>
      <c r="C24" s="20">
        <f>SUM(C5:C23)</f>
        <v>100.00000000000001</v>
      </c>
      <c r="D24" s="20"/>
      <c r="E24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 Basalt geochemical data</vt:lpstr>
      <vt:lpstr>Table 2 Tephra geochemical data</vt:lpstr>
      <vt:lpstr>Table 3 Ar isotope data </vt:lpstr>
      <vt:lpstr>Table 4 Paleomagnetic data</vt:lpstr>
      <vt:lpstr>Table 5 Rate calculations</vt:lpstr>
      <vt:lpstr>Table 6 Vertebrate fauna </vt:lpstr>
      <vt:lpstr>Table 7 Sediment samples</vt:lpstr>
      <vt:lpstr>Table 8 Plant wax data</vt:lpstr>
      <vt:lpstr>Table 9a Pollen counts</vt:lpstr>
      <vt:lpstr>Table 9b Pollen description</vt:lpstr>
      <vt:lpstr>Table 9c Pollen affinities</vt:lpstr>
      <vt:lpstr>Table 10 Diatom species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</dc:creator>
  <cp:lastModifiedBy>Microsoft Office User</cp:lastModifiedBy>
  <dcterms:created xsi:type="dcterms:W3CDTF">2018-07-20T11:00:47Z</dcterms:created>
  <dcterms:modified xsi:type="dcterms:W3CDTF">2019-07-15T10:50:39Z</dcterms:modified>
</cp:coreProperties>
</file>