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Source data Final\"/>
    </mc:Choice>
  </mc:AlternateContent>
  <bookViews>
    <workbookView xWindow="0" yWindow="0" windowWidth="38400" windowHeight="17560" activeTab="7"/>
  </bookViews>
  <sheets>
    <sheet name="E5b" sheetId="5" r:id="rId1"/>
    <sheet name="E5d" sheetId="4" r:id="rId2"/>
    <sheet name="E5e" sheetId="6" r:id="rId3"/>
    <sheet name="E5g" sheetId="1" r:id="rId4"/>
    <sheet name="E5h" sheetId="2" r:id="rId5"/>
    <sheet name="E5k" sheetId="7" r:id="rId6"/>
    <sheet name="E5m" sheetId="8" r:id="rId7"/>
    <sheet name="E5n" sheetId="3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7" l="1"/>
  <c r="L5" i="7"/>
  <c r="K5" i="7"/>
  <c r="J5" i="7"/>
  <c r="M4" i="7"/>
  <c r="L4" i="7"/>
  <c r="K4" i="7"/>
  <c r="J4" i="7"/>
  <c r="M3" i="7"/>
  <c r="L3" i="7"/>
  <c r="K3" i="7"/>
  <c r="J3" i="7"/>
  <c r="P9" i="5" l="1"/>
  <c r="O9" i="5"/>
  <c r="N9" i="5"/>
  <c r="P8" i="5"/>
  <c r="O8" i="5"/>
  <c r="N8" i="5"/>
  <c r="P4" i="5"/>
  <c r="O4" i="5"/>
  <c r="N4" i="5"/>
  <c r="P3" i="5"/>
  <c r="O3" i="5"/>
  <c r="N3" i="5"/>
  <c r="P4" i="4" l="1"/>
  <c r="O4" i="4"/>
  <c r="N4" i="4"/>
  <c r="P3" i="4"/>
  <c r="O3" i="4"/>
  <c r="N3" i="4"/>
  <c r="F2" i="2" l="1"/>
  <c r="G2" i="2"/>
  <c r="H2" i="2"/>
  <c r="F3" i="2"/>
  <c r="G3" i="2"/>
  <c r="H3" i="2"/>
  <c r="I3" i="1"/>
  <c r="J3" i="1"/>
  <c r="K3" i="1"/>
  <c r="I4" i="1"/>
  <c r="J4" i="1"/>
  <c r="K4" i="1"/>
</calcChain>
</file>

<file path=xl/sharedStrings.xml><?xml version="1.0" encoding="utf-8"?>
<sst xmlns="http://schemas.openxmlformats.org/spreadsheetml/2006/main" count="161" uniqueCount="71">
  <si>
    <t>PCI-13-pBabe</t>
  </si>
  <si>
    <r>
      <t>PCI-13-p53</t>
    </r>
    <r>
      <rPr>
        <vertAlign val="superscript"/>
        <sz val="9"/>
        <color rgb="FF000000"/>
        <rFont val="Arial"/>
        <family val="2"/>
      </rPr>
      <t>WT</t>
    </r>
  </si>
  <si>
    <t>N</t>
  </si>
  <si>
    <t>SD</t>
  </si>
  <si>
    <t>Mean</t>
  </si>
  <si>
    <t>7</t>
  </si>
  <si>
    <t>6</t>
  </si>
  <si>
    <t>5</t>
  </si>
  <si>
    <t>4</t>
  </si>
  <si>
    <t>3</t>
  </si>
  <si>
    <t>2</t>
  </si>
  <si>
    <t>1</t>
  </si>
  <si>
    <t>EVs</t>
  </si>
  <si>
    <t>Morphogenesis of nervous tissue</t>
  </si>
  <si>
    <t>Stemness</t>
    <phoneticPr fontId="3"/>
  </si>
  <si>
    <t>Shape change of neurons</t>
  </si>
  <si>
    <t>Formation of filaments</t>
  </si>
  <si>
    <t>Proliferation</t>
    <phoneticPr fontId="3"/>
  </si>
  <si>
    <t>Organization of cytoskeleton</t>
  </si>
  <si>
    <t>Growth of neurites</t>
  </si>
  <si>
    <t>Development of neurons</t>
  </si>
  <si>
    <t>Neuritogenesis</t>
  </si>
  <si>
    <t>Branching of neurons</t>
  </si>
  <si>
    <t>Catecholamine degradation</t>
  </si>
  <si>
    <t>Neurotransmission</t>
    <phoneticPr fontId="3"/>
  </si>
  <si>
    <t>Catecholamine biosynthesis</t>
  </si>
  <si>
    <t>Neurotransmission</t>
  </si>
  <si>
    <t>Synaptic transmission</t>
  </si>
  <si>
    <t>Pain signaling</t>
  </si>
  <si>
    <r>
      <t>Log10(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>-value)</t>
    </r>
    <phoneticPr fontId="3"/>
  </si>
  <si>
    <t>Z-score</t>
    <phoneticPr fontId="3"/>
  </si>
  <si>
    <t>Pathway</t>
    <phoneticPr fontId="3"/>
  </si>
  <si>
    <t>Pathway type</t>
    <phoneticPr fontId="3"/>
  </si>
  <si>
    <r>
      <rPr>
        <i/>
        <sz val="9"/>
        <color theme="1"/>
        <rFont val="Arial"/>
        <family val="2"/>
      </rPr>
      <t>TP53</t>
    </r>
    <r>
      <rPr>
        <sz val="9"/>
        <color theme="1"/>
        <rFont val="Arial"/>
        <family val="2"/>
      </rPr>
      <t xml:space="preserve"> status</t>
    </r>
    <phoneticPr fontId="12"/>
  </si>
  <si>
    <r>
      <t>TP53</t>
    </r>
    <r>
      <rPr>
        <i/>
        <vertAlign val="superscript"/>
        <sz val="9"/>
        <color theme="1"/>
        <rFont val="Arial"/>
        <family val="2"/>
      </rPr>
      <t>WT</t>
    </r>
    <phoneticPr fontId="12"/>
  </si>
  <si>
    <r>
      <t>TP53</t>
    </r>
    <r>
      <rPr>
        <i/>
        <vertAlign val="superscript"/>
        <sz val="9"/>
        <color theme="1"/>
        <rFont val="Arial"/>
        <family val="2"/>
      </rPr>
      <t>Mut</t>
    </r>
    <phoneticPr fontId="12"/>
  </si>
  <si>
    <r>
      <t>p53</t>
    </r>
    <r>
      <rPr>
        <vertAlign val="superscript"/>
        <sz val="9"/>
        <color rgb="FF000000"/>
        <rFont val="Arial"/>
        <family val="2"/>
      </rPr>
      <t>WT</t>
    </r>
    <phoneticPr fontId="8"/>
  </si>
  <si>
    <t>VAChT</t>
  </si>
  <si>
    <t>Sample 2</t>
  </si>
  <si>
    <t>Sample 3</t>
  </si>
  <si>
    <t>Mean</t>
    <phoneticPr fontId="8"/>
  </si>
  <si>
    <t>SD</t>
    <phoneticPr fontId="8"/>
  </si>
  <si>
    <t>N</t>
    <phoneticPr fontId="8"/>
  </si>
  <si>
    <t>Adjacent normal tissue</t>
  </si>
  <si>
    <t xml:space="preserve">Tumor </t>
  </si>
  <si>
    <r>
      <t>p53</t>
    </r>
    <r>
      <rPr>
        <vertAlign val="superscript"/>
        <sz val="9"/>
        <color rgb="FF000000"/>
        <rFont val="Arial"/>
        <family val="2"/>
      </rPr>
      <t>Null</t>
    </r>
    <phoneticPr fontId="8"/>
  </si>
  <si>
    <r>
      <rPr>
        <i/>
        <sz val="8"/>
        <color theme="1"/>
        <rFont val="Arial"/>
        <family val="2"/>
      </rPr>
      <t>TP53</t>
    </r>
    <r>
      <rPr>
        <sz val="8"/>
        <color theme="1"/>
        <rFont val="Arial"/>
        <family val="2"/>
      </rPr>
      <t xml:space="preserve"> status</t>
    </r>
    <phoneticPr fontId="12"/>
  </si>
  <si>
    <t>TH</t>
  </si>
  <si>
    <t>NF-L</t>
    <phoneticPr fontId="12"/>
  </si>
  <si>
    <t>WT</t>
  </si>
  <si>
    <t>Mut</t>
    <phoneticPr fontId="12"/>
  </si>
  <si>
    <t>Number of neurons per well</t>
  </si>
  <si>
    <t>Number of TH+ neurons per well</t>
  </si>
  <si>
    <t>Number of TH- neurons per well</t>
  </si>
  <si>
    <t>Well #</t>
  </si>
  <si>
    <t>Well 1</t>
    <phoneticPr fontId="3"/>
  </si>
  <si>
    <t>Well 2</t>
  </si>
  <si>
    <t>Well 3</t>
  </si>
  <si>
    <t>Well 4</t>
  </si>
  <si>
    <t>miR-21 + miR-324 + miR-34a</t>
  </si>
  <si>
    <t>miR-21 + miR-324 + scramble</t>
  </si>
  <si>
    <t>Transfection</t>
    <phoneticPr fontId="3"/>
  </si>
  <si>
    <t>Sample 1</t>
    <phoneticPr fontId="3"/>
  </si>
  <si>
    <t>8</t>
  </si>
  <si>
    <t>9</t>
  </si>
  <si>
    <t>10</t>
  </si>
  <si>
    <t>11</t>
  </si>
  <si>
    <t>12</t>
  </si>
  <si>
    <t xml:space="preserve">Baseline (12 hours) </t>
  </si>
  <si>
    <t xml:space="preserve">72 hours </t>
  </si>
  <si>
    <t xml:space="preserve">144 hours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</si>
</sst>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);[Red]\(0.00\)"/>
    <numFmt numFmtId="165" formatCode="0.0_);[Red]\(0.0\)"/>
    <numFmt numFmtId="166" formatCode="0.000_);[Red]\(0.000\)"/>
  </numFmts>
  <fonts count="17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rgb="FF000000"/>
      <name val="Calibri"/>
      <family val="2"/>
    </font>
    <font>
      <sz val="6"/>
      <name val="Calibri"/>
      <family val="2"/>
      <charset val="128"/>
      <scheme val="minor"/>
    </font>
    <font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  <font>
      <sz val="6"/>
      <name val="ＭＳ Ｐゴシック"/>
      <family val="3"/>
      <charset val="128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i/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1" fillId="0" borderId="0"/>
  </cellStyleXfs>
  <cellXfs count="20">
    <xf numFmtId="0" fontId="0" fillId="0" borderId="0" xfId="0">
      <alignment vertical="center"/>
    </xf>
    <xf numFmtId="0" fontId="2" fillId="0" borderId="0" xfId="1"/>
    <xf numFmtId="0" fontId="4" fillId="0" borderId="0" xfId="1" applyFont="1"/>
    <xf numFmtId="2" fontId="4" fillId="0" borderId="0" xfId="1" applyNumberFormat="1" applyFont="1"/>
    <xf numFmtId="0" fontId="7" fillId="0" borderId="0" xfId="1" applyFont="1" applyAlignment="1">
      <alignment horizontal="left" wrapText="1"/>
    </xf>
    <xf numFmtId="0" fontId="7" fillId="0" borderId="0" xfId="1" applyFont="1"/>
    <xf numFmtId="0" fontId="9" fillId="0" borderId="0" xfId="2" applyFo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left"/>
    </xf>
    <xf numFmtId="0" fontId="9" fillId="0" borderId="0" xfId="1" applyFont="1" applyAlignment="1">
      <alignment vertical="center"/>
    </xf>
    <xf numFmtId="0" fontId="9" fillId="0" borderId="0" xfId="3" applyFont="1"/>
    <xf numFmtId="0" fontId="10" fillId="0" borderId="0" xfId="3" applyFont="1"/>
    <xf numFmtId="164" fontId="9" fillId="0" borderId="0" xfId="3" applyNumberFormat="1" applyFont="1"/>
    <xf numFmtId="165" fontId="4" fillId="0" borderId="0" xfId="1" applyNumberFormat="1" applyFont="1"/>
    <xf numFmtId="0" fontId="14" fillId="0" borderId="0" xfId="3" applyFont="1"/>
    <xf numFmtId="0" fontId="16" fillId="0" borderId="0" xfId="3" applyFont="1"/>
    <xf numFmtId="166" fontId="9" fillId="0" borderId="0" xfId="2" applyNumberFormat="1" applyFo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</cellXfs>
  <cellStyles count="4">
    <cellStyle name="Normal" xfId="0" builtinId="0"/>
    <cellStyle name="標準 2" xfId="3"/>
    <cellStyle name="標準 3" xfId="1"/>
    <cellStyle name="標準 5" xfId="2"/>
  </cellStyles>
  <dxfs count="7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00_);[Red]\(0.0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0_);[Red]\(0.00\)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_);[Red]\(0.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テーブル1" displayName="テーブル1" ref="A2:P4" totalsRowShown="0" headerRowDxfId="70" dataDxfId="69">
  <autoFilter ref="A2:P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VAChT" dataDxfId="68"/>
    <tableColumn id="2" name="1" dataDxfId="67"/>
    <tableColumn id="3" name="2" dataDxfId="66"/>
    <tableColumn id="4" name="3" dataDxfId="65"/>
    <tableColumn id="5" name="4" dataDxfId="64"/>
    <tableColumn id="6" name="5" dataDxfId="63"/>
    <tableColumn id="7" name="6" dataDxfId="62"/>
    <tableColumn id="8" name="7" dataDxfId="61"/>
    <tableColumn id="9" name="8" dataDxfId="60"/>
    <tableColumn id="10" name="9" dataDxfId="59"/>
    <tableColumn id="11" name="10" dataDxfId="58"/>
    <tableColumn id="12" name="11" dataDxfId="57"/>
    <tableColumn id="13" name="12" dataDxfId="56"/>
    <tableColumn id="26" name="Mean" dataDxfId="55">
      <calculatedColumnFormula>AVERAGE(テーブル1[[#This Row],[1]:[12]])</calculatedColumnFormula>
    </tableColumn>
    <tableColumn id="27" name="SD" dataDxfId="54">
      <calculatedColumnFormula>_xlfn.STDEV.P(テーブル1[[#This Row],[1]:[12]])</calculatedColumnFormula>
    </tableColumn>
    <tableColumn id="28" name="N" dataDxfId="53">
      <calculatedColumnFormula>COUNT(テーブル1[[#This Row],[1]:[12]])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6" name="テーブル13" displayName="テーブル13" ref="A7:P9" totalsRowShown="0" headerRowDxfId="52" dataDxfId="51">
  <autoFilter ref="A7:P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VAChT" dataDxfId="50"/>
    <tableColumn id="14" name="1" dataDxfId="49"/>
    <tableColumn id="15" name="2" dataDxfId="48"/>
    <tableColumn id="16" name="3" dataDxfId="47"/>
    <tableColumn id="17" name="4" dataDxfId="46"/>
    <tableColumn id="18" name="5" dataDxfId="45"/>
    <tableColumn id="19" name="6" dataDxfId="44"/>
    <tableColumn id="20" name="7" dataDxfId="43"/>
    <tableColumn id="21" name="8" dataDxfId="42"/>
    <tableColumn id="22" name="9" dataDxfId="41"/>
    <tableColumn id="23" name="10" dataDxfId="40"/>
    <tableColumn id="24" name="11" dataDxfId="39"/>
    <tableColumn id="25" name="12" dataDxfId="38"/>
    <tableColumn id="26" name="Mean" dataDxfId="37">
      <calculatedColumnFormula>AVERAGE(テーブル13[[#This Row],[1]:[12]])</calculatedColumnFormula>
    </tableColumn>
    <tableColumn id="27" name="SD" dataDxfId="36">
      <calculatedColumnFormula>_xlfn.STDEV.P(テーブル13[[#This Row],[1]:[12]])</calculatedColumnFormula>
    </tableColumn>
    <tableColumn id="28" name="N" dataDxfId="35">
      <calculatedColumnFormula>COUNT(テーブル13[[#This Row],[1]:[12]])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テーブル37" displayName="テーブル37" ref="A2:P4" totalsRowShown="0" headerRowDxfId="34" dataDxfId="33">
  <autoFilter ref="A2:P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TP53 status" dataDxfId="32"/>
    <tableColumn id="2" name="1" dataDxfId="31"/>
    <tableColumn id="3" name="2" dataDxfId="30"/>
    <tableColumn id="4" name="3" dataDxfId="29"/>
    <tableColumn id="5" name="4" dataDxfId="28"/>
    <tableColumn id="6" name="5" dataDxfId="27"/>
    <tableColumn id="7" name="6" dataDxfId="26"/>
    <tableColumn id="8" name="7" dataDxfId="25"/>
    <tableColumn id="9" name="8" dataDxfId="24"/>
    <tableColumn id="10" name="9" dataDxfId="23"/>
    <tableColumn id="11" name="10" dataDxfId="22"/>
    <tableColumn id="12" name="11" dataDxfId="21"/>
    <tableColumn id="13" name="12" dataDxfId="20"/>
    <tableColumn id="14" name="Mean" dataDxfId="19">
      <calculatedColumnFormula>AVERAGE(B3:M3)</calculatedColumnFormula>
    </tableColumn>
    <tableColumn id="15" name="SD" dataDxfId="18">
      <calculatedColumnFormula>_xlfn.STDEV.P(テーブル37[[#This Row],[1]:[12]])</calculatedColumnFormula>
    </tableColumn>
    <tableColumn id="16" name="N" dataDxfId="17">
      <calculatedColumnFormula>COUNT(テーブル37[[#This Row],[1]:[12]])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7" name="テーブル18" displayName="テーブル18" ref="A1:C25" totalsRowShown="0">
  <autoFilter ref="A1:C25">
    <filterColumn colId="0" hiddenButton="1"/>
    <filterColumn colId="1" hiddenButton="1"/>
    <filterColumn colId="2" hiddenButton="1"/>
  </autoFilter>
  <tableColumns count="3">
    <tableColumn id="1" name="TP53 status" dataDxfId="16"/>
    <tableColumn id="3" name="TH" dataDxfId="15"/>
    <tableColumn id="4" name="NF-L" dataDxfId="1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1" name="Table_3j" displayName="Table_3j" ref="A2:K4">
  <tableColumns count="11">
    <tableColumn id="1" name="EVs"/>
    <tableColumn id="2" name="1"/>
    <tableColumn id="3" name="2"/>
    <tableColumn id="4" name="3"/>
    <tableColumn id="5" name="4"/>
    <tableColumn id="6" name="5"/>
    <tableColumn id="7" name="6"/>
    <tableColumn id="8" name="7"/>
    <tableColumn id="9" name="Mean">
      <calculatedColumnFormula>AVERAGE(E5g!$B3:$H3)</calculatedColumnFormula>
    </tableColumn>
    <tableColumn id="10" name="SD" dataDxfId="13">
      <calculatedColumnFormula>_xlfn.STDEV.P(E5g!$B3:$H3)</calculatedColumnFormula>
    </tableColumn>
    <tableColumn id="11" name="N">
      <calculatedColumnFormula>COUNT(E5g!$B3:$H3)</calculatedColumnFormula>
    </tableColumn>
  </tableColumns>
  <tableStyleInfo name="TableStyleLight1" showFirstColumn="1" showLastColumn="0" showRowStripes="1" showColumnStripes="0"/>
</table>
</file>

<file path=xl/tables/table6.xml><?xml version="1.0" encoding="utf-8"?>
<table xmlns="http://schemas.openxmlformats.org/spreadsheetml/2006/main" id="2" name="Table_3k" displayName="Table_3k" ref="A1:H3">
  <tableColumns count="8">
    <tableColumn id="1" name="EVs"/>
    <tableColumn id="2" name="1"/>
    <tableColumn id="3" name="2"/>
    <tableColumn id="4" name="3"/>
    <tableColumn id="5" name="4"/>
    <tableColumn id="6" name="Mean">
      <calculatedColumnFormula>AVERAGE(E5h!$B2:$E2)</calculatedColumnFormula>
    </tableColumn>
    <tableColumn id="7" name="SD" dataDxfId="12">
      <calculatedColumnFormula>_xlfn.STDEV.P(E5h!$B2:$E2)</calculatedColumnFormula>
    </tableColumn>
    <tableColumn id="8" name="N">
      <calculatedColumnFormula>COUNT(E5h!$B2:$E2)</calculatedColumnFormula>
    </tableColumn>
  </tableColumns>
  <tableStyleInfo name="TableStyleLight1" showFirstColumn="1" showLastColumn="0" showRowStripes="1" showColumnStripes="0"/>
</table>
</file>

<file path=xl/tables/table7.xml><?xml version="1.0" encoding="utf-8"?>
<table xmlns="http://schemas.openxmlformats.org/spreadsheetml/2006/main" id="9" name="テーブル9" displayName="テーブル9" ref="A2:D4" totalsRowShown="0" headerRowDxfId="11" dataDxfId="10" headerRowCellStyle="標準 5" dataCellStyle="標準 5">
  <autoFilter ref="A2:D4">
    <filterColumn colId="0" hiddenButton="1"/>
    <filterColumn colId="1" hiddenButton="1"/>
    <filterColumn colId="2" hiddenButton="1"/>
    <filterColumn colId="3" hiddenButton="1"/>
  </autoFilter>
  <tableColumns count="4">
    <tableColumn id="1" name="Transfection" dataDxfId="9" dataCellStyle="標準 5"/>
    <tableColumn id="2" name="Sample 1" dataDxfId="8" dataCellStyle="標準 5"/>
    <tableColumn id="3" name="Sample 2" dataDxfId="7" dataCellStyle="標準 5"/>
    <tableColumn id="4" name="Sample 3" dataDxfId="6" dataCellStyle="標準 5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3" name="Table_3r" displayName="Table_3r" ref="A2:D15" totalsRowShown="0" headerRowDxfId="5">
  <autoFilter ref="A2:D15">
    <filterColumn colId="0" hiddenButton="1"/>
    <filterColumn colId="1" hiddenButton="1"/>
    <filterColumn colId="2" hiddenButton="1"/>
    <filterColumn colId="3" hiddenButton="1"/>
  </autoFilter>
  <tableColumns count="4">
    <tableColumn id="1" name="Pathway type" dataDxfId="4"/>
    <tableColumn id="2" name="Pathway" dataDxfId="3"/>
    <tableColumn id="3" name="Z-score" dataDxfId="2"/>
    <tableColumn id="4" name="Log10(p-value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2"/>
  <sheetViews>
    <sheetView workbookViewId="0">
      <selection sqref="A1:XFD1"/>
    </sheetView>
  </sheetViews>
  <sheetFormatPr defaultColWidth="12.6328125" defaultRowHeight="15" customHeight="1"/>
  <cols>
    <col min="1" max="1" width="18.26953125" style="2" bestFit="1" customWidth="1"/>
    <col min="2" max="10" width="8.08984375" style="2" bestFit="1" customWidth="1"/>
    <col min="11" max="13" width="9" style="2" bestFit="1" customWidth="1"/>
    <col min="14" max="15" width="7.6328125" style="2" bestFit="1" customWidth="1"/>
    <col min="16" max="16" width="3.26953125" style="2" bestFit="1" customWidth="1"/>
    <col min="17" max="17" width="6.90625" style="2" bestFit="1" customWidth="1"/>
    <col min="18" max="16384" width="12.6328125" style="2"/>
  </cols>
  <sheetData>
    <row r="1" spans="1:16" ht="14.25" customHeight="1">
      <c r="A1" s="2" t="s">
        <v>36</v>
      </c>
    </row>
    <row r="2" spans="1:16" ht="14.25" customHeight="1">
      <c r="A2" s="2" t="s">
        <v>37</v>
      </c>
      <c r="B2" s="2" t="s">
        <v>11</v>
      </c>
      <c r="C2" s="17" t="s">
        <v>10</v>
      </c>
      <c r="D2" s="17" t="s">
        <v>9</v>
      </c>
      <c r="E2" s="17" t="s">
        <v>8</v>
      </c>
      <c r="F2" s="17" t="s">
        <v>7</v>
      </c>
      <c r="G2" s="17" t="s">
        <v>6</v>
      </c>
      <c r="H2" s="17" t="s">
        <v>5</v>
      </c>
      <c r="I2" s="17" t="s">
        <v>63</v>
      </c>
      <c r="J2" s="17" t="s">
        <v>64</v>
      </c>
      <c r="K2" s="17" t="s">
        <v>65</v>
      </c>
      <c r="L2" s="17" t="s">
        <v>66</v>
      </c>
      <c r="M2" s="17" t="s">
        <v>67</v>
      </c>
      <c r="N2" s="2" t="s">
        <v>40</v>
      </c>
      <c r="O2" s="2" t="s">
        <v>41</v>
      </c>
      <c r="P2" s="2" t="s">
        <v>42</v>
      </c>
    </row>
    <row r="3" spans="1:16" ht="14.25" customHeight="1">
      <c r="A3" s="2" t="s">
        <v>43</v>
      </c>
      <c r="B3" s="13">
        <v>21815.906726719619</v>
      </c>
      <c r="C3" s="13">
        <v>47095.288781253068</v>
      </c>
      <c r="D3" s="13">
        <v>10069.564602223032</v>
      </c>
      <c r="E3" s="13">
        <v>38131.496355772346</v>
      </c>
      <c r="F3" s="13">
        <v>48528.379528309335</v>
      </c>
      <c r="G3" s="13">
        <v>34099.752148576685</v>
      </c>
      <c r="H3" s="13">
        <v>9114.3560879943798</v>
      </c>
      <c r="I3" s="13">
        <v>24943.115743759954</v>
      </c>
      <c r="J3" s="13">
        <v>6047.0987438130842</v>
      </c>
      <c r="K3" s="13">
        <v>4331.3125002348761</v>
      </c>
      <c r="L3" s="13">
        <v>12083.41353223793</v>
      </c>
      <c r="M3" s="13">
        <v>17242.617461220736</v>
      </c>
      <c r="N3" s="13">
        <f>AVERAGE(テーブル1[[#This Row],[1]:[12]])</f>
        <v>22791.858517676254</v>
      </c>
      <c r="O3" s="13">
        <f>_xlfn.STDEV.P(テーブル1[[#This Row],[1]:[12]])</f>
        <v>15103.401983963902</v>
      </c>
      <c r="P3" s="2">
        <f>COUNT(テーブル1[[#This Row],[1]:[12]])</f>
        <v>12</v>
      </c>
    </row>
    <row r="4" spans="1:16" ht="14.25" customHeight="1">
      <c r="A4" s="2" t="s">
        <v>44</v>
      </c>
      <c r="B4" s="13">
        <v>18876.734282212707</v>
      </c>
      <c r="C4" s="13">
        <v>5772.40679694766</v>
      </c>
      <c r="D4" s="13">
        <v>11464.426463931493</v>
      </c>
      <c r="E4" s="13">
        <v>23232.435849775593</v>
      </c>
      <c r="F4" s="13">
        <v>20634.428375734475</v>
      </c>
      <c r="G4" s="13">
        <v>10575.206232815861</v>
      </c>
      <c r="H4" s="13">
        <v>1688.5505562135199</v>
      </c>
      <c r="I4" s="13">
        <v>1927.9806672158859</v>
      </c>
      <c r="J4" s="13">
        <v>17779.029426709261</v>
      </c>
      <c r="K4" s="13">
        <v>3562.2392911586417</v>
      </c>
      <c r="L4" s="13">
        <v>10024.314247626171</v>
      </c>
      <c r="M4" s="13">
        <v>24445.276917975221</v>
      </c>
      <c r="N4" s="13">
        <f>AVERAGE(テーブル1[[#This Row],[1]:[12]])</f>
        <v>12498.585759026377</v>
      </c>
      <c r="O4" s="13">
        <f>_xlfn.STDEV.P(テーブル1[[#This Row],[1]:[12]])</f>
        <v>7943.9703805862073</v>
      </c>
      <c r="P4" s="2">
        <f>COUNT(テーブル1[[#This Row],[1]:[12]])</f>
        <v>12</v>
      </c>
    </row>
    <row r="5" spans="1:16" ht="14.25" customHeight="1"/>
    <row r="6" spans="1:16" ht="14.25" customHeight="1">
      <c r="A6" s="2" t="s">
        <v>45</v>
      </c>
    </row>
    <row r="7" spans="1:16" ht="14.25" customHeight="1">
      <c r="A7" s="2" t="s">
        <v>37</v>
      </c>
      <c r="B7" s="2" t="s">
        <v>11</v>
      </c>
      <c r="C7" s="17" t="s">
        <v>10</v>
      </c>
      <c r="D7" s="17" t="s">
        <v>9</v>
      </c>
      <c r="E7" s="17" t="s">
        <v>8</v>
      </c>
      <c r="F7" s="17" t="s">
        <v>7</v>
      </c>
      <c r="G7" s="17" t="s">
        <v>6</v>
      </c>
      <c r="H7" s="17" t="s">
        <v>5</v>
      </c>
      <c r="I7" s="17" t="s">
        <v>63</v>
      </c>
      <c r="J7" s="17" t="s">
        <v>64</v>
      </c>
      <c r="K7" s="17" t="s">
        <v>65</v>
      </c>
      <c r="L7" s="17" t="s">
        <v>66</v>
      </c>
      <c r="M7" s="17" t="s">
        <v>67</v>
      </c>
      <c r="N7" s="2" t="s">
        <v>40</v>
      </c>
      <c r="O7" s="2" t="s">
        <v>41</v>
      </c>
      <c r="P7" s="2" t="s">
        <v>42</v>
      </c>
    </row>
    <row r="8" spans="1:16" ht="14.25" customHeight="1">
      <c r="A8" s="2" t="s">
        <v>43</v>
      </c>
      <c r="B8" s="13">
        <v>13597.845224668379</v>
      </c>
      <c r="C8" s="13">
        <v>12843.5490682735</v>
      </c>
      <c r="D8" s="13">
        <v>22229.992737869496</v>
      </c>
      <c r="E8" s="13">
        <v>1073.5135407673201</v>
      </c>
      <c r="F8" s="13">
        <v>33970.42616690135</v>
      </c>
      <c r="G8" s="13">
        <v>27204.644080074424</v>
      </c>
      <c r="H8" s="13">
        <v>15700.573560300263</v>
      </c>
      <c r="I8" s="13">
        <v>45029.894974690222</v>
      </c>
      <c r="J8" s="13">
        <v>6918.2430048823999</v>
      </c>
      <c r="K8" s="13">
        <v>29074.2274777313</v>
      </c>
      <c r="L8" s="13">
        <v>36583.177683325535</v>
      </c>
      <c r="M8" s="13">
        <v>45320.296797579278</v>
      </c>
      <c r="N8" s="13">
        <f>AVERAGE(テーブル13[[#This Row],[1]:[12]])</f>
        <v>24128.865359755291</v>
      </c>
      <c r="O8" s="13">
        <f>_xlfn.STDEV.P(テーブル13[[#This Row],[1]:[12]])</f>
        <v>13881.853800468883</v>
      </c>
      <c r="P8" s="2">
        <f>COUNT(テーブル13[[#This Row],[1]:[12]])</f>
        <v>12</v>
      </c>
    </row>
    <row r="9" spans="1:16" ht="14.25" customHeight="1">
      <c r="A9" s="2" t="s">
        <v>44</v>
      </c>
      <c r="B9" s="13">
        <v>7662.6530033270592</v>
      </c>
      <c r="C9" s="13">
        <v>16917.607464563629</v>
      </c>
      <c r="D9" s="13">
        <v>26594.109373483479</v>
      </c>
      <c r="E9" s="13">
        <v>7448.3355828247604</v>
      </c>
      <c r="F9" s="13">
        <v>1456.66025295586</v>
      </c>
      <c r="G9" s="13">
        <v>12610.520428957627</v>
      </c>
      <c r="H9" s="13">
        <v>9455.1371598932601</v>
      </c>
      <c r="I9" s="13">
        <v>13651.387542747287</v>
      </c>
      <c r="J9" s="13">
        <v>15492.128622559942</v>
      </c>
      <c r="K9" s="13">
        <v>6182.5373882859858</v>
      </c>
      <c r="L9" s="13">
        <v>8699.2427047483052</v>
      </c>
      <c r="M9" s="13">
        <v>2305.7560636620401</v>
      </c>
      <c r="N9" s="13">
        <f>AVERAGE(テーブル13[[#This Row],[1]:[12]])</f>
        <v>10706.339632334102</v>
      </c>
      <c r="O9" s="13">
        <f>_xlfn.STDEV.P(テーブル13[[#This Row],[1]:[12]])</f>
        <v>6634.9314706086179</v>
      </c>
      <c r="P9" s="2">
        <f>COUNT(テーブル13[[#This Row],[1]:[12]])</f>
        <v>12</v>
      </c>
    </row>
    <row r="10" spans="1:16" ht="14.25" customHeight="1"/>
    <row r="11" spans="1:16" ht="14.25" customHeight="1"/>
    <row r="12" spans="1:16" ht="14.25" customHeight="1"/>
    <row r="13" spans="1:16" ht="14.25" customHeight="1"/>
    <row r="14" spans="1:16" ht="14.25" customHeight="1"/>
    <row r="15" spans="1:16" ht="14.25" customHeight="1"/>
    <row r="16" spans="1: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</sheetData>
  <sortState ref="N16:P29">
    <sortCondition ref="N16:N29"/>
  </sortState>
  <phoneticPr fontId="3"/>
  <pageMargins left="0.7" right="0.7" top="0.75" bottom="0.75" header="0" footer="0"/>
  <pageSetup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"/>
  <sheetViews>
    <sheetView workbookViewId="0">
      <selection activeCell="A7" sqref="A7:XFD119"/>
    </sheetView>
  </sheetViews>
  <sheetFormatPr defaultColWidth="9" defaultRowHeight="11.5"/>
  <cols>
    <col min="1" max="1" width="11.54296875" style="10" bestFit="1" customWidth="1"/>
    <col min="2" max="6" width="6.7265625" style="10" bestFit="1" customWidth="1"/>
    <col min="7" max="7" width="11.08984375" style="10" bestFit="1" customWidth="1"/>
    <col min="8" max="13" width="6.7265625" style="10" bestFit="1" customWidth="1"/>
    <col min="14" max="15" width="6.1796875" style="10" bestFit="1" customWidth="1"/>
    <col min="16" max="16" width="2.6328125" style="10" bestFit="1" customWidth="1"/>
    <col min="17" max="18" width="5.90625" style="10" bestFit="1" customWidth="1"/>
    <col min="19" max="19" width="5" style="10" bestFit="1" customWidth="1"/>
    <col min="20" max="20" width="5.90625" style="10" bestFit="1" customWidth="1"/>
    <col min="21" max="23" width="5.08984375" style="10" bestFit="1" customWidth="1"/>
    <col min="24" max="24" width="5.36328125" style="10" bestFit="1" customWidth="1"/>
    <col min="25" max="25" width="5" style="10" bestFit="1" customWidth="1"/>
    <col min="26" max="26" width="3.26953125" style="10" bestFit="1" customWidth="1"/>
    <col min="27" max="16384" width="9" style="10"/>
  </cols>
  <sheetData>
    <row r="2" spans="1:16" ht="12">
      <c r="A2" s="10" t="s">
        <v>33</v>
      </c>
      <c r="B2" s="10" t="s">
        <v>11</v>
      </c>
      <c r="C2" s="10" t="s">
        <v>10</v>
      </c>
      <c r="D2" s="10" t="s">
        <v>9</v>
      </c>
      <c r="E2" s="10" t="s">
        <v>8</v>
      </c>
      <c r="F2" s="10" t="s">
        <v>7</v>
      </c>
      <c r="G2" s="10" t="s">
        <v>6</v>
      </c>
      <c r="H2" s="10" t="s">
        <v>5</v>
      </c>
      <c r="I2" s="10" t="s">
        <v>63</v>
      </c>
      <c r="J2" s="10" t="s">
        <v>64</v>
      </c>
      <c r="K2" s="10" t="s">
        <v>65</v>
      </c>
      <c r="L2" s="10" t="s">
        <v>66</v>
      </c>
      <c r="M2" s="10" t="s">
        <v>67</v>
      </c>
      <c r="N2" s="10" t="s">
        <v>4</v>
      </c>
      <c r="O2" s="10" t="s">
        <v>3</v>
      </c>
      <c r="P2" s="10" t="s">
        <v>2</v>
      </c>
    </row>
    <row r="3" spans="1:16" ht="14">
      <c r="A3" s="11" t="s">
        <v>34</v>
      </c>
      <c r="B3" s="12">
        <v>8.6700792814222556</v>
      </c>
      <c r="C3" s="12">
        <v>3.1531251117509083</v>
      </c>
      <c r="D3" s="12">
        <v>0.80408099610503314</v>
      </c>
      <c r="E3" s="12">
        <v>0.22014306148136001</v>
      </c>
      <c r="F3" s="12">
        <v>1.2363353096768881</v>
      </c>
      <c r="G3" s="12">
        <v>0.34678703202022204</v>
      </c>
      <c r="H3" s="12">
        <v>1.9800209040300409</v>
      </c>
      <c r="I3" s="12">
        <v>9.608418153069211</v>
      </c>
      <c r="J3" s="12">
        <v>3.7226469358763978</v>
      </c>
      <c r="K3" s="12">
        <v>0.31936284261095116</v>
      </c>
      <c r="L3" s="12">
        <v>0.91818813817986999</v>
      </c>
      <c r="M3" s="12">
        <v>5.3521194005034562</v>
      </c>
      <c r="N3" s="12">
        <f t="shared" ref="N3:N4" si="0">AVERAGE(B3:M3)</f>
        <v>3.0276089305605498</v>
      </c>
      <c r="O3" s="12">
        <f>_xlfn.STDEV.P(テーブル37[[#This Row],[1]:[12]])</f>
        <v>3.1244973554734181</v>
      </c>
      <c r="P3" s="10">
        <f>COUNT(テーブル37[[#This Row],[1]:[12]])</f>
        <v>12</v>
      </c>
    </row>
    <row r="4" spans="1:16" ht="14">
      <c r="A4" s="11" t="s">
        <v>35</v>
      </c>
      <c r="B4" s="12">
        <v>7.2042858430194583</v>
      </c>
      <c r="C4" s="12">
        <v>5.1114989287918995</v>
      </c>
      <c r="D4" s="12">
        <v>16.863371804545885</v>
      </c>
      <c r="E4" s="12">
        <v>7.2721767283491356</v>
      </c>
      <c r="F4" s="12">
        <v>7.181098020651878</v>
      </c>
      <c r="G4" s="12">
        <v>14.6490886143499</v>
      </c>
      <c r="H4" s="12">
        <v>13.027083328013383</v>
      </c>
      <c r="I4" s="12">
        <v>4.5212295804475557</v>
      </c>
      <c r="J4" s="12">
        <v>10.044398711856612</v>
      </c>
      <c r="K4" s="12">
        <v>3.6260111812939853</v>
      </c>
      <c r="L4" s="12">
        <v>6.1687363813916152</v>
      </c>
      <c r="M4" s="12">
        <v>9.7709337509324143</v>
      </c>
      <c r="N4" s="12">
        <f t="shared" si="0"/>
        <v>8.7866594061369767</v>
      </c>
      <c r="O4" s="12">
        <f>_xlfn.STDEV.P(テーブル37[[#This Row],[1]:[12]])</f>
        <v>4.0072346762391025</v>
      </c>
      <c r="P4" s="10">
        <f>COUNT(テーブル37[[#This Row],[1]:[12]])</f>
        <v>12</v>
      </c>
    </row>
  </sheetData>
  <sortState ref="H16:I27">
    <sortCondition ref="H16:H27"/>
  </sortState>
  <phoneticPr fontId="3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115" zoomScaleNormal="115" workbookViewId="0">
      <selection sqref="A1:XFD1"/>
    </sheetView>
  </sheetViews>
  <sheetFormatPr defaultColWidth="9" defaultRowHeight="10"/>
  <cols>
    <col min="1" max="1" width="16.453125" style="14" bestFit="1" customWidth="1"/>
    <col min="2" max="2" width="6.7265625" style="14" bestFit="1" customWidth="1"/>
    <col min="3" max="3" width="6" style="14" bestFit="1" customWidth="1"/>
    <col min="4" max="16384" width="9" style="14"/>
  </cols>
  <sheetData>
    <row r="1" spans="1:3">
      <c r="A1" s="14" t="s">
        <v>46</v>
      </c>
      <c r="B1" s="15" t="s">
        <v>47</v>
      </c>
      <c r="C1" s="15" t="s">
        <v>48</v>
      </c>
    </row>
    <row r="2" spans="1:3">
      <c r="A2" s="14" t="s">
        <v>49</v>
      </c>
      <c r="B2" s="15">
        <v>1377.2</v>
      </c>
      <c r="C2" s="15">
        <v>85059</v>
      </c>
    </row>
    <row r="3" spans="1:3">
      <c r="A3" s="14" t="s">
        <v>49</v>
      </c>
      <c r="B3" s="15">
        <v>1504.58</v>
      </c>
      <c r="C3" s="15">
        <v>14070</v>
      </c>
    </row>
    <row r="4" spans="1:3">
      <c r="A4" s="14" t="s">
        <v>49</v>
      </c>
      <c r="B4" s="15">
        <v>236.57</v>
      </c>
      <c r="C4" s="15">
        <v>21233</v>
      </c>
    </row>
    <row r="5" spans="1:3">
      <c r="A5" s="14" t="s">
        <v>49</v>
      </c>
      <c r="B5" s="15">
        <v>1727.48</v>
      </c>
      <c r="C5" s="15">
        <v>27202</v>
      </c>
    </row>
    <row r="6" spans="1:3">
      <c r="A6" s="14" t="s">
        <v>49</v>
      </c>
      <c r="B6" s="15">
        <v>1486.7</v>
      </c>
      <c r="C6" s="15">
        <v>32195</v>
      </c>
    </row>
    <row r="7" spans="1:3">
      <c r="A7" s="14" t="s">
        <v>49</v>
      </c>
      <c r="B7" s="15">
        <v>1245.93</v>
      </c>
      <c r="C7" s="15">
        <v>33584</v>
      </c>
    </row>
    <row r="8" spans="1:3">
      <c r="A8" s="14" t="s">
        <v>49</v>
      </c>
      <c r="B8" s="15">
        <v>1005.16</v>
      </c>
      <c r="C8" s="15">
        <v>40063</v>
      </c>
    </row>
    <row r="9" spans="1:3">
      <c r="A9" s="14" t="s">
        <v>49</v>
      </c>
      <c r="B9" s="15">
        <v>764.38</v>
      </c>
      <c r="C9" s="15">
        <v>47154</v>
      </c>
    </row>
    <row r="10" spans="1:3">
      <c r="A10" s="14" t="s">
        <v>49</v>
      </c>
      <c r="B10" s="15">
        <v>523.61</v>
      </c>
      <c r="C10" s="15">
        <v>12291</v>
      </c>
    </row>
    <row r="11" spans="1:3">
      <c r="A11" s="14" t="s">
        <v>49</v>
      </c>
      <c r="B11" s="15">
        <v>282.83999999999997</v>
      </c>
      <c r="C11" s="15">
        <v>48626</v>
      </c>
    </row>
    <row r="12" spans="1:3">
      <c r="A12" s="14" t="s">
        <v>49</v>
      </c>
      <c r="B12" s="15">
        <v>420.63</v>
      </c>
      <c r="C12" s="15">
        <v>9254</v>
      </c>
    </row>
    <row r="13" spans="1:3">
      <c r="A13" s="14" t="s">
        <v>49</v>
      </c>
      <c r="B13" s="15">
        <v>815.65</v>
      </c>
      <c r="C13" s="15">
        <v>48008</v>
      </c>
    </row>
    <row r="14" spans="1:3">
      <c r="A14" s="14" t="s">
        <v>50</v>
      </c>
      <c r="B14" s="15">
        <v>4417.84</v>
      </c>
      <c r="C14" s="15">
        <v>99941</v>
      </c>
    </row>
    <row r="15" spans="1:3">
      <c r="A15" s="14" t="s">
        <v>50</v>
      </c>
      <c r="B15" s="15">
        <v>4222.76</v>
      </c>
      <c r="C15" s="15">
        <v>112759</v>
      </c>
    </row>
    <row r="16" spans="1:3">
      <c r="A16" s="14" t="s">
        <v>50</v>
      </c>
      <c r="B16" s="15">
        <v>2569.5100000000002</v>
      </c>
      <c r="C16" s="15">
        <v>115586</v>
      </c>
    </row>
    <row r="17" spans="1:3">
      <c r="A17" s="14" t="s">
        <v>50</v>
      </c>
      <c r="B17" s="15">
        <v>4896.0200000000004</v>
      </c>
      <c r="C17" s="15">
        <v>151135</v>
      </c>
    </row>
    <row r="18" spans="1:3">
      <c r="A18" s="14" t="s">
        <v>50</v>
      </c>
      <c r="B18" s="15">
        <v>3851.19</v>
      </c>
      <c r="C18" s="15">
        <v>182624</v>
      </c>
    </row>
    <row r="19" spans="1:3">
      <c r="A19" s="14" t="s">
        <v>50</v>
      </c>
      <c r="B19" s="15">
        <v>3179.27</v>
      </c>
      <c r="C19" s="15">
        <v>198170</v>
      </c>
    </row>
    <row r="20" spans="1:3">
      <c r="A20" s="14" t="s">
        <v>50</v>
      </c>
      <c r="B20" s="15">
        <v>2439.0500000000002</v>
      </c>
      <c r="C20" s="15">
        <v>223761</v>
      </c>
    </row>
    <row r="21" spans="1:3">
      <c r="A21" s="14" t="s">
        <v>50</v>
      </c>
      <c r="B21" s="15">
        <v>2690.57</v>
      </c>
      <c r="C21" s="15">
        <v>253287</v>
      </c>
    </row>
    <row r="22" spans="1:3">
      <c r="A22" s="14" t="s">
        <v>50</v>
      </c>
      <c r="B22" s="15">
        <v>2449.8000000000002</v>
      </c>
      <c r="C22" s="15">
        <v>266599</v>
      </c>
    </row>
    <row r="23" spans="1:3">
      <c r="A23" s="14" t="s">
        <v>50</v>
      </c>
      <c r="B23" s="15">
        <v>3801.8</v>
      </c>
      <c r="C23" s="15">
        <v>390248</v>
      </c>
    </row>
    <row r="24" spans="1:3">
      <c r="A24" s="14" t="s">
        <v>50</v>
      </c>
      <c r="B24" s="15">
        <v>4864.1000000000004</v>
      </c>
      <c r="C24" s="15">
        <v>652145</v>
      </c>
    </row>
    <row r="25" spans="1:3">
      <c r="A25" s="14" t="s">
        <v>50</v>
      </c>
      <c r="B25" s="15">
        <v>5346.09</v>
      </c>
      <c r="C25" s="15">
        <v>367382</v>
      </c>
    </row>
  </sheetData>
  <phoneticPr fontId="3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1"/>
  <sheetViews>
    <sheetView workbookViewId="0">
      <selection activeCell="E59" sqref="E59:E60"/>
    </sheetView>
  </sheetViews>
  <sheetFormatPr defaultColWidth="12.6328125" defaultRowHeight="14.5"/>
  <cols>
    <col min="1" max="1" width="17.36328125" style="1" bestFit="1" customWidth="1"/>
    <col min="2" max="8" width="4.08984375" style="1" bestFit="1" customWidth="1"/>
    <col min="9" max="9" width="6.26953125" style="1" bestFit="1" customWidth="1"/>
    <col min="10" max="10" width="5.36328125" style="1" bestFit="1" customWidth="1"/>
    <col min="11" max="11" width="2.453125" style="1" bestFit="1" customWidth="1"/>
    <col min="12" max="20" width="7.6328125" style="1" customWidth="1"/>
    <col min="21" max="16384" width="12.6328125" style="1"/>
  </cols>
  <sheetData>
    <row r="1" spans="1:20">
      <c r="A1" s="5"/>
      <c r="B1" s="4"/>
      <c r="C1" s="4"/>
      <c r="D1" s="4"/>
      <c r="E1" s="4"/>
      <c r="F1" s="4"/>
      <c r="G1" s="4"/>
      <c r="H1" s="4"/>
      <c r="I1" s="4"/>
      <c r="J1" s="4"/>
      <c r="K1" s="4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 t="s">
        <v>12</v>
      </c>
      <c r="B2" s="2" t="s">
        <v>11</v>
      </c>
      <c r="C2" s="2" t="s">
        <v>10</v>
      </c>
      <c r="D2" s="2" t="s">
        <v>9</v>
      </c>
      <c r="E2" s="2" t="s">
        <v>8</v>
      </c>
      <c r="F2" s="2" t="s">
        <v>7</v>
      </c>
      <c r="G2" s="2" t="s">
        <v>6</v>
      </c>
      <c r="H2" s="2" t="s">
        <v>5</v>
      </c>
      <c r="I2" s="2" t="s">
        <v>4</v>
      </c>
      <c r="J2" s="2" t="s">
        <v>3</v>
      </c>
      <c r="K2" s="2" t="s">
        <v>2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2" t="s">
        <v>1</v>
      </c>
      <c r="B3" s="2">
        <v>63</v>
      </c>
      <c r="C3" s="2">
        <v>77</v>
      </c>
      <c r="D3" s="2">
        <v>82</v>
      </c>
      <c r="E3" s="2">
        <v>51</v>
      </c>
      <c r="F3" s="2">
        <v>64</v>
      </c>
      <c r="G3" s="2">
        <v>48</v>
      </c>
      <c r="H3" s="2">
        <v>57</v>
      </c>
      <c r="I3" s="3">
        <f>AVERAGE(E5g!$B3:$H3)</f>
        <v>63.142857142857146</v>
      </c>
      <c r="J3" s="3">
        <f>_xlfn.STDEV.P(E5g!$B3:$H3)</f>
        <v>11.728214715299309</v>
      </c>
      <c r="K3" s="2">
        <f>COUNT(E5g!$B3:$H3)</f>
        <v>7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2" t="s">
        <v>0</v>
      </c>
      <c r="B4" s="2">
        <v>234</v>
      </c>
      <c r="C4" s="2">
        <v>198</v>
      </c>
      <c r="D4" s="2">
        <v>196</v>
      </c>
      <c r="E4" s="2">
        <v>214</v>
      </c>
      <c r="F4" s="2">
        <v>197</v>
      </c>
      <c r="G4" s="2">
        <v>226</v>
      </c>
      <c r="H4" s="2">
        <v>235</v>
      </c>
      <c r="I4" s="3">
        <f>AVERAGE(E5g!$B4:$H4)</f>
        <v>214.28571428571428</v>
      </c>
      <c r="J4" s="3">
        <f>_xlfn.STDEV.P(E5g!$B4:$H4)</f>
        <v>16.27192398593607</v>
      </c>
      <c r="K4" s="2">
        <f>COUNT(E5g!$B4:$H4)</f>
        <v>7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</sheetData>
  <sortState ref="D14:E20">
    <sortCondition ref="D14:D20"/>
  </sortState>
  <phoneticPr fontId="3"/>
  <pageMargins left="0.7" right="0.7" top="0.75" bottom="0.75" header="0" footer="0"/>
  <pageSetup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8"/>
  <sheetViews>
    <sheetView workbookViewId="0">
      <selection sqref="A1:XFD3"/>
    </sheetView>
  </sheetViews>
  <sheetFormatPr defaultColWidth="12.6328125" defaultRowHeight="14.5"/>
  <cols>
    <col min="1" max="1" width="17.6328125" style="1" bestFit="1" customWidth="1"/>
    <col min="2" max="3" width="6.26953125" style="1" bestFit="1" customWidth="1"/>
    <col min="4" max="4" width="11.54296875" style="1" bestFit="1" customWidth="1"/>
    <col min="5" max="6" width="6.26953125" style="1" bestFit="1" customWidth="1"/>
    <col min="7" max="7" width="5.81640625" style="1" bestFit="1" customWidth="1"/>
    <col min="8" max="8" width="2.453125" style="1" bestFit="1" customWidth="1"/>
    <col min="9" max="16" width="7.6328125" style="1" customWidth="1"/>
    <col min="17" max="16384" width="12.6328125" style="1"/>
  </cols>
  <sheetData>
    <row r="1" spans="1:16">
      <c r="A1" s="2" t="s">
        <v>12</v>
      </c>
      <c r="B1" s="2" t="s">
        <v>11</v>
      </c>
      <c r="C1" s="2" t="s">
        <v>10</v>
      </c>
      <c r="D1" s="2" t="s">
        <v>9</v>
      </c>
      <c r="E1" s="2" t="s">
        <v>8</v>
      </c>
      <c r="F1" s="2" t="s">
        <v>4</v>
      </c>
      <c r="G1" s="2" t="s">
        <v>3</v>
      </c>
      <c r="H1" s="2" t="s">
        <v>2</v>
      </c>
      <c r="I1" s="2"/>
      <c r="J1" s="2"/>
      <c r="K1" s="2"/>
      <c r="L1" s="2"/>
      <c r="M1" s="2"/>
      <c r="N1" s="2"/>
      <c r="O1" s="2"/>
      <c r="P1" s="2"/>
    </row>
    <row r="2" spans="1:16">
      <c r="A2" s="2" t="s">
        <v>1</v>
      </c>
      <c r="B2" s="3">
        <v>12.42</v>
      </c>
      <c r="C2" s="3">
        <v>9.56</v>
      </c>
      <c r="D2" s="3">
        <v>11.85</v>
      </c>
      <c r="E2" s="3">
        <v>10.34</v>
      </c>
      <c r="F2" s="3">
        <f>AVERAGE(E5h!$B2:$E2)</f>
        <v>11.0425</v>
      </c>
      <c r="G2" s="3">
        <f>_xlfn.STDEV.P(E5h!$B2:$E2)</f>
        <v>1.1446478716181627</v>
      </c>
      <c r="H2" s="2">
        <f>COUNT(E5h!$B2:$E2)</f>
        <v>4</v>
      </c>
      <c r="I2" s="2"/>
      <c r="J2" s="2"/>
      <c r="K2" s="2"/>
      <c r="L2" s="2"/>
      <c r="M2" s="2"/>
      <c r="N2" s="2"/>
      <c r="O2" s="2"/>
      <c r="P2" s="2"/>
    </row>
    <row r="3" spans="1:16">
      <c r="A3" s="2" t="s">
        <v>0</v>
      </c>
      <c r="B3" s="3">
        <v>120.45</v>
      </c>
      <c r="C3" s="3">
        <v>112.54</v>
      </c>
      <c r="D3" s="3">
        <v>98.54</v>
      </c>
      <c r="E3" s="3">
        <v>118.36</v>
      </c>
      <c r="F3" s="3">
        <f>AVERAGE(E5h!$B3:$E3)</f>
        <v>112.47250000000001</v>
      </c>
      <c r="G3" s="3">
        <f>_xlfn.STDEV.P(E5h!$B3:$E3)</f>
        <v>8.5501794571810006</v>
      </c>
      <c r="H3" s="2">
        <f>COUNT(E5h!$B3:$E3)</f>
        <v>4</v>
      </c>
      <c r="I3" s="2"/>
      <c r="J3" s="2"/>
      <c r="K3" s="2"/>
      <c r="L3" s="2"/>
      <c r="M3" s="2"/>
      <c r="N3" s="2"/>
      <c r="O3" s="2"/>
      <c r="P3" s="2"/>
    </row>
    <row r="4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</sheetData>
  <sortState ref="D12:E15">
    <sortCondition ref="D12:D15"/>
  </sortState>
  <phoneticPr fontId="3"/>
  <conditionalFormatting sqref="C2">
    <cfRule type="duplicateValues" dxfId="0" priority="1"/>
  </conditionalFormatting>
  <pageMargins left="0.7" right="0.7" top="0.75" bottom="0.75" header="0" footer="0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8"/>
  <sheetViews>
    <sheetView workbookViewId="0">
      <selection activeCell="A9" sqref="A9:XFD30"/>
    </sheetView>
  </sheetViews>
  <sheetFormatPr defaultColWidth="12.6328125" defaultRowHeight="15" customHeight="1"/>
  <cols>
    <col min="1" max="1" width="27.90625" style="2" customWidth="1"/>
    <col min="2" max="14" width="7.6328125" style="2" customWidth="1"/>
    <col min="15" max="16384" width="12.6328125" style="2"/>
  </cols>
  <sheetData>
    <row r="1" spans="1:13" ht="11.5">
      <c r="B1" s="18" t="s">
        <v>51</v>
      </c>
      <c r="C1" s="19"/>
      <c r="D1" s="19"/>
      <c r="E1" s="19"/>
      <c r="F1" s="18" t="s">
        <v>52</v>
      </c>
      <c r="G1" s="19"/>
      <c r="H1" s="19"/>
      <c r="I1" s="19"/>
      <c r="J1" s="18" t="s">
        <v>53</v>
      </c>
      <c r="K1" s="19"/>
      <c r="L1" s="19"/>
      <c r="M1" s="19"/>
    </row>
    <row r="2" spans="1:13" ht="11.5">
      <c r="A2" s="2" t="s">
        <v>54</v>
      </c>
      <c r="B2" s="2" t="s">
        <v>55</v>
      </c>
      <c r="C2" s="2" t="s">
        <v>56</v>
      </c>
      <c r="D2" s="2" t="s">
        <v>57</v>
      </c>
      <c r="E2" s="2" t="s">
        <v>58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55</v>
      </c>
      <c r="K2" s="2" t="s">
        <v>56</v>
      </c>
      <c r="L2" s="2" t="s">
        <v>57</v>
      </c>
      <c r="M2" s="2" t="s">
        <v>58</v>
      </c>
    </row>
    <row r="3" spans="1:13" ht="11.5">
      <c r="A3" s="2" t="s">
        <v>68</v>
      </c>
      <c r="B3" s="2">
        <v>168</v>
      </c>
      <c r="C3" s="2">
        <v>184</v>
      </c>
      <c r="D3" s="2">
        <v>153</v>
      </c>
      <c r="E3" s="2">
        <v>194</v>
      </c>
      <c r="F3" s="2">
        <v>2</v>
      </c>
      <c r="G3" s="2">
        <v>1</v>
      </c>
      <c r="H3" s="2">
        <v>4</v>
      </c>
      <c r="I3" s="2">
        <v>1</v>
      </c>
      <c r="J3" s="2">
        <f t="shared" ref="J3:M5" si="0">B3-F3</f>
        <v>166</v>
      </c>
      <c r="K3" s="2">
        <f t="shared" si="0"/>
        <v>183</v>
      </c>
      <c r="L3" s="2">
        <f t="shared" si="0"/>
        <v>149</v>
      </c>
      <c r="M3" s="2">
        <f t="shared" si="0"/>
        <v>193</v>
      </c>
    </row>
    <row r="4" spans="1:13" ht="11.5">
      <c r="A4" s="2" t="s">
        <v>69</v>
      </c>
      <c r="B4" s="2">
        <v>153</v>
      </c>
      <c r="C4" s="2">
        <v>174</v>
      </c>
      <c r="D4" s="2">
        <v>144</v>
      </c>
      <c r="E4" s="2">
        <v>188</v>
      </c>
      <c r="F4" s="2">
        <v>53</v>
      </c>
      <c r="G4" s="2">
        <v>77</v>
      </c>
      <c r="H4" s="2">
        <v>82</v>
      </c>
      <c r="I4" s="2">
        <v>91</v>
      </c>
      <c r="J4" s="2">
        <f t="shared" si="0"/>
        <v>100</v>
      </c>
      <c r="K4" s="2">
        <f t="shared" si="0"/>
        <v>97</v>
      </c>
      <c r="L4" s="2">
        <f t="shared" si="0"/>
        <v>62</v>
      </c>
      <c r="M4" s="2">
        <f t="shared" si="0"/>
        <v>97</v>
      </c>
    </row>
    <row r="5" spans="1:13" ht="11.5">
      <c r="A5" s="2" t="s">
        <v>70</v>
      </c>
      <c r="B5" s="2">
        <v>146</v>
      </c>
      <c r="C5" s="2">
        <v>170</v>
      </c>
      <c r="D5" s="2">
        <v>132</v>
      </c>
      <c r="E5" s="2">
        <v>154</v>
      </c>
      <c r="F5" s="2">
        <v>61</v>
      </c>
      <c r="G5" s="2">
        <v>90</v>
      </c>
      <c r="H5" s="2">
        <v>91</v>
      </c>
      <c r="I5" s="2">
        <v>78</v>
      </c>
      <c r="J5" s="2">
        <f t="shared" si="0"/>
        <v>85</v>
      </c>
      <c r="K5" s="2">
        <f t="shared" si="0"/>
        <v>80</v>
      </c>
      <c r="L5" s="2">
        <f t="shared" si="0"/>
        <v>41</v>
      </c>
      <c r="M5" s="2">
        <f t="shared" si="0"/>
        <v>76</v>
      </c>
    </row>
    <row r="6" spans="1:13" ht="11.5"/>
    <row r="7" spans="1:13" ht="11.5"/>
    <row r="8" spans="1:13" ht="11.5">
      <c r="C8" s="17"/>
      <c r="D8" s="17"/>
      <c r="E8" s="17"/>
    </row>
    <row r="9" spans="1:13" ht="15.75" customHeight="1"/>
    <row r="10" spans="1:13" ht="15.75" customHeight="1"/>
    <row r="11" spans="1:13" ht="15.75" customHeight="1"/>
    <row r="12" spans="1:13" ht="15.75" customHeight="1"/>
    <row r="13" spans="1:13" ht="15.75" customHeight="1"/>
    <row r="14" spans="1:13" ht="15.75" customHeight="1"/>
    <row r="15" spans="1:13" ht="15.75" customHeight="1"/>
    <row r="16" spans="1:1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sortState ref="I11:J15">
    <sortCondition ref="I11:I15"/>
  </sortState>
  <mergeCells count="3">
    <mergeCell ref="B1:E1"/>
    <mergeCell ref="F1:I1"/>
    <mergeCell ref="J1:M1"/>
  </mergeCells>
  <phoneticPr fontId="3"/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"/>
  <sheetViews>
    <sheetView workbookViewId="0">
      <selection activeCell="F18" sqref="F18"/>
    </sheetView>
  </sheetViews>
  <sheetFormatPr defaultColWidth="8" defaultRowHeight="11.5"/>
  <cols>
    <col min="1" max="1" width="23.7265625" style="6" bestFit="1" customWidth="1"/>
    <col min="2" max="4" width="9.36328125" style="6" customWidth="1"/>
    <col min="5" max="16384" width="8" style="6"/>
  </cols>
  <sheetData>
    <row r="2" spans="1:4">
      <c r="A2" s="6" t="s">
        <v>61</v>
      </c>
      <c r="B2" s="6" t="s">
        <v>62</v>
      </c>
      <c r="C2" s="6" t="s">
        <v>38</v>
      </c>
      <c r="D2" s="6" t="s">
        <v>39</v>
      </c>
    </row>
    <row r="3" spans="1:4">
      <c r="A3" s="6" t="s">
        <v>59</v>
      </c>
      <c r="B3" s="16">
        <v>0.80848371600000002</v>
      </c>
      <c r="C3" s="16">
        <v>1.07046061</v>
      </c>
      <c r="D3" s="16">
        <v>1.3919275719999999</v>
      </c>
    </row>
    <row r="4" spans="1:4">
      <c r="A4" s="6" t="s">
        <v>60</v>
      </c>
      <c r="B4" s="16">
        <v>219.46318210000001</v>
      </c>
      <c r="C4" s="16">
        <v>316.04064849999997</v>
      </c>
      <c r="D4" s="16">
        <v>152.92566550000001</v>
      </c>
    </row>
  </sheetData>
  <sortState ref="C11:D13">
    <sortCondition ref="C11:C13"/>
  </sortState>
  <phoneticPr fontId="3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tabSelected="1" workbookViewId="0">
      <selection activeCell="B74" sqref="B74"/>
    </sheetView>
  </sheetViews>
  <sheetFormatPr defaultColWidth="8" defaultRowHeight="11.5"/>
  <cols>
    <col min="1" max="1" width="17.36328125" style="6" bestFit="1" customWidth="1"/>
    <col min="2" max="2" width="26" style="6" bestFit="1" customWidth="1"/>
    <col min="3" max="3" width="7" style="6" bestFit="1" customWidth="1"/>
    <col min="4" max="4" width="12.453125" style="6" bestFit="1" customWidth="1"/>
    <col min="5" max="16384" width="8" style="6"/>
  </cols>
  <sheetData>
    <row r="2" spans="1:4" ht="12">
      <c r="A2" s="6" t="s">
        <v>32</v>
      </c>
      <c r="B2" s="6" t="s">
        <v>31</v>
      </c>
      <c r="C2" s="6" t="s">
        <v>30</v>
      </c>
      <c r="D2" s="9" t="s">
        <v>29</v>
      </c>
    </row>
    <row r="3" spans="1:4">
      <c r="A3" s="6" t="s">
        <v>24</v>
      </c>
      <c r="B3" s="8" t="s">
        <v>28</v>
      </c>
      <c r="C3" s="7">
        <v>-3.43</v>
      </c>
      <c r="D3" s="7">
        <v>-2.879426</v>
      </c>
    </row>
    <row r="4" spans="1:4">
      <c r="A4" s="6" t="s">
        <v>24</v>
      </c>
      <c r="B4" s="8" t="s">
        <v>27</v>
      </c>
      <c r="C4" s="7">
        <v>-1.8779999999999999</v>
      </c>
      <c r="D4" s="7">
        <v>-17.607299999999999</v>
      </c>
    </row>
    <row r="5" spans="1:4">
      <c r="A5" s="6" t="s">
        <v>24</v>
      </c>
      <c r="B5" s="8" t="s">
        <v>26</v>
      </c>
      <c r="C5" s="7">
        <v>-1.774</v>
      </c>
      <c r="D5" s="7">
        <v>-22.010110000000001</v>
      </c>
    </row>
    <row r="6" spans="1:4">
      <c r="A6" s="6" t="s">
        <v>24</v>
      </c>
      <c r="B6" s="8" t="s">
        <v>25</v>
      </c>
      <c r="C6" s="7">
        <v>2</v>
      </c>
      <c r="D6" s="7">
        <v>-3</v>
      </c>
    </row>
    <row r="7" spans="1:4">
      <c r="A7" s="6" t="s">
        <v>24</v>
      </c>
      <c r="B7" s="8" t="s">
        <v>23</v>
      </c>
      <c r="C7" s="7">
        <v>2.8279999999999998</v>
      </c>
      <c r="D7" s="7">
        <v>-0.37675069999999999</v>
      </c>
    </row>
    <row r="8" spans="1:4">
      <c r="A8" s="6" t="s">
        <v>17</v>
      </c>
      <c r="B8" s="8" t="s">
        <v>22</v>
      </c>
      <c r="C8" s="7">
        <v>1.978</v>
      </c>
      <c r="D8" s="7">
        <v>-12.32422</v>
      </c>
    </row>
    <row r="9" spans="1:4">
      <c r="A9" s="6" t="s">
        <v>17</v>
      </c>
      <c r="B9" s="8" t="s">
        <v>21</v>
      </c>
      <c r="C9" s="7">
        <v>2.0710000000000002</v>
      </c>
      <c r="D9" s="7">
        <v>-19.455929999999999</v>
      </c>
    </row>
    <row r="10" spans="1:4">
      <c r="A10" s="6" t="s">
        <v>17</v>
      </c>
      <c r="B10" s="8" t="s">
        <v>20</v>
      </c>
      <c r="C10" s="7">
        <v>2.0859999999999999</v>
      </c>
      <c r="D10" s="7">
        <v>-25.539100000000001</v>
      </c>
    </row>
    <row r="11" spans="1:4">
      <c r="A11" s="6" t="s">
        <v>17</v>
      </c>
      <c r="B11" s="8" t="s">
        <v>19</v>
      </c>
      <c r="C11" s="7">
        <v>2.31</v>
      </c>
      <c r="D11" s="7">
        <v>-14.653650000000001</v>
      </c>
    </row>
    <row r="12" spans="1:4">
      <c r="A12" s="6" t="s">
        <v>17</v>
      </c>
      <c r="B12" s="8" t="s">
        <v>18</v>
      </c>
      <c r="C12" s="7">
        <v>3.8759999999999999</v>
      </c>
      <c r="D12" s="7">
        <v>-31.617979999999999</v>
      </c>
    </row>
    <row r="13" spans="1:4">
      <c r="A13" s="6" t="s">
        <v>17</v>
      </c>
      <c r="B13" s="8" t="s">
        <v>16</v>
      </c>
      <c r="C13" s="7">
        <v>4.2690000000000001</v>
      </c>
      <c r="D13" s="7">
        <v>-16.876149999999999</v>
      </c>
    </row>
    <row r="14" spans="1:4">
      <c r="A14" s="6" t="s">
        <v>14</v>
      </c>
      <c r="B14" s="8" t="s">
        <v>15</v>
      </c>
      <c r="C14" s="7">
        <v>1.9990000000000001</v>
      </c>
      <c r="D14" s="7">
        <v>-11.99568</v>
      </c>
    </row>
    <row r="15" spans="1:4">
      <c r="A15" s="6" t="s">
        <v>14</v>
      </c>
      <c r="B15" s="8" t="s">
        <v>13</v>
      </c>
      <c r="C15" s="7">
        <v>2.0710000000000002</v>
      </c>
      <c r="D15" s="7">
        <v>-19.20551</v>
      </c>
    </row>
  </sheetData>
  <phoneticPr fontId="3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E5b</vt:lpstr>
      <vt:lpstr>E5d</vt:lpstr>
      <vt:lpstr>E5e</vt:lpstr>
      <vt:lpstr>E5g</vt:lpstr>
      <vt:lpstr>E5h</vt:lpstr>
      <vt:lpstr>E5k</vt:lpstr>
      <vt:lpstr>E5m</vt:lpstr>
      <vt:lpstr>E5n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2019-11-12T14:33:57Z</dcterms:created>
  <dcterms:modified xsi:type="dcterms:W3CDTF">2019-11-24T23:03:20Z</dcterms:modified>
</cp:coreProperties>
</file>