
<file path=[Content_Types].xml><?xml version="1.0" encoding="utf-8"?>
<Types xmlns="http://schemas.openxmlformats.org/package/2006/content-types">
  <Default Extension="bin" ContentType="application/vnd.openxmlformats-officedocument.spreadsheetml.printerSettings"/>
  <Default Extension="emf" ContentType="image/x-e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0411"/>
  <workbookPr defaultThemeVersion="166925"/>
  <mc:AlternateContent xmlns:mc="http://schemas.openxmlformats.org/markup-compatibility/2006">
    <mc:Choice Requires="x15">
      <x15ac:absPath xmlns:x15ac="http://schemas.microsoft.com/office/spreadsheetml/2010/11/ac" url="/Users/Ritsuko/Box/Morita_Fujiwara/01_論文Morita et al/03_FinalSubmisstion/05_SourceData/"/>
    </mc:Choice>
  </mc:AlternateContent>
  <xr:revisionPtr revIDLastSave="0" documentId="13_ncr:1_{0A0EF00F-8B98-D34F-936B-0B090687835B}" xr6:coauthVersionLast="46" xr6:coauthVersionMax="46" xr10:uidLastSave="{00000000-0000-0000-0000-000000000000}"/>
  <bookViews>
    <workbookView xWindow="0" yWindow="460" windowWidth="35840" windowHeight="20040" activeTab="7" xr2:uid="{C8888033-CAAE-0440-8B69-68AF94914856}"/>
  </bookViews>
  <sheets>
    <sheet name="Fig2ab_EDFig5ab_replicate1" sheetId="2" r:id="rId1"/>
    <sheet name="Fig2ab_EDFig5ab_replicate2" sheetId="3" r:id="rId2"/>
    <sheet name="Fig2ab_EDFig5ab_replicate3" sheetId="4" r:id="rId3"/>
    <sheet name="Fig2ab_EDFig5ab_Summary" sheetId="5" r:id="rId4"/>
    <sheet name="Fig2def_EDFig5mno_replicate1" sheetId="7" r:id="rId5"/>
    <sheet name="Fig2def_EDFig5mno_replicate2" sheetId="6" r:id="rId6"/>
    <sheet name="Fig2def_EDFig5mno_replicate3" sheetId="8" r:id="rId7"/>
    <sheet name="Fig2def_Supporting data" sheetId="20" r:id="rId8"/>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AA33" i="8" l="1"/>
  <c r="AC33" i="8"/>
  <c r="AK27" i="8"/>
  <c r="AA32" i="8"/>
  <c r="AC32" i="8"/>
  <c r="AJ27" i="8"/>
  <c r="AA31" i="8"/>
  <c r="AC31" i="8"/>
  <c r="AI27" i="8"/>
  <c r="AB30" i="8"/>
  <c r="AA30" i="8"/>
  <c r="AC30" i="8"/>
  <c r="AH27" i="8"/>
  <c r="AA29" i="8"/>
  <c r="AA28" i="8"/>
  <c r="AA27" i="8"/>
  <c r="AA26" i="8"/>
  <c r="AA34" i="8"/>
  <c r="AB19" i="8"/>
  <c r="AA19" i="8"/>
  <c r="AB18" i="8"/>
  <c r="AA18" i="8"/>
  <c r="Y18" i="8"/>
  <c r="AB17" i="8"/>
  <c r="AD17" i="8"/>
  <c r="AH16" i="8"/>
  <c r="AA17" i="8"/>
  <c r="AB16" i="8"/>
  <c r="AC16" i="8"/>
  <c r="AA16" i="8"/>
  <c r="AA20" i="8"/>
  <c r="Y16" i="8"/>
  <c r="Y20" i="8"/>
  <c r="AA9" i="8"/>
  <c r="AA8" i="8"/>
  <c r="Y8" i="8"/>
  <c r="AA7" i="8"/>
  <c r="AA6" i="8"/>
  <c r="Y6" i="8"/>
  <c r="Y10" i="8"/>
  <c r="U238" i="7"/>
  <c r="U237" i="7"/>
  <c r="U236" i="7"/>
  <c r="U235" i="7"/>
  <c r="U234" i="7"/>
  <c r="U233" i="7"/>
  <c r="U232" i="7"/>
  <c r="U231" i="7"/>
  <c r="U230" i="7"/>
  <c r="U229" i="7"/>
  <c r="U228" i="7"/>
  <c r="U227" i="7"/>
  <c r="U226" i="7"/>
  <c r="U225" i="7"/>
  <c r="U224" i="7"/>
  <c r="U223" i="7"/>
  <c r="U222" i="7"/>
  <c r="U221" i="7"/>
  <c r="U220" i="7"/>
  <c r="U219" i="7"/>
  <c r="U218" i="7"/>
  <c r="U217" i="7"/>
  <c r="U216" i="7"/>
  <c r="U215" i="7"/>
  <c r="U213" i="7"/>
  <c r="U212" i="7"/>
  <c r="U210" i="7"/>
  <c r="U209" i="7"/>
  <c r="U208" i="7"/>
  <c r="U207" i="7"/>
  <c r="U206" i="7"/>
  <c r="U205" i="7"/>
  <c r="U204" i="7"/>
  <c r="U203" i="7"/>
  <c r="U202" i="7"/>
  <c r="U200" i="7"/>
  <c r="U199" i="7"/>
  <c r="U198" i="7"/>
  <c r="U197" i="7"/>
  <c r="U196" i="7"/>
  <c r="U195" i="7"/>
  <c r="U193" i="7"/>
  <c r="U192" i="7"/>
  <c r="U191" i="7"/>
  <c r="U190" i="7"/>
  <c r="U189" i="7"/>
  <c r="U188" i="7"/>
  <c r="U187" i="7"/>
  <c r="U186" i="7"/>
  <c r="U185" i="7"/>
  <c r="U184" i="7"/>
  <c r="U183" i="7"/>
  <c r="U182" i="7"/>
  <c r="U181" i="7"/>
  <c r="U180" i="7"/>
  <c r="U179" i="7"/>
  <c r="U178" i="7"/>
  <c r="U177" i="7"/>
  <c r="U176" i="7"/>
  <c r="U175" i="7"/>
  <c r="U174" i="7"/>
  <c r="U173" i="7"/>
  <c r="U172" i="7"/>
  <c r="U171" i="7"/>
  <c r="U170" i="7"/>
  <c r="U169" i="7"/>
  <c r="U168" i="7"/>
  <c r="U167" i="7"/>
  <c r="U166" i="7"/>
  <c r="U164" i="7"/>
  <c r="U163" i="7"/>
  <c r="U162" i="7"/>
  <c r="U161" i="7"/>
  <c r="U160" i="7"/>
  <c r="U159" i="7"/>
  <c r="U158" i="7"/>
  <c r="U157" i="7"/>
  <c r="U156" i="7"/>
  <c r="U155" i="7"/>
  <c r="U154" i="7"/>
  <c r="U153" i="7"/>
  <c r="U152" i="7"/>
  <c r="U151" i="7"/>
  <c r="U150" i="7"/>
  <c r="U149" i="7"/>
  <c r="U148" i="7"/>
  <c r="U147" i="7"/>
  <c r="U146" i="7"/>
  <c r="U145" i="7"/>
  <c r="U144" i="7"/>
  <c r="U143" i="7"/>
  <c r="U142" i="7"/>
  <c r="U141" i="7"/>
  <c r="U140" i="7"/>
  <c r="U139" i="7"/>
  <c r="U138" i="7"/>
  <c r="U137" i="7"/>
  <c r="U136" i="7"/>
  <c r="U135" i="7"/>
  <c r="U134" i="7"/>
  <c r="U133" i="7"/>
  <c r="U132" i="7"/>
  <c r="U131" i="7"/>
  <c r="U130" i="7"/>
  <c r="U128" i="7"/>
  <c r="U127" i="7"/>
  <c r="U126" i="7"/>
  <c r="U125" i="7"/>
  <c r="U124" i="7"/>
  <c r="U123" i="7"/>
  <c r="U122" i="7"/>
  <c r="U121" i="7"/>
  <c r="U120" i="7"/>
  <c r="U119" i="7"/>
  <c r="U118" i="7"/>
  <c r="U117" i="7"/>
  <c r="U116" i="7"/>
  <c r="U115" i="7"/>
  <c r="U114" i="7"/>
  <c r="U112" i="7"/>
  <c r="U111" i="7"/>
  <c r="U110" i="7"/>
  <c r="U109" i="7"/>
  <c r="U108" i="7"/>
  <c r="U107" i="7"/>
  <c r="U106" i="7"/>
  <c r="U105" i="7"/>
  <c r="U104" i="7"/>
  <c r="U103" i="7"/>
  <c r="U102" i="7"/>
  <c r="U101" i="7"/>
  <c r="U100" i="7"/>
  <c r="U99" i="7"/>
  <c r="U98" i="7"/>
  <c r="U97" i="7"/>
  <c r="U96" i="7"/>
  <c r="U95" i="7"/>
  <c r="U94" i="7"/>
  <c r="U93" i="7"/>
  <c r="U92" i="7"/>
  <c r="U91" i="7"/>
  <c r="U90" i="7"/>
  <c r="U89" i="7"/>
  <c r="U88" i="7"/>
  <c r="U87" i="7"/>
  <c r="U86" i="7"/>
  <c r="U85" i="7"/>
  <c r="U84" i="7"/>
  <c r="U83" i="7"/>
  <c r="U82" i="7"/>
  <c r="AB19" i="7"/>
  <c r="U81" i="7"/>
  <c r="U80" i="7"/>
  <c r="U79" i="7"/>
  <c r="U78" i="7"/>
  <c r="U77" i="7"/>
  <c r="U76" i="7"/>
  <c r="U75" i="7"/>
  <c r="U74" i="7"/>
  <c r="U73" i="7"/>
  <c r="U72" i="7"/>
  <c r="U71" i="7"/>
  <c r="U70" i="7"/>
  <c r="U69" i="7"/>
  <c r="U68" i="7"/>
  <c r="U67" i="7"/>
  <c r="U66" i="7"/>
  <c r="U65" i="7"/>
  <c r="U64" i="7"/>
  <c r="U63" i="7"/>
  <c r="U62" i="7"/>
  <c r="U61" i="7"/>
  <c r="U60" i="7"/>
  <c r="U59" i="7"/>
  <c r="U58" i="7"/>
  <c r="U57" i="7"/>
  <c r="AA26" i="7"/>
  <c r="U56" i="7"/>
  <c r="U55" i="7"/>
  <c r="U54" i="7"/>
  <c r="U53" i="7"/>
  <c r="U52" i="7"/>
  <c r="U51" i="7"/>
  <c r="U50" i="7"/>
  <c r="U47" i="7"/>
  <c r="U46" i="7"/>
  <c r="U45" i="7"/>
  <c r="U44" i="7"/>
  <c r="U43" i="7"/>
  <c r="U42" i="7"/>
  <c r="U41" i="7"/>
  <c r="U40" i="7"/>
  <c r="U39" i="7"/>
  <c r="U38" i="7"/>
  <c r="U37" i="7"/>
  <c r="U36" i="7"/>
  <c r="U35" i="7"/>
  <c r="U34" i="7"/>
  <c r="AA33" i="7"/>
  <c r="AC33" i="7"/>
  <c r="AK27" i="7"/>
  <c r="AA32" i="7"/>
  <c r="AC32" i="7"/>
  <c r="AJ27" i="7"/>
  <c r="AA31" i="7"/>
  <c r="AC31" i="7"/>
  <c r="AI27" i="7"/>
  <c r="U31" i="7"/>
  <c r="AB30" i="7"/>
  <c r="AA30" i="7"/>
  <c r="AC30" i="7"/>
  <c r="AH27" i="7"/>
  <c r="U30" i="7"/>
  <c r="U29" i="7"/>
  <c r="U28" i="7"/>
  <c r="U27" i="7"/>
  <c r="U26" i="7"/>
  <c r="U25" i="7"/>
  <c r="U24" i="7"/>
  <c r="U23" i="7"/>
  <c r="U22" i="7"/>
  <c r="U21" i="7"/>
  <c r="U20" i="7"/>
  <c r="U19" i="7"/>
  <c r="AB18" i="7"/>
  <c r="AA18" i="7"/>
  <c r="Y18" i="7"/>
  <c r="U18" i="7"/>
  <c r="U17" i="7"/>
  <c r="AA17" i="7"/>
  <c r="Y16" i="7"/>
  <c r="Y20" i="7"/>
  <c r="U16" i="7"/>
  <c r="U15" i="7"/>
  <c r="U14" i="7"/>
  <c r="U13" i="7"/>
  <c r="U12" i="7"/>
  <c r="U11" i="7"/>
  <c r="U10" i="7"/>
  <c r="AA9" i="7"/>
  <c r="U9" i="7"/>
  <c r="AA8" i="7"/>
  <c r="AB8" i="7"/>
  <c r="Y8" i="7"/>
  <c r="Y10" i="7"/>
  <c r="U8" i="7"/>
  <c r="AA7" i="7"/>
  <c r="U7" i="7"/>
  <c r="AA6" i="7"/>
  <c r="AA10" i="7"/>
  <c r="Y6" i="7"/>
  <c r="U6" i="7"/>
  <c r="U5" i="7"/>
  <c r="AA27" i="7"/>
  <c r="U4" i="7"/>
  <c r="AA29" i="7"/>
  <c r="U3" i="7"/>
  <c r="AB16" i="7"/>
  <c r="U2" i="7"/>
  <c r="AB17" i="7"/>
  <c r="AA33" i="6"/>
  <c r="AC33" i="6"/>
  <c r="AK27" i="6"/>
  <c r="AA32" i="6"/>
  <c r="AC32" i="6"/>
  <c r="AJ27" i="6"/>
  <c r="AC31" i="6"/>
  <c r="AI27" i="6"/>
  <c r="AA31" i="6"/>
  <c r="AB30" i="6"/>
  <c r="AC30" i="6"/>
  <c r="AH27" i="6"/>
  <c r="AA30" i="6"/>
  <c r="AA29" i="6"/>
  <c r="AA28" i="6"/>
  <c r="AA27" i="6"/>
  <c r="AA26" i="6"/>
  <c r="AA34" i="6"/>
  <c r="AB19" i="6"/>
  <c r="AA19" i="6"/>
  <c r="AB18" i="6"/>
  <c r="AC18" i="6"/>
  <c r="AD18" i="6"/>
  <c r="AG17" i="6"/>
  <c r="AA18" i="6"/>
  <c r="Y18" i="6"/>
  <c r="AB17" i="6"/>
  <c r="AA17" i="6"/>
  <c r="AB16" i="6"/>
  <c r="AB20" i="6"/>
  <c r="AA16" i="6"/>
  <c r="AA20" i="6"/>
  <c r="Y16" i="6"/>
  <c r="Y20" i="6"/>
  <c r="AA9" i="6"/>
  <c r="AA8" i="6"/>
  <c r="Y8" i="6"/>
  <c r="AA7" i="6"/>
  <c r="AA6" i="6"/>
  <c r="AB6" i="6"/>
  <c r="Y6" i="6"/>
  <c r="Y10" i="6"/>
  <c r="AC18" i="7"/>
  <c r="AD18" i="7"/>
  <c r="AG17" i="7"/>
  <c r="AC9" i="7"/>
  <c r="AH7" i="7"/>
  <c r="AD18" i="8"/>
  <c r="AG17" i="8"/>
  <c r="AD19" i="8"/>
  <c r="AH17" i="8"/>
  <c r="AC29" i="8"/>
  <c r="AK26" i="8"/>
  <c r="AB20" i="7"/>
  <c r="AC16" i="7"/>
  <c r="AC20" i="7"/>
  <c r="AC6" i="6"/>
  <c r="AG6" i="6"/>
  <c r="AC7" i="8"/>
  <c r="AH6" i="8"/>
  <c r="AD19" i="6"/>
  <c r="AH17" i="6"/>
  <c r="AC7" i="6"/>
  <c r="AH6" i="6"/>
  <c r="AC28" i="6"/>
  <c r="AJ26" i="6"/>
  <c r="AC6" i="8"/>
  <c r="AG6" i="8"/>
  <c r="AC8" i="8"/>
  <c r="AG7" i="8"/>
  <c r="AC29" i="6"/>
  <c r="AK26" i="6"/>
  <c r="AC20" i="8"/>
  <c r="AC16" i="6"/>
  <c r="AC20" i="6"/>
  <c r="AD16" i="8"/>
  <c r="AG16" i="8"/>
  <c r="AB20" i="8"/>
  <c r="AA28" i="7"/>
  <c r="AB26" i="7"/>
  <c r="AA16" i="7"/>
  <c r="AA20" i="7"/>
  <c r="AC8" i="7"/>
  <c r="AG7" i="7"/>
  <c r="AB8" i="6"/>
  <c r="AC8" i="6"/>
  <c r="AG7" i="6"/>
  <c r="AB26" i="6"/>
  <c r="AB8" i="8"/>
  <c r="AC9" i="8"/>
  <c r="AH7" i="8"/>
  <c r="AB26" i="8"/>
  <c r="AB34" i="8"/>
  <c r="AA19" i="7"/>
  <c r="AC26" i="6"/>
  <c r="AH26" i="6"/>
  <c r="AB6" i="7"/>
  <c r="AB10" i="7"/>
  <c r="AC6" i="7"/>
  <c r="AG6" i="7"/>
  <c r="AA10" i="8"/>
  <c r="AA10" i="6"/>
  <c r="AB6" i="8"/>
  <c r="AC18" i="8"/>
  <c r="AB34" i="7"/>
  <c r="AC29" i="7"/>
  <c r="AK26" i="7"/>
  <c r="AC27" i="7"/>
  <c r="AI26" i="7"/>
  <c r="AC26" i="7"/>
  <c r="AH26" i="7"/>
  <c r="AD16" i="7"/>
  <c r="AG16" i="7"/>
  <c r="AC26" i="8"/>
  <c r="AH26" i="8"/>
  <c r="AC28" i="8"/>
  <c r="AJ26" i="8"/>
  <c r="AD17" i="7"/>
  <c r="AH16" i="7"/>
  <c r="AD17" i="6"/>
  <c r="AH16" i="6"/>
  <c r="AC7" i="7"/>
  <c r="AH6" i="7"/>
  <c r="AA34" i="7"/>
  <c r="AC27" i="6"/>
  <c r="AI26" i="6"/>
  <c r="AB34" i="6"/>
  <c r="AC27" i="8"/>
  <c r="AI26" i="8"/>
  <c r="AD19" i="7"/>
  <c r="AH17" i="7"/>
  <c r="AC28" i="7"/>
  <c r="AJ26" i="7"/>
  <c r="AC9" i="6"/>
  <c r="AH7" i="6"/>
  <c r="AB10" i="6"/>
  <c r="AB10" i="8"/>
  <c r="AD16" i="6"/>
  <c r="AG16" i="6"/>
  <c r="AI17" i="5"/>
  <c r="AI18" i="5"/>
  <c r="AI19" i="5"/>
  <c r="AI20" i="5"/>
  <c r="AI21" i="5"/>
  <c r="AI22" i="5"/>
  <c r="AI23" i="5"/>
  <c r="AF17" i="5"/>
  <c r="AF18" i="5"/>
  <c r="AF19" i="5"/>
  <c r="AF20" i="5"/>
  <c r="AF21" i="5"/>
  <c r="AF22" i="5"/>
  <c r="AF23" i="5"/>
  <c r="AC17" i="5"/>
  <c r="AC18" i="5"/>
  <c r="AC19" i="5"/>
  <c r="AC20" i="5"/>
  <c r="AC21" i="5"/>
  <c r="AC22" i="5"/>
  <c r="AC23" i="5"/>
  <c r="Z17" i="5"/>
  <c r="Z18" i="5"/>
  <c r="Z19" i="5"/>
  <c r="Z20" i="5"/>
  <c r="Z21" i="5"/>
  <c r="Z22" i="5"/>
  <c r="Z23" i="5"/>
  <c r="W17" i="5"/>
  <c r="W18" i="5"/>
  <c r="W19" i="5"/>
  <c r="W20" i="5"/>
  <c r="W21" i="5"/>
  <c r="W22" i="5"/>
  <c r="W23" i="5"/>
  <c r="AI16" i="5"/>
  <c r="AF16" i="5"/>
  <c r="AC16" i="5"/>
  <c r="Z16" i="5"/>
  <c r="W16" i="5"/>
  <c r="AH17" i="5"/>
  <c r="AH18" i="5"/>
  <c r="AH19" i="5"/>
  <c r="AH20" i="5"/>
  <c r="AH21" i="5"/>
  <c r="AH22" i="5"/>
  <c r="AH23" i="5"/>
  <c r="AH16" i="5"/>
  <c r="AE17" i="5"/>
  <c r="AE18" i="5"/>
  <c r="AE19" i="5"/>
  <c r="AE20" i="5"/>
  <c r="AE21" i="5"/>
  <c r="AE22" i="5"/>
  <c r="AE23" i="5"/>
  <c r="AE16" i="5"/>
  <c r="AB17" i="5"/>
  <c r="AB18" i="5"/>
  <c r="AB19" i="5"/>
  <c r="AB20" i="5"/>
  <c r="AB21" i="5"/>
  <c r="AB22" i="5"/>
  <c r="AB23" i="5"/>
  <c r="AB16" i="5"/>
  <c r="Y17" i="5"/>
  <c r="Y18" i="5"/>
  <c r="Y19" i="5"/>
  <c r="Y20" i="5"/>
  <c r="Y21" i="5"/>
  <c r="Y22" i="5"/>
  <c r="Y23" i="5"/>
  <c r="Y16" i="5"/>
  <c r="V17" i="5"/>
  <c r="V18" i="5"/>
  <c r="V19" i="5"/>
  <c r="V20" i="5"/>
  <c r="V21" i="5"/>
  <c r="V22" i="5"/>
  <c r="V23" i="5"/>
  <c r="V16" i="5"/>
  <c r="AG17" i="5"/>
  <c r="AG18" i="5"/>
  <c r="AG19" i="5"/>
  <c r="AG20" i="5"/>
  <c r="AG21" i="5"/>
  <c r="AG22" i="5"/>
  <c r="AG23" i="5"/>
  <c r="AG16" i="5"/>
  <c r="AD17" i="5"/>
  <c r="AD18" i="5"/>
  <c r="AD19" i="5"/>
  <c r="AD20" i="5"/>
  <c r="AD21" i="5"/>
  <c r="AD22" i="5"/>
  <c r="AD23" i="5"/>
  <c r="AD16" i="5"/>
  <c r="AA17" i="5"/>
  <c r="AA18" i="5"/>
  <c r="AA19" i="5"/>
  <c r="AA20" i="5"/>
  <c r="AA21" i="5"/>
  <c r="AA22" i="5"/>
  <c r="AA23" i="5"/>
  <c r="AA16" i="5"/>
  <c r="X17" i="5"/>
  <c r="X18" i="5"/>
  <c r="X19" i="5"/>
  <c r="X20" i="5"/>
  <c r="X21" i="5"/>
  <c r="X22" i="5"/>
  <c r="X23" i="5"/>
  <c r="X16" i="5"/>
  <c r="U17" i="5"/>
  <c r="U18" i="5"/>
  <c r="U19" i="5"/>
  <c r="U20" i="5"/>
  <c r="U21" i="5"/>
  <c r="U22" i="5"/>
  <c r="U23" i="5"/>
  <c r="U16" i="5"/>
  <c r="AM56" i="5"/>
  <c r="AN56" i="5"/>
  <c r="AO56" i="5"/>
  <c r="AP56" i="5"/>
  <c r="AQ56" i="5"/>
  <c r="AR56" i="5"/>
  <c r="AS56" i="5"/>
  <c r="AT56" i="5"/>
  <c r="AU56" i="5"/>
  <c r="AV56" i="5"/>
  <c r="AW56" i="5"/>
  <c r="AX56" i="5"/>
  <c r="AY56" i="5"/>
  <c r="AZ56" i="5"/>
  <c r="AM57" i="5"/>
  <c r="AN57" i="5"/>
  <c r="AO57" i="5"/>
  <c r="AP57" i="5"/>
  <c r="AQ57" i="5"/>
  <c r="AR57" i="5"/>
  <c r="AS57" i="5"/>
  <c r="AT57" i="5"/>
  <c r="AU57" i="5"/>
  <c r="AV57" i="5"/>
  <c r="AW57" i="5"/>
  <c r="AX57" i="5"/>
  <c r="AY57" i="5"/>
  <c r="AZ57" i="5"/>
  <c r="AM58" i="5"/>
  <c r="AN58" i="5"/>
  <c r="AO58" i="5"/>
  <c r="AP58" i="5"/>
  <c r="AQ58" i="5"/>
  <c r="AR58" i="5"/>
  <c r="AS58" i="5"/>
  <c r="AT58" i="5"/>
  <c r="AU58" i="5"/>
  <c r="AV58" i="5"/>
  <c r="AW58" i="5"/>
  <c r="AX58" i="5"/>
  <c r="AY58" i="5"/>
  <c r="AZ58" i="5"/>
  <c r="AM59" i="5"/>
  <c r="AN59" i="5"/>
  <c r="AO59" i="5"/>
  <c r="AP59" i="5"/>
  <c r="AQ59" i="5"/>
  <c r="AR59" i="5"/>
  <c r="AS59" i="5"/>
  <c r="AT59" i="5"/>
  <c r="AU59" i="5"/>
  <c r="AV59" i="5"/>
  <c r="AW59" i="5"/>
  <c r="AX59" i="5"/>
  <c r="AY59" i="5"/>
  <c r="AZ59" i="5"/>
  <c r="AM60" i="5"/>
  <c r="AN60" i="5"/>
  <c r="AO60" i="5"/>
  <c r="AP60" i="5"/>
  <c r="AQ60" i="5"/>
  <c r="AR60" i="5"/>
  <c r="AS60" i="5"/>
  <c r="AT60" i="5"/>
  <c r="AU60" i="5"/>
  <c r="AV60" i="5"/>
  <c r="AW60" i="5"/>
  <c r="AX60" i="5"/>
  <c r="AY60" i="5"/>
  <c r="AZ60" i="5"/>
  <c r="AM61" i="5"/>
  <c r="AN61" i="5"/>
  <c r="AO61" i="5"/>
  <c r="AP61" i="5"/>
  <c r="AQ61" i="5"/>
  <c r="AR61" i="5"/>
  <c r="AS61" i="5"/>
  <c r="AT61" i="5"/>
  <c r="AU61" i="5"/>
  <c r="AV61" i="5"/>
  <c r="AW61" i="5"/>
  <c r="AX61" i="5"/>
  <c r="AY61" i="5"/>
  <c r="AZ61" i="5"/>
  <c r="AM62" i="5"/>
  <c r="AN62" i="5"/>
  <c r="AO62" i="5"/>
  <c r="AP62" i="5"/>
  <c r="AQ62" i="5"/>
  <c r="AR62" i="5"/>
  <c r="AS62" i="5"/>
  <c r="AT62" i="5"/>
  <c r="AU62" i="5"/>
  <c r="AV62" i="5"/>
  <c r="AW62" i="5"/>
  <c r="AX62" i="5"/>
  <c r="AY62" i="5"/>
  <c r="AZ62" i="5"/>
  <c r="AM63" i="5"/>
  <c r="AN63" i="5"/>
  <c r="AO63" i="5"/>
  <c r="AP63" i="5"/>
  <c r="AQ63" i="5"/>
  <c r="AR63" i="5"/>
  <c r="AS63" i="5"/>
  <c r="AT63" i="5"/>
  <c r="AU63" i="5"/>
  <c r="AV63" i="5"/>
  <c r="AW63" i="5"/>
  <c r="AX63" i="5"/>
  <c r="AY63" i="5"/>
  <c r="AZ63" i="5"/>
  <c r="AL63" i="5"/>
  <c r="AL62" i="5"/>
  <c r="AL61" i="5"/>
  <c r="AL60" i="5"/>
  <c r="AL59" i="5"/>
  <c r="AL58" i="5"/>
  <c r="AL57" i="5"/>
  <c r="AL56" i="5"/>
  <c r="X70" i="5"/>
  <c r="V69" i="5"/>
  <c r="N75" i="5"/>
  <c r="Z68" i="5"/>
  <c r="O75" i="5"/>
  <c r="AC68" i="5"/>
  <c r="P75" i="5"/>
  <c r="AF68" i="5"/>
  <c r="Q75" i="5"/>
  <c r="AI68" i="5"/>
  <c r="N76" i="5"/>
  <c r="Z69" i="5"/>
  <c r="O76" i="5"/>
  <c r="AC69" i="5"/>
  <c r="P76" i="5"/>
  <c r="AF69" i="5"/>
  <c r="Q76" i="5"/>
  <c r="AI69" i="5"/>
  <c r="N77" i="5"/>
  <c r="Z70" i="5"/>
  <c r="O77" i="5"/>
  <c r="AC70" i="5"/>
  <c r="P77" i="5"/>
  <c r="AF70" i="5"/>
  <c r="Q77" i="5"/>
  <c r="AI70" i="5"/>
  <c r="N78" i="5"/>
  <c r="Z71" i="5"/>
  <c r="O78" i="5"/>
  <c r="AC71" i="5"/>
  <c r="P78" i="5"/>
  <c r="AF71" i="5"/>
  <c r="Q78" i="5"/>
  <c r="AI71" i="5"/>
  <c r="N68" i="5"/>
  <c r="Y68" i="5"/>
  <c r="O68" i="5"/>
  <c r="AB68" i="5"/>
  <c r="P68" i="5"/>
  <c r="AE68" i="5"/>
  <c r="Q68" i="5"/>
  <c r="AH68" i="5"/>
  <c r="N69" i="5"/>
  <c r="Y69" i="5"/>
  <c r="O69" i="5"/>
  <c r="AB69" i="5"/>
  <c r="P69" i="5"/>
  <c r="AE69" i="5"/>
  <c r="Q69" i="5"/>
  <c r="AH69" i="5"/>
  <c r="N70" i="5"/>
  <c r="Y70" i="5"/>
  <c r="O70" i="5"/>
  <c r="AB70" i="5"/>
  <c r="P70" i="5"/>
  <c r="AE70" i="5"/>
  <c r="Q70" i="5"/>
  <c r="AH70" i="5"/>
  <c r="N71" i="5"/>
  <c r="Y71" i="5"/>
  <c r="O71" i="5"/>
  <c r="AB71" i="5"/>
  <c r="P71" i="5"/>
  <c r="AE71" i="5"/>
  <c r="Q71" i="5"/>
  <c r="AH71" i="5"/>
  <c r="N61" i="5"/>
  <c r="X68" i="5"/>
  <c r="O61" i="5"/>
  <c r="AA68" i="5"/>
  <c r="P61" i="5"/>
  <c r="AD68" i="5"/>
  <c r="Q61" i="5"/>
  <c r="AG68" i="5"/>
  <c r="N62" i="5"/>
  <c r="X69" i="5"/>
  <c r="O62" i="5"/>
  <c r="AA69" i="5"/>
  <c r="P62" i="5"/>
  <c r="AD69" i="5"/>
  <c r="Q62" i="5"/>
  <c r="AG69" i="5"/>
  <c r="N63" i="5"/>
  <c r="O63" i="5"/>
  <c r="AA70" i="5"/>
  <c r="P63" i="5"/>
  <c r="AD70" i="5"/>
  <c r="Q63" i="5"/>
  <c r="AG70" i="5"/>
  <c r="N64" i="5"/>
  <c r="X71" i="5"/>
  <c r="O64" i="5"/>
  <c r="AA71" i="5"/>
  <c r="P64" i="5"/>
  <c r="AD71" i="5"/>
  <c r="Q64" i="5"/>
  <c r="AG71" i="5"/>
  <c r="N53" i="5"/>
  <c r="Z46" i="5"/>
  <c r="O53" i="5"/>
  <c r="AC46" i="5"/>
  <c r="P53" i="5"/>
  <c r="AF46" i="5"/>
  <c r="Q53" i="5"/>
  <c r="AI46" i="5"/>
  <c r="N54" i="5"/>
  <c r="Z47" i="5"/>
  <c r="O54" i="5"/>
  <c r="AC47" i="5"/>
  <c r="P54" i="5"/>
  <c r="AF47" i="5"/>
  <c r="Q54" i="5"/>
  <c r="AI47" i="5"/>
  <c r="N55" i="5"/>
  <c r="Z48" i="5"/>
  <c r="O55" i="5"/>
  <c r="AC48" i="5"/>
  <c r="P55" i="5"/>
  <c r="AF48" i="5"/>
  <c r="Q55" i="5"/>
  <c r="AI48" i="5"/>
  <c r="N56" i="5"/>
  <c r="Z49" i="5"/>
  <c r="O56" i="5"/>
  <c r="AC49" i="5"/>
  <c r="P56" i="5"/>
  <c r="AF49" i="5"/>
  <c r="Q56" i="5"/>
  <c r="AI49" i="5"/>
  <c r="N46" i="5"/>
  <c r="Y46" i="5"/>
  <c r="O46" i="5"/>
  <c r="AB46" i="5"/>
  <c r="P46" i="5"/>
  <c r="AE46" i="5"/>
  <c r="Q46" i="5"/>
  <c r="AH46" i="5"/>
  <c r="N47" i="5"/>
  <c r="Y47" i="5"/>
  <c r="O47" i="5"/>
  <c r="AB47" i="5"/>
  <c r="P47" i="5"/>
  <c r="AE47" i="5"/>
  <c r="Q47" i="5"/>
  <c r="AH47" i="5"/>
  <c r="N48" i="5"/>
  <c r="Y48" i="5"/>
  <c r="O48" i="5"/>
  <c r="AB48" i="5"/>
  <c r="P48" i="5"/>
  <c r="AE48" i="5"/>
  <c r="Q48" i="5"/>
  <c r="AH48" i="5"/>
  <c r="N49" i="5"/>
  <c r="Y49" i="5"/>
  <c r="O49" i="5"/>
  <c r="AB49" i="5"/>
  <c r="P49" i="5"/>
  <c r="AE49" i="5"/>
  <c r="Q49" i="5"/>
  <c r="AH49" i="5"/>
  <c r="N39" i="5"/>
  <c r="X46" i="5"/>
  <c r="O39" i="5"/>
  <c r="AA46" i="5"/>
  <c r="P39" i="5"/>
  <c r="AD46" i="5"/>
  <c r="Q39" i="5"/>
  <c r="AG46" i="5"/>
  <c r="N40" i="5"/>
  <c r="X47" i="5"/>
  <c r="O40" i="5"/>
  <c r="AA47" i="5"/>
  <c r="P40" i="5"/>
  <c r="AD47" i="5"/>
  <c r="Q40" i="5"/>
  <c r="AG47" i="5"/>
  <c r="N41" i="5"/>
  <c r="X48" i="5"/>
  <c r="O41" i="5"/>
  <c r="AA48" i="5"/>
  <c r="P41" i="5"/>
  <c r="AD48" i="5"/>
  <c r="Q41" i="5"/>
  <c r="AG48" i="5"/>
  <c r="N42" i="5"/>
  <c r="X49" i="5"/>
  <c r="O42" i="5"/>
  <c r="AA49" i="5"/>
  <c r="P42" i="5"/>
  <c r="AD49" i="5"/>
  <c r="Q42" i="5"/>
  <c r="AG49" i="5"/>
  <c r="M78" i="5"/>
  <c r="W71" i="5"/>
  <c r="M77" i="5"/>
  <c r="W70" i="5"/>
  <c r="M76" i="5"/>
  <c r="W69" i="5"/>
  <c r="M75" i="5"/>
  <c r="W68" i="5"/>
  <c r="M71" i="5"/>
  <c r="V71" i="5"/>
  <c r="M70" i="5"/>
  <c r="V70" i="5"/>
  <c r="M69" i="5"/>
  <c r="M68" i="5"/>
  <c r="M64" i="5"/>
  <c r="M63" i="5"/>
  <c r="M62" i="5"/>
  <c r="U69" i="5"/>
  <c r="M61" i="5"/>
  <c r="M56" i="5"/>
  <c r="W49" i="5"/>
  <c r="M55" i="5"/>
  <c r="W48" i="5"/>
  <c r="M54" i="5"/>
  <c r="W47" i="5"/>
  <c r="M53" i="5"/>
  <c r="W46" i="5"/>
  <c r="M49" i="5"/>
  <c r="V49" i="5"/>
  <c r="M48" i="5"/>
  <c r="V48" i="5"/>
  <c r="M47" i="5"/>
  <c r="V47" i="5"/>
  <c r="M46" i="5"/>
  <c r="M42" i="5"/>
  <c r="M41" i="5"/>
  <c r="M40" i="5"/>
  <c r="M39" i="5"/>
  <c r="O26" i="5"/>
  <c r="P26" i="5"/>
  <c r="Q26" i="5"/>
  <c r="R26" i="5"/>
  <c r="O27" i="5"/>
  <c r="P27" i="5"/>
  <c r="Q27" i="5"/>
  <c r="R27" i="5"/>
  <c r="O28" i="5"/>
  <c r="P28" i="5"/>
  <c r="Q28" i="5"/>
  <c r="R28" i="5"/>
  <c r="O29" i="5"/>
  <c r="P29" i="5"/>
  <c r="Q29" i="5"/>
  <c r="R29" i="5"/>
  <c r="O30" i="5"/>
  <c r="P30" i="5"/>
  <c r="Q30" i="5"/>
  <c r="R30" i="5"/>
  <c r="O31" i="5"/>
  <c r="P31" i="5"/>
  <c r="Q31" i="5"/>
  <c r="R31" i="5"/>
  <c r="O32" i="5"/>
  <c r="P32" i="5"/>
  <c r="Q32" i="5"/>
  <c r="R32" i="5"/>
  <c r="O33" i="5"/>
  <c r="P33" i="5"/>
  <c r="Q33" i="5"/>
  <c r="R33" i="5"/>
  <c r="N27" i="5"/>
  <c r="N33" i="5"/>
  <c r="N32" i="5"/>
  <c r="N31" i="5"/>
  <c r="N30" i="5"/>
  <c r="N29" i="5"/>
  <c r="N28" i="5"/>
  <c r="N26" i="5"/>
  <c r="O15" i="5"/>
  <c r="P15" i="5"/>
  <c r="Q15" i="5"/>
  <c r="R15" i="5"/>
  <c r="O16" i="5"/>
  <c r="P16" i="5"/>
  <c r="Q16" i="5"/>
  <c r="R16" i="5"/>
  <c r="O17" i="5"/>
  <c r="P17" i="5"/>
  <c r="Q17" i="5"/>
  <c r="R17" i="5"/>
  <c r="O18" i="5"/>
  <c r="P18" i="5"/>
  <c r="Q18" i="5"/>
  <c r="R18" i="5"/>
  <c r="O19" i="5"/>
  <c r="P19" i="5"/>
  <c r="Q19" i="5"/>
  <c r="R19" i="5"/>
  <c r="O20" i="5"/>
  <c r="P20" i="5"/>
  <c r="Q20" i="5"/>
  <c r="R20" i="5"/>
  <c r="O21" i="5"/>
  <c r="P21" i="5"/>
  <c r="Q21" i="5"/>
  <c r="R21" i="5"/>
  <c r="O22" i="5"/>
  <c r="P22" i="5"/>
  <c r="Q22" i="5"/>
  <c r="R22" i="5"/>
  <c r="N22" i="5"/>
  <c r="N15" i="5"/>
  <c r="N11" i="5"/>
  <c r="R11" i="5"/>
  <c r="N4" i="5"/>
  <c r="N21" i="5"/>
  <c r="N20" i="5"/>
  <c r="N19" i="5"/>
  <c r="N16" i="5"/>
  <c r="N18" i="5"/>
  <c r="N17" i="5"/>
  <c r="R4" i="5"/>
  <c r="O4" i="5"/>
  <c r="P4" i="5"/>
  <c r="Q4" i="5"/>
  <c r="O5" i="5"/>
  <c r="P5" i="5"/>
  <c r="Q5" i="5"/>
  <c r="R5" i="5"/>
  <c r="O6" i="5"/>
  <c r="P6" i="5"/>
  <c r="Q6" i="5"/>
  <c r="R6" i="5"/>
  <c r="O7" i="5"/>
  <c r="P7" i="5"/>
  <c r="Q7" i="5"/>
  <c r="R7" i="5"/>
  <c r="O8" i="5"/>
  <c r="P8" i="5"/>
  <c r="Q8" i="5"/>
  <c r="R8" i="5"/>
  <c r="O9" i="5"/>
  <c r="P9" i="5"/>
  <c r="Q9" i="5"/>
  <c r="R9" i="5"/>
  <c r="O10" i="5"/>
  <c r="P10" i="5"/>
  <c r="Q10" i="5"/>
  <c r="R10" i="5"/>
  <c r="O11" i="5"/>
  <c r="P11" i="5"/>
  <c r="Q11" i="5"/>
  <c r="N10" i="5"/>
  <c r="N9" i="5"/>
  <c r="N8" i="5"/>
  <c r="N7" i="5"/>
  <c r="N6" i="5"/>
  <c r="N5" i="5"/>
  <c r="X23" i="4"/>
  <c r="Y23" i="4"/>
  <c r="Z23" i="4"/>
  <c r="AA23" i="4"/>
  <c r="X24" i="4"/>
  <c r="Y24" i="4"/>
  <c r="Z24" i="4"/>
  <c r="AA24" i="4"/>
  <c r="X25" i="4"/>
  <c r="Y25" i="4"/>
  <c r="Z25" i="4"/>
  <c r="AA25" i="4"/>
  <c r="X26" i="4"/>
  <c r="Y26" i="4"/>
  <c r="Z26" i="4"/>
  <c r="AA26" i="4"/>
  <c r="W26" i="4"/>
  <c r="W25" i="4"/>
  <c r="W24" i="4"/>
  <c r="W23" i="4"/>
  <c r="X16" i="4"/>
  <c r="Y16" i="4"/>
  <c r="Z16" i="4"/>
  <c r="AA16" i="4"/>
  <c r="X17" i="4"/>
  <c r="Y17" i="4"/>
  <c r="Z17" i="4"/>
  <c r="AA17" i="4"/>
  <c r="X18" i="4"/>
  <c r="Y18" i="4"/>
  <c r="Z18" i="4"/>
  <c r="AA18" i="4"/>
  <c r="X19" i="4"/>
  <c r="Y19" i="4"/>
  <c r="Z19" i="4"/>
  <c r="AA19" i="4"/>
  <c r="W19" i="4"/>
  <c r="W18" i="4"/>
  <c r="W17" i="4"/>
  <c r="W16" i="4"/>
  <c r="X4" i="4"/>
  <c r="Y4" i="4"/>
  <c r="Z4" i="4"/>
  <c r="AA4" i="4"/>
  <c r="X5" i="4"/>
  <c r="Y5" i="4"/>
  <c r="Z5" i="4"/>
  <c r="AA5" i="4"/>
  <c r="X6" i="4"/>
  <c r="Y6" i="4"/>
  <c r="Z6" i="4"/>
  <c r="AA6" i="4"/>
  <c r="X7" i="4"/>
  <c r="Y7" i="4"/>
  <c r="Z7" i="4"/>
  <c r="AA7" i="4"/>
  <c r="X8" i="4"/>
  <c r="Y8" i="4"/>
  <c r="Z8" i="4"/>
  <c r="AA8" i="4"/>
  <c r="X9" i="4"/>
  <c r="Y9" i="4"/>
  <c r="Z9" i="4"/>
  <c r="AA9" i="4"/>
  <c r="X10" i="4"/>
  <c r="Y10" i="4"/>
  <c r="Z10" i="4"/>
  <c r="AA10" i="4"/>
  <c r="X11" i="4"/>
  <c r="Y11" i="4"/>
  <c r="Z11" i="4"/>
  <c r="AA11" i="4"/>
  <c r="W11" i="4"/>
  <c r="W10" i="4"/>
  <c r="W9" i="4"/>
  <c r="W8" i="4"/>
  <c r="W7" i="4"/>
  <c r="W6" i="4"/>
  <c r="W5" i="4"/>
  <c r="W4" i="4"/>
  <c r="AB4" i="4"/>
  <c r="V11" i="4"/>
  <c r="V10" i="4"/>
  <c r="V19" i="4"/>
  <c r="V9" i="4"/>
  <c r="V8" i="4"/>
  <c r="V18" i="4"/>
  <c r="V7" i="4"/>
  <c r="V6" i="4"/>
  <c r="V17" i="4"/>
  <c r="V5" i="4"/>
  <c r="V4" i="4"/>
  <c r="V16" i="4"/>
  <c r="V23" i="2"/>
  <c r="W23" i="2"/>
  <c r="X23" i="2"/>
  <c r="Y23" i="2"/>
  <c r="V24" i="2"/>
  <c r="W24" i="2"/>
  <c r="X24" i="2"/>
  <c r="Y24" i="2"/>
  <c r="V25" i="2"/>
  <c r="W25" i="2"/>
  <c r="X25" i="2"/>
  <c r="Y25" i="2"/>
  <c r="V26" i="2"/>
  <c r="W26" i="2"/>
  <c r="X26" i="2"/>
  <c r="Y26" i="2"/>
  <c r="U26" i="2"/>
  <c r="U25" i="2"/>
  <c r="U24" i="2"/>
  <c r="U23" i="2"/>
  <c r="V16" i="2"/>
  <c r="W16" i="2"/>
  <c r="X16" i="2"/>
  <c r="Y16" i="2"/>
  <c r="V17" i="2"/>
  <c r="W17" i="2"/>
  <c r="X17" i="2"/>
  <c r="Y17" i="2"/>
  <c r="V18" i="2"/>
  <c r="W18" i="2"/>
  <c r="X18" i="2"/>
  <c r="Y18" i="2"/>
  <c r="V19" i="2"/>
  <c r="W19" i="2"/>
  <c r="X19" i="2"/>
  <c r="Y19" i="2"/>
  <c r="U19" i="2"/>
  <c r="U18" i="2"/>
  <c r="U17" i="2"/>
  <c r="U16" i="2"/>
  <c r="V4" i="2"/>
  <c r="W4" i="2"/>
  <c r="X4" i="2"/>
  <c r="Y4" i="2"/>
  <c r="V5" i="2"/>
  <c r="W5" i="2"/>
  <c r="X5" i="2"/>
  <c r="Y5" i="2"/>
  <c r="V6" i="2"/>
  <c r="W6" i="2"/>
  <c r="X6" i="2"/>
  <c r="Y6" i="2"/>
  <c r="V7" i="2"/>
  <c r="W7" i="2"/>
  <c r="X7" i="2"/>
  <c r="Y7" i="2"/>
  <c r="V8" i="2"/>
  <c r="W8" i="2"/>
  <c r="X8" i="2"/>
  <c r="Y8" i="2"/>
  <c r="V9" i="2"/>
  <c r="W9" i="2"/>
  <c r="X9" i="2"/>
  <c r="Y9" i="2"/>
  <c r="V10" i="2"/>
  <c r="W10" i="2"/>
  <c r="X10" i="2"/>
  <c r="Y10" i="2"/>
  <c r="V11" i="2"/>
  <c r="W11" i="2"/>
  <c r="X11" i="2"/>
  <c r="Y11" i="2"/>
  <c r="U11" i="2"/>
  <c r="U10" i="2"/>
  <c r="U9" i="2"/>
  <c r="U8" i="2"/>
  <c r="U7" i="2"/>
  <c r="U6" i="2"/>
  <c r="U5" i="2"/>
  <c r="Z5" i="2"/>
  <c r="U4" i="2"/>
  <c r="T11" i="2"/>
  <c r="T10" i="2"/>
  <c r="T19" i="2"/>
  <c r="T9" i="2"/>
  <c r="T8" i="2"/>
  <c r="T18" i="2"/>
  <c r="T7" i="2"/>
  <c r="T6" i="2"/>
  <c r="T17" i="2"/>
  <c r="T5" i="2"/>
  <c r="T4" i="2"/>
  <c r="T16" i="2"/>
  <c r="V23" i="3"/>
  <c r="W23" i="3"/>
  <c r="X23" i="3"/>
  <c r="Y23" i="3"/>
  <c r="V24" i="3"/>
  <c r="W24" i="3"/>
  <c r="X24" i="3"/>
  <c r="Y24" i="3"/>
  <c r="V25" i="3"/>
  <c r="W25" i="3"/>
  <c r="X25" i="3"/>
  <c r="Y25" i="3"/>
  <c r="V26" i="3"/>
  <c r="W26" i="3"/>
  <c r="X26" i="3"/>
  <c r="Y26" i="3"/>
  <c r="U26" i="3"/>
  <c r="U25" i="3"/>
  <c r="U24" i="3"/>
  <c r="U23" i="3"/>
  <c r="V16" i="3"/>
  <c r="W16" i="3"/>
  <c r="X16" i="3"/>
  <c r="Y16" i="3"/>
  <c r="V17" i="3"/>
  <c r="W17" i="3"/>
  <c r="X17" i="3"/>
  <c r="Y17" i="3"/>
  <c r="V18" i="3"/>
  <c r="W18" i="3"/>
  <c r="X18" i="3"/>
  <c r="Y18" i="3"/>
  <c r="V19" i="3"/>
  <c r="W19" i="3"/>
  <c r="X19" i="3"/>
  <c r="Y19" i="3"/>
  <c r="U19" i="3"/>
  <c r="U18" i="3"/>
  <c r="U17" i="3"/>
  <c r="U16" i="3"/>
  <c r="V4" i="3"/>
  <c r="W4" i="3"/>
  <c r="X4" i="3"/>
  <c r="Y4" i="3"/>
  <c r="V5" i="3"/>
  <c r="W5" i="3"/>
  <c r="X5" i="3"/>
  <c r="Y5" i="3"/>
  <c r="V6" i="3"/>
  <c r="W6" i="3"/>
  <c r="X6" i="3"/>
  <c r="Y6" i="3"/>
  <c r="V7" i="3"/>
  <c r="W7" i="3"/>
  <c r="X7" i="3"/>
  <c r="Y7" i="3"/>
  <c r="V8" i="3"/>
  <c r="W8" i="3"/>
  <c r="X8" i="3"/>
  <c r="Y8" i="3"/>
  <c r="V9" i="3"/>
  <c r="W9" i="3"/>
  <c r="X9" i="3"/>
  <c r="Y9" i="3"/>
  <c r="V10" i="3"/>
  <c r="W10" i="3"/>
  <c r="X10" i="3"/>
  <c r="Y10" i="3"/>
  <c r="V11" i="3"/>
  <c r="W11" i="3"/>
  <c r="X11" i="3"/>
  <c r="Y11" i="3"/>
  <c r="U11" i="3"/>
  <c r="U10" i="3"/>
  <c r="U9" i="3"/>
  <c r="U8" i="3"/>
  <c r="U7" i="3"/>
  <c r="U6" i="3"/>
  <c r="U5" i="3"/>
  <c r="U4" i="3"/>
  <c r="T4" i="3"/>
  <c r="T23" i="3"/>
  <c r="T11" i="3"/>
  <c r="T10" i="3"/>
  <c r="T26" i="3"/>
  <c r="T8" i="3"/>
  <c r="T18" i="3"/>
  <c r="T9" i="3"/>
  <c r="T7" i="3"/>
  <c r="T6" i="3"/>
  <c r="T24" i="3"/>
  <c r="T5" i="3"/>
  <c r="V68" i="5"/>
  <c r="U46" i="5"/>
  <c r="U49" i="5"/>
  <c r="U71" i="5"/>
  <c r="U70" i="5"/>
  <c r="U68" i="5"/>
  <c r="U48" i="5"/>
  <c r="V46" i="5"/>
  <c r="U47" i="5"/>
  <c r="AB23" i="4"/>
  <c r="AB24" i="4"/>
  <c r="AB25" i="4"/>
  <c r="AB26" i="4"/>
  <c r="AB16" i="4"/>
  <c r="AB17" i="4"/>
  <c r="AB18" i="4"/>
  <c r="AB19" i="4"/>
  <c r="AB10" i="4"/>
  <c r="AB11" i="4"/>
  <c r="AB5" i="4"/>
  <c r="AB8" i="4"/>
  <c r="AB9" i="4"/>
  <c r="AB7" i="4"/>
  <c r="AB6" i="4"/>
  <c r="V25" i="4"/>
  <c r="V23" i="4"/>
  <c r="V26" i="4"/>
  <c r="V24" i="4"/>
  <c r="Z23" i="2"/>
  <c r="Z24" i="2"/>
  <c r="Z25" i="2"/>
  <c r="Z26" i="2"/>
  <c r="Z19" i="2"/>
  <c r="Z16" i="2"/>
  <c r="Z17" i="2"/>
  <c r="Z18" i="2"/>
  <c r="Z10" i="2"/>
  <c r="Z4" i="2"/>
  <c r="Z6" i="2"/>
  <c r="Z7" i="2"/>
  <c r="Z8" i="2"/>
  <c r="Z9" i="2"/>
  <c r="Z11" i="2"/>
  <c r="T25" i="2"/>
  <c r="T23" i="2"/>
  <c r="T26" i="2"/>
  <c r="T24" i="2"/>
  <c r="T16" i="3"/>
  <c r="T17" i="3"/>
  <c r="T19" i="3"/>
  <c r="T25" i="3"/>
  <c r="Z18" i="3"/>
  <c r="Z24" i="3"/>
  <c r="Z11" i="3"/>
  <c r="Z8" i="3"/>
  <c r="Z5" i="3"/>
  <c r="Z17" i="3"/>
  <c r="Z26" i="3"/>
  <c r="Z10" i="3"/>
  <c r="Z25" i="3"/>
  <c r="Z9" i="3"/>
  <c r="Z23" i="3"/>
  <c r="Z19" i="3"/>
  <c r="Z6" i="3"/>
  <c r="Z16" i="3"/>
  <c r="Z4" i="3"/>
  <c r="Z7" i="3"/>
</calcChain>
</file>

<file path=xl/sharedStrings.xml><?xml version="1.0" encoding="utf-8"?>
<sst xmlns="http://schemas.openxmlformats.org/spreadsheetml/2006/main" count="8008" uniqueCount="1224">
  <si>
    <t>-</t>
    <phoneticPr fontId="1"/>
  </si>
  <si>
    <t>Hair germ</t>
    <phoneticPr fontId="4"/>
  </si>
  <si>
    <t>Lower</t>
    <phoneticPr fontId="4"/>
  </si>
  <si>
    <t>Upper</t>
    <phoneticPr fontId="4"/>
  </si>
  <si>
    <t>IFE</t>
  </si>
  <si>
    <t>Lower</t>
  </si>
  <si>
    <t>U</t>
  </si>
  <si>
    <t>Perpendicular</t>
    <phoneticPr fontId="4"/>
  </si>
  <si>
    <t>basal</t>
  </si>
  <si>
    <t>Hair germ</t>
  </si>
  <si>
    <t>Spots-91_03</t>
  </si>
  <si>
    <t>Spots-91_02</t>
  </si>
  <si>
    <t>L</t>
  </si>
  <si>
    <t>Spots-91_01</t>
  </si>
  <si>
    <t>Inner region</t>
  </si>
  <si>
    <t>Suprabasal</t>
  </si>
  <si>
    <t>Spots-82_03</t>
  </si>
  <si>
    <t>Spots-82_02</t>
  </si>
  <si>
    <t>Spots-82_01</t>
  </si>
  <si>
    <t>Spots-77_03</t>
  </si>
  <si>
    <t>Spots-77_02</t>
  </si>
  <si>
    <t>Spots-59_02</t>
  </si>
  <si>
    <t>Spots-59_01</t>
  </si>
  <si>
    <t>Spots-293_02</t>
  </si>
  <si>
    <t>55*</t>
  </si>
  <si>
    <t>Spots-293_01</t>
  </si>
  <si>
    <t>Spots-291_03</t>
  </si>
  <si>
    <t>Spots-291_02</t>
  </si>
  <si>
    <t>Spots-291_01</t>
  </si>
  <si>
    <t>Spots-250_02</t>
  </si>
  <si>
    <t>Spots-250_01</t>
  </si>
  <si>
    <t>Spots-246_02</t>
  </si>
  <si>
    <t>13**</t>
  </si>
  <si>
    <t>Spots-246_01</t>
  </si>
  <si>
    <t>Spots-159_03</t>
  </si>
  <si>
    <t>Spots-159_02</t>
  </si>
  <si>
    <t>Spots-159_01</t>
  </si>
  <si>
    <t>Spots-123_02</t>
  </si>
  <si>
    <t>53*</t>
  </si>
  <si>
    <t>Spots-123_01</t>
  </si>
  <si>
    <t>Spots-102_02</t>
  </si>
  <si>
    <t>Spots-102_01</t>
  </si>
  <si>
    <t>Spots-101_02</t>
  </si>
  <si>
    <t>Spots-101_01</t>
  </si>
  <si>
    <t>Spots-68_02</t>
  </si>
  <si>
    <t>Spots-68_01</t>
  </si>
  <si>
    <t>Spots-241_02</t>
  </si>
  <si>
    <t>Spots-241_01</t>
  </si>
  <si>
    <t>Spots-233_02</t>
  </si>
  <si>
    <t>Spots-233_01</t>
  </si>
  <si>
    <t>Spots-230_03</t>
  </si>
  <si>
    <t>Spots-230_02</t>
  </si>
  <si>
    <t>Spots-230_01</t>
  </si>
  <si>
    <t>Spots-175_03</t>
  </si>
  <si>
    <t>Spots-175_02</t>
  </si>
  <si>
    <t>Spots-175_01</t>
  </si>
  <si>
    <t>Spots-160_02</t>
  </si>
  <si>
    <t>43*</t>
  </si>
  <si>
    <t>Spots-160_01</t>
  </si>
  <si>
    <t>Spots-134_02</t>
  </si>
  <si>
    <t>Spots-134_01</t>
  </si>
  <si>
    <t>Spots-124_02</t>
  </si>
  <si>
    <t>Spots-124_01</t>
  </si>
  <si>
    <t>Spots-120_02</t>
  </si>
  <si>
    <t>Spots-120_01</t>
  </si>
  <si>
    <t>Spots-112_02</t>
  </si>
  <si>
    <t>Spots-112_01</t>
  </si>
  <si>
    <t>Upper</t>
  </si>
  <si>
    <t>Spots-97_02</t>
  </si>
  <si>
    <t>Spots-97_01</t>
  </si>
  <si>
    <t>Spots-96_02</t>
  </si>
  <si>
    <t>Spots-96_01</t>
  </si>
  <si>
    <t>Spots-93_02</t>
  </si>
  <si>
    <t>Spots-93_01</t>
  </si>
  <si>
    <t>Spots-81_02</t>
  </si>
  <si>
    <t>Spots-81_01</t>
  </si>
  <si>
    <t>Spots-55_02</t>
  </si>
  <si>
    <t>Spots-55_01</t>
  </si>
  <si>
    <t>Spots-296_02</t>
  </si>
  <si>
    <t>Suprabasal</t>
    <phoneticPr fontId="4"/>
  </si>
  <si>
    <t>Spots-296_01</t>
  </si>
  <si>
    <t>Spots-128_02</t>
  </si>
  <si>
    <t>Spots-128_01</t>
  </si>
  <si>
    <t>Spots-126_02</t>
  </si>
  <si>
    <t>Spots-126_01</t>
  </si>
  <si>
    <t>Spots-118_02</t>
  </si>
  <si>
    <t>Spots-118_01</t>
  </si>
  <si>
    <t>Spots-108_02</t>
  </si>
  <si>
    <t>Spots-108_01</t>
  </si>
  <si>
    <t>Spots-100_02</t>
  </si>
  <si>
    <t>Spots-100_01</t>
  </si>
  <si>
    <t>Spots-95_02</t>
  </si>
  <si>
    <t>Spots-95_01</t>
  </si>
  <si>
    <t>Spots-88_02</t>
  </si>
  <si>
    <t>Spots-88_01</t>
  </si>
  <si>
    <t>Spots-78_02</t>
  </si>
  <si>
    <t>suprabasal</t>
  </si>
  <si>
    <t>Spots-78_01</t>
  </si>
  <si>
    <t>Spots-75_02</t>
  </si>
  <si>
    <t>Spots-75_01</t>
  </si>
  <si>
    <t>Spots-57_02</t>
  </si>
  <si>
    <t>Spots-57_01</t>
  </si>
  <si>
    <t>Spots-53_02</t>
  </si>
  <si>
    <t>Spots-53_01</t>
  </si>
  <si>
    <t>Spots-300_03</t>
  </si>
  <si>
    <t>Spots-300_02</t>
  </si>
  <si>
    <t>Spots-300_01</t>
  </si>
  <si>
    <t>Spots-297_02</t>
  </si>
  <si>
    <t>Spots-297_01</t>
  </si>
  <si>
    <t>Spots-292_03</t>
  </si>
  <si>
    <t>Spots-292_02</t>
  </si>
  <si>
    <t>Spots-292_01</t>
  </si>
  <si>
    <t>Spots-210_02</t>
  </si>
  <si>
    <t>Spots-210_01</t>
  </si>
  <si>
    <t>Spots-127_02</t>
  </si>
  <si>
    <t>Spots-127_01</t>
  </si>
  <si>
    <t>Spots-122_02</t>
  </si>
  <si>
    <t>Spots-122_01</t>
  </si>
  <si>
    <t>Spots-107_02</t>
  </si>
  <si>
    <t>Spots-107_01</t>
  </si>
  <si>
    <t>Spots-104_02</t>
  </si>
  <si>
    <t>Spots-104_01</t>
  </si>
  <si>
    <t>Spots-103_02</t>
  </si>
  <si>
    <t>Spots-103_01</t>
  </si>
  <si>
    <t>-</t>
    <phoneticPr fontId="4"/>
  </si>
  <si>
    <t>Horizontal</t>
    <phoneticPr fontId="4"/>
  </si>
  <si>
    <t>Spots-77_01</t>
  </si>
  <si>
    <t>Spots-74_02</t>
  </si>
  <si>
    <t>Spots-74_01</t>
  </si>
  <si>
    <t>Spots-65_03</t>
  </si>
  <si>
    <t>Spots-65_02</t>
  </si>
  <si>
    <t>Spots-65_01</t>
  </si>
  <si>
    <t>59*</t>
  </si>
  <si>
    <t>Spots-63_03</t>
  </si>
  <si>
    <t>Spots-63_02</t>
  </si>
  <si>
    <t>Spots-63_01</t>
  </si>
  <si>
    <t>Spots-294_02</t>
  </si>
  <si>
    <t>Spots-294_01</t>
  </si>
  <si>
    <t>Spots-240_02</t>
  </si>
  <si>
    <t>Spots-240_01</t>
  </si>
  <si>
    <t>Spots-239_02</t>
  </si>
  <si>
    <t>69*</t>
  </si>
  <si>
    <t>Spots-239_01</t>
  </si>
  <si>
    <t>Spots-174_03</t>
  </si>
  <si>
    <t>Spots-174_02</t>
  </si>
  <si>
    <t>Spots-174_01</t>
  </si>
  <si>
    <t>Spots-133_03</t>
  </si>
  <si>
    <t>Spots-133_02</t>
  </si>
  <si>
    <t>Spots-133_01</t>
  </si>
  <si>
    <t>Spots-114_02</t>
  </si>
  <si>
    <t>Spots-114_01</t>
  </si>
  <si>
    <t>50*</t>
  </si>
  <si>
    <t>Spots-67_02</t>
  </si>
  <si>
    <t>Spots-67_01</t>
  </si>
  <si>
    <t>Spots-64_02</t>
  </si>
  <si>
    <t>Spots-64_01</t>
  </si>
  <si>
    <t>Spots-260_02</t>
  </si>
  <si>
    <t>Spots-260_01</t>
  </si>
  <si>
    <t>Spots-259_03</t>
  </si>
  <si>
    <t>Spots-259_02</t>
  </si>
  <si>
    <t>Spots-259_01</t>
  </si>
  <si>
    <t>Spots-238_03</t>
  </si>
  <si>
    <t>Spots-238_02</t>
  </si>
  <si>
    <t>Spots-238_01</t>
  </si>
  <si>
    <t>Spots-226_03</t>
  </si>
  <si>
    <t>Spots-226_02</t>
  </si>
  <si>
    <t>Spots-226_01</t>
  </si>
  <si>
    <t>Spots-116_02</t>
  </si>
  <si>
    <t>Spots-116_01</t>
  </si>
  <si>
    <t>Spots-62_02</t>
  </si>
  <si>
    <t>Spots-62_01</t>
  </si>
  <si>
    <t>Spots-54_02</t>
  </si>
  <si>
    <t>Spots-54_01</t>
  </si>
  <si>
    <t>Spots-188_02</t>
  </si>
  <si>
    <t>Spots-188_01</t>
  </si>
  <si>
    <t>Spots-185_02</t>
  </si>
  <si>
    <t>Spots-185_01</t>
  </si>
  <si>
    <t>Spots-17_02</t>
  </si>
  <si>
    <t>Prospective hair germ region</t>
  </si>
  <si>
    <t>Spots-17_01</t>
  </si>
  <si>
    <t>Prospective lower region</t>
  </si>
  <si>
    <t>Spots-125_02</t>
  </si>
  <si>
    <t>Prospective upper region</t>
  </si>
  <si>
    <t>Spots-125_01</t>
  </si>
  <si>
    <t>Prospective IFE region</t>
  </si>
  <si>
    <t>Spots-119_04</t>
  </si>
  <si>
    <t>Inner region</t>
    <phoneticPr fontId="4"/>
  </si>
  <si>
    <t>Spots-119_03</t>
  </si>
  <si>
    <t>Total no.</t>
  </si>
  <si>
    <t>Outcomes at hair germ stage</t>
  </si>
  <si>
    <t>Initial no.</t>
  </si>
  <si>
    <t>Initial position</t>
  </si>
  <si>
    <t>Spots-119_02</t>
  </si>
  <si>
    <t>Spots-119_01</t>
  </si>
  <si>
    <t>Spots-117_02</t>
  </si>
  <si>
    <t>Spots-117_01</t>
  </si>
  <si>
    <t>basal?</t>
  </si>
  <si>
    <t>Spots-110_02</t>
  </si>
  <si>
    <t>Spots-110_01</t>
  </si>
  <si>
    <t>Spots-109_02</t>
  </si>
  <si>
    <t>Upper daughter cells in perpendicular division</t>
  </si>
  <si>
    <t>Spots-109_01</t>
  </si>
  <si>
    <t>Spots-99_02</t>
  </si>
  <si>
    <t>Spots-99_01</t>
  </si>
  <si>
    <t>Holizontal</t>
  </si>
  <si>
    <t>Spots-87_02</t>
  </si>
  <si>
    <t>Perpendicular</t>
  </si>
  <si>
    <t>Spots-87_01</t>
  </si>
  <si>
    <t>Spots-86_02</t>
  </si>
  <si>
    <t>Spots-86_01</t>
  </si>
  <si>
    <t>Spots-295_02</t>
  </si>
  <si>
    <t>Spots-295_01</t>
  </si>
  <si>
    <t>Spots-228_02</t>
  </si>
  <si>
    <t>Spots-228_01</t>
  </si>
  <si>
    <t>Spots-121_02</t>
  </si>
  <si>
    <t>Division mode</t>
  </si>
  <si>
    <t>Spots-121_01</t>
  </si>
  <si>
    <t>theta_check (degree)</t>
  </si>
  <si>
    <t>theta (degree)</t>
  </si>
  <si>
    <t>Final region of Lower daughter cells</t>
  </si>
  <si>
    <t>Final region of Upper daughter cells</t>
  </si>
  <si>
    <t>Positions of daughter cells</t>
    <phoneticPr fontId="4"/>
  </si>
  <si>
    <t>Division mode</t>
    <phoneticPr fontId="4"/>
  </si>
  <si>
    <t>Final position  (basal or suprabasal)</t>
  </si>
  <si>
    <t>Final region  (IFE, Stem, HG etc)</t>
  </si>
  <si>
    <t>Division no.(total)</t>
  </si>
  <si>
    <t>DivisionTime-2</t>
  </si>
  <si>
    <t>DivisionTime-1</t>
  </si>
  <si>
    <t>Initial position (basal or suprabasal)</t>
  </si>
  <si>
    <t>Last TimePoint</t>
  </si>
  <si>
    <t>Start TimePoint</t>
  </si>
  <si>
    <t>Track no.</t>
  </si>
  <si>
    <t>Spots-R-53_03</t>
  </si>
  <si>
    <t>Spots-R-53_02</t>
  </si>
  <si>
    <t>Spots-R-53_01</t>
  </si>
  <si>
    <t>Spots-R-38_02</t>
  </si>
  <si>
    <t>Spots-R-38_01</t>
  </si>
  <si>
    <t>Spots-R-13_03</t>
  </si>
  <si>
    <t>Spots-R-13_02</t>
  </si>
  <si>
    <t>Spots-R-25_04</t>
  </si>
  <si>
    <t>Spots-R-25_03</t>
  </si>
  <si>
    <t>Spots-R-25_02</t>
  </si>
  <si>
    <t>Spots-R-25_01</t>
  </si>
  <si>
    <t>Spots-R-2_02</t>
  </si>
  <si>
    <t>Spots-R-2_01</t>
  </si>
  <si>
    <t>Spots-R-17_02</t>
  </si>
  <si>
    <t>Spots-R-17_01</t>
  </si>
  <si>
    <t>Spots-R-54_02</t>
  </si>
  <si>
    <t>Spots-R-54_01</t>
  </si>
  <si>
    <t>Spots-R-50_02</t>
  </si>
  <si>
    <t>Spots-R-50_01</t>
  </si>
  <si>
    <t>Spots-R-43_02</t>
  </si>
  <si>
    <t>Spots-R-43_01</t>
  </si>
  <si>
    <t>Spots-R-40_02</t>
  </si>
  <si>
    <t>Spots-R-40_01</t>
  </si>
  <si>
    <t>Spots-R-26_03</t>
  </si>
  <si>
    <t>Spots-R-26_02</t>
  </si>
  <si>
    <t>Spots-R-26_01</t>
  </si>
  <si>
    <t>Spots-R-10_04</t>
  </si>
  <si>
    <t>Spots-R-10_03</t>
  </si>
  <si>
    <t>Spots-R-10_02</t>
  </si>
  <si>
    <t>Spots-R-10_01</t>
  </si>
  <si>
    <t>Spots-R-1_02</t>
  </si>
  <si>
    <t>Spots-R-1_01</t>
  </si>
  <si>
    <t>Spots-R-5_03</t>
  </si>
  <si>
    <t>Spots-R-5_02</t>
  </si>
  <si>
    <t>Spots-R-5_01</t>
  </si>
  <si>
    <t>Spots-R-37_02</t>
  </si>
  <si>
    <t>Spots-R-37_01</t>
  </si>
  <si>
    <t>Spots-R-14_02</t>
  </si>
  <si>
    <t>Spots-R-14_01</t>
  </si>
  <si>
    <t>Spots-R-6_02</t>
  </si>
  <si>
    <t>Spots-R-6_01</t>
  </si>
  <si>
    <t>Spots-R-13_01</t>
  </si>
  <si>
    <t>Spots-R-12_03</t>
  </si>
  <si>
    <t>Spots-R-12_02</t>
  </si>
  <si>
    <t>Spots-R-12_01</t>
  </si>
  <si>
    <t>Spots-170_02</t>
  </si>
  <si>
    <t>Spots-170_01</t>
  </si>
  <si>
    <t>Spots-141-1_02</t>
  </si>
  <si>
    <t>Spots-141-1_01</t>
  </si>
  <si>
    <t>Spots-R-42_02</t>
  </si>
  <si>
    <t>Spots-R-42_01</t>
  </si>
  <si>
    <t>Spots-R-36_03</t>
  </si>
  <si>
    <t>Spots-R-36_02</t>
  </si>
  <si>
    <t>Spots-R-36_01</t>
  </si>
  <si>
    <t>Spots-R-35_02</t>
  </si>
  <si>
    <t>Spots-R-35_01</t>
  </si>
  <si>
    <t>Spots-R-19_02</t>
  </si>
  <si>
    <t>Spots-R-19_01</t>
  </si>
  <si>
    <t>Spots-R-18_02</t>
  </si>
  <si>
    <t>Spots-R-18_01</t>
  </si>
  <si>
    <t>Spots-R-33_03</t>
  </si>
  <si>
    <t>Spots-R-33_02</t>
  </si>
  <si>
    <t>Spots-R-33_01</t>
  </si>
  <si>
    <t>Spots-R-11_03</t>
  </si>
  <si>
    <t>Spots-R-11_02</t>
  </si>
  <si>
    <t>Spots-R-11_01</t>
  </si>
  <si>
    <t>Spots-R-51_02</t>
  </si>
  <si>
    <t>Spots-R-51_01</t>
  </si>
  <si>
    <t>Spots-R-48_02</t>
  </si>
  <si>
    <t>Spots-R-48_01</t>
  </si>
  <si>
    <t>Spots-R-46_02</t>
  </si>
  <si>
    <t>Spots-R-46_01</t>
  </si>
  <si>
    <t>Spots-R-27_02</t>
  </si>
  <si>
    <t>Spots-R-27_01</t>
  </si>
  <si>
    <t>Final region of Lower daughter cells</t>
    <phoneticPr fontId="4"/>
  </si>
  <si>
    <t>Initial region (IFE, Stem, HG etc)</t>
  </si>
  <si>
    <t>Spots-160-01_06</t>
  </si>
  <si>
    <t>Spots-160-01_05</t>
  </si>
  <si>
    <t>Spots-160-01_04</t>
  </si>
  <si>
    <t>Spots-160-01_03</t>
  </si>
  <si>
    <t>Spots-160-01_02</t>
  </si>
  <si>
    <t>Spots-160-01_01</t>
  </si>
  <si>
    <t>Spots-159-02_02</t>
  </si>
  <si>
    <t>Spots-159-02_01</t>
  </si>
  <si>
    <t>Spots-120-01_02</t>
  </si>
  <si>
    <t>Spots-120-01_01</t>
  </si>
  <si>
    <t>Spots-b539-01_03</t>
  </si>
  <si>
    <t>Spots-b539-01_02</t>
  </si>
  <si>
    <t>Spots-b539-01_01</t>
  </si>
  <si>
    <t>Spots-121-02_03</t>
  </si>
  <si>
    <t>Spots-121-02_02</t>
  </si>
  <si>
    <t>Spots-121-02_01</t>
  </si>
  <si>
    <t>Spots-107-02_04</t>
  </si>
  <si>
    <t>Spots-107-02_03</t>
  </si>
  <si>
    <t>Spots-107-02_02</t>
  </si>
  <si>
    <t>Spots-107-02_01</t>
  </si>
  <si>
    <t>Spots-a34-01_02</t>
  </si>
  <si>
    <t>Spots-a34-01_01</t>
  </si>
  <si>
    <t>Spots-216-01_04</t>
  </si>
  <si>
    <t>Spots-216-01_03</t>
  </si>
  <si>
    <t>Spots-216-01_02</t>
  </si>
  <si>
    <t>Spots-216-01_01</t>
  </si>
  <si>
    <t>Spots-165-01_04</t>
  </si>
  <si>
    <t>Spots-165-01_03</t>
  </si>
  <si>
    <t>Spots-165-01_02</t>
  </si>
  <si>
    <t>Spots-165-01_01</t>
  </si>
  <si>
    <t>Spots-b527-01_03</t>
  </si>
  <si>
    <t>Spots-b527-01_02</t>
  </si>
  <si>
    <t>Spots-b527-01_01</t>
  </si>
  <si>
    <t>118**</t>
  </si>
  <si>
    <t>Spots-496-02_03</t>
  </si>
  <si>
    <t>Spots-496-02_02</t>
  </si>
  <si>
    <t>Spots-496-02_01</t>
  </si>
  <si>
    <t>Spots-153-02_03</t>
  </si>
  <si>
    <t>Spots-153-02_02</t>
  </si>
  <si>
    <t>Spots-153-02_01</t>
  </si>
  <si>
    <t>113**</t>
  </si>
  <si>
    <t>Spots-150-02_02</t>
  </si>
  <si>
    <t>Spots-150-02_01</t>
  </si>
  <si>
    <t>108**</t>
  </si>
  <si>
    <t>Spots-149-01_03</t>
  </si>
  <si>
    <t>83**</t>
  </si>
  <si>
    <t>Spots-149-01_02</t>
  </si>
  <si>
    <t>92**</t>
  </si>
  <si>
    <t>Spots-149-01_01</t>
  </si>
  <si>
    <t>Final region of Upper daughter cells</t>
    <phoneticPr fontId="4"/>
  </si>
  <si>
    <t>Upper (U) or lower (L) daughter cells</t>
  </si>
  <si>
    <t>DivisionTime-3</t>
  </si>
  <si>
    <t>Perpendicular hair germ region</t>
  </si>
  <si>
    <t>Perpendicular lower region</t>
  </si>
  <si>
    <t>Perpendicular upper region</t>
  </si>
  <si>
    <t>Perpendicular IFE region</t>
  </si>
  <si>
    <t>Total%</t>
  </si>
  <si>
    <t>Perpendicular_Lower</t>
    <phoneticPr fontId="4"/>
  </si>
  <si>
    <t>Perpendicular hair germ_L</t>
    <phoneticPr fontId="12"/>
  </si>
  <si>
    <t>Perpendicular hair germ_U</t>
    <phoneticPr fontId="12"/>
  </si>
  <si>
    <t>Perpendicular lower_L</t>
    <phoneticPr fontId="12"/>
  </si>
  <si>
    <t>Perpendicular lower_U</t>
    <phoneticPr fontId="12"/>
  </si>
  <si>
    <t>Perpendicular upper_L</t>
    <phoneticPr fontId="12"/>
  </si>
  <si>
    <t>Perpendicular upper_U</t>
    <phoneticPr fontId="12"/>
  </si>
  <si>
    <t>Perpendicular IFE_L</t>
    <phoneticPr fontId="12"/>
  </si>
  <si>
    <t>Perpendicular IFE_U</t>
    <phoneticPr fontId="12"/>
  </si>
  <si>
    <t>Perpendicular_Upper</t>
    <phoneticPr fontId="4"/>
  </si>
  <si>
    <t>IFE</t>
    <phoneticPr fontId="1"/>
  </si>
  <si>
    <t>Spots-495_01</t>
  </si>
  <si>
    <t>Perpendicular</t>
    <phoneticPr fontId="16" type="noConversion"/>
  </si>
  <si>
    <t>Spots-495_02</t>
  </si>
  <si>
    <t>Spots-495_03</t>
  </si>
  <si>
    <t>Inner region</t>
    <phoneticPr fontId="1"/>
  </si>
  <si>
    <t>Suprabasal</t>
    <phoneticPr fontId="1"/>
  </si>
  <si>
    <t>Spots-505_01</t>
  </si>
  <si>
    <t>Spots-505_02</t>
  </si>
  <si>
    <t>U</t>
    <phoneticPr fontId="1"/>
  </si>
  <si>
    <t>L</t>
    <phoneticPr fontId="1"/>
  </si>
  <si>
    <t>Upper</t>
    <phoneticPr fontId="1"/>
  </si>
  <si>
    <t>Spots-504_01</t>
  </si>
  <si>
    <t>74*</t>
  </si>
  <si>
    <t>Spots-504_02</t>
  </si>
  <si>
    <t>Spots-508_01</t>
  </si>
  <si>
    <t>Spots-508_02</t>
  </si>
  <si>
    <t>Spots-524_01</t>
  </si>
  <si>
    <t>Spots-524_02</t>
  </si>
  <si>
    <t>Spots-526_01</t>
  </si>
  <si>
    <t>Spots-526_02</t>
  </si>
  <si>
    <t>Spots-526_03</t>
  </si>
  <si>
    <t>Spots-526_04</t>
  </si>
  <si>
    <t>Spots-546_02</t>
  </si>
  <si>
    <t>Spots-546_01</t>
  </si>
  <si>
    <t>Spots-550_02</t>
  </si>
  <si>
    <t>Spots-550_01</t>
  </si>
  <si>
    <t>Spots548_02</t>
  </si>
  <si>
    <t>Spots548_01</t>
  </si>
  <si>
    <t>Hair germ</t>
    <phoneticPr fontId="1"/>
  </si>
  <si>
    <t>Initial position (Basal or supraBasal)</t>
  </si>
  <si>
    <t>Basal</t>
  </si>
  <si>
    <t>Basal</t>
    <phoneticPr fontId="1"/>
  </si>
  <si>
    <t>Lower</t>
    <phoneticPr fontId="1"/>
  </si>
  <si>
    <t xml:space="preserve">DivisionTime-1 </t>
    <phoneticPr fontId="12"/>
  </si>
  <si>
    <t>DivisionTime-4</t>
  </si>
  <si>
    <t>Division no.(total)</t>
    <phoneticPr fontId="12"/>
  </si>
  <si>
    <t>Final region  (IFE, Stem, HG etc)     Time-106</t>
    <phoneticPr fontId="2"/>
  </si>
  <si>
    <t>Final position  (Basal or Suprabasal)      Time-106</t>
  </si>
  <si>
    <t>IFE</t>
    <phoneticPr fontId="12"/>
  </si>
  <si>
    <t>Perpendicular</t>
    <phoneticPr fontId="12"/>
  </si>
  <si>
    <t>Inner region</t>
    <phoneticPr fontId="2"/>
  </si>
  <si>
    <t>Spots-166-01_01</t>
  </si>
  <si>
    <t>Spots-166-01_02</t>
  </si>
  <si>
    <t>Spots-166-01_03</t>
  </si>
  <si>
    <t>Spots-a30-01_01</t>
  </si>
  <si>
    <t>Spots-a30-01_02</t>
  </si>
  <si>
    <t>Spots-a30-01_03</t>
  </si>
  <si>
    <t>Spots-a30-01_04</t>
  </si>
  <si>
    <t>Spots-a26-01_01</t>
  </si>
  <si>
    <t>Spots-a26-01_02</t>
  </si>
  <si>
    <t>Spots-a26-01_03</t>
  </si>
  <si>
    <t>Spots-a26-01_04</t>
  </si>
  <si>
    <t>Spots-a26-01_05</t>
  </si>
  <si>
    <t>Spots-a26-01_06</t>
  </si>
  <si>
    <t>Spots-108-01_01</t>
  </si>
  <si>
    <t>Spots-108-01_02</t>
  </si>
  <si>
    <t>Spots-108-01_03</t>
  </si>
  <si>
    <t>Spots-108-01_04</t>
  </si>
  <si>
    <t>Spots-108-01_05</t>
  </si>
  <si>
    <t>Spots-28-01_04</t>
  </si>
  <si>
    <t>Spots-28-01_03</t>
  </si>
  <si>
    <t>Spots-28-01_02</t>
  </si>
  <si>
    <t>102*</t>
  </si>
  <si>
    <t>Spots-28-01_01</t>
  </si>
  <si>
    <t>Spots-112-01_04</t>
  </si>
  <si>
    <t>Spots-112-01_03</t>
  </si>
  <si>
    <t>Spots-112-01_02</t>
  </si>
  <si>
    <t>Spots-112-01_01</t>
  </si>
  <si>
    <t>Horizontal</t>
    <phoneticPr fontId="12"/>
  </si>
  <si>
    <t>Spots-117-01_06</t>
  </si>
  <si>
    <t>Spots-117-01_05</t>
  </si>
  <si>
    <t>Spots-117-01_04</t>
  </si>
  <si>
    <t>Spots-117-01_03</t>
  </si>
  <si>
    <t>Spots-117-01_02</t>
  </si>
  <si>
    <t>Spots-117-01_01</t>
  </si>
  <si>
    <t>Spots-b526-01_04</t>
  </si>
  <si>
    <t>Spots-b526-01_03</t>
  </si>
  <si>
    <t>Spots-b526-01_02</t>
  </si>
  <si>
    <t>Spots-b526-01_01</t>
  </si>
  <si>
    <t>114**</t>
  </si>
  <si>
    <t>Spots-156-01_03</t>
  </si>
  <si>
    <t>101**</t>
  </si>
  <si>
    <t>Spots-156-01_02</t>
  </si>
  <si>
    <t>117**</t>
  </si>
  <si>
    <t>Spots-156-01_01</t>
  </si>
  <si>
    <t>Spots-a29-01_01</t>
  </si>
  <si>
    <t>Spots-a29-01_02</t>
  </si>
  <si>
    <t>Spots-a29-01_03</t>
  </si>
  <si>
    <t>Spots-127-01_01</t>
  </si>
  <si>
    <t>Spots-127-01_02</t>
  </si>
  <si>
    <t>Spots-127-01_03</t>
  </si>
  <si>
    <t>Spots-b529-01_01</t>
  </si>
  <si>
    <t>Spots-b529-01_02</t>
  </si>
  <si>
    <t>Spots-161-02_04</t>
  </si>
  <si>
    <t>Spots-161-02_03</t>
  </si>
  <si>
    <t>Spots-161-02_02</t>
  </si>
  <si>
    <t>Spots-161-02_01</t>
  </si>
  <si>
    <t>Spots-109-01_02</t>
  </si>
  <si>
    <t>87*</t>
  </si>
  <si>
    <t>Spots-109-01_01</t>
  </si>
  <si>
    <t>Spots-167-01_05</t>
  </si>
  <si>
    <t>Spots-167-01_04</t>
  </si>
  <si>
    <t>Spots-167-01_03</t>
  </si>
  <si>
    <t>Spots-167-01_02</t>
  </si>
  <si>
    <t>Spots-167-01_01</t>
  </si>
  <si>
    <t>Lower daughter cells in perpendicular division</t>
    <phoneticPr fontId="1"/>
  </si>
  <si>
    <t>Final position  (Basal or Suprabasal) Frame-75-150</t>
    <phoneticPr fontId="1"/>
  </si>
  <si>
    <t>Final region  (IFE, Stem, HG etc) Frame-75-150</t>
    <phoneticPr fontId="1"/>
  </si>
  <si>
    <t>Replicate No1</t>
    <phoneticPr fontId="12"/>
  </si>
  <si>
    <t>Replicate No2</t>
    <phoneticPr fontId="12"/>
  </si>
  <si>
    <t>Replicate No3</t>
    <phoneticPr fontId="1"/>
  </si>
  <si>
    <t>Replicate 1</t>
    <phoneticPr fontId="1"/>
  </si>
  <si>
    <t>Replicate 2</t>
  </si>
  <si>
    <t>Replicate 3</t>
  </si>
  <si>
    <t>IFE_Perpendicular</t>
  </si>
  <si>
    <t>IFE_Horizontal</t>
  </si>
  <si>
    <t>Upper_Perpendicular</t>
  </si>
  <si>
    <t>Upper_Horizontal</t>
  </si>
  <si>
    <t>Lower_Perpendicular</t>
  </si>
  <si>
    <t>Lower_Horizontal</t>
  </si>
  <si>
    <t>Hair germ_Perpendicular</t>
  </si>
  <si>
    <t>Hair germ_Horizontal</t>
  </si>
  <si>
    <r>
      <t xml:space="preserve">Initial region (IFE, Upper, Lower, HG etc)                          </t>
    </r>
    <r>
      <rPr>
        <b/>
        <sz val="11"/>
        <color rgb="FFFF0000"/>
        <rFont val="游ゴシック"/>
        <family val="2"/>
        <scheme val="minor"/>
      </rPr>
      <t>Pre-placode stage        (T001, 0hr)</t>
    </r>
  </si>
  <si>
    <r>
      <t xml:space="preserve">Initial position (Basal or Suprabasal)             </t>
    </r>
    <r>
      <rPr>
        <b/>
        <sz val="11"/>
        <color rgb="FFFF0000"/>
        <rFont val="游ゴシック"/>
        <family val="2"/>
        <scheme val="minor"/>
      </rPr>
      <t>Pre-placode stage  (T001, 0hr)</t>
    </r>
  </si>
  <si>
    <r>
      <t xml:space="preserve">Region (IFE, Upper, Lower, HG etc)                   </t>
    </r>
    <r>
      <rPr>
        <b/>
        <sz val="11"/>
        <color rgb="FFFF0000"/>
        <rFont val="游ゴシック"/>
        <family val="2"/>
        <scheme val="minor"/>
      </rPr>
      <t>Placode stage        (T050, 8hr)</t>
    </r>
    <phoneticPr fontId="12"/>
  </si>
  <si>
    <r>
      <t xml:space="preserve">Position (Basal or Suprabasal)             </t>
    </r>
    <r>
      <rPr>
        <b/>
        <sz val="11"/>
        <color rgb="FFFF0000"/>
        <rFont val="游ゴシック"/>
        <family val="2"/>
        <scheme val="minor"/>
      </rPr>
      <t>Placode stage  (T050, 8hr)</t>
    </r>
    <phoneticPr fontId="12"/>
  </si>
  <si>
    <t>Spot ID                                                (T50)</t>
  </si>
  <si>
    <r>
      <t xml:space="preserve">GFP intensity               </t>
    </r>
    <r>
      <rPr>
        <b/>
        <sz val="11"/>
        <color rgb="FFFF0000"/>
        <rFont val="游ゴシック"/>
        <family val="2"/>
        <scheme val="minor"/>
      </rPr>
      <t>placode stage                                (T050, 8hr)</t>
    </r>
  </si>
  <si>
    <r>
      <t xml:space="preserve">Final region (IFE, Upper, Lower, HG etc)                      </t>
    </r>
    <r>
      <rPr>
        <b/>
        <sz val="11"/>
        <color rgb="FFFF0000"/>
        <rFont val="游ゴシック"/>
        <family val="2"/>
        <scheme val="minor"/>
      </rPr>
      <t>Hair germ stage              (T199, 32.5hr)</t>
    </r>
  </si>
  <si>
    <r>
      <t xml:space="preserve">Final position  (Basal or Suprabasal)         </t>
    </r>
    <r>
      <rPr>
        <b/>
        <sz val="11"/>
        <color rgb="FFFF0000"/>
        <rFont val="游ゴシック"/>
        <family val="2"/>
        <scheme val="minor"/>
      </rPr>
      <t>Hair germ stage        (T199, 32.5hr)</t>
    </r>
  </si>
  <si>
    <t xml:space="preserve">Final region (IFE, Upper, Lower, HG etc) </t>
    <phoneticPr fontId="12"/>
  </si>
  <si>
    <t xml:space="preserve">Final position  (Basal or Suprabasal) </t>
    <phoneticPr fontId="12"/>
  </si>
  <si>
    <t>Spot ID                                                (T199)</t>
  </si>
  <si>
    <t>GFP intensity                          Hair germ stage                         (T199, 32.5hr)                       Threshold:0.25</t>
    <phoneticPr fontId="12"/>
  </si>
  <si>
    <r>
      <t xml:space="preserve">EGFP expression                       </t>
    </r>
    <r>
      <rPr>
        <b/>
        <sz val="11"/>
        <color rgb="FFFF0000"/>
        <rFont val="游ゴシック"/>
        <family val="3"/>
        <charset val="128"/>
      </rPr>
      <t xml:space="preserve">  Hair germ stage                         (T199, 32.5hr)  </t>
    </r>
    <phoneticPr fontId="12"/>
  </si>
  <si>
    <t>Memo</t>
    <phoneticPr fontId="12"/>
  </si>
  <si>
    <t>Spots-002_01</t>
  </si>
  <si>
    <t>Lower / HairGerm</t>
  </si>
  <si>
    <t>Spots-002-1_01</t>
    <phoneticPr fontId="12"/>
  </si>
  <si>
    <t>Positive</t>
  </si>
  <si>
    <t>Spots-002_02</t>
  </si>
  <si>
    <t>Spots-002-1_02</t>
  </si>
  <si>
    <t>Pre-placode stage ~ Placode stage</t>
    <phoneticPr fontId="12"/>
  </si>
  <si>
    <t>Spots-002_03</t>
  </si>
  <si>
    <t>Spots-002-1_03</t>
  </si>
  <si>
    <t>HairGerm</t>
  </si>
  <si>
    <t>Negative</t>
  </si>
  <si>
    <t>Initial No.</t>
  </si>
  <si>
    <t>Final position</t>
    <phoneticPr fontId="12"/>
  </si>
  <si>
    <t>No. of cells in each final position</t>
    <phoneticPr fontId="12"/>
  </si>
  <si>
    <t>Total No. of cells</t>
    <phoneticPr fontId="12"/>
  </si>
  <si>
    <t>%Total</t>
  </si>
  <si>
    <t>Initial position</t>
    <phoneticPr fontId="12"/>
  </si>
  <si>
    <t>Outcomes</t>
  </si>
  <si>
    <t>Spots-003_01</t>
  </si>
  <si>
    <t>**146</t>
  </si>
  <si>
    <t>Spots-003-1_01</t>
    <phoneticPr fontId="12"/>
  </si>
  <si>
    <t>-</t>
  </si>
  <si>
    <t>Excluded from the analysis</t>
    <phoneticPr fontId="12"/>
  </si>
  <si>
    <t>Spots-004_01</t>
  </si>
  <si>
    <t>Spots-004-1_01</t>
    <phoneticPr fontId="12"/>
  </si>
  <si>
    <t>Basal cells</t>
  </si>
  <si>
    <t>Spots-005_01</t>
  </si>
  <si>
    <t>**145</t>
  </si>
  <si>
    <t>Spots-005-1_01</t>
    <phoneticPr fontId="12"/>
  </si>
  <si>
    <t>Suprabasal cells</t>
  </si>
  <si>
    <t>Spots-005_02</t>
  </si>
  <si>
    <t>Spots-005-1_02</t>
  </si>
  <si>
    <t>Spots-006_01</t>
  </si>
  <si>
    <t>Spots-006-1_01</t>
    <phoneticPr fontId="12"/>
  </si>
  <si>
    <t>Spots-007_01</t>
  </si>
  <si>
    <t>Spots-007-1_01</t>
    <phoneticPr fontId="12"/>
  </si>
  <si>
    <t>Total</t>
    <phoneticPr fontId="12"/>
  </si>
  <si>
    <t>Spots-007_02</t>
  </si>
  <si>
    <t>Spots-007-2_01</t>
    <phoneticPr fontId="12"/>
  </si>
  <si>
    <t>Spots-008_01</t>
  </si>
  <si>
    <t>**90</t>
  </si>
  <si>
    <t>Spots-008-1_01</t>
    <phoneticPr fontId="12"/>
  </si>
  <si>
    <t>Spots-009_01</t>
  </si>
  <si>
    <t>Spots-009-1_01</t>
    <phoneticPr fontId="12"/>
  </si>
  <si>
    <t>Placode stage ~ Hair germ stgae</t>
    <phoneticPr fontId="12"/>
  </si>
  <si>
    <t>Spots-009_02</t>
  </si>
  <si>
    <t>Spots-009-2_01</t>
    <phoneticPr fontId="12"/>
  </si>
  <si>
    <t>No. of EGFP- cells in each final position</t>
    <phoneticPr fontId="12"/>
  </si>
  <si>
    <t>No. of EGFP+ cells in each final position</t>
    <phoneticPr fontId="12"/>
  </si>
  <si>
    <t>Total No. of EGFP+ cells</t>
    <phoneticPr fontId="12"/>
  </si>
  <si>
    <t>Spots-010_01</t>
  </si>
  <si>
    <t>Spots-010-1_01</t>
    <phoneticPr fontId="12"/>
  </si>
  <si>
    <t>Spots-011_01</t>
  </si>
  <si>
    <t>Spots-011-1_01</t>
    <phoneticPr fontId="12"/>
  </si>
  <si>
    <t>Positive</t>
    <phoneticPr fontId="12"/>
  </si>
  <si>
    <t>Spots-011_02</t>
  </si>
  <si>
    <t>Spots-011-2_01</t>
    <phoneticPr fontId="12"/>
  </si>
  <si>
    <t>Spots-012_01</t>
  </si>
  <si>
    <t>Spots-012-1_01</t>
    <phoneticPr fontId="12"/>
  </si>
  <si>
    <t>Spots-012_02</t>
  </si>
  <si>
    <t>*57</t>
  </si>
  <si>
    <t>Spots-012-2_01</t>
    <phoneticPr fontId="12"/>
  </si>
  <si>
    <t>-</t>
    <phoneticPr fontId="12"/>
  </si>
  <si>
    <t>Spots-013_01</t>
  </si>
  <si>
    <t>**192</t>
  </si>
  <si>
    <t>Upper / Lower</t>
  </si>
  <si>
    <t>Spots-013-1_01</t>
    <phoneticPr fontId="12"/>
  </si>
  <si>
    <t>Spots-013_02</t>
  </si>
  <si>
    <t>Spots-013-2_01</t>
    <phoneticPr fontId="12"/>
  </si>
  <si>
    <t>Spots-013_03</t>
  </si>
  <si>
    <t>Spots-013-2_02</t>
  </si>
  <si>
    <t>Spots-014_01</t>
  </si>
  <si>
    <t>Spots-014-1_01</t>
    <phoneticPr fontId="12"/>
  </si>
  <si>
    <t>Spots-014_02</t>
  </si>
  <si>
    <t>Spots-014-1_02</t>
  </si>
  <si>
    <t>Lower</t>
    <phoneticPr fontId="12"/>
  </si>
  <si>
    <t>Initial position at placode stage</t>
    <phoneticPr fontId="12"/>
  </si>
  <si>
    <t>Final position at Hair germ stage</t>
    <phoneticPr fontId="12"/>
  </si>
  <si>
    <t>Final region</t>
    <phoneticPr fontId="12"/>
  </si>
  <si>
    <t>Outcomes</t>
    <phoneticPr fontId="12"/>
  </si>
  <si>
    <t>Spots-014_03</t>
  </si>
  <si>
    <t>Spots-014-2_01</t>
    <phoneticPr fontId="12"/>
  </si>
  <si>
    <t>Lopwer</t>
  </si>
  <si>
    <t>Spots-014_04</t>
  </si>
  <si>
    <t>Spots-014-2_02</t>
  </si>
  <si>
    <t>Basal</t>
    <phoneticPr fontId="12"/>
  </si>
  <si>
    <t>Spots-015_01</t>
  </si>
  <si>
    <t>Spots-015-1_01</t>
    <phoneticPr fontId="12"/>
  </si>
  <si>
    <t>Spots-015_02</t>
  </si>
  <si>
    <t>Spots-015-1_02</t>
  </si>
  <si>
    <t>Spots-016_01</t>
  </si>
  <si>
    <t>Spots-016-1_01</t>
    <phoneticPr fontId="12"/>
  </si>
  <si>
    <t>Spots-017_01</t>
  </si>
  <si>
    <t>Spots-017-1_01</t>
    <phoneticPr fontId="12"/>
  </si>
  <si>
    <t>Spots-017_02</t>
  </si>
  <si>
    <t>Spots-017-1_02</t>
  </si>
  <si>
    <t>Spots-018_01</t>
  </si>
  <si>
    <t>Spots-018-1_01</t>
    <phoneticPr fontId="12"/>
  </si>
  <si>
    <t>Spots-018_02</t>
  </si>
  <si>
    <t>Spots-018-2_01</t>
    <phoneticPr fontId="12"/>
  </si>
  <si>
    <t>Spots-019_01</t>
  </si>
  <si>
    <t>Spots-019-1_01</t>
    <phoneticPr fontId="12"/>
  </si>
  <si>
    <t>Total</t>
  </si>
  <si>
    <t>Spots-019_02</t>
  </si>
  <si>
    <t>Spots-019-1_02</t>
  </si>
  <si>
    <t>Spots-020_01</t>
  </si>
  <si>
    <t>Spots-020-1_01</t>
    <phoneticPr fontId="12"/>
  </si>
  <si>
    <t>** The GFP positivity was determined at the hair germ stage. GFP negative lineages were excluded from the analysis.</t>
    <phoneticPr fontId="12"/>
  </si>
  <si>
    <t>Spots-020_02</t>
  </si>
  <si>
    <t>Spots-020-2_01</t>
    <phoneticPr fontId="12"/>
  </si>
  <si>
    <t>Spots-021_01</t>
  </si>
  <si>
    <t>Spots-021-1_01</t>
    <phoneticPr fontId="12"/>
  </si>
  <si>
    <t>Spots-021_02</t>
  </si>
  <si>
    <t>Spots-021-1_02</t>
  </si>
  <si>
    <t>Spots-024_01</t>
  </si>
  <si>
    <t>Spots-024-1_01</t>
    <phoneticPr fontId="12"/>
  </si>
  <si>
    <t>Spots-025_01</t>
  </si>
  <si>
    <t>Spots-025-1_01</t>
    <phoneticPr fontId="12"/>
  </si>
  <si>
    <t>Spots-026_01</t>
  </si>
  <si>
    <t>Spots-026-1_01</t>
    <phoneticPr fontId="12"/>
  </si>
  <si>
    <t>Spots-026_02</t>
  </si>
  <si>
    <t>Spots-026-2_01</t>
    <phoneticPr fontId="12"/>
  </si>
  <si>
    <t>Spots-026_03</t>
  </si>
  <si>
    <t>Spots-026-2_02</t>
  </si>
  <si>
    <t>Spots-027_01</t>
  </si>
  <si>
    <t>Spots-027-1_01</t>
    <phoneticPr fontId="12"/>
  </si>
  <si>
    <t>Spots-028_01</t>
  </si>
  <si>
    <t>Spots-028-1_01</t>
    <phoneticPr fontId="12"/>
  </si>
  <si>
    <t>Spots-029_01</t>
  </si>
  <si>
    <t>*175</t>
  </si>
  <si>
    <t>Spots-029-1_01</t>
    <phoneticPr fontId="12"/>
  </si>
  <si>
    <t>Spots-030_01</t>
  </si>
  <si>
    <t>Spots-030-1_01</t>
    <phoneticPr fontId="12"/>
  </si>
  <si>
    <t>Spots-030_02</t>
  </si>
  <si>
    <t>Spots-030-1_02</t>
  </si>
  <si>
    <t>Spots-030_03</t>
  </si>
  <si>
    <t>Spots-030-1_03</t>
  </si>
  <si>
    <t>Spots-030_04</t>
  </si>
  <si>
    <t>Spots-030-1_04</t>
  </si>
  <si>
    <t>Spots-031_01</t>
  </si>
  <si>
    <t>Spots-031-1_01</t>
    <phoneticPr fontId="12"/>
  </si>
  <si>
    <t>Spots-031_02</t>
  </si>
  <si>
    <t>Spots-031-1_02</t>
  </si>
  <si>
    <t>Spots-032_01</t>
  </si>
  <si>
    <t>Spots-032-1_01</t>
    <phoneticPr fontId="12"/>
  </si>
  <si>
    <t>Spots-033_01</t>
  </si>
  <si>
    <t>Spots-033-1_01</t>
    <phoneticPr fontId="12"/>
  </si>
  <si>
    <t>Spots-033_02</t>
  </si>
  <si>
    <t>Spots-033-2_01</t>
    <phoneticPr fontId="12"/>
  </si>
  <si>
    <t>Spots-034_01</t>
  </si>
  <si>
    <t>Spots-034-1_01</t>
    <phoneticPr fontId="12"/>
  </si>
  <si>
    <t>Spots-035_01</t>
  </si>
  <si>
    <t>Spots-035-1_01</t>
    <phoneticPr fontId="12"/>
  </si>
  <si>
    <t>Spots-035_02</t>
  </si>
  <si>
    <t>Spots-035-1_02</t>
  </si>
  <si>
    <t>Spots-036_01</t>
  </si>
  <si>
    <t>Spots-036-1_01</t>
    <phoneticPr fontId="12"/>
  </si>
  <si>
    <t>Spots-037_01</t>
  </si>
  <si>
    <t>Spots-037-1_01</t>
    <phoneticPr fontId="12"/>
  </si>
  <si>
    <t>Spots-037_02</t>
  </si>
  <si>
    <t>Spots-037-2_01</t>
    <phoneticPr fontId="12"/>
  </si>
  <si>
    <t>Spots-038_01</t>
  </si>
  <si>
    <t>Spots-038-1_01</t>
    <phoneticPr fontId="12"/>
  </si>
  <si>
    <t>Spots-038_02</t>
  </si>
  <si>
    <t>Spots-038-1_02</t>
  </si>
  <si>
    <t>Spots-023_01</t>
  </si>
  <si>
    <t>Spots-023-1_01</t>
  </si>
  <si>
    <t>Spots-023_02</t>
  </si>
  <si>
    <t>Spots-023-1_02</t>
  </si>
  <si>
    <t xml:space="preserve">*Apoptosis </t>
  </si>
  <si>
    <t xml:space="preserve">**Out of Focus </t>
  </si>
  <si>
    <t>*** Lost</t>
  </si>
  <si>
    <r>
      <t xml:space="preserve">Initial region (IFE, Upper, Lower, HG etc)                                      </t>
    </r>
    <r>
      <rPr>
        <b/>
        <sz val="11"/>
        <color rgb="FFFF0000"/>
        <rFont val="游ゴシック"/>
        <family val="2"/>
        <scheme val="minor"/>
      </rPr>
      <t>Pre-placode stage             (T001, 0hr)</t>
    </r>
  </si>
  <si>
    <r>
      <t xml:space="preserve">Initial position (Basal or Suprabasal)             </t>
    </r>
    <r>
      <rPr>
        <b/>
        <sz val="11"/>
        <color rgb="FFFF0000"/>
        <rFont val="游ゴシック"/>
        <family val="2"/>
        <scheme val="minor"/>
      </rPr>
      <t>Pre-placode stage                (T001, 0hr)</t>
    </r>
  </si>
  <si>
    <r>
      <t xml:space="preserve">Initial region (IFE, Upper, Lower, HG etc)                        </t>
    </r>
    <r>
      <rPr>
        <b/>
        <sz val="11"/>
        <color rgb="FFFF0000"/>
        <rFont val="游ゴシック"/>
        <family val="2"/>
        <scheme val="minor"/>
      </rPr>
      <t>Placode stage             (T050, 24.2hr)</t>
    </r>
  </si>
  <si>
    <r>
      <t xml:space="preserve">Initial position (Basal or Suprabasal)             </t>
    </r>
    <r>
      <rPr>
        <b/>
        <sz val="11"/>
        <color rgb="FFFF0000"/>
        <rFont val="游ゴシック"/>
        <family val="2"/>
        <scheme val="minor"/>
      </rPr>
      <t>Placode stage                (T050, 24.2hr)</t>
    </r>
  </si>
  <si>
    <r>
      <t xml:space="preserve">GFP intensity             </t>
    </r>
    <r>
      <rPr>
        <b/>
        <sz val="11"/>
        <color rgb="FFFF0000"/>
        <rFont val="游ゴシック"/>
        <family val="2"/>
        <scheme val="minor"/>
      </rPr>
      <t>Placode stage                (T050, 24.2hr)</t>
    </r>
    <phoneticPr fontId="12"/>
  </si>
  <si>
    <r>
      <t xml:space="preserve">Final region (IFE, Upper, Lower, HG etc)                      </t>
    </r>
    <r>
      <rPr>
        <b/>
        <sz val="11"/>
        <color rgb="FFFF0000"/>
        <rFont val="游ゴシック"/>
        <family val="2"/>
        <scheme val="minor"/>
      </rPr>
      <t>Hair germ stage              (T120, 58.6hr)</t>
    </r>
  </si>
  <si>
    <r>
      <t xml:space="preserve">Final position  (Basal or Suprabasal)         </t>
    </r>
    <r>
      <rPr>
        <b/>
        <sz val="11"/>
        <color rgb="FFFF0000"/>
        <rFont val="游ゴシック"/>
        <family val="2"/>
        <scheme val="minor"/>
      </rPr>
      <t>Hair germ stage        (T120, 58.6hr)</t>
    </r>
  </si>
  <si>
    <t xml:space="preserve">Final region (IFE, Upper, Lower, HG etc)                     </t>
    <phoneticPr fontId="1"/>
  </si>
  <si>
    <t xml:space="preserve">Final position  (Basal or Suprabasal)        </t>
    <phoneticPr fontId="1"/>
  </si>
  <si>
    <t>Spot ID                                                (T120)</t>
  </si>
  <si>
    <r>
      <t xml:space="preserve">GFP intensity                     </t>
    </r>
    <r>
      <rPr>
        <b/>
        <sz val="11"/>
        <color rgb="FFFF0000"/>
        <rFont val="游ゴシック"/>
        <family val="2"/>
        <scheme val="minor"/>
      </rPr>
      <t>Hair germ stage                        (T120, 58.6hr)                          Threshold: 0.5</t>
    </r>
    <phoneticPr fontId="12"/>
  </si>
  <si>
    <r>
      <t xml:space="preserve">EGFP expression              </t>
    </r>
    <r>
      <rPr>
        <b/>
        <sz val="11"/>
        <color rgb="FFFF0000"/>
        <rFont val="游ゴシック"/>
        <family val="3"/>
        <charset val="128"/>
      </rPr>
      <t xml:space="preserve"> Hair germ stage                        (T120, 58.6hr)  </t>
    </r>
    <phoneticPr fontId="12"/>
  </si>
  <si>
    <t>Spots-3_01</t>
  </si>
  <si>
    <t>HairGerm / Lower</t>
  </si>
  <si>
    <t>Spots-3-1_01</t>
    <phoneticPr fontId="12"/>
  </si>
  <si>
    <t>Spots-3_02</t>
  </si>
  <si>
    <t>Spots-3-1_02</t>
  </si>
  <si>
    <t>Spots-3_03</t>
  </si>
  <si>
    <t>Spots-3-2_01</t>
    <phoneticPr fontId="12"/>
  </si>
  <si>
    <t>Spots-4_01</t>
  </si>
  <si>
    <t>Lower / Upper</t>
  </si>
  <si>
    <t>Spots-4-1_01</t>
    <phoneticPr fontId="12"/>
  </si>
  <si>
    <t>Spots-4_02</t>
  </si>
  <si>
    <t>Spots-4-1_02</t>
  </si>
  <si>
    <t>Spots-4_03</t>
  </si>
  <si>
    <t>Spots-4-2_01</t>
    <phoneticPr fontId="12"/>
  </si>
  <si>
    <t>Spots-4_04</t>
  </si>
  <si>
    <t>Spots-4-2_02</t>
  </si>
  <si>
    <t>Spots-5_01</t>
  </si>
  <si>
    <t>Spots-5-1_01</t>
    <phoneticPr fontId="12"/>
  </si>
  <si>
    <t>Spots-5_02</t>
  </si>
  <si>
    <t>Spots-5-1_02</t>
  </si>
  <si>
    <t>Spots-5_03</t>
  </si>
  <si>
    <t>Spots-5-1_03</t>
  </si>
  <si>
    <t>Spots-6_01</t>
  </si>
  <si>
    <t>Spots-6-1_01</t>
    <phoneticPr fontId="12"/>
  </si>
  <si>
    <t>Spots-6_02</t>
  </si>
  <si>
    <t>Spots-6-1_02</t>
  </si>
  <si>
    <t>Spots-6_03</t>
  </si>
  <si>
    <t>Spots-6-2_01</t>
    <phoneticPr fontId="12"/>
  </si>
  <si>
    <t>Spots-6_04</t>
  </si>
  <si>
    <t>Spots-6-2_02</t>
  </si>
  <si>
    <t>Spots-7_01</t>
  </si>
  <si>
    <t>Spots-7-1_01</t>
    <phoneticPr fontId="12"/>
  </si>
  <si>
    <t>Spots-7_02</t>
  </si>
  <si>
    <t>Spots-7-1_02</t>
  </si>
  <si>
    <t>Spots-8_01</t>
  </si>
  <si>
    <t>Spots-8-1_01</t>
    <phoneticPr fontId="12"/>
  </si>
  <si>
    <t>Spots-9_01</t>
  </si>
  <si>
    <t>IFE / Upper</t>
  </si>
  <si>
    <t>Spots-9-1_01</t>
    <phoneticPr fontId="12"/>
  </si>
  <si>
    <t>Spots-9_02</t>
  </si>
  <si>
    <t>Spots-9-1_02</t>
  </si>
  <si>
    <t>Spots-9_03</t>
  </si>
  <si>
    <t>Spots-9-2_01</t>
    <phoneticPr fontId="12"/>
  </si>
  <si>
    <t>Spots-9_04</t>
  </si>
  <si>
    <t>Spots-9-2_02</t>
  </si>
  <si>
    <t>Spots-10_01</t>
  </si>
  <si>
    <t>Spots-10-1_01</t>
    <phoneticPr fontId="12"/>
  </si>
  <si>
    <t>Spots-10_02</t>
  </si>
  <si>
    <t>Spots-10-2_01</t>
    <phoneticPr fontId="12"/>
  </si>
  <si>
    <t>Spots-10_03</t>
  </si>
  <si>
    <t>Spots-10-2_02</t>
  </si>
  <si>
    <t>Spots-11_01</t>
  </si>
  <si>
    <t>Spots-11-1_01</t>
    <phoneticPr fontId="12"/>
  </si>
  <si>
    <t>Spots-11_02</t>
  </si>
  <si>
    <t>Spots-11-1_02</t>
  </si>
  <si>
    <t>Spots-12_01</t>
  </si>
  <si>
    <t>Spots-12-1_01</t>
    <phoneticPr fontId="12"/>
  </si>
  <si>
    <t>Spots-12_02</t>
  </si>
  <si>
    <t>Spots-12-1_02</t>
  </si>
  <si>
    <t>Spots-12_03</t>
  </si>
  <si>
    <t>Spots-12-2_01</t>
    <phoneticPr fontId="12"/>
  </si>
  <si>
    <t>Spots-12_04</t>
  </si>
  <si>
    <t>Spots-12-2_02</t>
  </si>
  <si>
    <t>Spots-13_01</t>
  </si>
  <si>
    <t>Spots-13_02</t>
  </si>
  <si>
    <t>Spots-14_01</t>
  </si>
  <si>
    <t>Spots-14-1_01</t>
    <phoneticPr fontId="12"/>
  </si>
  <si>
    <t>Spots-14_02</t>
  </si>
  <si>
    <t>Spots-14-2_01</t>
    <phoneticPr fontId="12"/>
  </si>
  <si>
    <t>Spots-14_03</t>
  </si>
  <si>
    <t>Spots-14-2_02</t>
  </si>
  <si>
    <t>Spots-15_01</t>
  </si>
  <si>
    <t>Spots-15-1_01</t>
    <phoneticPr fontId="12"/>
  </si>
  <si>
    <t>Spots-15_02</t>
  </si>
  <si>
    <t>Spots-15-2_01</t>
    <phoneticPr fontId="12"/>
  </si>
  <si>
    <t>Spots-15_03</t>
  </si>
  <si>
    <t>Spots-15-2_02</t>
  </si>
  <si>
    <t>Spots-16_01</t>
  </si>
  <si>
    <t>Spots-16-1_01</t>
    <phoneticPr fontId="12"/>
  </si>
  <si>
    <t>Spots-16_02</t>
  </si>
  <si>
    <t>Spots-16-2_01</t>
    <phoneticPr fontId="12"/>
  </si>
  <si>
    <t>Spots-16_03</t>
  </si>
  <si>
    <t>Spots-16-2_02</t>
  </si>
  <si>
    <t>Spots-17-1_01</t>
    <phoneticPr fontId="12"/>
  </si>
  <si>
    <t>Spots-17-1_02</t>
  </si>
  <si>
    <t>Spots-17_03</t>
  </si>
  <si>
    <t>Spots-17-2_01</t>
    <phoneticPr fontId="12"/>
  </si>
  <si>
    <t>Spots-17_04</t>
  </si>
  <si>
    <t>Spots-17-2_02</t>
  </si>
  <si>
    <t>Spots-18_01</t>
  </si>
  <si>
    <t>Spots-18-1_01</t>
    <phoneticPr fontId="12"/>
  </si>
  <si>
    <t>Spots-18_02</t>
  </si>
  <si>
    <t>110*</t>
  </si>
  <si>
    <t>Spots-18-1_02</t>
  </si>
  <si>
    <t>Spots-18_03</t>
  </si>
  <si>
    <t>91***</t>
  </si>
  <si>
    <t>Spots-18-2_01</t>
    <phoneticPr fontId="12"/>
  </si>
  <si>
    <t>Spots-19_01</t>
  </si>
  <si>
    <t>Spots-19-1_01</t>
    <phoneticPr fontId="12"/>
  </si>
  <si>
    <t>Spots-19_02</t>
  </si>
  <si>
    <t>Spots-19-1_02</t>
  </si>
  <si>
    <t>Spots-19_03</t>
  </si>
  <si>
    <t>Spots-19-2_01</t>
    <phoneticPr fontId="12"/>
  </si>
  <si>
    <t>Spots-19_04</t>
  </si>
  <si>
    <t>Spots-19-2_02</t>
  </si>
  <si>
    <t>Spots-20_01</t>
  </si>
  <si>
    <t>Spots-20-1_01</t>
    <phoneticPr fontId="12"/>
  </si>
  <si>
    <t>Spots-20_02</t>
  </si>
  <si>
    <t>Spots-20-1_02</t>
  </si>
  <si>
    <t>Spots-20_03</t>
  </si>
  <si>
    <t>Spots-20_04</t>
  </si>
  <si>
    <t>Spots-21_01</t>
  </si>
  <si>
    <t>Spots-21-1_01</t>
    <phoneticPr fontId="12"/>
  </si>
  <si>
    <t>Spots-21_02</t>
  </si>
  <si>
    <t>Spots-21-1_02</t>
  </si>
  <si>
    <t>Spots-21_03</t>
  </si>
  <si>
    <t>Spots-21-1_03</t>
  </si>
  <si>
    <t>Spots-23_01</t>
  </si>
  <si>
    <t>Spots-23-1_01</t>
    <phoneticPr fontId="12"/>
  </si>
  <si>
    <t>Spots-23_02</t>
  </si>
  <si>
    <t>Spots-23-2_01</t>
    <phoneticPr fontId="12"/>
  </si>
  <si>
    <t>Spots-23_03</t>
  </si>
  <si>
    <t>Spots-23-2_02</t>
  </si>
  <si>
    <t>Spots-24_01</t>
  </si>
  <si>
    <t>Spots-24-1_01</t>
    <phoneticPr fontId="12"/>
  </si>
  <si>
    <t>Spots-24_02</t>
  </si>
  <si>
    <t>Spots-24-2_01</t>
    <phoneticPr fontId="12"/>
  </si>
  <si>
    <t>Spots-24_03</t>
  </si>
  <si>
    <t>Spots-24-2_02</t>
  </si>
  <si>
    <t>Spots-25_01</t>
  </si>
  <si>
    <t>Spots-25-1_01</t>
    <phoneticPr fontId="12"/>
  </si>
  <si>
    <t>Spots-25_02</t>
  </si>
  <si>
    <t>Spots-25-1_02</t>
  </si>
  <si>
    <t>Spots-25_03</t>
  </si>
  <si>
    <t>Spots-25-2_01</t>
    <phoneticPr fontId="12"/>
  </si>
  <si>
    <t>Spots-26_01</t>
  </si>
  <si>
    <t>Spots-26-1_01</t>
    <phoneticPr fontId="12"/>
  </si>
  <si>
    <t>Spots-26_02</t>
  </si>
  <si>
    <t>Spots-26-1_02</t>
  </si>
  <si>
    <t>Spots-27_01</t>
  </si>
  <si>
    <t>Spots-27-1_01</t>
    <phoneticPr fontId="12"/>
  </si>
  <si>
    <t>Spots-27_02</t>
  </si>
  <si>
    <t>Spots-27-1_02</t>
  </si>
  <si>
    <t>Spots-28_01</t>
  </si>
  <si>
    <t>Spots-28-1_01</t>
    <phoneticPr fontId="12"/>
  </si>
  <si>
    <t>Spots-28_02</t>
  </si>
  <si>
    <t>Spots-28-2_01</t>
    <phoneticPr fontId="12"/>
  </si>
  <si>
    <t>Spots-29_01</t>
  </si>
  <si>
    <t>Spots-29-1_01</t>
    <phoneticPr fontId="12"/>
  </si>
  <si>
    <t>Spots-30_01</t>
  </si>
  <si>
    <t>Spots-30-1_01</t>
    <phoneticPr fontId="12"/>
  </si>
  <si>
    <t>Spots-30_02</t>
  </si>
  <si>
    <t>Spots-30-2_01</t>
    <phoneticPr fontId="12"/>
  </si>
  <si>
    <t>Spots-31_01</t>
  </si>
  <si>
    <t>Spots-31-1_01</t>
    <phoneticPr fontId="12"/>
  </si>
  <si>
    <t>Spots-32_01</t>
  </si>
  <si>
    <t>Spots-32-1_01</t>
  </si>
  <si>
    <t>Spots-32_02</t>
  </si>
  <si>
    <t>Spots-32-1_02</t>
  </si>
  <si>
    <t>Spots-32_03</t>
  </si>
  <si>
    <t>Spots-32-2_01</t>
  </si>
  <si>
    <t>Spots-33_01</t>
  </si>
  <si>
    <t>Spots-33-1_01</t>
  </si>
  <si>
    <t>Spots-33_02</t>
  </si>
  <si>
    <t>Spots-33-1_02</t>
  </si>
  <si>
    <t>Spots-33_03</t>
  </si>
  <si>
    <t>Spots-33-2_01</t>
  </si>
  <si>
    <t>Spots-34_01</t>
  </si>
  <si>
    <t>Spots-34-1_01</t>
  </si>
  <si>
    <t>Spots-34_02</t>
  </si>
  <si>
    <t>Spots-34-1_02</t>
  </si>
  <si>
    <t>Spots-34_03</t>
  </si>
  <si>
    <t>Spots-34-2_01</t>
  </si>
  <si>
    <t>Spots-35_01</t>
  </si>
  <si>
    <t>Spots-35-1_01</t>
  </si>
  <si>
    <t>Spots-35_02</t>
  </si>
  <si>
    <t>Spots-35-1_02</t>
  </si>
  <si>
    <t>Spots-35_03</t>
  </si>
  <si>
    <t>Spots-35-2_01</t>
  </si>
  <si>
    <t>Spots-35_04</t>
  </si>
  <si>
    <t>Spots-35-2_02</t>
  </si>
  <si>
    <t>Spots-36_01</t>
  </si>
  <si>
    <t>Spots-36-1_01</t>
  </si>
  <si>
    <t>Spots-36_02</t>
  </si>
  <si>
    <t>Spots-36-1_02</t>
  </si>
  <si>
    <t>Spots-36_03</t>
  </si>
  <si>
    <t>Spots-36-2_01</t>
  </si>
  <si>
    <t>Spots-36_04</t>
  </si>
  <si>
    <t>Spots-36-2_02</t>
  </si>
  <si>
    <t>Spots-37_01</t>
  </si>
  <si>
    <t>Spots-37-1_01</t>
  </si>
  <si>
    <t>Spots-37_02</t>
  </si>
  <si>
    <t>Spots-37-1_02</t>
  </si>
  <si>
    <t>Spots-37_03</t>
  </si>
  <si>
    <t>Spots-37-2_01</t>
  </si>
  <si>
    <t>Spots-37_04</t>
  </si>
  <si>
    <t>Spots-37-2_02</t>
  </si>
  <si>
    <t>Spots-38_01</t>
  </si>
  <si>
    <t>Spots-38-1_01</t>
  </si>
  <si>
    <t>Spots-38_02</t>
  </si>
  <si>
    <t>Spots-38-1_02</t>
  </si>
  <si>
    <t>Spots-38_03</t>
  </si>
  <si>
    <t>Spots-38-2_01</t>
  </si>
  <si>
    <t>Spots-38_04</t>
  </si>
  <si>
    <t>Spots-38-2_02</t>
  </si>
  <si>
    <t>Spots-39_01</t>
  </si>
  <si>
    <t>Spots-39-1_01</t>
  </si>
  <si>
    <t>Spots-39_02</t>
  </si>
  <si>
    <t>Spots-39-1_02</t>
  </si>
  <si>
    <t>Spots-39_03</t>
  </si>
  <si>
    <t>Spots-39-2_01</t>
  </si>
  <si>
    <t>Spots-39_04</t>
  </si>
  <si>
    <t>Spots-39-2_02</t>
  </si>
  <si>
    <t>Spots-40_01</t>
  </si>
  <si>
    <t>Spots-40-1_01</t>
  </si>
  <si>
    <t>Spots-40_02</t>
  </si>
  <si>
    <t>Spots-40-1_02</t>
  </si>
  <si>
    <t>Spots-41_01</t>
  </si>
  <si>
    <t>Spots-41-1_01</t>
  </si>
  <si>
    <t>Spots-41_02</t>
  </si>
  <si>
    <t>Spots-41-1_02</t>
  </si>
  <si>
    <t>Spots-41_03</t>
  </si>
  <si>
    <t>86*</t>
  </si>
  <si>
    <t>Spots-41-2_01</t>
  </si>
  <si>
    <t>Spots-42_01</t>
  </si>
  <si>
    <t>Spots-42-1_01</t>
  </si>
  <si>
    <t>Spots-42_02</t>
  </si>
  <si>
    <t>Spots-42-2_01</t>
  </si>
  <si>
    <t>Spots-42_03</t>
  </si>
  <si>
    <t>Spots-42-2_02</t>
  </si>
  <si>
    <t>Spots-43_01</t>
  </si>
  <si>
    <t>Spots-43-1_01</t>
  </si>
  <si>
    <t>Spots-43_02</t>
  </si>
  <si>
    <t>Spots-43-1_02</t>
  </si>
  <si>
    <t>Spots-44_01</t>
  </si>
  <si>
    <t>Spots-44-1_01</t>
  </si>
  <si>
    <t>Spots-44_02</t>
  </si>
  <si>
    <t>Spots-44-1_02</t>
  </si>
  <si>
    <t>Spots-44_03</t>
  </si>
  <si>
    <t>Spots-44-2_01</t>
  </si>
  <si>
    <t>Spots-45_01</t>
  </si>
  <si>
    <t>Spots-45-1_01</t>
  </si>
  <si>
    <t>Spots-45_02</t>
  </si>
  <si>
    <t>Spots-45-1_02</t>
  </si>
  <si>
    <t>Spots-45_03</t>
  </si>
  <si>
    <t>Spots-45-1_03</t>
  </si>
  <si>
    <t>Spots-46_01</t>
  </si>
  <si>
    <t>Spots-46-1_01</t>
  </si>
  <si>
    <t>Spots-46_02</t>
  </si>
  <si>
    <t>Spots-46-1_02</t>
  </si>
  <si>
    <t>Spots-46_03</t>
  </si>
  <si>
    <t>Spots-46-2_01</t>
  </si>
  <si>
    <t>Spots-46_04</t>
  </si>
  <si>
    <t>Spots-46-2_02</t>
  </si>
  <si>
    <t>Spots-47_01</t>
  </si>
  <si>
    <t>106*</t>
  </si>
  <si>
    <t>Spots-47-1_01</t>
  </si>
  <si>
    <t>Spots-47_02</t>
  </si>
  <si>
    <t>Spots-47-1_02</t>
  </si>
  <si>
    <t>Spots-48_01</t>
  </si>
  <si>
    <t>IFE / HairGerm</t>
  </si>
  <si>
    <t>Spots-48-1_01</t>
  </si>
  <si>
    <t>Spots-48_02</t>
  </si>
  <si>
    <t>Spots-48-1_02</t>
  </si>
  <si>
    <t>Spots-48_03</t>
  </si>
  <si>
    <t>Spots-48-1_03</t>
  </si>
  <si>
    <t>Spots-48_04</t>
  </si>
  <si>
    <t>Spots-48-1_04</t>
  </si>
  <si>
    <t>Spots-48_05</t>
  </si>
  <si>
    <t>Spots-48-2_01</t>
  </si>
  <si>
    <t>Spots-48_06</t>
  </si>
  <si>
    <t>Spots-48-2_02</t>
  </si>
  <si>
    <t>Spots-49_01</t>
  </si>
  <si>
    <t>Lower /HairGerm</t>
  </si>
  <si>
    <t>Spots-49-1_01</t>
  </si>
  <si>
    <t>Spots-49_02</t>
  </si>
  <si>
    <t>Spots-49-1_02</t>
  </si>
  <si>
    <t>Spots-49_03</t>
  </si>
  <si>
    <t>Spots-49-2_01</t>
  </si>
  <si>
    <t>Spots-49_04</t>
  </si>
  <si>
    <t>Spots-49-2_02</t>
  </si>
  <si>
    <t>Spots-50_01</t>
  </si>
  <si>
    <t>Spots-50-1_01</t>
  </si>
  <si>
    <t>Spots-50_02</t>
  </si>
  <si>
    <t>Spots-50-1_02</t>
  </si>
  <si>
    <t>Spots-50_03</t>
  </si>
  <si>
    <t>Spots-50-1_03</t>
  </si>
  <si>
    <t>Spots-50_04</t>
  </si>
  <si>
    <t>Spots-50-2_01</t>
  </si>
  <si>
    <t>Spots-51_01</t>
  </si>
  <si>
    <t>Spots-51-1_01</t>
  </si>
  <si>
    <t>Spots-51_02</t>
  </si>
  <si>
    <t>Spots-51-1_02</t>
  </si>
  <si>
    <t>Spots-51_03</t>
  </si>
  <si>
    <t>Spots-51-2_01</t>
  </si>
  <si>
    <t>Spots-52_01</t>
  </si>
  <si>
    <t>Spots-52-1_01</t>
  </si>
  <si>
    <t>Spots-52_02</t>
  </si>
  <si>
    <t>Spots-52-1_02</t>
  </si>
  <si>
    <t>Spots-52_03</t>
  </si>
  <si>
    <t>Spots-52-2_01</t>
  </si>
  <si>
    <t>Spots-52_04</t>
  </si>
  <si>
    <t>Spots-52-2_02</t>
  </si>
  <si>
    <t>Spots-53-1_01</t>
  </si>
  <si>
    <t>Spots-53-1_02</t>
  </si>
  <si>
    <t>Spots-53_03</t>
  </si>
  <si>
    <t>Spots-53-2_01</t>
  </si>
  <si>
    <t>Spots-53_04</t>
  </si>
  <si>
    <t>Spots-53-2_02</t>
  </si>
  <si>
    <t>Spots-54-1_01</t>
  </si>
  <si>
    <t>Spots-54-1_02</t>
  </si>
  <si>
    <t>Spots-54_03</t>
  </si>
  <si>
    <t>Spots-54-2_01</t>
  </si>
  <si>
    <t>Spots-54_04</t>
  </si>
  <si>
    <t>Spots-54-2_02</t>
  </si>
  <si>
    <t>Spots-55-1_01</t>
  </si>
  <si>
    <t>Spots-55-1_02</t>
  </si>
  <si>
    <t>Spots-55_03</t>
  </si>
  <si>
    <t>Spots-55-2_01</t>
  </si>
  <si>
    <t>Spots-56_01</t>
  </si>
  <si>
    <t>Spots-56-1_01</t>
  </si>
  <si>
    <t>Spots-56_02</t>
  </si>
  <si>
    <t>Spots-56-1_02</t>
  </si>
  <si>
    <t>Spots-56_03</t>
  </si>
  <si>
    <t>Spots-56-2_01</t>
  </si>
  <si>
    <t>Spots-56_04</t>
  </si>
  <si>
    <t>Spots-56-2_02</t>
  </si>
  <si>
    <t>Spots-57-1_01</t>
  </si>
  <si>
    <t>Spots-57-1_02</t>
  </si>
  <si>
    <t>Spots-58_01</t>
  </si>
  <si>
    <t>Spots-58-1_01</t>
  </si>
  <si>
    <t>Spots-58_02</t>
  </si>
  <si>
    <t>Spots-58-1_02</t>
  </si>
  <si>
    <t>Spots-58_03</t>
  </si>
  <si>
    <t>Spots-58-2_01</t>
  </si>
  <si>
    <t>Spots-59-1_01</t>
  </si>
  <si>
    <t>Spots-59-1_02</t>
  </si>
  <si>
    <t>Spots-59_03</t>
  </si>
  <si>
    <t>Spots-59-2_01</t>
  </si>
  <si>
    <t>Spots-60_01</t>
  </si>
  <si>
    <t>Spots-60-1_01</t>
  </si>
  <si>
    <t>Spots-60_02</t>
  </si>
  <si>
    <t>Spots-60-2_01</t>
  </si>
  <si>
    <t>Spots-61_01</t>
  </si>
  <si>
    <t>Spots-61-1_01</t>
  </si>
  <si>
    <t>Spots-61_02</t>
  </si>
  <si>
    <t>Spots-61-1_02</t>
  </si>
  <si>
    <t>Spots-61_03</t>
  </si>
  <si>
    <t>Spots-61-2_01</t>
  </si>
  <si>
    <t>Spots-61_04</t>
  </si>
  <si>
    <t>Spots-61-2_02</t>
  </si>
  <si>
    <t>Spots-62-1_01</t>
  </si>
  <si>
    <t>Spots-63-1_01</t>
  </si>
  <si>
    <t>Spots-64-1_01</t>
  </si>
  <si>
    <t>Spots-65-1_01</t>
  </si>
  <si>
    <t>Spots-66_01</t>
  </si>
  <si>
    <t>Spots-66-1_01</t>
  </si>
  <si>
    <t>Spots-66_02</t>
  </si>
  <si>
    <t>Spots-66-2_01</t>
  </si>
  <si>
    <t>Spots-69_01</t>
  </si>
  <si>
    <t>Spots-69-1_01</t>
  </si>
  <si>
    <t>Spots-69_02</t>
  </si>
  <si>
    <t>Spots-69-1_02</t>
  </si>
  <si>
    <t>Spots-70_01</t>
  </si>
  <si>
    <t>Spots-70-1_01</t>
  </si>
  <si>
    <t>Spots-70_02</t>
  </si>
  <si>
    <t>Spots-70-1_02</t>
  </si>
  <si>
    <t>Spots-70_03</t>
  </si>
  <si>
    <t>Spots-70-2_01</t>
  </si>
  <si>
    <t>Spots-70_04</t>
  </si>
  <si>
    <t>Spots-70-2_02</t>
  </si>
  <si>
    <t>Spots-72_01</t>
  </si>
  <si>
    <t>Spots-72-1_01</t>
  </si>
  <si>
    <t>Spots-72_02</t>
  </si>
  <si>
    <t>Spots-72-2_01</t>
  </si>
  <si>
    <t>Spots-73_01</t>
  </si>
  <si>
    <t>Spots-73-1_01</t>
  </si>
  <si>
    <t>Spots-73_02</t>
  </si>
  <si>
    <t>Spots-73-2_01</t>
  </si>
  <si>
    <t>Spots-74-1_01</t>
  </si>
  <si>
    <t>Spots-74-1_02</t>
  </si>
  <si>
    <t>Spots-75-1_01</t>
  </si>
  <si>
    <t>Spots-75-1_02</t>
  </si>
  <si>
    <t>Spots-75_03</t>
  </si>
  <si>
    <t>90*</t>
  </si>
  <si>
    <t>Spots-75-2_01</t>
  </si>
  <si>
    <t>Spots-76_01</t>
  </si>
  <si>
    <t>Spots-76-1_01</t>
  </si>
  <si>
    <t>Spots-76_02</t>
  </si>
  <si>
    <t>Spots-76-1_02</t>
  </si>
  <si>
    <t>Spots-76_03</t>
  </si>
  <si>
    <t>Spots-76-2_01</t>
  </si>
  <si>
    <t>Spots-76_04</t>
  </si>
  <si>
    <t>Spots-76-3_01</t>
  </si>
  <si>
    <t>Spots-77-1_01</t>
  </si>
  <si>
    <t>Spots-77-2_01</t>
  </si>
  <si>
    <t>Spots-78-1_01</t>
  </si>
  <si>
    <t>Spots-78-2_01</t>
  </si>
  <si>
    <t>Spots-78_03</t>
  </si>
  <si>
    <t>Spots-78-2_02</t>
  </si>
  <si>
    <t>Spots-80_01</t>
  </si>
  <si>
    <t>98*</t>
  </si>
  <si>
    <t>Spots-80-1_01</t>
  </si>
  <si>
    <t>Spots-80_02</t>
  </si>
  <si>
    <t>Spots-80-2_01</t>
  </si>
  <si>
    <t>Spots-80_03</t>
  </si>
  <si>
    <t>Spots-80-2_02</t>
  </si>
  <si>
    <t>100*</t>
  </si>
  <si>
    <t>Spots-81-1_01</t>
  </si>
  <si>
    <t>Spots-81-2_01</t>
  </si>
  <si>
    <t>Spots-82-1_01</t>
  </si>
  <si>
    <t>Spots-82-1_02</t>
  </si>
  <si>
    <t>Spots-82-2_01</t>
  </si>
  <si>
    <t>Spots-82_04</t>
  </si>
  <si>
    <t>Spots-82-2_02</t>
  </si>
  <si>
    <t>Spots-83_01</t>
  </si>
  <si>
    <t>Spots-83-1_01</t>
  </si>
  <si>
    <t>Spots-83_02</t>
  </si>
  <si>
    <t>Spots-83-1_02</t>
  </si>
  <si>
    <t>Spots-84_01</t>
  </si>
  <si>
    <t>Spots-84-1_01</t>
  </si>
  <si>
    <t>Spots-84_02</t>
  </si>
  <si>
    <t>Spots-84-1_02</t>
  </si>
  <si>
    <t>Spots-84_03</t>
  </si>
  <si>
    <t>Spots-84-2_01</t>
  </si>
  <si>
    <t>Spots-84_04</t>
  </si>
  <si>
    <t>Spots-84-2_02</t>
  </si>
  <si>
    <t>Spots-85_01</t>
  </si>
  <si>
    <t>Spots-85-1_01</t>
  </si>
  <si>
    <t>Spots-85_02</t>
  </si>
  <si>
    <t>Spots-85-1_02</t>
  </si>
  <si>
    <t>Spots-86-1_01</t>
  </si>
  <si>
    <t>Spots-86-1_02</t>
  </si>
  <si>
    <t>Spots-87-1_01</t>
  </si>
  <si>
    <t>Spots-87-1_02</t>
  </si>
  <si>
    <t>Spots-87_03</t>
  </si>
  <si>
    <t>Spots-87-2_01</t>
  </si>
  <si>
    <t>Spots-89_01</t>
  </si>
  <si>
    <t>Spots-89-1_01</t>
  </si>
  <si>
    <t>Spots-89_02</t>
  </si>
  <si>
    <t>Spots-89-1_02</t>
  </si>
  <si>
    <t>Spots-89_03</t>
  </si>
  <si>
    <t>Spots-89-2_01</t>
  </si>
  <si>
    <t>Spots-89_04</t>
  </si>
  <si>
    <t>Spots-89-2_02</t>
  </si>
  <si>
    <t>Spots-90_01</t>
  </si>
  <si>
    <t>30**</t>
  </si>
  <si>
    <t>Spots-90-1_01</t>
  </si>
  <si>
    <t>Spots-90_02</t>
  </si>
  <si>
    <t>Spots-90-2_01</t>
  </si>
  <si>
    <t>HairGerm</t>
    <phoneticPr fontId="1"/>
  </si>
  <si>
    <r>
      <t xml:space="preserve">Initial region (IFE, Upper, Lower, HG etc)                      </t>
    </r>
    <r>
      <rPr>
        <b/>
        <sz val="11"/>
        <color rgb="FFFF0000"/>
        <rFont val="游ゴシック"/>
        <family val="2"/>
        <scheme val="minor"/>
      </rPr>
      <t>Pre-placode stage             (T001, 0hr)</t>
    </r>
  </si>
  <si>
    <r>
      <t xml:space="preserve">Region (IFE, Upper, Lower, HG etc)                 </t>
    </r>
    <r>
      <rPr>
        <b/>
        <sz val="11"/>
        <color rgb="FFFF0000"/>
        <rFont val="游ゴシック"/>
        <family val="2"/>
        <scheme val="minor"/>
      </rPr>
      <t>Placode stage                  (T025, 12hr)</t>
    </r>
    <phoneticPr fontId="12"/>
  </si>
  <si>
    <r>
      <t xml:space="preserve">Position (Basal or Suprabasal)             </t>
    </r>
    <r>
      <rPr>
        <b/>
        <sz val="11"/>
        <color rgb="FFFF0000"/>
        <rFont val="游ゴシック"/>
        <family val="2"/>
        <scheme val="minor"/>
      </rPr>
      <t>Placode stage  (T025, 12hr)</t>
    </r>
    <phoneticPr fontId="12"/>
  </si>
  <si>
    <t>Spot ID                                                (T025)</t>
  </si>
  <si>
    <r>
      <t xml:space="preserve">GFP intensity            </t>
    </r>
    <r>
      <rPr>
        <b/>
        <sz val="11"/>
        <color rgb="FFFF0000"/>
        <rFont val="游ゴシック"/>
        <family val="2"/>
        <scheme val="minor"/>
      </rPr>
      <t>Placode stage  (T025, 12hr)</t>
    </r>
    <phoneticPr fontId="12"/>
  </si>
  <si>
    <r>
      <t xml:space="preserve">Final region (IFE, Upper, Lower, HG etc)              　　　        </t>
    </r>
    <r>
      <rPr>
        <b/>
        <sz val="11"/>
        <color rgb="FFFF0000"/>
        <rFont val="游ゴシック"/>
        <family val="2"/>
        <scheme val="minor"/>
      </rPr>
      <t>Hair germ stage              (T133, 66.5hr)</t>
    </r>
    <phoneticPr fontId="12"/>
  </si>
  <si>
    <r>
      <t xml:space="preserve">Final position  (Basal or Suprabasal)                     </t>
    </r>
    <r>
      <rPr>
        <b/>
        <sz val="11"/>
        <color rgb="FFFF0000"/>
        <rFont val="游ゴシック"/>
        <family val="2"/>
        <scheme val="minor"/>
      </rPr>
      <t>Hair germ stage                 (T133, 66.5hr)</t>
    </r>
  </si>
  <si>
    <t>Final region (IFE, Upper, Lower, HG etc)</t>
    <phoneticPr fontId="12"/>
  </si>
  <si>
    <t>Spot ID                                                (T133)</t>
  </si>
  <si>
    <t>GFP intensity                           Hair germ stage                      (T133, 66.5hr)                         Threshold: 750</t>
    <phoneticPr fontId="12"/>
  </si>
  <si>
    <r>
      <t xml:space="preserve">EGFP expression                           </t>
    </r>
    <r>
      <rPr>
        <b/>
        <sz val="11"/>
        <color rgb="FFFF0000"/>
        <rFont val="游ゴシック"/>
        <family val="3"/>
        <charset val="128"/>
      </rPr>
      <t xml:space="preserve">Hair germ stage                      (T133, 66.5hr)                        </t>
    </r>
    <phoneticPr fontId="12"/>
  </si>
  <si>
    <t>Spots-002-2_01</t>
    <phoneticPr fontId="12"/>
  </si>
  <si>
    <t>Upper / Lower / HairGerm</t>
  </si>
  <si>
    <t>Spots-003_02</t>
  </si>
  <si>
    <t>Spots-003-1_02</t>
  </si>
  <si>
    <t>Spots-003_03</t>
  </si>
  <si>
    <t>Spots-003-1_03</t>
  </si>
  <si>
    <t>Spots-006_02</t>
  </si>
  <si>
    <t>Spots-006-2_01</t>
    <phoneticPr fontId="12"/>
  </si>
  <si>
    <t>***83</t>
    <phoneticPr fontId="12"/>
  </si>
  <si>
    <t>*100</t>
  </si>
  <si>
    <t>Upper / HairGerm</t>
  </si>
  <si>
    <t>Spots-008_02</t>
  </si>
  <si>
    <t>Spots-008-1_02</t>
  </si>
  <si>
    <t>*44</t>
  </si>
  <si>
    <t>Spots-010_02</t>
  </si>
  <si>
    <t>Spots-010-2_01</t>
    <phoneticPr fontId="12"/>
  </si>
  <si>
    <t>Spots-010_03</t>
  </si>
  <si>
    <t>Spots-010-2_02</t>
  </si>
  <si>
    <t>Spots-012_03</t>
  </si>
  <si>
    <t>Spots-012-2_02</t>
  </si>
  <si>
    <t>Spots-015-2_01</t>
    <phoneticPr fontId="12"/>
  </si>
  <si>
    <t>Spots-016_02</t>
  </si>
  <si>
    <t>*96</t>
  </si>
  <si>
    <t>Spots-016-1_02</t>
  </si>
  <si>
    <t>**16</t>
  </si>
  <si>
    <t>Spots-017_03</t>
  </si>
  <si>
    <t>Spots-017-1_03</t>
  </si>
  <si>
    <t>Spots-018-1_02</t>
  </si>
  <si>
    <t>Spots-022_01</t>
  </si>
  <si>
    <t>Spots-022-1_01</t>
    <phoneticPr fontId="12"/>
  </si>
  <si>
    <t>Spots-025_02</t>
  </si>
  <si>
    <t>Spots-025-2_01</t>
    <phoneticPr fontId="12"/>
  </si>
  <si>
    <t>**45</t>
  </si>
  <si>
    <t>Spots-027_02</t>
  </si>
  <si>
    <t>Spots-027-2_01</t>
    <phoneticPr fontId="12"/>
  </si>
  <si>
    <t>**44</t>
  </si>
  <si>
    <t>Spots-011-1_01</t>
  </si>
  <si>
    <t>Spots-011-1_02</t>
  </si>
  <si>
    <t>Spots-011_03</t>
  </si>
  <si>
    <t>*103</t>
  </si>
  <si>
    <t>Spots-011-1_03</t>
  </si>
  <si>
    <t>Spots-013-1_01</t>
  </si>
  <si>
    <t>Spots-013-2_01</t>
  </si>
  <si>
    <t>Spots-024-1_01</t>
  </si>
  <si>
    <t>Spots-024_02</t>
  </si>
  <si>
    <t>Spots-024-2_01</t>
  </si>
  <si>
    <t>Spots-024_03</t>
  </si>
  <si>
    <t>*108</t>
  </si>
  <si>
    <t>Spots-024-2_02</t>
  </si>
  <si>
    <t>Time</t>
  </si>
  <si>
    <t>Intensity Mean</t>
  </si>
  <si>
    <t>Channel</t>
  </si>
  <si>
    <t>Surpass Object</t>
  </si>
  <si>
    <t>PositiveControl</t>
  </si>
  <si>
    <t>NegativeControl</t>
    <phoneticPr fontId="1"/>
  </si>
  <si>
    <t>Spot ID</t>
    <phoneticPr fontId="1"/>
  </si>
  <si>
    <t>NegativeControl_T199</t>
  </si>
  <si>
    <t>PositiveControl_T199</t>
  </si>
  <si>
    <t>NegativeControl_epi_T133</t>
  </si>
  <si>
    <t>PositiveControl_T133</t>
  </si>
  <si>
    <t>Replicate 2</t>
    <phoneticPr fontId="1"/>
  </si>
  <si>
    <t>Determination of the threshold of GFP intensity</t>
    <phoneticPr fontId="1"/>
  </si>
  <si>
    <t>Replicate 3</t>
    <phoneticPr fontId="1"/>
  </si>
  <si>
    <t>theta_check (degree)</t>
    <phoneticPr fontId="1"/>
  </si>
  <si>
    <t>Sox9 positive and negative regions were defined based on the immunostaining of HF for SOX9.</t>
    <phoneticPr fontId="1"/>
  </si>
  <si>
    <t xml:space="preserve">GFP intensities of cells in Sox9-negative tissue region (e.g., IFE) and positive tissue region (e.g., placode suprabasal cells and periperal basal cells) within identical image were measured and designated as negative control (NC) and positive control (PC), respectively. </t>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</si>
</sst>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6" formatCode="0.00_ "/>
  </numFmts>
  <fonts count="32">
    <font>
      <sz val="12"/>
      <color theme="1"/>
      <name val="游ゴシック"/>
      <family val="2"/>
      <charset val="128"/>
      <scheme val="minor"/>
    </font>
    <font>
      <sz val="6"/>
      <name val="游ゴシック"/>
      <family val="2"/>
      <charset val="128"/>
      <scheme val="minor"/>
    </font>
    <font>
      <sz val="11"/>
      <color theme="1"/>
      <name val="游ゴシック"/>
      <family val="2"/>
      <scheme val="minor"/>
    </font>
    <font>
      <b/>
      <sz val="11"/>
      <color theme="1"/>
      <name val="游ゴシック"/>
      <family val="3"/>
      <charset val="128"/>
      <scheme val="minor"/>
    </font>
    <font>
      <sz val="11"/>
      <color theme="9" tint="-0.249977111117893"/>
      <name val="游ゴシック"/>
      <family val="2"/>
      <scheme val="minor"/>
    </font>
    <font>
      <sz val="11"/>
      <color theme="1"/>
      <name val="游ゴシック"/>
      <family val="3"/>
      <charset val="128"/>
      <scheme val="minor"/>
    </font>
    <font>
      <sz val="9"/>
      <color theme="1"/>
      <name val="游ゴシック"/>
      <family val="2"/>
      <scheme val="minor"/>
    </font>
    <font>
      <b/>
      <sz val="11"/>
      <color theme="1" tint="0.34998626667073579"/>
      <name val="游ゴシック"/>
      <family val="3"/>
      <charset val="128"/>
      <scheme val="minor"/>
    </font>
    <font>
      <b/>
      <sz val="11"/>
      <name val="游ゴシック"/>
      <family val="3"/>
      <charset val="128"/>
      <scheme val="minor"/>
    </font>
    <font>
      <b/>
      <sz val="11"/>
      <color theme="0"/>
      <name val="游ゴシック"/>
      <family val="3"/>
      <charset val="128"/>
      <scheme val="minor"/>
    </font>
    <font>
      <sz val="11"/>
      <color rgb="FF00B050"/>
      <name val="游ゴシック"/>
      <family val="2"/>
      <scheme val="minor"/>
    </font>
    <font>
      <sz val="11"/>
      <color rgb="FF00B050"/>
      <name val="游ゴシック"/>
      <family val="3"/>
      <charset val="128"/>
      <scheme val="minor"/>
    </font>
    <font>
      <sz val="6"/>
      <name val="游ゴシック"/>
      <family val="3"/>
      <charset val="128"/>
      <scheme val="minor"/>
    </font>
    <font>
      <sz val="9"/>
      <color rgb="FF000000"/>
      <name val="游ゴシック"/>
      <family val="3"/>
      <charset val="128"/>
      <scheme val="minor"/>
    </font>
    <font>
      <sz val="9"/>
      <name val="Arial"/>
      <family val="2"/>
    </font>
    <font>
      <sz val="11"/>
      <color rgb="FFFF0000"/>
      <name val="游ゴシック"/>
      <family val="3"/>
      <charset val="128"/>
      <scheme val="minor"/>
    </font>
    <font>
      <sz val="8"/>
      <name val="游ゴシック"/>
      <family val="2"/>
      <scheme val="minor"/>
    </font>
    <font>
      <sz val="11"/>
      <name val="游ゴシック"/>
      <family val="3"/>
      <charset val="128"/>
      <scheme val="minor"/>
    </font>
    <font>
      <b/>
      <sz val="11"/>
      <color rgb="FFFF0000"/>
      <name val="游ゴシック"/>
      <family val="3"/>
      <charset val="128"/>
      <scheme val="minor"/>
    </font>
    <font>
      <sz val="11"/>
      <color rgb="FFFF0000"/>
      <name val="游ゴシック"/>
      <family val="2"/>
      <scheme val="minor"/>
    </font>
    <font>
      <sz val="12"/>
      <color theme="1"/>
      <name val="游ゴシック"/>
      <family val="3"/>
      <charset val="128"/>
      <scheme val="minor"/>
    </font>
    <font>
      <sz val="11"/>
      <name val="游ゴシック"/>
      <family val="2"/>
      <scheme val="minor"/>
    </font>
    <font>
      <sz val="12"/>
      <color theme="1"/>
      <name val="游ゴシック"/>
      <family val="2"/>
      <charset val="128"/>
      <scheme val="minor"/>
    </font>
    <font>
      <b/>
      <sz val="11"/>
      <color rgb="FFFF0000"/>
      <name val="游ゴシック"/>
      <family val="2"/>
      <scheme val="minor"/>
    </font>
    <font>
      <b/>
      <sz val="11"/>
      <color rgb="FFFF0000"/>
      <name val="游ゴシック"/>
      <family val="3"/>
      <charset val="128"/>
    </font>
    <font>
      <sz val="11"/>
      <color theme="4"/>
      <name val="游ゴシック"/>
      <family val="2"/>
      <scheme val="minor"/>
    </font>
    <font>
      <sz val="11"/>
      <color rgb="FF00B0F0"/>
      <name val="游ゴシック"/>
      <family val="2"/>
      <scheme val="minor"/>
    </font>
    <font>
      <sz val="11"/>
      <color rgb="FF0070C0"/>
      <name val="游ゴシック"/>
      <family val="2"/>
      <scheme val="minor"/>
    </font>
    <font>
      <sz val="11"/>
      <color rgb="FF00B0F0"/>
      <name val="游ゴシック"/>
      <family val="3"/>
      <charset val="128"/>
      <scheme val="minor"/>
    </font>
    <font>
      <sz val="11"/>
      <color theme="4"/>
      <name val="游ゴシック"/>
      <family val="3"/>
      <charset val="128"/>
    </font>
    <font>
      <b/>
      <sz val="14"/>
      <color theme="1"/>
      <name val="游ゴシック"/>
      <family val="3"/>
      <charset val="128"/>
      <scheme val="minor"/>
    </font>
    <font>
      <sz val="12"/>
      <color rgb="FFFF0000"/>
      <name val="游ゴシック"/>
      <family val="3"/>
      <charset val="128"/>
      <scheme val="minor"/>
    </font>
  </fonts>
  <fills count="39">
    <fill>
      <patternFill patternType="none"/>
    </fill>
    <fill>
      <patternFill patternType="gray125"/>
    </fill>
    <fill>
      <patternFill patternType="solid">
        <fgColor theme="0" tint="-0.14999847407452621"/>
        <bgColor indexed="64"/>
      </patternFill>
    </fill>
    <fill>
      <patternFill patternType="solid">
        <fgColor theme="4" tint="0.59999389629810485"/>
        <bgColor indexed="64"/>
      </patternFill>
    </fill>
    <fill>
      <patternFill patternType="solid">
        <fgColor theme="4" tint="0.79998168889431442"/>
        <bgColor indexed="64"/>
      </patternFill>
    </fill>
    <fill>
      <patternFill patternType="solid">
        <fgColor theme="7" tint="0.59999389629810485"/>
        <bgColor indexed="64"/>
      </patternFill>
    </fill>
    <fill>
      <patternFill patternType="solid">
        <fgColor theme="7" tint="0.79998168889431442"/>
        <bgColor indexed="64"/>
      </patternFill>
    </fill>
    <fill>
      <patternFill patternType="solid">
        <fgColor rgb="FFFFBBAF"/>
        <bgColor indexed="64"/>
      </patternFill>
    </fill>
    <fill>
      <patternFill patternType="solid">
        <fgColor rgb="FFFEC7CE"/>
        <bgColor indexed="64"/>
      </patternFill>
    </fill>
    <fill>
      <patternFill patternType="solid">
        <fgColor rgb="FFFFAAF6"/>
        <bgColor indexed="64"/>
      </patternFill>
    </fill>
    <fill>
      <patternFill patternType="solid">
        <fgColor rgb="FFFFDBF9"/>
        <bgColor indexed="64"/>
      </patternFill>
    </fill>
    <fill>
      <patternFill patternType="solid">
        <fgColor theme="0" tint="-0.249977111117893"/>
        <bgColor indexed="64"/>
      </patternFill>
    </fill>
    <fill>
      <patternFill patternType="solid">
        <fgColor theme="0" tint="-4.9989318521683403E-2"/>
        <bgColor indexed="64"/>
      </patternFill>
    </fill>
    <fill>
      <patternFill patternType="solid">
        <fgColor rgb="FFFFD8D9"/>
        <bgColor indexed="64"/>
      </patternFill>
    </fill>
    <fill>
      <patternFill patternType="solid">
        <fgColor rgb="FFFFCCCC"/>
        <bgColor indexed="64"/>
      </patternFill>
    </fill>
    <fill>
      <patternFill patternType="solid">
        <fgColor rgb="FFFDE2FF"/>
        <bgColor indexed="64"/>
      </patternFill>
    </fill>
    <fill>
      <patternFill patternType="solid">
        <fgColor rgb="FFFFCCFF"/>
        <bgColor indexed="64"/>
      </patternFill>
    </fill>
    <fill>
      <patternFill patternType="solid">
        <fgColor rgb="FFFFF2CC"/>
        <bgColor indexed="64"/>
      </patternFill>
    </fill>
    <fill>
      <patternFill patternType="solid">
        <fgColor rgb="FFFFCCCB"/>
        <bgColor indexed="64"/>
      </patternFill>
    </fill>
    <fill>
      <patternFill patternType="solid">
        <fgColor rgb="FFFFCBFF"/>
        <bgColor indexed="64"/>
      </patternFill>
    </fill>
    <fill>
      <patternFill patternType="solid">
        <fgColor rgb="FFFEE2FF"/>
        <bgColor indexed="64"/>
      </patternFill>
    </fill>
    <fill>
      <patternFill patternType="solid">
        <fgColor theme="8" tint="0.79998168889431442"/>
        <bgColor indexed="64"/>
      </patternFill>
    </fill>
    <fill>
      <patternFill patternType="solid">
        <fgColor theme="8" tint="0.59999389629810485"/>
        <bgColor indexed="64"/>
      </patternFill>
    </fill>
    <fill>
      <patternFill patternType="solid">
        <fgColor theme="7" tint="0.39997558519241921"/>
        <bgColor indexed="64"/>
      </patternFill>
    </fill>
    <fill>
      <patternFill patternType="solid">
        <fgColor theme="9" tint="0.79998168889431442"/>
        <bgColor indexed="64"/>
      </patternFill>
    </fill>
    <fill>
      <patternFill patternType="solid">
        <fgColor theme="5" tint="0.59999389629810485"/>
        <bgColor indexed="64"/>
      </patternFill>
    </fill>
    <fill>
      <patternFill patternType="solid">
        <fgColor theme="0" tint="-0.34998626667073579"/>
        <bgColor indexed="64"/>
      </patternFill>
    </fill>
    <fill>
      <patternFill patternType="solid">
        <fgColor rgb="FFE1EFDA"/>
        <bgColor indexed="64"/>
      </patternFill>
    </fill>
    <fill>
      <patternFill patternType="solid">
        <fgColor theme="9" tint="0.59999389629810485"/>
        <bgColor indexed="64"/>
      </patternFill>
    </fill>
    <fill>
      <patternFill patternType="solid">
        <fgColor theme="9" tint="0.39997558519241921"/>
        <bgColor indexed="64"/>
      </patternFill>
    </fill>
    <fill>
      <patternFill patternType="solid">
        <fgColor rgb="FFC7E08C"/>
        <bgColor indexed="64"/>
      </patternFill>
    </fill>
    <fill>
      <patternFill patternType="solid">
        <fgColor rgb="FFC8E0B4"/>
        <bgColor indexed="64"/>
      </patternFill>
    </fill>
    <fill>
      <patternFill patternType="solid">
        <fgColor rgb="FFCCDAC6"/>
        <bgColor indexed="64"/>
      </patternFill>
    </fill>
    <fill>
      <patternFill patternType="solid">
        <fgColor rgb="FFA9D08E"/>
        <bgColor indexed="64"/>
      </patternFill>
    </fill>
    <fill>
      <patternFill patternType="solid">
        <fgColor rgb="FFC6E0B3"/>
        <bgColor indexed="64"/>
      </patternFill>
    </fill>
    <fill>
      <patternFill patternType="solid">
        <fgColor rgb="FFC7E1B4"/>
        <bgColor indexed="64"/>
      </patternFill>
    </fill>
    <fill>
      <patternFill patternType="solid">
        <fgColor rgb="FFA8D18E"/>
        <bgColor indexed="64"/>
      </patternFill>
    </fill>
    <fill>
      <patternFill patternType="solid">
        <fgColor rgb="FFA8D08E"/>
        <bgColor indexed="64"/>
      </patternFill>
    </fill>
    <fill>
      <patternFill patternType="solid">
        <fgColor theme="9"/>
        <bgColor indexed="64"/>
      </patternFill>
    </fill>
  </fills>
  <borders count="10">
    <border>
      <left/>
      <right/>
      <top/>
      <bottom/>
      <diagonal/>
    </border>
    <border>
      <left/>
      <right/>
      <top style="thin">
        <color indexed="64"/>
      </top>
      <bottom style="thin">
        <color indexed="64"/>
      </bottom>
      <diagonal/>
    </border>
    <border>
      <left/>
      <right/>
      <top/>
      <bottom style="thin">
        <color indexed="64"/>
      </bottom>
      <diagonal/>
    </border>
    <border>
      <left/>
      <right/>
      <top style="thin">
        <color indexed="64"/>
      </top>
      <bottom/>
      <diagonal/>
    </border>
    <border>
      <left/>
      <right/>
      <top/>
      <bottom style="medium">
        <color indexed="64"/>
      </bottom>
      <diagonal/>
    </border>
    <border>
      <left style="thin">
        <color indexed="64"/>
      </left>
      <right style="thin">
        <color indexed="64"/>
      </right>
      <top style="thin">
        <color indexed="64"/>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s>
  <cellStyleXfs count="3">
    <xf numFmtId="0" fontId="0" fillId="0" borderId="0">
      <alignment vertical="center"/>
    </xf>
    <xf numFmtId="0" fontId="2" fillId="0" borderId="0"/>
    <xf numFmtId="0" fontId="22" fillId="0" borderId="0">
      <alignment vertical="center"/>
    </xf>
  </cellStyleXfs>
  <cellXfs count="358">
    <xf numFmtId="0" fontId="0" fillId="0" borderId="0" xfId="0">
      <alignment vertical="center"/>
    </xf>
    <xf numFmtId="0" fontId="2" fillId="0" borderId="0" xfId="1"/>
    <xf numFmtId="0" fontId="2" fillId="0" borderId="0" xfId="1" applyAlignment="1">
      <alignment horizontal="left"/>
    </xf>
    <xf numFmtId="0" fontId="2" fillId="0" borderId="0" xfId="1" applyAlignment="1">
      <alignment horizontal="center"/>
    </xf>
    <xf numFmtId="0" fontId="3" fillId="0" borderId="0" xfId="1" applyFont="1" applyAlignment="1">
      <alignment horizontal="center"/>
    </xf>
    <xf numFmtId="0" fontId="3" fillId="0" borderId="0" xfId="1" applyFont="1" applyAlignment="1">
      <alignment horizontal="left"/>
    </xf>
    <xf numFmtId="0" fontId="2" fillId="3" borderId="0" xfId="1" applyFill="1"/>
    <xf numFmtId="0" fontId="2" fillId="4" borderId="0" xfId="1" applyFill="1"/>
    <xf numFmtId="0" fontId="2" fillId="5" borderId="0" xfId="1" applyFill="1"/>
    <xf numFmtId="0" fontId="2" fillId="6" borderId="0" xfId="1" applyFill="1"/>
    <xf numFmtId="0" fontId="2" fillId="7" borderId="0" xfId="1" applyFill="1"/>
    <xf numFmtId="0" fontId="2" fillId="8" borderId="0" xfId="1" applyFill="1"/>
    <xf numFmtId="0" fontId="2" fillId="9" borderId="0" xfId="1" applyFill="1"/>
    <xf numFmtId="0" fontId="2" fillId="10" borderId="0" xfId="1" applyFill="1"/>
    <xf numFmtId="0" fontId="5" fillId="4" borderId="0" xfId="1" applyFont="1" applyFill="1" applyAlignment="1">
      <alignment horizontal="center"/>
    </xf>
    <xf numFmtId="0" fontId="2" fillId="4" borderId="0" xfId="1" applyFill="1" applyAlignment="1">
      <alignment horizontal="center"/>
    </xf>
    <xf numFmtId="0" fontId="5" fillId="3" borderId="0" xfId="1" applyFont="1" applyFill="1" applyAlignment="1">
      <alignment horizontal="center"/>
    </xf>
    <xf numFmtId="0" fontId="2" fillId="3" borderId="0" xfId="1" applyFill="1" applyAlignment="1">
      <alignment horizontal="center"/>
    </xf>
    <xf numFmtId="0" fontId="3" fillId="0" borderId="0" xfId="1" applyFont="1"/>
    <xf numFmtId="0" fontId="2" fillId="3" borderId="0" xfId="1" applyFill="1" applyAlignment="1">
      <alignment horizontal="center" vertical="center"/>
    </xf>
    <xf numFmtId="0" fontId="5" fillId="5" borderId="0" xfId="1" applyFont="1" applyFill="1" applyAlignment="1">
      <alignment horizontal="center"/>
    </xf>
    <xf numFmtId="0" fontId="2" fillId="5" borderId="0" xfId="1" applyFill="1" applyAlignment="1">
      <alignment horizontal="center"/>
    </xf>
    <xf numFmtId="0" fontId="5" fillId="6" borderId="0" xfId="1" applyFont="1" applyFill="1" applyAlignment="1">
      <alignment horizontal="center"/>
    </xf>
    <xf numFmtId="0" fontId="2" fillId="6" borderId="0" xfId="1" applyFill="1" applyAlignment="1">
      <alignment horizontal="center"/>
    </xf>
    <xf numFmtId="0" fontId="5" fillId="7" borderId="0" xfId="1" applyFont="1" applyFill="1" applyAlignment="1">
      <alignment horizontal="center"/>
    </xf>
    <xf numFmtId="0" fontId="2" fillId="7" borderId="0" xfId="1" applyFill="1" applyAlignment="1">
      <alignment horizontal="center"/>
    </xf>
    <xf numFmtId="0" fontId="5" fillId="8" borderId="0" xfId="1" applyFont="1" applyFill="1" applyAlignment="1">
      <alignment horizontal="center"/>
    </xf>
    <xf numFmtId="0" fontId="2" fillId="8" borderId="0" xfId="1" applyFill="1" applyAlignment="1">
      <alignment horizontal="center"/>
    </xf>
    <xf numFmtId="0" fontId="5" fillId="10" borderId="0" xfId="1" applyFont="1" applyFill="1" applyAlignment="1">
      <alignment horizontal="center"/>
    </xf>
    <xf numFmtId="0" fontId="2" fillId="10" borderId="0" xfId="1" applyFill="1" applyAlignment="1">
      <alignment horizontal="center"/>
    </xf>
    <xf numFmtId="0" fontId="5" fillId="9" borderId="0" xfId="1" applyFont="1" applyFill="1" applyAlignment="1">
      <alignment horizontal="center"/>
    </xf>
    <xf numFmtId="0" fontId="2" fillId="9" borderId="0" xfId="1" applyFill="1" applyAlignment="1">
      <alignment horizontal="center"/>
    </xf>
    <xf numFmtId="0" fontId="2" fillId="0" borderId="2" xfId="1" applyBorder="1" applyAlignment="1">
      <alignment horizontal="center"/>
    </xf>
    <xf numFmtId="0" fontId="3" fillId="0" borderId="2" xfId="1" applyFont="1" applyBorder="1" applyAlignment="1">
      <alignment horizontal="center"/>
    </xf>
    <xf numFmtId="0" fontId="3" fillId="0" borderId="2" xfId="1" quotePrefix="1" applyFont="1" applyBorder="1" applyAlignment="1">
      <alignment horizontal="center"/>
    </xf>
    <xf numFmtId="0" fontId="2" fillId="3" borderId="2" xfId="1" applyFill="1" applyBorder="1" applyAlignment="1">
      <alignment horizontal="center"/>
    </xf>
    <xf numFmtId="0" fontId="5" fillId="3" borderId="2" xfId="1" applyFont="1" applyFill="1" applyBorder="1" applyAlignment="1">
      <alignment horizontal="center"/>
    </xf>
    <xf numFmtId="0" fontId="3" fillId="0" borderId="0" xfId="1" quotePrefix="1" applyFont="1" applyAlignment="1">
      <alignment horizontal="center"/>
    </xf>
    <xf numFmtId="0" fontId="2" fillId="11" borderId="2" xfId="1" applyFill="1" applyBorder="1" applyAlignment="1">
      <alignment horizontal="center"/>
    </xf>
    <xf numFmtId="0" fontId="2" fillId="11" borderId="0" xfId="1" applyFill="1" applyAlignment="1">
      <alignment horizontal="center"/>
    </xf>
    <xf numFmtId="0" fontId="2" fillId="11" borderId="3" xfId="1" applyFill="1" applyBorder="1" applyAlignment="1">
      <alignment horizontal="center"/>
    </xf>
    <xf numFmtId="0" fontId="2" fillId="0" borderId="0" xfId="1" applyAlignment="1">
      <alignment horizontal="center" vertical="center" wrapText="1"/>
    </xf>
    <xf numFmtId="0" fontId="2" fillId="6" borderId="4" xfId="1" applyFill="1" applyBorder="1" applyAlignment="1">
      <alignment horizontal="center" vertical="center" wrapText="1"/>
    </xf>
    <xf numFmtId="0" fontId="5" fillId="6" borderId="4" xfId="1" applyFont="1" applyFill="1" applyBorder="1" applyAlignment="1">
      <alignment horizontal="center" vertical="center" wrapText="1"/>
    </xf>
    <xf numFmtId="0" fontId="5" fillId="5" borderId="4" xfId="1" applyFont="1" applyFill="1" applyBorder="1" applyAlignment="1">
      <alignment horizontal="center" vertical="center" wrapText="1"/>
    </xf>
    <xf numFmtId="0" fontId="2" fillId="5" borderId="4" xfId="1" applyFill="1" applyBorder="1" applyAlignment="1">
      <alignment horizontal="center" vertical="center" wrapText="1"/>
    </xf>
    <xf numFmtId="0" fontId="7" fillId="0" borderId="0" xfId="1" applyFont="1"/>
    <xf numFmtId="0" fontId="8" fillId="0" borderId="0" xfId="1" applyFont="1"/>
    <xf numFmtId="0" fontId="5" fillId="13" borderId="0" xfId="1" applyFont="1" applyFill="1" applyAlignment="1">
      <alignment horizontal="center"/>
    </xf>
    <xf numFmtId="0" fontId="9" fillId="0" borderId="0" xfId="1" applyFont="1"/>
    <xf numFmtId="0" fontId="5" fillId="14" borderId="0" xfId="1" applyFont="1" applyFill="1" applyAlignment="1">
      <alignment horizontal="center"/>
    </xf>
    <xf numFmtId="0" fontId="5" fillId="15" borderId="0" xfId="1" applyFont="1" applyFill="1" applyAlignment="1">
      <alignment horizontal="center"/>
    </xf>
    <xf numFmtId="0" fontId="5" fillId="16" borderId="0" xfId="1" applyFont="1" applyFill="1" applyAlignment="1">
      <alignment horizontal="center"/>
    </xf>
    <xf numFmtId="0" fontId="8" fillId="0" borderId="2" xfId="1" applyFont="1" applyBorder="1"/>
    <xf numFmtId="0" fontId="2" fillId="0" borderId="0" xfId="1" applyAlignment="1">
      <alignment horizontal="right"/>
    </xf>
    <xf numFmtId="0" fontId="5" fillId="6" borderId="2" xfId="1" applyFont="1" applyFill="1" applyBorder="1" applyAlignment="1">
      <alignment horizontal="center" vertical="center" wrapText="1"/>
    </xf>
    <xf numFmtId="0" fontId="6" fillId="0" borderId="0" xfId="1" applyFont="1"/>
    <xf numFmtId="0" fontId="6" fillId="0" borderId="2" xfId="1" applyFont="1" applyBorder="1" applyAlignment="1">
      <alignment horizontal="center"/>
    </xf>
    <xf numFmtId="0" fontId="6" fillId="11" borderId="0" xfId="1" applyFont="1" applyFill="1" applyAlignment="1">
      <alignment horizontal="center" vertical="center"/>
    </xf>
    <xf numFmtId="0" fontId="6" fillId="0" borderId="3" xfId="1" applyFont="1" applyBorder="1" applyAlignment="1">
      <alignment horizontal="center"/>
    </xf>
    <xf numFmtId="0" fontId="6" fillId="2" borderId="2" xfId="1" applyFont="1" applyFill="1" applyBorder="1" applyAlignment="1">
      <alignment horizontal="center"/>
    </xf>
    <xf numFmtId="0" fontId="6" fillId="2" borderId="0" xfId="1" applyFont="1" applyFill="1" applyAlignment="1">
      <alignment horizontal="center"/>
    </xf>
    <xf numFmtId="0" fontId="6" fillId="12" borderId="2" xfId="1" applyFont="1" applyFill="1" applyBorder="1" applyAlignment="1">
      <alignment horizontal="center"/>
    </xf>
    <xf numFmtId="0" fontId="6" fillId="11" borderId="2" xfId="1" applyFont="1" applyFill="1" applyBorder="1" applyAlignment="1">
      <alignment horizontal="center"/>
    </xf>
    <xf numFmtId="0" fontId="6" fillId="11" borderId="3" xfId="1" applyFont="1" applyFill="1" applyBorder="1" applyAlignment="1">
      <alignment horizontal="center"/>
    </xf>
    <xf numFmtId="0" fontId="6" fillId="12" borderId="0" xfId="1" applyFont="1" applyFill="1" applyAlignment="1">
      <alignment horizontal="center"/>
    </xf>
    <xf numFmtId="0" fontId="6" fillId="11" borderId="0" xfId="1" applyFont="1" applyFill="1" applyAlignment="1">
      <alignment horizontal="center"/>
    </xf>
    <xf numFmtId="0" fontId="17" fillId="17" borderId="0" xfId="0" applyFont="1" applyFill="1" applyAlignment="1">
      <alignment horizontal="center"/>
    </xf>
    <xf numFmtId="0" fontId="17" fillId="17" borderId="0" xfId="1" applyFont="1" applyFill="1" applyAlignment="1">
      <alignment horizontal="center"/>
    </xf>
    <xf numFmtId="0" fontId="5" fillId="0" borderId="0" xfId="0" applyFont="1" applyFill="1" applyAlignment="1"/>
    <xf numFmtId="0" fontId="5" fillId="0" borderId="0" xfId="1" applyFont="1"/>
    <xf numFmtId="0" fontId="5" fillId="0" borderId="0" xfId="0" applyFont="1" applyAlignment="1"/>
    <xf numFmtId="0" fontId="5" fillId="18" borderId="0" xfId="0" applyFont="1" applyFill="1" applyAlignment="1">
      <alignment horizontal="center"/>
    </xf>
    <xf numFmtId="0" fontId="5" fillId="18" borderId="0" xfId="1" applyFont="1" applyFill="1" applyAlignment="1">
      <alignment horizontal="center"/>
    </xf>
    <xf numFmtId="0" fontId="18" fillId="17" borderId="0" xfId="0" applyFont="1" applyFill="1" applyAlignment="1">
      <alignment horizontal="center"/>
    </xf>
    <xf numFmtId="0" fontId="18" fillId="18" borderId="0" xfId="0" applyFont="1" applyFill="1" applyAlignment="1">
      <alignment horizontal="center"/>
    </xf>
    <xf numFmtId="0" fontId="5" fillId="19" borderId="0" xfId="0" applyFont="1" applyFill="1" applyAlignment="1">
      <alignment horizontal="center"/>
    </xf>
    <xf numFmtId="0" fontId="5" fillId="20" borderId="0" xfId="0" applyFont="1" applyFill="1" applyAlignment="1">
      <alignment horizontal="center"/>
    </xf>
    <xf numFmtId="0" fontId="18" fillId="19" borderId="0" xfId="0" applyFont="1" applyFill="1" applyAlignment="1">
      <alignment horizontal="center"/>
    </xf>
    <xf numFmtId="0" fontId="18" fillId="20" borderId="0" xfId="0" applyFont="1" applyFill="1" applyAlignment="1">
      <alignment horizontal="center"/>
    </xf>
    <xf numFmtId="0" fontId="5" fillId="20" borderId="0" xfId="1" applyFont="1" applyFill="1" applyAlignment="1">
      <alignment horizontal="center"/>
    </xf>
    <xf numFmtId="0" fontId="6" fillId="0" borderId="0" xfId="1" applyFont="1" applyAlignment="1">
      <alignment horizontal="center"/>
    </xf>
    <xf numFmtId="0" fontId="6" fillId="11" borderId="3" xfId="1" applyFont="1" applyFill="1" applyBorder="1" applyAlignment="1">
      <alignment horizontal="center" vertical="center"/>
    </xf>
    <xf numFmtId="0" fontId="6" fillId="11" borderId="2" xfId="1" applyFont="1" applyFill="1" applyBorder="1" applyAlignment="1">
      <alignment horizontal="center" vertical="center"/>
    </xf>
    <xf numFmtId="0" fontId="6" fillId="11" borderId="3" xfId="1" applyFont="1" applyFill="1" applyBorder="1" applyAlignment="1">
      <alignment horizontal="center" vertical="center" wrapText="1"/>
    </xf>
    <xf numFmtId="0" fontId="6" fillId="11" borderId="2" xfId="1" applyFont="1" applyFill="1" applyBorder="1" applyAlignment="1">
      <alignment horizontal="center" vertical="center" wrapText="1"/>
    </xf>
    <xf numFmtId="0" fontId="6" fillId="11" borderId="0" xfId="1" applyFont="1" applyFill="1" applyAlignment="1">
      <alignment horizontal="center" vertical="center" wrapText="1"/>
    </xf>
    <xf numFmtId="0" fontId="17" fillId="5" borderId="0" xfId="1" applyFont="1" applyFill="1" applyAlignment="1">
      <alignment horizontal="center"/>
    </xf>
    <xf numFmtId="0" fontId="5" fillId="21" borderId="0" xfId="1" applyFont="1" applyFill="1" applyAlignment="1">
      <alignment horizontal="center"/>
    </xf>
    <xf numFmtId="0" fontId="3" fillId="0" borderId="0" xfId="0" applyFont="1" applyAlignment="1"/>
    <xf numFmtId="0" fontId="3" fillId="0" borderId="0" xfId="0" applyFont="1" applyFill="1" applyAlignment="1"/>
    <xf numFmtId="0" fontId="18" fillId="0" borderId="0" xfId="0" applyFont="1" applyAlignment="1"/>
    <xf numFmtId="0" fontId="5" fillId="0" borderId="2" xfId="1" applyFont="1" applyBorder="1"/>
    <xf numFmtId="0" fontId="5" fillId="6" borderId="4" xfId="1" applyFont="1" applyFill="1" applyBorder="1" applyAlignment="1">
      <alignment horizontal="right" wrapText="1"/>
    </xf>
    <xf numFmtId="0" fontId="5" fillId="0" borderId="0" xfId="1" applyFont="1" applyAlignment="1">
      <alignment horizontal="center" vertical="center" wrapText="1"/>
    </xf>
    <xf numFmtId="0" fontId="18" fillId="15" borderId="0" xfId="1" applyFont="1" applyFill="1" applyAlignment="1">
      <alignment horizontal="center"/>
    </xf>
    <xf numFmtId="0" fontId="5" fillId="2" borderId="2" xfId="1" applyFont="1" applyFill="1" applyBorder="1" applyAlignment="1">
      <alignment horizontal="center"/>
    </xf>
    <xf numFmtId="0" fontId="18" fillId="16" borderId="0" xfId="1" applyFont="1" applyFill="1" applyAlignment="1">
      <alignment horizontal="center"/>
    </xf>
    <xf numFmtId="0" fontId="5" fillId="11" borderId="3" xfId="1" applyFont="1" applyFill="1" applyBorder="1" applyAlignment="1">
      <alignment horizontal="center"/>
    </xf>
    <xf numFmtId="0" fontId="5" fillId="0" borderId="3" xfId="1" applyFont="1" applyBorder="1" applyAlignment="1">
      <alignment horizontal="center"/>
    </xf>
    <xf numFmtId="0" fontId="5" fillId="11" borderId="2" xfId="1" applyFont="1" applyFill="1" applyBorder="1" applyAlignment="1">
      <alignment horizontal="center"/>
    </xf>
    <xf numFmtId="0" fontId="5" fillId="12" borderId="2" xfId="1" applyFont="1" applyFill="1" applyBorder="1" applyAlignment="1">
      <alignment horizontal="center"/>
    </xf>
    <xf numFmtId="0" fontId="18" fillId="20" borderId="0" xfId="1" applyFont="1" applyFill="1" applyAlignment="1">
      <alignment horizontal="center"/>
    </xf>
    <xf numFmtId="0" fontId="5" fillId="11" borderId="0" xfId="1" applyFont="1" applyFill="1" applyAlignment="1">
      <alignment horizontal="center"/>
    </xf>
    <xf numFmtId="0" fontId="5" fillId="0" borderId="0" xfId="1" applyFont="1" applyAlignment="1">
      <alignment horizontal="center"/>
    </xf>
    <xf numFmtId="0" fontId="18" fillId="13" borderId="0" xfId="1" applyFont="1" applyFill="1" applyAlignment="1">
      <alignment horizontal="center"/>
    </xf>
    <xf numFmtId="0" fontId="18" fillId="14" borderId="0" xfId="1" applyFont="1" applyFill="1" applyAlignment="1">
      <alignment horizontal="center"/>
    </xf>
    <xf numFmtId="0" fontId="5" fillId="0" borderId="0" xfId="1" applyFont="1" applyAlignment="1">
      <alignment horizontal="center" vertical="center" wrapText="1"/>
    </xf>
    <xf numFmtId="0" fontId="5" fillId="11" borderId="3" xfId="1" applyFont="1" applyFill="1" applyBorder="1" applyAlignment="1">
      <alignment horizontal="center" vertical="center" wrapText="1"/>
    </xf>
    <xf numFmtId="0" fontId="5" fillId="11" borderId="3" xfId="1" applyFont="1" applyFill="1" applyBorder="1" applyAlignment="1">
      <alignment horizontal="center" vertical="center"/>
    </xf>
    <xf numFmtId="0" fontId="5" fillId="11" borderId="0" xfId="1" applyFont="1" applyFill="1" applyAlignment="1">
      <alignment horizontal="center" vertical="center" wrapText="1"/>
    </xf>
    <xf numFmtId="0" fontId="5" fillId="11" borderId="0" xfId="1" applyFont="1" applyFill="1" applyAlignment="1">
      <alignment horizontal="center" vertical="center"/>
    </xf>
    <xf numFmtId="0" fontId="5" fillId="11" borderId="2" xfId="1" applyFont="1" applyFill="1" applyBorder="1" applyAlignment="1">
      <alignment horizontal="center" vertical="center" wrapText="1"/>
    </xf>
    <xf numFmtId="0" fontId="5" fillId="11" borderId="2" xfId="1" applyFont="1" applyFill="1" applyBorder="1" applyAlignment="1">
      <alignment horizontal="center" vertical="center"/>
    </xf>
    <xf numFmtId="0" fontId="5" fillId="0" borderId="2" xfId="1" applyFont="1" applyBorder="1" applyAlignment="1">
      <alignment horizontal="center"/>
    </xf>
    <xf numFmtId="0" fontId="5" fillId="0" borderId="0" xfId="1" applyFont="1" applyAlignment="1">
      <alignment horizontal="center" wrapText="1"/>
    </xf>
    <xf numFmtId="0" fontId="18" fillId="6" borderId="0" xfId="1" applyFont="1" applyFill="1" applyAlignment="1">
      <alignment horizontal="center"/>
    </xf>
    <xf numFmtId="0" fontId="18" fillId="5" borderId="0" xfId="1" applyFont="1" applyFill="1" applyAlignment="1">
      <alignment horizontal="center"/>
    </xf>
    <xf numFmtId="0" fontId="15" fillId="5" borderId="0" xfId="1" applyFont="1" applyFill="1" applyAlignment="1">
      <alignment horizontal="center"/>
    </xf>
    <xf numFmtId="0" fontId="18" fillId="4" borderId="0" xfId="1" applyFont="1" applyFill="1" applyAlignment="1">
      <alignment horizontal="center"/>
    </xf>
    <xf numFmtId="0" fontId="18" fillId="3" borderId="0" xfId="1" applyFont="1" applyFill="1" applyAlignment="1">
      <alignment horizontal="center"/>
    </xf>
    <xf numFmtId="0" fontId="5" fillId="4" borderId="2" xfId="1" applyFont="1" applyFill="1" applyBorder="1" applyAlignment="1">
      <alignment horizontal="center"/>
    </xf>
    <xf numFmtId="0" fontId="18" fillId="4" borderId="2" xfId="1" applyFont="1" applyFill="1" applyBorder="1" applyAlignment="1">
      <alignment horizontal="center"/>
    </xf>
    <xf numFmtId="0" fontId="5" fillId="17" borderId="0" xfId="0" applyFont="1" applyFill="1" applyAlignment="1">
      <alignment horizontal="center"/>
    </xf>
    <xf numFmtId="0" fontId="5" fillId="5" borderId="0" xfId="0" applyFont="1" applyFill="1" applyAlignment="1">
      <alignment horizontal="center"/>
    </xf>
    <xf numFmtId="0" fontId="5" fillId="21" borderId="0" xfId="0" applyFont="1" applyFill="1" applyAlignment="1">
      <alignment horizontal="center"/>
    </xf>
    <xf numFmtId="0" fontId="5" fillId="3" borderId="0" xfId="0" applyFont="1" applyFill="1" applyAlignment="1">
      <alignment horizontal="center"/>
    </xf>
    <xf numFmtId="0" fontId="5" fillId="10" borderId="0" xfId="1" applyFont="1" applyFill="1"/>
    <xf numFmtId="0" fontId="5" fillId="9" borderId="0" xfId="1" applyFont="1" applyFill="1"/>
    <xf numFmtId="0" fontId="5" fillId="8" borderId="0" xfId="1" applyFont="1" applyFill="1"/>
    <xf numFmtId="0" fontId="5" fillId="7" borderId="0" xfId="1" applyFont="1" applyFill="1"/>
    <xf numFmtId="0" fontId="5" fillId="6" borderId="0" xfId="1" applyFont="1" applyFill="1"/>
    <xf numFmtId="0" fontId="5" fillId="5" borderId="0" xfId="1" applyFont="1" applyFill="1"/>
    <xf numFmtId="0" fontId="5" fillId="4" borderId="0" xfId="1" applyFont="1" applyFill="1"/>
    <xf numFmtId="0" fontId="5" fillId="3" borderId="0" xfId="1" applyFont="1" applyFill="1"/>
    <xf numFmtId="0" fontId="5" fillId="13" borderId="0" xfId="1" applyFont="1" applyFill="1"/>
    <xf numFmtId="0" fontId="18" fillId="18" borderId="0" xfId="1" applyFont="1" applyFill="1" applyAlignment="1">
      <alignment horizontal="center"/>
    </xf>
    <xf numFmtId="0" fontId="15" fillId="18" borderId="0" xfId="0" applyFont="1" applyFill="1" applyAlignment="1">
      <alignment horizontal="center"/>
    </xf>
    <xf numFmtId="0" fontId="18" fillId="5" borderId="0" xfId="0" applyFont="1" applyFill="1" applyAlignment="1">
      <alignment horizontal="center"/>
    </xf>
    <xf numFmtId="0" fontId="18" fillId="21" borderId="0" xfId="0" applyFont="1" applyFill="1" applyAlignment="1">
      <alignment horizontal="center"/>
    </xf>
    <xf numFmtId="0" fontId="18" fillId="3" borderId="0" xfId="0" applyFont="1" applyFill="1" applyAlignment="1">
      <alignment horizontal="center"/>
    </xf>
    <xf numFmtId="0" fontId="20" fillId="5" borderId="4" xfId="0" applyFont="1" applyFill="1" applyBorder="1" applyAlignment="1">
      <alignment horizontal="center" vertical="center" wrapText="1"/>
    </xf>
    <xf numFmtId="0" fontId="5" fillId="5" borderId="4" xfId="0" applyFont="1" applyFill="1" applyBorder="1" applyAlignment="1">
      <alignment horizontal="center" vertical="center" wrapText="1"/>
    </xf>
    <xf numFmtId="0" fontId="20" fillId="6" borderId="0" xfId="0" applyFont="1" applyFill="1" applyAlignment="1">
      <alignment horizontal="center" vertical="center" wrapText="1"/>
    </xf>
    <xf numFmtId="0" fontId="20" fillId="0" borderId="0" xfId="0" applyFont="1" applyAlignment="1">
      <alignment horizontal="center" vertical="center" wrapText="1"/>
    </xf>
    <xf numFmtId="0" fontId="0" fillId="16" borderId="0" xfId="0" applyFill="1" applyAlignment="1">
      <alignment horizontal="center"/>
    </xf>
    <xf numFmtId="0" fontId="10" fillId="16" borderId="0" xfId="0" applyFont="1" applyFill="1" applyAlignment="1">
      <alignment horizontal="center"/>
    </xf>
    <xf numFmtId="0" fontId="5" fillId="16" borderId="0" xfId="0" applyFont="1" applyFill="1" applyAlignment="1">
      <alignment horizontal="center"/>
    </xf>
    <xf numFmtId="0" fontId="18" fillId="16" borderId="0" xfId="0" applyFont="1" applyFill="1" applyAlignment="1">
      <alignment horizontal="center"/>
    </xf>
    <xf numFmtId="0" fontId="0" fillId="0" borderId="0" xfId="0" applyAlignment="1"/>
    <xf numFmtId="0" fontId="11" fillId="16" borderId="0" xfId="0" applyFont="1" applyFill="1" applyAlignment="1">
      <alignment horizontal="center"/>
    </xf>
    <xf numFmtId="0" fontId="0" fillId="15" borderId="0" xfId="0" applyFill="1" applyAlignment="1">
      <alignment horizontal="center"/>
    </xf>
    <xf numFmtId="0" fontId="5" fillId="15" borderId="0" xfId="0" applyFont="1" applyFill="1" applyAlignment="1">
      <alignment horizontal="center"/>
    </xf>
    <xf numFmtId="0" fontId="18" fillId="15" borderId="0" xfId="0" applyFont="1" applyFill="1" applyAlignment="1">
      <alignment horizontal="center"/>
    </xf>
    <xf numFmtId="0" fontId="10" fillId="15" borderId="0" xfId="0" applyFont="1" applyFill="1" applyAlignment="1">
      <alignment horizontal="center"/>
    </xf>
    <xf numFmtId="0" fontId="0" fillId="13" borderId="0" xfId="0" applyFill="1" applyAlignment="1">
      <alignment horizontal="center"/>
    </xf>
    <xf numFmtId="0" fontId="5" fillId="13" borderId="0" xfId="0" applyFont="1" applyFill="1" applyAlignment="1">
      <alignment horizontal="center"/>
    </xf>
    <xf numFmtId="0" fontId="18" fillId="13" borderId="0" xfId="0" applyFont="1" applyFill="1" applyAlignment="1">
      <alignment horizontal="center"/>
    </xf>
    <xf numFmtId="0" fontId="0" fillId="8" borderId="0" xfId="0" applyFill="1" applyAlignment="1">
      <alignment horizontal="center"/>
    </xf>
    <xf numFmtId="0" fontId="5" fillId="8" borderId="0" xfId="0" applyFont="1" applyFill="1" applyAlignment="1">
      <alignment horizontal="center"/>
    </xf>
    <xf numFmtId="0" fontId="18" fillId="8" borderId="0" xfId="0" applyFont="1" applyFill="1" applyAlignment="1">
      <alignment horizontal="center"/>
    </xf>
    <xf numFmtId="0" fontId="0" fillId="5" borderId="0" xfId="0" applyFill="1" applyAlignment="1">
      <alignment horizontal="center"/>
    </xf>
    <xf numFmtId="0" fontId="0" fillId="6" borderId="0" xfId="0" applyFill="1" applyAlignment="1">
      <alignment horizontal="center"/>
    </xf>
    <xf numFmtId="0" fontId="5" fillId="6" borderId="0" xfId="0" applyFont="1" applyFill="1" applyAlignment="1">
      <alignment horizontal="center"/>
    </xf>
    <xf numFmtId="0" fontId="18" fillId="6" borderId="0" xfId="0" applyFont="1" applyFill="1" applyAlignment="1">
      <alignment horizontal="center"/>
    </xf>
    <xf numFmtId="0" fontId="0" fillId="21" borderId="0" xfId="0" applyFill="1" applyAlignment="1">
      <alignment horizontal="center"/>
    </xf>
    <xf numFmtId="0" fontId="19" fillId="21" borderId="0" xfId="0" applyFont="1" applyFill="1" applyAlignment="1">
      <alignment horizontal="center"/>
    </xf>
    <xf numFmtId="0" fontId="0" fillId="22" borderId="0" xfId="0" applyFill="1" applyAlignment="1">
      <alignment horizontal="center"/>
    </xf>
    <xf numFmtId="0" fontId="18" fillId="22" borderId="0" xfId="0" applyFont="1" applyFill="1" applyAlignment="1">
      <alignment horizontal="center"/>
    </xf>
    <xf numFmtId="0" fontId="5" fillId="22" borderId="0" xfId="0" applyFont="1" applyFill="1" applyAlignment="1">
      <alignment horizontal="center"/>
    </xf>
    <xf numFmtId="0" fontId="0" fillId="0" borderId="0" xfId="0" applyAlignment="1">
      <alignment horizontal="right"/>
    </xf>
    <xf numFmtId="0" fontId="0" fillId="10" borderId="0" xfId="0" applyFill="1" applyAlignment="1">
      <alignment horizontal="center"/>
    </xf>
    <xf numFmtId="0" fontId="11" fillId="15" borderId="0" xfId="0" applyFont="1" applyFill="1" applyAlignment="1">
      <alignment horizontal="center"/>
    </xf>
    <xf numFmtId="0" fontId="21" fillId="8" borderId="0" xfId="0" applyFont="1" applyFill="1" applyAlignment="1">
      <alignment horizontal="center"/>
    </xf>
    <xf numFmtId="0" fontId="0" fillId="14" borderId="0" xfId="0" applyFill="1" applyAlignment="1">
      <alignment horizontal="center"/>
    </xf>
    <xf numFmtId="0" fontId="21" fillId="21" borderId="0" xfId="0" applyFont="1" applyFill="1" applyAlignment="1">
      <alignment horizontal="center"/>
    </xf>
    <xf numFmtId="0" fontId="19" fillId="22" borderId="0" xfId="0" applyFont="1" applyFill="1" applyAlignment="1">
      <alignment horizontal="center"/>
    </xf>
    <xf numFmtId="0" fontId="5" fillId="2" borderId="0" xfId="1" applyFont="1" applyFill="1" applyBorder="1" applyAlignment="1">
      <alignment horizontal="center"/>
    </xf>
    <xf numFmtId="0" fontId="5" fillId="0" borderId="0" xfId="1" applyFont="1" applyBorder="1" applyAlignment="1">
      <alignment horizontal="center"/>
    </xf>
    <xf numFmtId="0" fontId="5" fillId="12" borderId="0" xfId="1" applyFont="1" applyFill="1" applyBorder="1" applyAlignment="1">
      <alignment horizontal="center"/>
    </xf>
    <xf numFmtId="0" fontId="13" fillId="0" borderId="0" xfId="0" applyFont="1" applyAlignment="1"/>
    <xf numFmtId="0" fontId="6" fillId="0" borderId="0" xfId="1" applyFont="1" applyFill="1"/>
    <xf numFmtId="0" fontId="6" fillId="0" borderId="0" xfId="1" applyFont="1" applyFill="1" applyBorder="1" applyAlignment="1">
      <alignment horizontal="center" vertical="center"/>
    </xf>
    <xf numFmtId="0" fontId="6" fillId="0" borderId="0" xfId="1" applyFont="1" applyFill="1" applyBorder="1" applyAlignment="1">
      <alignment horizontal="center"/>
    </xf>
    <xf numFmtId="0" fontId="6" fillId="0" borderId="0" xfId="1" applyFont="1" applyFill="1" applyAlignment="1">
      <alignment horizontal="center"/>
    </xf>
    <xf numFmtId="0" fontId="14" fillId="11" borderId="3" xfId="1" applyFont="1" applyFill="1" applyBorder="1" applyAlignment="1">
      <alignment horizontal="center"/>
    </xf>
    <xf numFmtId="0" fontId="14" fillId="11" borderId="0" xfId="1" applyFont="1" applyFill="1" applyAlignment="1">
      <alignment horizontal="center"/>
    </xf>
    <xf numFmtId="0" fontId="14" fillId="11" borderId="2" xfId="1" applyFont="1" applyFill="1" applyBorder="1" applyAlignment="1">
      <alignment horizontal="center"/>
    </xf>
    <xf numFmtId="176" fontId="6" fillId="0" borderId="3" xfId="1" applyNumberFormat="1" applyFont="1" applyBorder="1" applyAlignment="1">
      <alignment horizontal="center"/>
    </xf>
    <xf numFmtId="176" fontId="6" fillId="12" borderId="2" xfId="1" applyNumberFormat="1" applyFont="1" applyFill="1" applyBorder="1" applyAlignment="1">
      <alignment horizontal="center"/>
    </xf>
    <xf numFmtId="176" fontId="6" fillId="0" borderId="0" xfId="1" applyNumberFormat="1" applyFont="1" applyAlignment="1">
      <alignment horizontal="center"/>
    </xf>
    <xf numFmtId="176" fontId="6" fillId="0" borderId="0" xfId="1" applyNumberFormat="1" applyFont="1" applyBorder="1" applyAlignment="1">
      <alignment horizontal="center"/>
    </xf>
    <xf numFmtId="176" fontId="6" fillId="0" borderId="2" xfId="1" applyNumberFormat="1" applyFont="1" applyBorder="1" applyAlignment="1">
      <alignment horizontal="center"/>
    </xf>
    <xf numFmtId="0" fontId="14" fillId="11" borderId="0" xfId="1" applyFont="1" applyFill="1" applyBorder="1" applyAlignment="1">
      <alignment horizontal="center"/>
    </xf>
    <xf numFmtId="0" fontId="14" fillId="11" borderId="3" xfId="0" applyFont="1" applyFill="1" applyBorder="1" applyAlignment="1">
      <alignment horizontal="center"/>
    </xf>
    <xf numFmtId="0" fontId="14" fillId="11" borderId="0" xfId="0" applyFont="1" applyFill="1" applyBorder="1" applyAlignment="1">
      <alignment horizontal="center"/>
    </xf>
    <xf numFmtId="0" fontId="14" fillId="11" borderId="2" xfId="0" applyFont="1" applyFill="1" applyBorder="1" applyAlignment="1">
      <alignment horizontal="center"/>
    </xf>
    <xf numFmtId="0" fontId="6" fillId="6" borderId="0" xfId="1" applyFont="1" applyFill="1" applyAlignment="1">
      <alignment horizontal="center"/>
    </xf>
    <xf numFmtId="0" fontId="6" fillId="5" borderId="0" xfId="1" applyFont="1" applyFill="1" applyAlignment="1">
      <alignment horizontal="center"/>
    </xf>
    <xf numFmtId="0" fontId="6" fillId="23" borderId="0" xfId="1" applyFont="1" applyFill="1" applyAlignment="1">
      <alignment horizontal="center"/>
    </xf>
    <xf numFmtId="0" fontId="2" fillId="24" borderId="0" xfId="1" applyFill="1" applyAlignment="1">
      <alignment horizontal="center"/>
    </xf>
    <xf numFmtId="0" fontId="2" fillId="24" borderId="0" xfId="1" applyFill="1" applyAlignment="1">
      <alignment horizontal="left"/>
    </xf>
    <xf numFmtId="0" fontId="23" fillId="0" borderId="0" xfId="1" applyFont="1" applyAlignment="1">
      <alignment horizontal="left" vertical="center"/>
    </xf>
    <xf numFmtId="0" fontId="5" fillId="24" borderId="0" xfId="1" applyFont="1" applyFill="1" applyAlignment="1">
      <alignment horizontal="center"/>
    </xf>
    <xf numFmtId="0" fontId="5" fillId="24" borderId="0" xfId="1" applyFont="1" applyFill="1" applyAlignment="1">
      <alignment horizontal="left"/>
    </xf>
    <xf numFmtId="0" fontId="5" fillId="5" borderId="3" xfId="1" applyFont="1" applyFill="1" applyBorder="1" applyAlignment="1">
      <alignment horizontal="center" vertical="center" wrapText="1"/>
    </xf>
    <xf numFmtId="0" fontId="19" fillId="0" borderId="0" xfId="1" applyFont="1" applyAlignment="1">
      <alignment horizontal="center" vertical="center"/>
    </xf>
    <xf numFmtId="0" fontId="2" fillId="26" borderId="0" xfId="1" applyFill="1" applyAlignment="1">
      <alignment horizontal="center"/>
    </xf>
    <xf numFmtId="0" fontId="10" fillId="26" borderId="0" xfId="1" applyFont="1" applyFill="1" applyAlignment="1">
      <alignment horizontal="center"/>
    </xf>
    <xf numFmtId="0" fontId="5" fillId="26" borderId="0" xfId="1" applyFont="1" applyFill="1" applyAlignment="1">
      <alignment horizontal="center"/>
    </xf>
    <xf numFmtId="0" fontId="2" fillId="26" borderId="0" xfId="1" applyFill="1" applyAlignment="1">
      <alignment horizontal="left"/>
    </xf>
    <xf numFmtId="0" fontId="5" fillId="5" borderId="2" xfId="1" applyFont="1" applyFill="1" applyBorder="1" applyAlignment="1">
      <alignment horizontal="center" vertical="center" wrapText="1"/>
    </xf>
    <xf numFmtId="0" fontId="2" fillId="13" borderId="6" xfId="1" applyFill="1" applyBorder="1" applyAlignment="1">
      <alignment horizontal="left"/>
    </xf>
    <xf numFmtId="0" fontId="2" fillId="0" borderId="3" xfId="1" applyBorder="1"/>
    <xf numFmtId="0" fontId="2" fillId="0" borderId="3" xfId="1" applyBorder="1" applyAlignment="1">
      <alignment horizontal="left"/>
    </xf>
    <xf numFmtId="0" fontId="5" fillId="0" borderId="3" xfId="1" applyFont="1" applyBorder="1"/>
    <xf numFmtId="0" fontId="2" fillId="25" borderId="6" xfId="1" applyFill="1" applyBorder="1" applyAlignment="1">
      <alignment horizontal="left"/>
    </xf>
    <xf numFmtId="0" fontId="2" fillId="0" borderId="6" xfId="1" applyBorder="1"/>
    <xf numFmtId="0" fontId="2" fillId="26" borderId="0" xfId="1" quotePrefix="1" applyFill="1" applyAlignment="1">
      <alignment horizontal="center"/>
    </xf>
    <xf numFmtId="0" fontId="2" fillId="0" borderId="2" xfId="1" applyBorder="1"/>
    <xf numFmtId="0" fontId="2" fillId="0" borderId="2" xfId="1" applyBorder="1" applyAlignment="1">
      <alignment horizontal="left"/>
    </xf>
    <xf numFmtId="0" fontId="2" fillId="27" borderId="0" xfId="1" applyFill="1" applyAlignment="1">
      <alignment horizontal="center"/>
    </xf>
    <xf numFmtId="0" fontId="2" fillId="24" borderId="0" xfId="1" quotePrefix="1" applyFill="1" applyAlignment="1">
      <alignment horizontal="center"/>
    </xf>
    <xf numFmtId="0" fontId="5" fillId="27" borderId="0" xfId="1" applyFont="1" applyFill="1" applyAlignment="1">
      <alignment horizontal="center"/>
    </xf>
    <xf numFmtId="0" fontId="5" fillId="27" borderId="0" xfId="1" applyFont="1" applyFill="1" applyAlignment="1">
      <alignment horizontal="left"/>
    </xf>
    <xf numFmtId="0" fontId="2" fillId="28" borderId="0" xfId="1" applyFill="1" applyAlignment="1">
      <alignment horizontal="center"/>
    </xf>
    <xf numFmtId="0" fontId="5" fillId="28" borderId="0" xfId="1" applyFont="1" applyFill="1" applyAlignment="1">
      <alignment horizontal="center"/>
    </xf>
    <xf numFmtId="0" fontId="5" fillId="28" borderId="0" xfId="1" applyFont="1" applyFill="1" applyAlignment="1">
      <alignment horizontal="left"/>
    </xf>
    <xf numFmtId="0" fontId="19" fillId="0" borderId="0" xfId="1" applyFont="1"/>
    <xf numFmtId="0" fontId="2" fillId="29" borderId="0" xfId="1" applyFill="1" applyAlignment="1">
      <alignment horizontal="center"/>
    </xf>
    <xf numFmtId="0" fontId="5" fillId="29" borderId="0" xfId="1" applyFont="1" applyFill="1" applyAlignment="1">
      <alignment horizontal="center"/>
    </xf>
    <xf numFmtId="0" fontId="5" fillId="29" borderId="0" xfId="1" applyFont="1" applyFill="1" applyAlignment="1">
      <alignment horizontal="left"/>
    </xf>
    <xf numFmtId="0" fontId="25" fillId="0" borderId="3" xfId="1" applyFont="1" applyBorder="1"/>
    <xf numFmtId="0" fontId="19" fillId="0" borderId="3" xfId="1" applyFont="1" applyBorder="1"/>
    <xf numFmtId="0" fontId="25" fillId="0" borderId="2" xfId="1" applyFont="1" applyBorder="1"/>
    <xf numFmtId="0" fontId="19" fillId="0" borderId="2" xfId="1" applyFont="1" applyBorder="1"/>
    <xf numFmtId="0" fontId="19" fillId="26" borderId="0" xfId="1" applyFont="1" applyFill="1" applyAlignment="1">
      <alignment horizontal="center"/>
    </xf>
    <xf numFmtId="0" fontId="10" fillId="28" borderId="0" xfId="1" applyFont="1" applyFill="1" applyAlignment="1">
      <alignment horizontal="center"/>
    </xf>
    <xf numFmtId="0" fontId="2" fillId="28" borderId="0" xfId="1" quotePrefix="1" applyFill="1" applyAlignment="1">
      <alignment horizontal="center"/>
    </xf>
    <xf numFmtId="0" fontId="2" fillId="28" borderId="0" xfId="1" quotePrefix="1" applyFill="1" applyAlignment="1">
      <alignment horizontal="left"/>
    </xf>
    <xf numFmtId="0" fontId="25" fillId="0" borderId="0" xfId="1" applyFont="1"/>
    <xf numFmtId="0" fontId="2" fillId="30" borderId="0" xfId="1" applyFill="1" applyAlignment="1">
      <alignment horizontal="center"/>
    </xf>
    <xf numFmtId="0" fontId="5" fillId="30" borderId="0" xfId="1" applyFont="1" applyFill="1" applyAlignment="1">
      <alignment horizontal="center"/>
    </xf>
    <xf numFmtId="0" fontId="5" fillId="30" borderId="0" xfId="1" applyFont="1" applyFill="1" applyAlignment="1">
      <alignment horizontal="left"/>
    </xf>
    <xf numFmtId="0" fontId="2" fillId="0" borderId="3" xfId="1" applyBorder="1" applyAlignment="1">
      <alignment vertical="center" wrapText="1"/>
    </xf>
    <xf numFmtId="0" fontId="2" fillId="0" borderId="3" xfId="1" applyBorder="1" applyAlignment="1">
      <alignment horizontal="right"/>
    </xf>
    <xf numFmtId="0" fontId="2" fillId="0" borderId="0" xfId="1" applyAlignment="1">
      <alignment vertical="center" wrapText="1"/>
    </xf>
    <xf numFmtId="0" fontId="2" fillId="0" borderId="2" xfId="1" applyBorder="1" applyAlignment="1">
      <alignment vertical="center" wrapText="1"/>
    </xf>
    <xf numFmtId="0" fontId="2" fillId="0" borderId="2" xfId="1" applyBorder="1" applyAlignment="1">
      <alignment horizontal="right"/>
    </xf>
    <xf numFmtId="0" fontId="2" fillId="31" borderId="0" xfId="1" applyFill="1" applyAlignment="1">
      <alignment horizontal="center"/>
    </xf>
    <xf numFmtId="0" fontId="5" fillId="31" borderId="0" xfId="1" applyFont="1" applyFill="1" applyAlignment="1">
      <alignment horizontal="center"/>
    </xf>
    <xf numFmtId="0" fontId="5" fillId="31" borderId="0" xfId="1" applyFont="1" applyFill="1" applyAlignment="1">
      <alignment horizontal="left"/>
    </xf>
    <xf numFmtId="0" fontId="19" fillId="0" borderId="0" xfId="1" applyFont="1" applyAlignment="1">
      <alignment horizontal="left"/>
    </xf>
    <xf numFmtId="0" fontId="10" fillId="0" borderId="0" xfId="1" applyFont="1" applyAlignment="1">
      <alignment horizontal="left"/>
    </xf>
    <xf numFmtId="0" fontId="26" fillId="0" borderId="0" xfId="1" applyFont="1" applyAlignment="1">
      <alignment horizontal="left"/>
    </xf>
    <xf numFmtId="0" fontId="21" fillId="24" borderId="0" xfId="1" applyFont="1" applyFill="1" applyAlignment="1">
      <alignment horizontal="center"/>
    </xf>
    <xf numFmtId="0" fontId="5" fillId="32" borderId="0" xfId="1" applyFont="1" applyFill="1" applyAlignment="1">
      <alignment horizontal="center"/>
    </xf>
    <xf numFmtId="0" fontId="2" fillId="32" borderId="0" xfId="1" applyFill="1" applyAlignment="1">
      <alignment horizontal="center"/>
    </xf>
    <xf numFmtId="0" fontId="21" fillId="32" borderId="0" xfId="1" applyFont="1" applyFill="1" applyAlignment="1">
      <alignment horizontal="center"/>
    </xf>
    <xf numFmtId="0" fontId="21" fillId="28" borderId="0" xfId="1" applyFont="1" applyFill="1" applyAlignment="1">
      <alignment horizontal="center"/>
    </xf>
    <xf numFmtId="0" fontId="21" fillId="29" borderId="0" xfId="1" applyFont="1" applyFill="1" applyAlignment="1">
      <alignment horizontal="center"/>
    </xf>
    <xf numFmtId="0" fontId="2" fillId="33" borderId="0" xfId="1" applyFill="1" applyAlignment="1">
      <alignment horizontal="center"/>
    </xf>
    <xf numFmtId="0" fontId="21" fillId="26" borderId="0" xfId="1" applyFont="1" applyFill="1" applyAlignment="1">
      <alignment horizontal="center"/>
    </xf>
    <xf numFmtId="0" fontId="19" fillId="28" borderId="0" xfId="1" applyFont="1" applyFill="1" applyAlignment="1">
      <alignment horizontal="center"/>
    </xf>
    <xf numFmtId="0" fontId="17" fillId="28" borderId="0" xfId="1" quotePrefix="1" applyFont="1" applyFill="1" applyAlignment="1">
      <alignment horizontal="center"/>
    </xf>
    <xf numFmtId="0" fontId="27" fillId="28" borderId="0" xfId="1" applyFont="1" applyFill="1" applyAlignment="1">
      <alignment horizontal="center"/>
    </xf>
    <xf numFmtId="0" fontId="2" fillId="29" borderId="0" xfId="1" quotePrefix="1" applyFill="1" applyAlignment="1">
      <alignment horizontal="center"/>
    </xf>
    <xf numFmtId="0" fontId="17" fillId="29" borderId="0" xfId="1" quotePrefix="1" applyFont="1" applyFill="1" applyAlignment="1">
      <alignment horizontal="center"/>
    </xf>
    <xf numFmtId="0" fontId="17" fillId="26" borderId="0" xfId="1" applyFont="1" applyFill="1" applyAlignment="1">
      <alignment horizontal="center"/>
    </xf>
    <xf numFmtId="0" fontId="17" fillId="24" borderId="0" xfId="1" applyFont="1" applyFill="1" applyAlignment="1">
      <alignment horizontal="center"/>
    </xf>
    <xf numFmtId="0" fontId="17" fillId="32" borderId="0" xfId="1" applyFont="1" applyFill="1" applyAlignment="1">
      <alignment horizontal="center"/>
    </xf>
    <xf numFmtId="0" fontId="17" fillId="28" borderId="0" xfId="1" applyFont="1" applyFill="1" applyAlignment="1">
      <alignment horizontal="center"/>
    </xf>
    <xf numFmtId="0" fontId="17" fillId="29" borderId="0" xfId="1" applyFont="1" applyFill="1" applyAlignment="1">
      <alignment horizontal="center"/>
    </xf>
    <xf numFmtId="0" fontId="5" fillId="33" borderId="0" xfId="1" applyFont="1" applyFill="1" applyAlignment="1">
      <alignment horizontal="center"/>
    </xf>
    <xf numFmtId="0" fontId="2" fillId="33" borderId="0" xfId="1" quotePrefix="1" applyFill="1" applyAlignment="1">
      <alignment horizontal="center"/>
    </xf>
    <xf numFmtId="0" fontId="19" fillId="24" borderId="0" xfId="1" applyFont="1" applyFill="1" applyAlignment="1">
      <alignment horizontal="center"/>
    </xf>
    <xf numFmtId="0" fontId="2" fillId="32" borderId="0" xfId="1" quotePrefix="1" applyFill="1" applyAlignment="1">
      <alignment horizontal="center"/>
    </xf>
    <xf numFmtId="0" fontId="5" fillId="34" borderId="0" xfId="1" applyFont="1" applyFill="1" applyAlignment="1">
      <alignment horizontal="center"/>
    </xf>
    <xf numFmtId="0" fontId="2" fillId="34" borderId="0" xfId="1" applyFill="1" applyAlignment="1">
      <alignment horizontal="center"/>
    </xf>
    <xf numFmtId="0" fontId="21" fillId="34" borderId="0" xfId="1" applyFont="1" applyFill="1" applyAlignment="1">
      <alignment horizontal="center"/>
    </xf>
    <xf numFmtId="0" fontId="2" fillId="35" borderId="0" xfId="1" applyFill="1" applyAlignment="1">
      <alignment horizontal="center"/>
    </xf>
    <xf numFmtId="0" fontId="5" fillId="36" borderId="0" xfId="1" applyFont="1" applyFill="1" applyAlignment="1">
      <alignment horizontal="center"/>
    </xf>
    <xf numFmtId="0" fontId="2" fillId="37" borderId="0" xfId="1" applyFill="1" applyAlignment="1">
      <alignment horizontal="center"/>
    </xf>
    <xf numFmtId="0" fontId="2" fillId="36" borderId="0" xfId="1" applyFill="1" applyAlignment="1">
      <alignment horizontal="center"/>
    </xf>
    <xf numFmtId="0" fontId="5" fillId="38" borderId="0" xfId="1" applyFont="1" applyFill="1" applyAlignment="1">
      <alignment horizontal="center"/>
    </xf>
    <xf numFmtId="0" fontId="2" fillId="38" borderId="0" xfId="1" applyFill="1" applyAlignment="1">
      <alignment horizontal="center"/>
    </xf>
    <xf numFmtId="0" fontId="19" fillId="27" borderId="0" xfId="1" applyFont="1" applyFill="1" applyAlignment="1">
      <alignment horizontal="center"/>
    </xf>
    <xf numFmtId="0" fontId="2" fillId="27" borderId="0" xfId="1" quotePrefix="1" applyFill="1" applyAlignment="1">
      <alignment horizontal="center"/>
    </xf>
    <xf numFmtId="0" fontId="15" fillId="0" borderId="0" xfId="1" applyFont="1" applyAlignment="1">
      <alignment horizontal="left"/>
    </xf>
    <xf numFmtId="0" fontId="5" fillId="0" borderId="0" xfId="1" applyFont="1" applyAlignment="1">
      <alignment horizontal="left"/>
    </xf>
    <xf numFmtId="0" fontId="11" fillId="0" borderId="0" xfId="1" applyFont="1" applyAlignment="1">
      <alignment horizontal="left"/>
    </xf>
    <xf numFmtId="0" fontId="28" fillId="0" borderId="0" xfId="1" applyFont="1" applyAlignment="1">
      <alignment horizontal="left"/>
    </xf>
    <xf numFmtId="0" fontId="2" fillId="32" borderId="0" xfId="1" applyFill="1" applyAlignment="1">
      <alignment horizontal="left"/>
    </xf>
    <xf numFmtId="0" fontId="2" fillId="28" borderId="0" xfId="1" applyFill="1" applyAlignment="1">
      <alignment horizontal="left"/>
    </xf>
    <xf numFmtId="0" fontId="29" fillId="28" borderId="0" xfId="1" applyFont="1" applyFill="1" applyAlignment="1">
      <alignment horizontal="center"/>
    </xf>
    <xf numFmtId="0" fontId="21" fillId="28" borderId="0" xfId="1" quotePrefix="1" applyFont="1" applyFill="1" applyAlignment="1">
      <alignment horizontal="center"/>
    </xf>
    <xf numFmtId="0" fontId="17" fillId="24" borderId="0" xfId="1" quotePrefix="1" applyFont="1" applyFill="1" applyAlignment="1">
      <alignment horizontal="center"/>
    </xf>
    <xf numFmtId="0" fontId="2" fillId="29" borderId="0" xfId="1" applyFill="1" applyAlignment="1">
      <alignment horizontal="left"/>
    </xf>
    <xf numFmtId="0" fontId="19" fillId="29" borderId="0" xfId="1" applyFont="1" applyFill="1" applyAlignment="1">
      <alignment horizontal="left"/>
    </xf>
    <xf numFmtId="0" fontId="10" fillId="24" borderId="0" xfId="1" applyFont="1" applyFill="1" applyAlignment="1">
      <alignment horizontal="center"/>
    </xf>
    <xf numFmtId="0" fontId="21" fillId="24" borderId="0" xfId="1" quotePrefix="1" applyFont="1" applyFill="1" applyAlignment="1">
      <alignment horizontal="center"/>
    </xf>
    <xf numFmtId="0" fontId="2" fillId="27" borderId="0" xfId="1" applyFill="1" applyAlignment="1">
      <alignment horizontal="left"/>
    </xf>
    <xf numFmtId="0" fontId="2" fillId="31" borderId="0" xfId="1" applyFill="1" applyAlignment="1">
      <alignment horizontal="left"/>
    </xf>
    <xf numFmtId="0" fontId="0" fillId="0" borderId="3" xfId="0" applyBorder="1">
      <alignment vertical="center"/>
    </xf>
    <xf numFmtId="0" fontId="20" fillId="0" borderId="0" xfId="0" applyFont="1">
      <alignment vertical="center"/>
    </xf>
    <xf numFmtId="0" fontId="0" fillId="0" borderId="2" xfId="0" applyBorder="1">
      <alignment vertical="center"/>
    </xf>
    <xf numFmtId="0" fontId="0" fillId="6" borderId="1" xfId="0" applyFill="1" applyBorder="1">
      <alignment vertical="center"/>
    </xf>
    <xf numFmtId="0" fontId="0" fillId="0" borderId="0" xfId="0" applyBorder="1">
      <alignment vertical="center"/>
    </xf>
    <xf numFmtId="0" fontId="30" fillId="0" borderId="0" xfId="1" applyFont="1"/>
    <xf numFmtId="0" fontId="30" fillId="0" borderId="0" xfId="0" applyFont="1">
      <alignment vertical="center"/>
    </xf>
    <xf numFmtId="0" fontId="20" fillId="0" borderId="0" xfId="0" applyFont="1" applyAlignment="1"/>
    <xf numFmtId="0" fontId="31" fillId="0" borderId="0" xfId="0" applyFont="1" applyAlignment="1"/>
    <xf numFmtId="0" fontId="20" fillId="0" borderId="0" xfId="0" applyFont="1" applyAlignment="1">
      <alignment horizontal="right"/>
    </xf>
    <xf numFmtId="0" fontId="20" fillId="0" borderId="0" xfId="1" applyFont="1" applyAlignment="1">
      <alignment horizontal="right"/>
    </xf>
    <xf numFmtId="0" fontId="5" fillId="11" borderId="3" xfId="1" applyFont="1" applyFill="1" applyBorder="1" applyAlignment="1">
      <alignment horizontal="center" vertical="center" wrapText="1"/>
    </xf>
    <xf numFmtId="0" fontId="5" fillId="11" borderId="2" xfId="1" applyFont="1" applyFill="1" applyBorder="1" applyAlignment="1">
      <alignment horizontal="center" vertical="center" wrapText="1"/>
    </xf>
    <xf numFmtId="0" fontId="5" fillId="11" borderId="0" xfId="1" applyFont="1" applyFill="1" applyAlignment="1">
      <alignment horizontal="center" vertical="center" wrapText="1"/>
    </xf>
    <xf numFmtId="0" fontId="5" fillId="11" borderId="3" xfId="1" applyFont="1" applyFill="1" applyBorder="1" applyAlignment="1">
      <alignment horizontal="center" vertical="center"/>
    </xf>
    <xf numFmtId="0" fontId="5" fillId="11" borderId="2" xfId="1" applyFont="1" applyFill="1" applyBorder="1" applyAlignment="1">
      <alignment horizontal="center" vertical="center"/>
    </xf>
    <xf numFmtId="0" fontId="5" fillId="0" borderId="0" xfId="1" applyFont="1" applyAlignment="1">
      <alignment horizontal="center" vertical="center" wrapText="1"/>
    </xf>
    <xf numFmtId="0" fontId="5" fillId="2" borderId="3" xfId="1" applyFont="1" applyFill="1" applyBorder="1" applyAlignment="1">
      <alignment horizontal="center" vertical="center"/>
    </xf>
    <xf numFmtId="0" fontId="5" fillId="2" borderId="2" xfId="1" applyFont="1" applyFill="1" applyBorder="1" applyAlignment="1">
      <alignment horizontal="center" vertical="center"/>
    </xf>
    <xf numFmtId="0" fontId="5" fillId="2" borderId="1" xfId="1" applyFont="1" applyFill="1" applyBorder="1" applyAlignment="1">
      <alignment horizontal="center"/>
    </xf>
    <xf numFmtId="0" fontId="6" fillId="2" borderId="1" xfId="1" applyFont="1" applyFill="1" applyBorder="1" applyAlignment="1">
      <alignment horizontal="center"/>
    </xf>
    <xf numFmtId="0" fontId="6" fillId="2" borderId="3" xfId="1" applyFont="1" applyFill="1" applyBorder="1" applyAlignment="1">
      <alignment horizontal="center" vertical="center"/>
    </xf>
    <xf numFmtId="0" fontId="6" fillId="2" borderId="2" xfId="1" applyFont="1" applyFill="1" applyBorder="1" applyAlignment="1">
      <alignment horizontal="center" vertical="center"/>
    </xf>
    <xf numFmtId="0" fontId="6" fillId="11" borderId="3" xfId="1" applyFont="1" applyFill="1" applyBorder="1" applyAlignment="1">
      <alignment horizontal="center" vertical="center"/>
    </xf>
    <xf numFmtId="0" fontId="6" fillId="11" borderId="2" xfId="1" applyFont="1" applyFill="1" applyBorder="1" applyAlignment="1">
      <alignment horizontal="center" vertical="center"/>
    </xf>
    <xf numFmtId="0" fontId="6" fillId="11" borderId="3" xfId="1" applyFont="1" applyFill="1" applyBorder="1" applyAlignment="1">
      <alignment horizontal="center" vertical="center" wrapText="1"/>
    </xf>
    <xf numFmtId="0" fontId="6" fillId="11" borderId="2" xfId="1" applyFont="1" applyFill="1" applyBorder="1" applyAlignment="1">
      <alignment horizontal="center" vertical="center" wrapText="1"/>
    </xf>
    <xf numFmtId="0" fontId="2" fillId="11" borderId="3" xfId="1" applyFill="1" applyBorder="1" applyAlignment="1">
      <alignment horizontal="center" vertical="center" wrapText="1"/>
    </xf>
    <xf numFmtId="0" fontId="2" fillId="11" borderId="2" xfId="1" applyFill="1" applyBorder="1" applyAlignment="1">
      <alignment horizontal="center" vertical="center" wrapText="1"/>
    </xf>
    <xf numFmtId="0" fontId="2" fillId="11" borderId="3" xfId="1" applyFill="1" applyBorder="1" applyAlignment="1">
      <alignment horizontal="center" vertical="center"/>
    </xf>
    <xf numFmtId="0" fontId="2" fillId="11" borderId="2" xfId="1" applyFill="1" applyBorder="1" applyAlignment="1">
      <alignment horizontal="center" vertical="center"/>
    </xf>
    <xf numFmtId="0" fontId="6" fillId="11" borderId="0" xfId="1" applyFont="1" applyFill="1" applyAlignment="1">
      <alignment horizontal="center" vertical="center" wrapText="1"/>
    </xf>
    <xf numFmtId="0" fontId="2" fillId="11" borderId="0" xfId="1" applyFill="1" applyAlignment="1">
      <alignment horizontal="center" vertical="center" wrapText="1"/>
    </xf>
    <xf numFmtId="0" fontId="6" fillId="2" borderId="2" xfId="1" applyFont="1" applyFill="1" applyBorder="1" applyAlignment="1">
      <alignment horizontal="center"/>
    </xf>
    <xf numFmtId="0" fontId="6" fillId="11" borderId="0" xfId="1" applyFont="1" applyFill="1" applyBorder="1" applyAlignment="1">
      <alignment horizontal="center" vertical="center"/>
    </xf>
    <xf numFmtId="0" fontId="2" fillId="25" borderId="5" xfId="1" applyFill="1" applyBorder="1" applyAlignment="1">
      <alignment horizontal="left" vertical="center"/>
    </xf>
    <xf numFmtId="0" fontId="2" fillId="25" borderId="7" xfId="1" applyFill="1" applyBorder="1" applyAlignment="1">
      <alignment horizontal="left" vertical="center"/>
    </xf>
    <xf numFmtId="0" fontId="2" fillId="13" borderId="8" xfId="1" applyFill="1" applyBorder="1" applyAlignment="1">
      <alignment horizontal="center"/>
    </xf>
    <xf numFmtId="0" fontId="2" fillId="13" borderId="1" xfId="1" applyFill="1" applyBorder="1" applyAlignment="1">
      <alignment horizontal="center"/>
    </xf>
    <xf numFmtId="0" fontId="2" fillId="13" borderId="9" xfId="1" applyFill="1" applyBorder="1" applyAlignment="1">
      <alignment horizontal="center"/>
    </xf>
    <xf numFmtId="0" fontId="2" fillId="5" borderId="3" xfId="1" applyFill="1" applyBorder="1" applyAlignment="1">
      <alignment horizontal="center" vertical="center" wrapText="1"/>
    </xf>
    <xf numFmtId="0" fontId="2" fillId="5" borderId="2" xfId="1" applyFill="1" applyBorder="1" applyAlignment="1">
      <alignment horizontal="center" vertical="center" wrapText="1"/>
    </xf>
    <xf numFmtId="0" fontId="19" fillId="5" borderId="3" xfId="1" applyFont="1" applyFill="1" applyBorder="1" applyAlignment="1">
      <alignment horizontal="center" vertical="center" wrapText="1"/>
    </xf>
    <xf numFmtId="0" fontId="19" fillId="5" borderId="2" xfId="1" applyFont="1" applyFill="1" applyBorder="1" applyAlignment="1">
      <alignment horizontal="center" vertical="center" wrapText="1"/>
    </xf>
    <xf numFmtId="0" fontId="19" fillId="5" borderId="3" xfId="1" applyFont="1" applyFill="1" applyBorder="1" applyAlignment="1">
      <alignment horizontal="center" vertical="center"/>
    </xf>
    <xf numFmtId="0" fontId="19" fillId="5" borderId="2" xfId="1" applyFont="1" applyFill="1" applyBorder="1" applyAlignment="1">
      <alignment horizontal="center" vertical="center"/>
    </xf>
    <xf numFmtId="0" fontId="2" fillId="14" borderId="6" xfId="1" applyFill="1" applyBorder="1" applyAlignment="1">
      <alignment horizontal="center"/>
    </xf>
    <xf numFmtId="0" fontId="2" fillId="5" borderId="3" xfId="1" applyFill="1" applyBorder="1" applyAlignment="1">
      <alignment horizontal="center" vertical="center"/>
    </xf>
    <xf numFmtId="0" fontId="2" fillId="5" borderId="2" xfId="1" applyFill="1" applyBorder="1" applyAlignment="1">
      <alignment horizontal="center" vertical="center"/>
    </xf>
    <xf numFmtId="0" fontId="25" fillId="5" borderId="3" xfId="1" applyFont="1" applyFill="1" applyBorder="1" applyAlignment="1">
      <alignment horizontal="center" vertical="center" wrapText="1"/>
    </xf>
    <xf numFmtId="0" fontId="25" fillId="5" borderId="2" xfId="1" applyFont="1" applyFill="1" applyBorder="1" applyAlignment="1">
      <alignment horizontal="center" vertical="center" wrapText="1"/>
    </xf>
    <xf numFmtId="0" fontId="5" fillId="5" borderId="3" xfId="1" applyFont="1" applyFill="1" applyBorder="1" applyAlignment="1">
      <alignment horizontal="center" vertical="center" wrapText="1"/>
    </xf>
    <xf numFmtId="0" fontId="5" fillId="5" borderId="2" xfId="1" applyFont="1" applyFill="1" applyBorder="1" applyAlignment="1">
      <alignment horizontal="center" vertical="center" wrapText="1"/>
    </xf>
    <xf numFmtId="0" fontId="5" fillId="5" borderId="3" xfId="1" applyFont="1" applyFill="1" applyBorder="1" applyAlignment="1">
      <alignment horizontal="center" vertical="center"/>
    </xf>
    <xf numFmtId="0" fontId="5" fillId="5" borderId="2" xfId="1" applyFont="1" applyFill="1" applyBorder="1" applyAlignment="1">
      <alignment horizontal="center" vertical="center"/>
    </xf>
  </cellXfs>
  <cellStyles count="3">
    <cellStyle name="標準" xfId="0" builtinId="0"/>
    <cellStyle name="標準 2" xfId="1" xr:uid="{85ED3373-DB69-AB45-99F2-D363CBB933C2}"/>
    <cellStyle name="標準 3" xfId="2" xr:uid="{5C6D0025-C601-E245-9DF9-7C0BFA8E05B2}"/>
  </cellStyles>
  <dxfs count="208">
    <dxf>
      <font>
        <b/>
        <i val="0"/>
        <color rgb="FFFF0000"/>
      </font>
    </dxf>
    <dxf>
      <font>
        <b/>
        <i val="0"/>
        <color rgb="FFFF0000"/>
      </font>
    </dxf>
    <dxf>
      <font>
        <b/>
        <i val="0"/>
        <color rgb="FFFF0000"/>
      </font>
    </dxf>
    <dxf>
      <font>
        <b/>
        <i val="0"/>
        <color rgb="FFFF0000"/>
      </font>
    </dxf>
    <dxf>
      <font>
        <b/>
        <i val="0"/>
        <color rgb="FFFF0000"/>
      </font>
    </dxf>
    <dxf>
      <font>
        <b/>
        <i val="0"/>
        <color rgb="FFFF0000"/>
      </font>
    </dxf>
    <dxf>
      <font>
        <b/>
        <i val="0"/>
        <color rgb="FFFF0000"/>
      </font>
    </dxf>
    <dxf>
      <font>
        <b/>
        <i val="0"/>
        <color theme="4"/>
      </font>
    </dxf>
    <dxf>
      <font>
        <b/>
        <i val="0"/>
        <color rgb="FFFF0000"/>
      </font>
    </dxf>
    <dxf>
      <font>
        <b/>
        <i val="0"/>
        <color rgb="FFFF0000"/>
      </font>
    </dxf>
    <dxf>
      <font>
        <b/>
        <i val="0"/>
        <color rgb="FFFF0000"/>
      </font>
    </dxf>
    <dxf>
      <font>
        <b/>
        <i val="0"/>
        <color rgb="FFFF0000"/>
      </font>
    </dxf>
    <dxf>
      <font>
        <b/>
        <i val="0"/>
        <color theme="4"/>
      </font>
    </dxf>
    <dxf>
      <font>
        <b/>
        <i val="0"/>
        <color rgb="FFFF0000"/>
      </font>
    </dxf>
    <dxf>
      <font>
        <b/>
        <i val="0"/>
        <color rgb="FFFF0000"/>
      </font>
    </dxf>
    <dxf>
      <font>
        <b/>
        <i val="0"/>
        <color rgb="FFFF0000"/>
      </font>
    </dxf>
    <dxf>
      <font>
        <b/>
        <i val="0"/>
        <color rgb="FFFF0000"/>
      </font>
    </dxf>
    <dxf>
      <font>
        <b/>
        <i val="0"/>
        <color rgb="FFFF0000"/>
      </font>
    </dxf>
    <dxf>
      <font>
        <b/>
        <i val="0"/>
        <color rgb="FFFF0000"/>
      </font>
    </dxf>
    <dxf>
      <font>
        <b/>
        <i val="0"/>
        <color rgb="FFFF0000"/>
      </font>
    </dxf>
    <dxf>
      <font>
        <b/>
        <i val="0"/>
        <color rgb="FFFF0000"/>
      </font>
    </dxf>
    <dxf>
      <font>
        <b/>
        <i val="0"/>
        <color theme="4"/>
      </font>
    </dxf>
    <dxf>
      <font>
        <b/>
        <i val="0"/>
        <color rgb="FFFF0000"/>
      </font>
    </dxf>
    <dxf>
      <font>
        <b/>
        <i val="0"/>
        <color rgb="FFFF0000"/>
      </font>
    </dxf>
    <dxf>
      <font>
        <color rgb="FF006100"/>
      </font>
      <fill>
        <patternFill>
          <bgColor rgb="FFC6EFCE"/>
        </patternFill>
      </fill>
    </dxf>
    <dxf>
      <font>
        <b val="0"/>
        <i val="0"/>
        <color rgb="FF0070C0"/>
      </font>
      <fill>
        <patternFill>
          <bgColor theme="8" tint="0.39994506668294322"/>
        </patternFill>
      </fill>
    </dxf>
    <dxf>
      <font>
        <color rgb="FF9C5700"/>
      </font>
      <fill>
        <patternFill>
          <bgColor rgb="FFFFEB9C"/>
        </patternFill>
      </fill>
    </dxf>
    <dxf>
      <font>
        <color rgb="FF9C0006"/>
      </font>
      <fill>
        <patternFill>
          <bgColor rgb="FFFFC7CE"/>
        </patternFill>
      </fill>
    </dxf>
    <dxf>
      <font>
        <b/>
        <i val="0"/>
        <strike val="0"/>
        <color rgb="FFFF0000"/>
      </font>
    </dxf>
    <dxf>
      <font>
        <b/>
        <i val="0"/>
        <color rgb="FFFF0000"/>
      </font>
    </dxf>
    <dxf>
      <font>
        <b/>
        <i val="0"/>
        <strike val="0"/>
        <color rgb="FFFF0000"/>
      </font>
    </dxf>
    <dxf>
      <font>
        <color rgb="FF9C0006"/>
      </font>
    </dxf>
    <dxf>
      <font>
        <b/>
        <i val="0"/>
        <color rgb="FFFF0000"/>
      </font>
    </dxf>
    <dxf>
      <font>
        <b/>
        <i val="0"/>
        <strike val="0"/>
        <color rgb="FFFF0000"/>
      </font>
    </dxf>
    <dxf>
      <font>
        <color rgb="FF9C0006"/>
      </font>
    </dxf>
    <dxf>
      <font>
        <b/>
        <i val="0"/>
        <color rgb="FFFF0000"/>
      </font>
    </dxf>
    <dxf>
      <font>
        <b/>
        <i val="0"/>
        <strike val="0"/>
        <color rgb="FFFF0000"/>
      </font>
    </dxf>
    <dxf>
      <font>
        <b/>
        <i val="0"/>
        <color rgb="FFFF0000"/>
      </font>
    </dxf>
    <dxf>
      <font>
        <b/>
        <i val="0"/>
        <strike val="0"/>
        <color rgb="FFFF0000"/>
      </font>
    </dxf>
    <dxf>
      <font>
        <b/>
        <i val="0"/>
        <color rgb="FFFF0000"/>
      </font>
    </dxf>
    <dxf>
      <font>
        <b/>
        <i val="0"/>
        <strike val="0"/>
        <color rgb="FFFF0000"/>
      </font>
    </dxf>
    <dxf>
      <font>
        <color rgb="FF9C0006"/>
      </font>
    </dxf>
    <dxf>
      <font>
        <b/>
        <i val="0"/>
        <color rgb="FFFF0000"/>
      </font>
    </dxf>
    <dxf>
      <font>
        <b/>
        <i val="0"/>
        <strike val="0"/>
        <color rgb="FFFF0000"/>
      </font>
    </dxf>
    <dxf>
      <font>
        <b/>
        <i val="0"/>
        <color rgb="FFFF0000"/>
      </font>
    </dxf>
    <dxf>
      <font>
        <b/>
        <i val="0"/>
        <strike val="0"/>
        <color rgb="FFFF0000"/>
      </font>
    </dxf>
    <dxf>
      <font>
        <b/>
        <i val="0"/>
        <color rgb="FFFF0000"/>
      </font>
    </dxf>
    <dxf>
      <font>
        <b/>
        <i val="0"/>
        <strike val="0"/>
        <color rgb="FFFF0000"/>
      </font>
    </dxf>
    <dxf>
      <font>
        <b/>
        <i val="0"/>
        <color rgb="FFFF0000"/>
      </font>
    </dxf>
    <dxf>
      <font>
        <b/>
        <i val="0"/>
        <strike val="0"/>
        <color rgb="FFFF0000"/>
      </font>
    </dxf>
    <dxf>
      <font>
        <color rgb="FF9C0006"/>
      </font>
    </dxf>
    <dxf>
      <font>
        <b/>
        <i val="0"/>
        <color rgb="FFFF0000"/>
      </font>
    </dxf>
    <dxf>
      <font>
        <b/>
        <i val="0"/>
        <strike val="0"/>
        <color rgb="FFFF0000"/>
      </font>
    </dxf>
    <dxf>
      <font>
        <b/>
        <i val="0"/>
        <color rgb="FFFF0000"/>
      </font>
    </dxf>
    <dxf>
      <font>
        <b/>
        <i val="0"/>
        <strike val="0"/>
        <color rgb="FFFF0000"/>
      </font>
    </dxf>
    <dxf>
      <font>
        <b/>
        <i val="0"/>
        <color rgb="FFFF0000"/>
      </font>
    </dxf>
    <dxf>
      <font>
        <b/>
        <i val="0"/>
        <strike val="0"/>
        <color rgb="FFFF0000"/>
      </font>
    </dxf>
    <dxf>
      <font>
        <color rgb="FF9C0006"/>
      </font>
    </dxf>
    <dxf>
      <font>
        <b/>
        <i val="0"/>
        <color rgb="FFFF0000"/>
      </font>
    </dxf>
    <dxf>
      <font>
        <b/>
        <i val="0"/>
        <strike val="0"/>
        <color rgb="FFFF0000"/>
      </font>
    </dxf>
    <dxf>
      <font>
        <b/>
        <i val="0"/>
        <color rgb="FFFF0000"/>
      </font>
    </dxf>
    <dxf>
      <font>
        <b/>
        <i val="0"/>
        <strike val="0"/>
        <color rgb="FFFF0000"/>
      </font>
    </dxf>
    <dxf>
      <font>
        <color rgb="FF9C0006"/>
      </font>
    </dxf>
    <dxf>
      <font>
        <b/>
        <i val="0"/>
        <color rgb="FFFF0000"/>
      </font>
    </dxf>
    <dxf>
      <font>
        <b/>
        <i val="0"/>
        <strike val="0"/>
        <color rgb="FFFF0000"/>
      </font>
    </dxf>
    <dxf>
      <font>
        <b/>
        <i val="0"/>
        <color rgb="FFFF0000"/>
      </font>
    </dxf>
    <dxf>
      <font>
        <b/>
        <i val="0"/>
        <strike val="0"/>
        <color rgb="FFFF0000"/>
      </font>
    </dxf>
    <dxf>
      <font>
        <b/>
        <i val="0"/>
        <color rgb="FFFF0000"/>
      </font>
    </dxf>
    <dxf>
      <font>
        <b/>
        <i val="0"/>
        <strike val="0"/>
        <color rgb="FFFF0000"/>
      </font>
    </dxf>
    <dxf>
      <font>
        <b/>
        <i val="0"/>
        <color rgb="FFFF0000"/>
      </font>
    </dxf>
    <dxf>
      <font>
        <b/>
        <i val="0"/>
        <strike val="0"/>
        <color rgb="FFFF0000"/>
      </font>
    </dxf>
    <dxf>
      <font>
        <color rgb="FF9C0006"/>
      </font>
    </dxf>
    <dxf>
      <font>
        <b/>
        <i val="0"/>
        <color rgb="FFFF0000"/>
      </font>
    </dxf>
    <dxf>
      <font>
        <b/>
        <i val="0"/>
        <strike val="0"/>
        <color rgb="FFFF0000"/>
      </font>
    </dxf>
    <dxf>
      <font>
        <b/>
        <i val="0"/>
        <color rgb="FFFF0000"/>
      </font>
    </dxf>
    <dxf>
      <font>
        <b/>
        <i val="0"/>
        <strike val="0"/>
        <color rgb="FFFF0000"/>
      </font>
    </dxf>
    <dxf>
      <font>
        <b/>
        <i val="0"/>
        <color rgb="FFFF0000"/>
      </font>
    </dxf>
    <dxf>
      <font>
        <b/>
        <i val="0"/>
        <strike val="0"/>
        <color rgb="FFFF0000"/>
      </font>
    </dxf>
    <dxf>
      <font>
        <color rgb="FF9C0006"/>
      </font>
    </dxf>
    <dxf>
      <font>
        <b/>
        <i val="0"/>
        <color rgb="FFFF0000"/>
      </font>
    </dxf>
    <dxf>
      <font>
        <b/>
        <i val="0"/>
        <strike val="0"/>
        <color rgb="FFFF0000"/>
      </font>
    </dxf>
    <dxf>
      <font>
        <b/>
        <i val="0"/>
        <strike val="0"/>
        <color rgb="FFFF0000"/>
      </font>
    </dxf>
    <dxf>
      <fill>
        <patternFill>
          <bgColor theme="0" tint="-0.499984740745262"/>
        </patternFill>
      </fill>
    </dxf>
    <dxf>
      <font>
        <b/>
        <i val="0"/>
        <strike val="0"/>
        <color rgb="FFFF0000"/>
      </font>
    </dxf>
    <dxf>
      <font>
        <color rgb="FF006100"/>
      </font>
      <fill>
        <patternFill>
          <bgColor rgb="FFC6EFCE"/>
        </patternFill>
      </fill>
    </dxf>
    <dxf>
      <font>
        <b/>
        <i val="0"/>
        <color rgb="FF0070C0"/>
      </font>
      <fill>
        <patternFill>
          <bgColor theme="8" tint="0.39994506668294322"/>
        </patternFill>
      </fill>
    </dxf>
    <dxf>
      <font>
        <color rgb="FF9C5700"/>
      </font>
      <fill>
        <patternFill>
          <bgColor rgb="FFFFEB9C"/>
        </patternFill>
      </fill>
    </dxf>
    <dxf>
      <font>
        <color rgb="FF9C0006"/>
      </font>
      <fill>
        <patternFill>
          <bgColor rgb="FFFFC7CE"/>
        </patternFill>
      </fill>
    </dxf>
    <dxf>
      <font>
        <color rgb="FF9C0006"/>
      </font>
    </dxf>
    <dxf>
      <font>
        <b/>
        <i val="0"/>
        <strike val="0"/>
        <color rgb="FFFF0000"/>
      </font>
    </dxf>
    <dxf>
      <font>
        <b/>
        <i val="0"/>
        <strike val="0"/>
        <color rgb="FFFF0000"/>
      </font>
    </dxf>
    <dxf>
      <fill>
        <patternFill>
          <bgColor theme="0" tint="-0.499984740745262"/>
        </patternFill>
      </fill>
    </dxf>
    <dxf>
      <font>
        <color rgb="FF006100"/>
      </font>
      <fill>
        <patternFill>
          <bgColor rgb="FFC6EFCE"/>
        </patternFill>
      </fill>
    </dxf>
    <dxf>
      <font>
        <b/>
        <i val="0"/>
        <color rgb="FF0070C0"/>
      </font>
      <fill>
        <patternFill>
          <fgColor rgb="FF00B0F0"/>
          <bgColor theme="8" tint="0.39994506668294322"/>
        </patternFill>
      </fill>
    </dxf>
    <dxf>
      <font>
        <color rgb="FF9C5700"/>
      </font>
      <fill>
        <patternFill>
          <bgColor rgb="FFFFEB9C"/>
        </patternFill>
      </fill>
    </dxf>
    <dxf>
      <font>
        <color rgb="FF9C0006"/>
      </font>
      <fill>
        <patternFill>
          <bgColor rgb="FFFFC7CE"/>
        </patternFill>
      </fill>
    </dxf>
    <dxf>
      <font>
        <color rgb="FF9C0006"/>
      </font>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b/>
        <i val="0"/>
        <strike val="0"/>
        <color rgb="FFFF0000"/>
      </font>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b/>
        <i val="0"/>
        <strike val="0"/>
        <color rgb="FFFF0000"/>
      </font>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s>
  <tableStyles count="0" defaultTableStyle="TableStyleMedium2" defaultPivotStyle="PivotStyleLight16"/>
  <colors>
    <mruColors>
      <color rgb="FFFFCCCB"/>
      <color rgb="FFFF00F2"/>
      <color rgb="FFFFD8D9"/>
      <color rgb="FFFEE2FF"/>
      <color rgb="FFFFCBFF"/>
      <color rgb="FFFFF2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s>
</file>

<file path=xl/drawings/_rels/drawing2.xml.rels><?xml version="1.0" encoding="UTF-8" standalone="yes"?>
<Relationships xmlns="http://schemas.openxmlformats.org/package/2006/relationships"><Relationship Id="rId3" Type="http://schemas.openxmlformats.org/officeDocument/2006/relationships/image" Target="../media/image3.emf"/><Relationship Id="rId2" Type="http://schemas.openxmlformats.org/officeDocument/2006/relationships/image" Target="../media/image2.emf"/><Relationship Id="rId1" Type="http://schemas.openxmlformats.org/officeDocument/2006/relationships/image" Target="../media/image1.emf"/></Relationships>
</file>

<file path=xl/drawings/drawing1.xml><?xml version="1.0" encoding="utf-8"?>
<xdr:wsDr xmlns:xdr="http://schemas.openxmlformats.org/drawingml/2006/spreadsheetDrawing" xmlns:a="http://schemas.openxmlformats.org/drawingml/2006/main">
  <xdr:twoCellAnchor>
    <xdr:from>
      <xdr:col>10</xdr:col>
      <xdr:colOff>279400</xdr:colOff>
      <xdr:row>7</xdr:row>
      <xdr:rowOff>16933</xdr:rowOff>
    </xdr:from>
    <xdr:to>
      <xdr:col>10</xdr:col>
      <xdr:colOff>1062567</xdr:colOff>
      <xdr:row>7</xdr:row>
      <xdr:rowOff>16933</xdr:rowOff>
    </xdr:to>
    <xdr:cxnSp macro="">
      <xdr:nvCxnSpPr>
        <xdr:cNvPr id="2" name="直線矢印コネクタ 1">
          <a:extLst>
            <a:ext uri="{FF2B5EF4-FFF2-40B4-BE49-F238E27FC236}">
              <a16:creationId xmlns:a16="http://schemas.microsoft.com/office/drawing/2014/main" id="{673EA07A-2FA4-6841-95FE-C5E2064B9871}"/>
            </a:ext>
          </a:extLst>
        </xdr:cNvPr>
        <xdr:cNvCxnSpPr/>
      </xdr:nvCxnSpPr>
      <xdr:spPr>
        <a:xfrm>
          <a:off x="14300200" y="1337733"/>
          <a:ext cx="783167" cy="0"/>
        </a:xfrm>
        <a:prstGeom prst="straightConnector1">
          <a:avLst/>
        </a:prstGeom>
        <a:ln w="38100">
          <a:tailEnd type="triangle"/>
        </a:ln>
      </xdr:spPr>
      <xdr:style>
        <a:lnRef idx="1">
          <a:schemeClr val="dk1"/>
        </a:lnRef>
        <a:fillRef idx="0">
          <a:schemeClr val="dk1"/>
        </a:fillRef>
        <a:effectRef idx="0">
          <a:schemeClr val="dk1"/>
        </a:effectRef>
        <a:fontRef idx="minor">
          <a:schemeClr val="tx1"/>
        </a:fontRef>
      </xdr:style>
    </xdr:cxnSp>
    <xdr:clientData/>
  </xdr:twoCellAnchor>
  <xdr:twoCellAnchor>
    <xdr:from>
      <xdr:col>10</xdr:col>
      <xdr:colOff>279400</xdr:colOff>
      <xdr:row>18</xdr:row>
      <xdr:rowOff>16934</xdr:rowOff>
    </xdr:from>
    <xdr:to>
      <xdr:col>10</xdr:col>
      <xdr:colOff>1062567</xdr:colOff>
      <xdr:row>18</xdr:row>
      <xdr:rowOff>16934</xdr:rowOff>
    </xdr:to>
    <xdr:cxnSp macro="">
      <xdr:nvCxnSpPr>
        <xdr:cNvPr id="5" name="直線矢印コネクタ 4">
          <a:extLst>
            <a:ext uri="{FF2B5EF4-FFF2-40B4-BE49-F238E27FC236}">
              <a16:creationId xmlns:a16="http://schemas.microsoft.com/office/drawing/2014/main" id="{36CE727D-0A5E-C549-8308-FC69A37C3097}"/>
            </a:ext>
          </a:extLst>
        </xdr:cNvPr>
        <xdr:cNvCxnSpPr/>
      </xdr:nvCxnSpPr>
      <xdr:spPr>
        <a:xfrm>
          <a:off x="14300200" y="3386667"/>
          <a:ext cx="783167" cy="0"/>
        </a:xfrm>
        <a:prstGeom prst="straightConnector1">
          <a:avLst/>
        </a:prstGeom>
        <a:ln w="38100">
          <a:tailEnd type="triangle"/>
        </a:ln>
      </xdr:spPr>
      <xdr:style>
        <a:lnRef idx="1">
          <a:schemeClr val="dk1"/>
        </a:lnRef>
        <a:fillRef idx="0">
          <a:schemeClr val="dk1"/>
        </a:fillRef>
        <a:effectRef idx="0">
          <a:schemeClr val="dk1"/>
        </a:effectRef>
        <a:fontRef idx="minor">
          <a:schemeClr val="tx1"/>
        </a:fontRef>
      </xdr:style>
    </xdr:cxnSp>
    <xdr:clientData/>
  </xdr:twoCellAnchor>
  <xdr:twoCellAnchor>
    <xdr:from>
      <xdr:col>10</xdr:col>
      <xdr:colOff>279400</xdr:colOff>
      <xdr:row>28</xdr:row>
      <xdr:rowOff>169334</xdr:rowOff>
    </xdr:from>
    <xdr:to>
      <xdr:col>10</xdr:col>
      <xdr:colOff>1062567</xdr:colOff>
      <xdr:row>28</xdr:row>
      <xdr:rowOff>169334</xdr:rowOff>
    </xdr:to>
    <xdr:cxnSp macro="">
      <xdr:nvCxnSpPr>
        <xdr:cNvPr id="6" name="直線矢印コネクタ 5">
          <a:extLst>
            <a:ext uri="{FF2B5EF4-FFF2-40B4-BE49-F238E27FC236}">
              <a16:creationId xmlns:a16="http://schemas.microsoft.com/office/drawing/2014/main" id="{C74E8C12-BB7D-1246-B32F-444CB6AB8BBD}"/>
            </a:ext>
          </a:extLst>
        </xdr:cNvPr>
        <xdr:cNvCxnSpPr/>
      </xdr:nvCxnSpPr>
      <xdr:spPr>
        <a:xfrm>
          <a:off x="14300200" y="5401734"/>
          <a:ext cx="783167" cy="0"/>
        </a:xfrm>
        <a:prstGeom prst="straightConnector1">
          <a:avLst/>
        </a:prstGeom>
        <a:ln w="38100">
          <a:tailEnd type="triangle"/>
        </a:ln>
      </xdr:spPr>
      <xdr:style>
        <a:lnRef idx="1">
          <a:schemeClr val="dk1"/>
        </a:lnRef>
        <a:fillRef idx="0">
          <a:schemeClr val="dk1"/>
        </a:fillRef>
        <a:effectRef idx="0">
          <a:schemeClr val="dk1"/>
        </a:effectRef>
        <a:fontRef idx="minor">
          <a:schemeClr val="tx1"/>
        </a:fontRef>
      </xdr:style>
    </xdr:cxnSp>
    <xdr:clientData/>
  </xdr:twoCellAnchor>
  <xdr:twoCellAnchor>
    <xdr:from>
      <xdr:col>9</xdr:col>
      <xdr:colOff>364066</xdr:colOff>
      <xdr:row>40</xdr:row>
      <xdr:rowOff>-1</xdr:rowOff>
    </xdr:from>
    <xdr:to>
      <xdr:col>9</xdr:col>
      <xdr:colOff>1147234</xdr:colOff>
      <xdr:row>40</xdr:row>
      <xdr:rowOff>-1</xdr:rowOff>
    </xdr:to>
    <xdr:cxnSp macro="">
      <xdr:nvCxnSpPr>
        <xdr:cNvPr id="7" name="直線矢印コネクタ 6">
          <a:extLst>
            <a:ext uri="{FF2B5EF4-FFF2-40B4-BE49-F238E27FC236}">
              <a16:creationId xmlns:a16="http://schemas.microsoft.com/office/drawing/2014/main" id="{E27EDE51-5B6B-4249-ABC4-1AC8E54BEA24}"/>
            </a:ext>
          </a:extLst>
        </xdr:cNvPr>
        <xdr:cNvCxnSpPr/>
      </xdr:nvCxnSpPr>
      <xdr:spPr>
        <a:xfrm>
          <a:off x="13030199" y="7653866"/>
          <a:ext cx="783168" cy="0"/>
        </a:xfrm>
        <a:prstGeom prst="straightConnector1">
          <a:avLst/>
        </a:prstGeom>
        <a:ln w="38100">
          <a:tailEnd type="triangle"/>
        </a:ln>
      </xdr:spPr>
      <xdr:style>
        <a:lnRef idx="1">
          <a:schemeClr val="dk1"/>
        </a:lnRef>
        <a:fillRef idx="0">
          <a:schemeClr val="dk1"/>
        </a:fillRef>
        <a:effectRef idx="0">
          <a:schemeClr val="dk1"/>
        </a:effectRef>
        <a:fontRef idx="minor">
          <a:schemeClr val="tx1"/>
        </a:fontRef>
      </xdr:style>
    </xdr:cxnSp>
    <xdr:clientData/>
  </xdr:twoCellAnchor>
  <xdr:twoCellAnchor>
    <xdr:from>
      <xdr:col>9</xdr:col>
      <xdr:colOff>364066</xdr:colOff>
      <xdr:row>47</xdr:row>
      <xdr:rowOff>1</xdr:rowOff>
    </xdr:from>
    <xdr:to>
      <xdr:col>9</xdr:col>
      <xdr:colOff>1147234</xdr:colOff>
      <xdr:row>47</xdr:row>
      <xdr:rowOff>1</xdr:rowOff>
    </xdr:to>
    <xdr:cxnSp macro="">
      <xdr:nvCxnSpPr>
        <xdr:cNvPr id="8" name="直線矢印コネクタ 7">
          <a:extLst>
            <a:ext uri="{FF2B5EF4-FFF2-40B4-BE49-F238E27FC236}">
              <a16:creationId xmlns:a16="http://schemas.microsoft.com/office/drawing/2014/main" id="{5BC76F3C-4BF6-0443-95FD-53C6970EFB3F}"/>
            </a:ext>
          </a:extLst>
        </xdr:cNvPr>
        <xdr:cNvCxnSpPr/>
      </xdr:nvCxnSpPr>
      <xdr:spPr>
        <a:xfrm>
          <a:off x="13030199" y="8957734"/>
          <a:ext cx="783168" cy="0"/>
        </a:xfrm>
        <a:prstGeom prst="straightConnector1">
          <a:avLst/>
        </a:prstGeom>
        <a:ln w="38100">
          <a:tailEnd type="triangle"/>
        </a:ln>
      </xdr:spPr>
      <xdr:style>
        <a:lnRef idx="1">
          <a:schemeClr val="dk1"/>
        </a:lnRef>
        <a:fillRef idx="0">
          <a:schemeClr val="dk1"/>
        </a:fillRef>
        <a:effectRef idx="0">
          <a:schemeClr val="dk1"/>
        </a:effectRef>
        <a:fontRef idx="minor">
          <a:schemeClr val="tx1"/>
        </a:fontRef>
      </xdr:style>
    </xdr:cxnSp>
    <xdr:clientData/>
  </xdr:twoCellAnchor>
  <xdr:twoCellAnchor>
    <xdr:from>
      <xdr:col>9</xdr:col>
      <xdr:colOff>364066</xdr:colOff>
      <xdr:row>54</xdr:row>
      <xdr:rowOff>1</xdr:rowOff>
    </xdr:from>
    <xdr:to>
      <xdr:col>9</xdr:col>
      <xdr:colOff>1147234</xdr:colOff>
      <xdr:row>54</xdr:row>
      <xdr:rowOff>1</xdr:rowOff>
    </xdr:to>
    <xdr:cxnSp macro="">
      <xdr:nvCxnSpPr>
        <xdr:cNvPr id="9" name="直線矢印コネクタ 8">
          <a:extLst>
            <a:ext uri="{FF2B5EF4-FFF2-40B4-BE49-F238E27FC236}">
              <a16:creationId xmlns:a16="http://schemas.microsoft.com/office/drawing/2014/main" id="{07603CC3-BAD6-AF4E-8022-D188CA589B8A}"/>
            </a:ext>
          </a:extLst>
        </xdr:cNvPr>
        <xdr:cNvCxnSpPr/>
      </xdr:nvCxnSpPr>
      <xdr:spPr>
        <a:xfrm>
          <a:off x="13030199" y="10261601"/>
          <a:ext cx="783168" cy="0"/>
        </a:xfrm>
        <a:prstGeom prst="straightConnector1">
          <a:avLst/>
        </a:prstGeom>
        <a:ln w="38100">
          <a:tailEnd type="triangle"/>
        </a:ln>
      </xdr:spPr>
      <xdr:style>
        <a:lnRef idx="1">
          <a:schemeClr val="dk1"/>
        </a:lnRef>
        <a:fillRef idx="0">
          <a:schemeClr val="dk1"/>
        </a:fillRef>
        <a:effectRef idx="0">
          <a:schemeClr val="dk1"/>
        </a:effectRef>
        <a:fontRef idx="minor">
          <a:schemeClr val="tx1"/>
        </a:fontRef>
      </xdr:style>
    </xdr:cxnSp>
    <xdr:clientData/>
  </xdr:twoCellAnchor>
  <xdr:twoCellAnchor>
    <xdr:from>
      <xdr:col>9</xdr:col>
      <xdr:colOff>364066</xdr:colOff>
      <xdr:row>62</xdr:row>
      <xdr:rowOff>0</xdr:rowOff>
    </xdr:from>
    <xdr:to>
      <xdr:col>9</xdr:col>
      <xdr:colOff>1147234</xdr:colOff>
      <xdr:row>62</xdr:row>
      <xdr:rowOff>0</xdr:rowOff>
    </xdr:to>
    <xdr:cxnSp macro="">
      <xdr:nvCxnSpPr>
        <xdr:cNvPr id="10" name="直線矢印コネクタ 9">
          <a:extLst>
            <a:ext uri="{FF2B5EF4-FFF2-40B4-BE49-F238E27FC236}">
              <a16:creationId xmlns:a16="http://schemas.microsoft.com/office/drawing/2014/main" id="{699AC003-5659-474C-849D-3FE67C16903D}"/>
            </a:ext>
          </a:extLst>
        </xdr:cNvPr>
        <xdr:cNvCxnSpPr/>
      </xdr:nvCxnSpPr>
      <xdr:spPr>
        <a:xfrm>
          <a:off x="13030199" y="11751733"/>
          <a:ext cx="783168" cy="0"/>
        </a:xfrm>
        <a:prstGeom prst="straightConnector1">
          <a:avLst/>
        </a:prstGeom>
        <a:ln w="38100">
          <a:tailEnd type="triangle"/>
        </a:ln>
      </xdr:spPr>
      <xdr:style>
        <a:lnRef idx="1">
          <a:schemeClr val="dk1"/>
        </a:lnRef>
        <a:fillRef idx="0">
          <a:schemeClr val="dk1"/>
        </a:fillRef>
        <a:effectRef idx="0">
          <a:schemeClr val="dk1"/>
        </a:effectRef>
        <a:fontRef idx="minor">
          <a:schemeClr val="tx1"/>
        </a:fontRef>
      </xdr:style>
    </xdr:cxnSp>
    <xdr:clientData/>
  </xdr:twoCellAnchor>
  <xdr:twoCellAnchor>
    <xdr:from>
      <xdr:col>9</xdr:col>
      <xdr:colOff>364066</xdr:colOff>
      <xdr:row>69</xdr:row>
      <xdr:rowOff>16934</xdr:rowOff>
    </xdr:from>
    <xdr:to>
      <xdr:col>9</xdr:col>
      <xdr:colOff>1147234</xdr:colOff>
      <xdr:row>69</xdr:row>
      <xdr:rowOff>16934</xdr:rowOff>
    </xdr:to>
    <xdr:cxnSp macro="">
      <xdr:nvCxnSpPr>
        <xdr:cNvPr id="11" name="直線矢印コネクタ 10">
          <a:extLst>
            <a:ext uri="{FF2B5EF4-FFF2-40B4-BE49-F238E27FC236}">
              <a16:creationId xmlns:a16="http://schemas.microsoft.com/office/drawing/2014/main" id="{363CB5E5-C50F-734C-949E-278A0AF3293F}"/>
            </a:ext>
          </a:extLst>
        </xdr:cNvPr>
        <xdr:cNvCxnSpPr/>
      </xdr:nvCxnSpPr>
      <xdr:spPr>
        <a:xfrm>
          <a:off x="13030199" y="13072534"/>
          <a:ext cx="783168" cy="0"/>
        </a:xfrm>
        <a:prstGeom prst="straightConnector1">
          <a:avLst/>
        </a:prstGeom>
        <a:ln w="38100">
          <a:tailEnd type="triangle"/>
        </a:ln>
      </xdr:spPr>
      <xdr:style>
        <a:lnRef idx="1">
          <a:schemeClr val="dk1"/>
        </a:lnRef>
        <a:fillRef idx="0">
          <a:schemeClr val="dk1"/>
        </a:fillRef>
        <a:effectRef idx="0">
          <a:schemeClr val="dk1"/>
        </a:effectRef>
        <a:fontRef idx="minor">
          <a:schemeClr val="tx1"/>
        </a:fontRef>
      </xdr:style>
    </xdr:cxnSp>
    <xdr:clientData/>
  </xdr:twoCellAnchor>
  <xdr:twoCellAnchor>
    <xdr:from>
      <xdr:col>9</xdr:col>
      <xdr:colOff>364066</xdr:colOff>
      <xdr:row>76</xdr:row>
      <xdr:rowOff>1</xdr:rowOff>
    </xdr:from>
    <xdr:to>
      <xdr:col>9</xdr:col>
      <xdr:colOff>1147234</xdr:colOff>
      <xdr:row>76</xdr:row>
      <xdr:rowOff>1</xdr:rowOff>
    </xdr:to>
    <xdr:cxnSp macro="">
      <xdr:nvCxnSpPr>
        <xdr:cNvPr id="12" name="直線矢印コネクタ 11">
          <a:extLst>
            <a:ext uri="{FF2B5EF4-FFF2-40B4-BE49-F238E27FC236}">
              <a16:creationId xmlns:a16="http://schemas.microsoft.com/office/drawing/2014/main" id="{95538F31-3F60-7F40-A6FE-E1962DFC8C63}"/>
            </a:ext>
          </a:extLst>
        </xdr:cNvPr>
        <xdr:cNvCxnSpPr/>
      </xdr:nvCxnSpPr>
      <xdr:spPr>
        <a:xfrm>
          <a:off x="13030199" y="14359468"/>
          <a:ext cx="783168" cy="0"/>
        </a:xfrm>
        <a:prstGeom prst="straightConnector1">
          <a:avLst/>
        </a:prstGeom>
        <a:ln w="38100">
          <a:tailEnd type="triangle"/>
        </a:ln>
      </xdr:spPr>
      <xdr:style>
        <a:lnRef idx="1">
          <a:schemeClr val="dk1"/>
        </a:lnRef>
        <a:fillRef idx="0">
          <a:schemeClr val="dk1"/>
        </a:fillRef>
        <a:effectRef idx="0">
          <a:schemeClr val="dk1"/>
        </a:effectRef>
        <a:fontRef idx="minor">
          <a:schemeClr val="tx1"/>
        </a:fontRef>
      </xdr:style>
    </xdr:cxnSp>
    <xdr:clientData/>
  </xdr:twoCellAnchor>
  <xdr:twoCellAnchor>
    <xdr:from>
      <xdr:col>17</xdr:col>
      <xdr:colOff>829732</xdr:colOff>
      <xdr:row>36</xdr:row>
      <xdr:rowOff>16933</xdr:rowOff>
    </xdr:from>
    <xdr:to>
      <xdr:col>18</xdr:col>
      <xdr:colOff>169333</xdr:colOff>
      <xdr:row>55</xdr:row>
      <xdr:rowOff>135466</xdr:rowOff>
    </xdr:to>
    <xdr:sp macro="" textlink="">
      <xdr:nvSpPr>
        <xdr:cNvPr id="13" name="右中かっこ 12">
          <a:extLst>
            <a:ext uri="{FF2B5EF4-FFF2-40B4-BE49-F238E27FC236}">
              <a16:creationId xmlns:a16="http://schemas.microsoft.com/office/drawing/2014/main" id="{706D4952-779B-5747-8D4A-F79ED9D12711}"/>
            </a:ext>
          </a:extLst>
        </xdr:cNvPr>
        <xdr:cNvSpPr/>
      </xdr:nvSpPr>
      <xdr:spPr>
        <a:xfrm>
          <a:off x="25145999" y="6925733"/>
          <a:ext cx="694267" cy="3657600"/>
        </a:xfrm>
        <a:prstGeom prst="rightBrace">
          <a:avLst/>
        </a:prstGeom>
        <a:noFill/>
        <a:ln w="38100">
          <a:solidFill>
            <a:schemeClr val="tx1"/>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18</xdr:col>
      <xdr:colOff>372533</xdr:colOff>
      <xdr:row>1</xdr:row>
      <xdr:rowOff>16932</xdr:rowOff>
    </xdr:from>
    <xdr:to>
      <xdr:col>18</xdr:col>
      <xdr:colOff>1066800</xdr:colOff>
      <xdr:row>33</xdr:row>
      <xdr:rowOff>16933</xdr:rowOff>
    </xdr:to>
    <xdr:sp macro="" textlink="">
      <xdr:nvSpPr>
        <xdr:cNvPr id="14" name="右中かっこ 13">
          <a:extLst>
            <a:ext uri="{FF2B5EF4-FFF2-40B4-BE49-F238E27FC236}">
              <a16:creationId xmlns:a16="http://schemas.microsoft.com/office/drawing/2014/main" id="{F9DA4301-A6C3-A040-A655-E9DD1A73E546}"/>
            </a:ext>
          </a:extLst>
        </xdr:cNvPr>
        <xdr:cNvSpPr/>
      </xdr:nvSpPr>
      <xdr:spPr>
        <a:xfrm>
          <a:off x="26043466" y="220132"/>
          <a:ext cx="694267" cy="5960534"/>
        </a:xfrm>
        <a:prstGeom prst="rightBrace">
          <a:avLst/>
        </a:prstGeom>
        <a:noFill/>
        <a:ln w="38100">
          <a:solidFill>
            <a:schemeClr val="tx1"/>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17</xdr:col>
      <xdr:colOff>829732</xdr:colOff>
      <xdr:row>58</xdr:row>
      <xdr:rowOff>33866</xdr:rowOff>
    </xdr:from>
    <xdr:to>
      <xdr:col>18</xdr:col>
      <xdr:colOff>169333</xdr:colOff>
      <xdr:row>77</xdr:row>
      <xdr:rowOff>152400</xdr:rowOff>
    </xdr:to>
    <xdr:sp macro="" textlink="">
      <xdr:nvSpPr>
        <xdr:cNvPr id="15" name="右中かっこ 14">
          <a:extLst>
            <a:ext uri="{FF2B5EF4-FFF2-40B4-BE49-F238E27FC236}">
              <a16:creationId xmlns:a16="http://schemas.microsoft.com/office/drawing/2014/main" id="{DABDCB5F-FD30-C24C-869F-1FA0607FF017}"/>
            </a:ext>
          </a:extLst>
        </xdr:cNvPr>
        <xdr:cNvSpPr/>
      </xdr:nvSpPr>
      <xdr:spPr>
        <a:xfrm>
          <a:off x="25145999" y="11040533"/>
          <a:ext cx="694267" cy="3657600"/>
        </a:xfrm>
        <a:prstGeom prst="rightBrace">
          <a:avLst/>
        </a:prstGeom>
        <a:noFill/>
        <a:ln w="38100">
          <a:solidFill>
            <a:schemeClr val="tx1"/>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35</xdr:col>
      <xdr:colOff>406399</xdr:colOff>
      <xdr:row>47</xdr:row>
      <xdr:rowOff>84667</xdr:rowOff>
    </xdr:from>
    <xdr:to>
      <xdr:col>35</xdr:col>
      <xdr:colOff>1100666</xdr:colOff>
      <xdr:row>67</xdr:row>
      <xdr:rowOff>16933</xdr:rowOff>
    </xdr:to>
    <xdr:sp macro="" textlink="">
      <xdr:nvSpPr>
        <xdr:cNvPr id="16" name="右中かっこ 15">
          <a:extLst>
            <a:ext uri="{FF2B5EF4-FFF2-40B4-BE49-F238E27FC236}">
              <a16:creationId xmlns:a16="http://schemas.microsoft.com/office/drawing/2014/main" id="{01D57A59-58F9-FB44-A7A7-32B1C1416A84}"/>
            </a:ext>
          </a:extLst>
        </xdr:cNvPr>
        <xdr:cNvSpPr/>
      </xdr:nvSpPr>
      <xdr:spPr>
        <a:xfrm>
          <a:off x="41842266" y="9042400"/>
          <a:ext cx="694267" cy="3657600"/>
        </a:xfrm>
        <a:prstGeom prst="rightBrace">
          <a:avLst/>
        </a:prstGeom>
        <a:noFill/>
        <a:ln w="38100">
          <a:solidFill>
            <a:schemeClr val="tx1"/>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wsDr>
</file>

<file path=xl/drawings/drawing2.xml><?xml version="1.0" encoding="utf-8"?>
<xdr:wsDr xmlns:xdr="http://schemas.openxmlformats.org/drawingml/2006/spreadsheetDrawing" xmlns:a="http://schemas.openxmlformats.org/drawingml/2006/main">
  <xdr:twoCellAnchor editAs="oneCell">
    <xdr:from>
      <xdr:col>6</xdr:col>
      <xdr:colOff>444500</xdr:colOff>
      <xdr:row>9</xdr:row>
      <xdr:rowOff>42334</xdr:rowOff>
    </xdr:from>
    <xdr:to>
      <xdr:col>11</xdr:col>
      <xdr:colOff>512233</xdr:colOff>
      <xdr:row>24</xdr:row>
      <xdr:rowOff>25401</xdr:rowOff>
    </xdr:to>
    <xdr:pic>
      <xdr:nvPicPr>
        <xdr:cNvPr id="4" name="図 3">
          <a:extLst>
            <a:ext uri="{FF2B5EF4-FFF2-40B4-BE49-F238E27FC236}">
              <a16:creationId xmlns:a16="http://schemas.microsoft.com/office/drawing/2014/main" id="{5A8DB516-6D56-254E-A95C-B35B9341929F}"/>
            </a:ext>
          </a:extLst>
        </xdr:cNvPr>
        <xdr:cNvPicPr>
          <a:picLocks noChangeAspect="1"/>
        </xdr:cNvPicPr>
      </xdr:nvPicPr>
      <xdr:blipFill>
        <a:blip xmlns:r="http://schemas.openxmlformats.org/officeDocument/2006/relationships" r:embed="rId1"/>
        <a:stretch>
          <a:fillRect/>
        </a:stretch>
      </xdr:blipFill>
      <xdr:spPr>
        <a:xfrm>
          <a:off x="6985000" y="1037167"/>
          <a:ext cx="3454400" cy="3771900"/>
        </a:xfrm>
        <a:prstGeom prst="rect">
          <a:avLst/>
        </a:prstGeom>
      </xdr:spPr>
    </xdr:pic>
    <xdr:clientData/>
  </xdr:twoCellAnchor>
  <xdr:twoCellAnchor editAs="oneCell">
    <xdr:from>
      <xdr:col>18</xdr:col>
      <xdr:colOff>486833</xdr:colOff>
      <xdr:row>9</xdr:row>
      <xdr:rowOff>42334</xdr:rowOff>
    </xdr:from>
    <xdr:to>
      <xdr:col>23</xdr:col>
      <xdr:colOff>643466</xdr:colOff>
      <xdr:row>24</xdr:row>
      <xdr:rowOff>25401</xdr:rowOff>
    </xdr:to>
    <xdr:pic>
      <xdr:nvPicPr>
        <xdr:cNvPr id="8" name="図 7">
          <a:extLst>
            <a:ext uri="{FF2B5EF4-FFF2-40B4-BE49-F238E27FC236}">
              <a16:creationId xmlns:a16="http://schemas.microsoft.com/office/drawing/2014/main" id="{80E14DD6-D261-C248-B866-FF3D1B797F92}"/>
            </a:ext>
          </a:extLst>
        </xdr:cNvPr>
        <xdr:cNvPicPr>
          <a:picLocks noChangeAspect="1"/>
        </xdr:cNvPicPr>
      </xdr:nvPicPr>
      <xdr:blipFill>
        <a:blip xmlns:r="http://schemas.openxmlformats.org/officeDocument/2006/relationships" r:embed="rId2"/>
        <a:stretch>
          <a:fillRect/>
        </a:stretch>
      </xdr:blipFill>
      <xdr:spPr>
        <a:xfrm>
          <a:off x="17737666" y="1037167"/>
          <a:ext cx="3543300" cy="3771900"/>
        </a:xfrm>
        <a:prstGeom prst="rect">
          <a:avLst/>
        </a:prstGeom>
      </xdr:spPr>
    </xdr:pic>
    <xdr:clientData/>
  </xdr:twoCellAnchor>
  <xdr:twoCellAnchor editAs="oneCell">
    <xdr:from>
      <xdr:col>30</xdr:col>
      <xdr:colOff>444495</xdr:colOff>
      <xdr:row>9</xdr:row>
      <xdr:rowOff>42334</xdr:rowOff>
    </xdr:from>
    <xdr:to>
      <xdr:col>35</xdr:col>
      <xdr:colOff>448728</xdr:colOff>
      <xdr:row>23</xdr:row>
      <xdr:rowOff>190501</xdr:rowOff>
    </xdr:to>
    <xdr:pic>
      <xdr:nvPicPr>
        <xdr:cNvPr id="9" name="図 8">
          <a:extLst>
            <a:ext uri="{FF2B5EF4-FFF2-40B4-BE49-F238E27FC236}">
              <a16:creationId xmlns:a16="http://schemas.microsoft.com/office/drawing/2014/main" id="{90E2FAB1-7F6F-0042-A654-3AB47AD31E84}"/>
            </a:ext>
          </a:extLst>
        </xdr:cNvPr>
        <xdr:cNvPicPr>
          <a:picLocks noChangeAspect="1"/>
        </xdr:cNvPicPr>
      </xdr:nvPicPr>
      <xdr:blipFill>
        <a:blip xmlns:r="http://schemas.openxmlformats.org/officeDocument/2006/relationships" r:embed="rId3"/>
        <a:stretch>
          <a:fillRect/>
        </a:stretch>
      </xdr:blipFill>
      <xdr:spPr>
        <a:xfrm>
          <a:off x="28320995" y="1037167"/>
          <a:ext cx="3390900" cy="3683000"/>
        </a:xfrm>
        <a:prstGeom prst="rect">
          <a:avLst/>
        </a:prstGeom>
      </xdr:spPr>
    </xdr:pic>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2A8D6BF-37E7-2147-B5DA-97D9EFFA81A5}">
  <sheetPr>
    <tabColor theme="7" tint="0.79998168889431442"/>
  </sheetPr>
  <dimension ref="A1:Z207"/>
  <sheetViews>
    <sheetView zoomScale="70" zoomScaleNormal="70" workbookViewId="0">
      <pane xSplit="1" ySplit="1" topLeftCell="B2" activePane="bottomRight" state="frozen"/>
      <selection activeCell="K80" sqref="K80"/>
      <selection pane="topRight" activeCell="K80" sqref="K80"/>
      <selection pane="bottomLeft" activeCell="K80" sqref="K80"/>
      <selection pane="bottomRight" activeCell="R31" sqref="R31"/>
    </sheetView>
  </sheetViews>
  <sheetFormatPr baseColWidth="10" defaultColWidth="7.5703125" defaultRowHeight="18"/>
  <cols>
    <col min="1" max="1" width="21" style="3" bestFit="1" customWidth="1"/>
    <col min="2" max="3" width="10.28515625" style="3" customWidth="1"/>
    <col min="4" max="4" width="14.140625" style="3" customWidth="1"/>
    <col min="5" max="5" width="13.28515625" style="3" customWidth="1"/>
    <col min="6" max="8" width="10.28515625" style="3" customWidth="1"/>
    <col min="9" max="9" width="14.140625" style="3" customWidth="1"/>
    <col min="10" max="10" width="20.42578125" style="3" customWidth="1"/>
    <col min="11" max="11" width="15.5703125" style="3" customWidth="1"/>
    <col min="12" max="12" width="11" style="4" customWidth="1"/>
    <col min="13" max="14" width="11" style="3" customWidth="1"/>
    <col min="15" max="15" width="11.5703125" style="3" customWidth="1"/>
    <col min="16" max="16" width="8.7109375" style="3" customWidth="1"/>
    <col min="17" max="17" width="7.5703125" style="2"/>
    <col min="18" max="18" width="16.7109375" style="70" customWidth="1"/>
    <col min="19" max="19" width="23.5703125" style="70" customWidth="1"/>
    <col min="20" max="20" width="5.85546875" style="70" customWidth="1"/>
    <col min="21" max="25" width="9.85546875" style="70" customWidth="1"/>
    <col min="26" max="26" width="7.5703125" style="70"/>
    <col min="27" max="16384" width="7.5703125" style="1"/>
  </cols>
  <sheetData>
    <row r="1" spans="1:26" s="41" customFormat="1" ht="49" customHeight="1" thickBot="1">
      <c r="A1" s="45" t="s">
        <v>231</v>
      </c>
      <c r="B1" s="45" t="s">
        <v>230</v>
      </c>
      <c r="C1" s="45" t="s">
        <v>229</v>
      </c>
      <c r="D1" s="44"/>
      <c r="E1" s="44" t="s">
        <v>228</v>
      </c>
      <c r="F1" s="45" t="s">
        <v>227</v>
      </c>
      <c r="G1" s="45" t="s">
        <v>226</v>
      </c>
      <c r="H1" s="45" t="s">
        <v>225</v>
      </c>
      <c r="I1" s="44" t="s">
        <v>224</v>
      </c>
      <c r="J1" s="44" t="s">
        <v>223</v>
      </c>
      <c r="K1" s="42" t="s">
        <v>222</v>
      </c>
      <c r="L1" s="43" t="s">
        <v>221</v>
      </c>
      <c r="M1" s="43" t="s">
        <v>220</v>
      </c>
      <c r="N1" s="43" t="s">
        <v>219</v>
      </c>
      <c r="O1" s="42" t="s">
        <v>218</v>
      </c>
      <c r="P1" s="42" t="s">
        <v>1221</v>
      </c>
      <c r="R1" s="107"/>
      <c r="S1" s="107"/>
      <c r="T1" s="107"/>
      <c r="U1" s="107"/>
      <c r="V1" s="107"/>
      <c r="W1" s="107"/>
      <c r="X1" s="107"/>
      <c r="Y1" s="107"/>
      <c r="Z1" s="107"/>
    </row>
    <row r="2" spans="1:26" ht="14.5" customHeight="1">
      <c r="A2" s="28" t="s">
        <v>216</v>
      </c>
      <c r="B2" s="28">
        <v>1</v>
      </c>
      <c r="C2" s="28">
        <v>69</v>
      </c>
      <c r="D2" s="28" t="s">
        <v>4</v>
      </c>
      <c r="E2" s="28" t="s">
        <v>8</v>
      </c>
      <c r="F2" s="28">
        <v>28</v>
      </c>
      <c r="G2" s="28"/>
      <c r="H2" s="28">
        <v>1</v>
      </c>
      <c r="I2" s="28" t="s">
        <v>4</v>
      </c>
      <c r="J2" s="28" t="s">
        <v>8</v>
      </c>
      <c r="K2" s="29" t="s">
        <v>125</v>
      </c>
      <c r="L2" s="37" t="s">
        <v>124</v>
      </c>
      <c r="M2" s="37" t="s">
        <v>124</v>
      </c>
      <c r="N2" s="37" t="s">
        <v>124</v>
      </c>
      <c r="O2" s="4">
        <v>44.912876820558502</v>
      </c>
      <c r="P2" s="3">
        <v>1.43552268167026</v>
      </c>
      <c r="Q2" s="1"/>
      <c r="R2" s="317" t="s">
        <v>191</v>
      </c>
      <c r="S2" s="317" t="s">
        <v>215</v>
      </c>
      <c r="T2" s="314" t="s">
        <v>190</v>
      </c>
      <c r="U2" s="322" t="s">
        <v>189</v>
      </c>
      <c r="V2" s="322"/>
      <c r="W2" s="322"/>
      <c r="X2" s="322"/>
      <c r="Y2" s="322"/>
      <c r="Z2" s="320" t="s">
        <v>188</v>
      </c>
    </row>
    <row r="3" spans="1:26">
      <c r="A3" s="28" t="s">
        <v>214</v>
      </c>
      <c r="B3" s="28">
        <v>1</v>
      </c>
      <c r="C3" s="28">
        <v>69</v>
      </c>
      <c r="D3" s="28" t="s">
        <v>4</v>
      </c>
      <c r="E3" s="28" t="s">
        <v>8</v>
      </c>
      <c r="F3" s="28">
        <v>28</v>
      </c>
      <c r="G3" s="28"/>
      <c r="H3" s="28">
        <v>1</v>
      </c>
      <c r="I3" s="28" t="s">
        <v>4</v>
      </c>
      <c r="J3" s="28" t="s">
        <v>8</v>
      </c>
      <c r="K3" s="29" t="s">
        <v>125</v>
      </c>
      <c r="L3" s="37" t="s">
        <v>124</v>
      </c>
      <c r="M3" s="37" t="s">
        <v>124</v>
      </c>
      <c r="N3" s="37" t="s">
        <v>124</v>
      </c>
      <c r="O3" s="4">
        <v>44.912876820558502</v>
      </c>
      <c r="P3" s="3">
        <v>1.43552268167026</v>
      </c>
      <c r="Q3" s="1"/>
      <c r="R3" s="318"/>
      <c r="S3" s="318"/>
      <c r="T3" s="315"/>
      <c r="U3" s="177" t="s">
        <v>4</v>
      </c>
      <c r="V3" s="177" t="s">
        <v>67</v>
      </c>
      <c r="W3" s="177" t="s">
        <v>5</v>
      </c>
      <c r="X3" s="177" t="s">
        <v>1</v>
      </c>
      <c r="Y3" s="177" t="s">
        <v>186</v>
      </c>
      <c r="Z3" s="321"/>
    </row>
    <row r="4" spans="1:26" ht="15" customHeight="1">
      <c r="A4" s="30" t="s">
        <v>213</v>
      </c>
      <c r="B4" s="30">
        <v>1</v>
      </c>
      <c r="C4" s="30">
        <v>69</v>
      </c>
      <c r="D4" s="30" t="s">
        <v>4</v>
      </c>
      <c r="E4" s="30" t="s">
        <v>8</v>
      </c>
      <c r="F4" s="30">
        <v>27</v>
      </c>
      <c r="G4" s="30"/>
      <c r="H4" s="30">
        <v>1</v>
      </c>
      <c r="I4" s="30" t="s">
        <v>67</v>
      </c>
      <c r="J4" s="30" t="s">
        <v>8</v>
      </c>
      <c r="K4" s="31" t="s">
        <v>125</v>
      </c>
      <c r="L4" s="37" t="s">
        <v>124</v>
      </c>
      <c r="M4" s="37" t="s">
        <v>124</v>
      </c>
      <c r="N4" s="37" t="s">
        <v>124</v>
      </c>
      <c r="O4" s="4">
        <v>37.414029300926501</v>
      </c>
      <c r="P4" s="3">
        <v>0.68766199163091302</v>
      </c>
      <c r="Q4" s="1"/>
      <c r="R4" s="314" t="s">
        <v>184</v>
      </c>
      <c r="S4" s="98" t="s">
        <v>206</v>
      </c>
      <c r="T4" s="98">
        <f>COUNTIFS(A2:A200, "*_01", D2:D200, "IFE", K2:K200, "Perpendicular")</f>
        <v>15</v>
      </c>
      <c r="U4" s="99">
        <f>COUNTIFS($D$2:$D$200, "IFE", $K$2:$K$200, "Perpendicular", $I$2:$I$200, U3)</f>
        <v>26</v>
      </c>
      <c r="V4" s="99">
        <f t="shared" ref="V4:Y4" si="0">COUNTIFS($D$2:$D$200, "IFE", $K$2:$K$200, "Perpendicular", $I$2:$I$200, V3)</f>
        <v>3</v>
      </c>
      <c r="W4" s="99">
        <f t="shared" si="0"/>
        <v>0</v>
      </c>
      <c r="X4" s="99">
        <f t="shared" si="0"/>
        <v>0</v>
      </c>
      <c r="Y4" s="99">
        <f t="shared" si="0"/>
        <v>3</v>
      </c>
      <c r="Z4" s="99">
        <f t="shared" ref="Z4:Z11" si="1">SUM(U4:Y4)</f>
        <v>32</v>
      </c>
    </row>
    <row r="5" spans="1:26">
      <c r="A5" s="30" t="s">
        <v>212</v>
      </c>
      <c r="B5" s="30">
        <v>1</v>
      </c>
      <c r="C5" s="30">
        <v>69</v>
      </c>
      <c r="D5" s="30" t="s">
        <v>4</v>
      </c>
      <c r="E5" s="30" t="s">
        <v>8</v>
      </c>
      <c r="F5" s="30">
        <v>27</v>
      </c>
      <c r="G5" s="30"/>
      <c r="H5" s="30">
        <v>1</v>
      </c>
      <c r="I5" s="30" t="s">
        <v>4</v>
      </c>
      <c r="J5" s="30" t="s">
        <v>8</v>
      </c>
      <c r="K5" s="31" t="s">
        <v>125</v>
      </c>
      <c r="L5" s="37" t="s">
        <v>124</v>
      </c>
      <c r="M5" s="37" t="s">
        <v>124</v>
      </c>
      <c r="N5" s="37" t="s">
        <v>124</v>
      </c>
      <c r="O5" s="4">
        <v>37.414029300926501</v>
      </c>
      <c r="P5" s="3">
        <v>0.68766199163091302</v>
      </c>
      <c r="Q5" s="1"/>
      <c r="R5" s="315"/>
      <c r="S5" s="100" t="s">
        <v>204</v>
      </c>
      <c r="T5" s="100">
        <f>COUNTIFS(A2:A200, "*_01", D2:D200, "IFE", K2:K200, "Horizontal")</f>
        <v>6</v>
      </c>
      <c r="U5" s="179">
        <f>COUNTIFS($D$2:$D$200, "IFE", $K$2:$K$200, "Horizontal", $I$2:$I$200, U3)</f>
        <v>11</v>
      </c>
      <c r="V5" s="179">
        <f t="shared" ref="V5:Y5" si="2">COUNTIFS($D$2:$D$200, "IFE", $K$2:$K$200, "Horizontal", $I$2:$I$200, V3)</f>
        <v>1</v>
      </c>
      <c r="W5" s="179">
        <f t="shared" si="2"/>
        <v>0</v>
      </c>
      <c r="X5" s="179">
        <f t="shared" si="2"/>
        <v>0</v>
      </c>
      <c r="Y5" s="179">
        <f t="shared" si="2"/>
        <v>0</v>
      </c>
      <c r="Z5" s="101">
        <f t="shared" si="1"/>
        <v>12</v>
      </c>
    </row>
    <row r="6" spans="1:26" ht="15" customHeight="1">
      <c r="A6" s="28" t="s">
        <v>211</v>
      </c>
      <c r="B6" s="28">
        <v>1</v>
      </c>
      <c r="C6" s="28">
        <v>69</v>
      </c>
      <c r="D6" s="28" t="s">
        <v>4</v>
      </c>
      <c r="E6" s="28" t="s">
        <v>8</v>
      </c>
      <c r="F6" s="28">
        <v>5</v>
      </c>
      <c r="G6" s="28"/>
      <c r="H6" s="28">
        <v>1</v>
      </c>
      <c r="I6" s="28" t="s">
        <v>4</v>
      </c>
      <c r="J6" s="28" t="s">
        <v>8</v>
      </c>
      <c r="K6" s="29" t="s">
        <v>125</v>
      </c>
      <c r="L6" s="37" t="s">
        <v>124</v>
      </c>
      <c r="M6" s="37" t="s">
        <v>124</v>
      </c>
      <c r="N6" s="37" t="s">
        <v>124</v>
      </c>
      <c r="O6" s="4">
        <v>41.281832170825297</v>
      </c>
      <c r="P6" s="3">
        <v>2.0626147195996398</v>
      </c>
      <c r="Q6" s="1"/>
      <c r="R6" s="314" t="s">
        <v>182</v>
      </c>
      <c r="S6" s="98" t="s">
        <v>206</v>
      </c>
      <c r="T6" s="98">
        <f>COUNTIFS(A2:A200, "*_01", D2:D200, "Upper", K2:K200, "Perpendicular")</f>
        <v>11</v>
      </c>
      <c r="U6" s="99">
        <f>COUNTIFS($D$2:$D$200, "Upper", $K$2:$K$200, "Perpendicular", $I$2:$I$200, U3)</f>
        <v>1</v>
      </c>
      <c r="V6" s="99">
        <f t="shared" ref="V6:Y6" si="3">COUNTIFS($D$2:$D$200, "Upper", $K$2:$K$200, "Perpendicular", $I$2:$I$200, V3)</f>
        <v>17</v>
      </c>
      <c r="W6" s="99">
        <f t="shared" si="3"/>
        <v>0</v>
      </c>
      <c r="X6" s="99">
        <f t="shared" si="3"/>
        <v>0</v>
      </c>
      <c r="Y6" s="99">
        <f t="shared" si="3"/>
        <v>4</v>
      </c>
      <c r="Z6" s="99">
        <f t="shared" si="1"/>
        <v>22</v>
      </c>
    </row>
    <row r="7" spans="1:26">
      <c r="A7" s="28" t="s">
        <v>210</v>
      </c>
      <c r="B7" s="28">
        <v>1</v>
      </c>
      <c r="C7" s="28">
        <v>69</v>
      </c>
      <c r="D7" s="28" t="s">
        <v>4</v>
      </c>
      <c r="E7" s="28" t="s">
        <v>8</v>
      </c>
      <c r="F7" s="28">
        <v>5</v>
      </c>
      <c r="G7" s="28"/>
      <c r="H7" s="28">
        <v>1</v>
      </c>
      <c r="I7" s="28" t="s">
        <v>4</v>
      </c>
      <c r="J7" s="28" t="s">
        <v>8</v>
      </c>
      <c r="K7" s="29" t="s">
        <v>125</v>
      </c>
      <c r="L7" s="37" t="s">
        <v>124</v>
      </c>
      <c r="M7" s="37" t="s">
        <v>124</v>
      </c>
      <c r="N7" s="37" t="s">
        <v>124</v>
      </c>
      <c r="O7" s="4">
        <v>41.281832170825297</v>
      </c>
      <c r="P7" s="3">
        <v>2.0626147195996398</v>
      </c>
      <c r="Q7" s="1"/>
      <c r="R7" s="315"/>
      <c r="S7" s="100" t="s">
        <v>204</v>
      </c>
      <c r="T7" s="100">
        <f>COUNTIFS(A2:A200, "*_01", D2:D200, "Upper", K2:K200, "Horizontal")</f>
        <v>10</v>
      </c>
      <c r="U7" s="101">
        <f>COUNTIFS($D$2:$D$200, "Upper", $K$2:$K$200, "Horizontal", $I$2:$I$200, U3)</f>
        <v>2</v>
      </c>
      <c r="V7" s="101">
        <f t="shared" ref="V7:Y7" si="4">COUNTIFS($D$2:$D$200, "Upper", $K$2:$K$200, "Horizontal", $I$2:$I$200, V3)</f>
        <v>16</v>
      </c>
      <c r="W7" s="101">
        <f t="shared" si="4"/>
        <v>0</v>
      </c>
      <c r="X7" s="101">
        <f t="shared" si="4"/>
        <v>0</v>
      </c>
      <c r="Y7" s="101">
        <f t="shared" si="4"/>
        <v>4</v>
      </c>
      <c r="Z7" s="101">
        <f t="shared" si="1"/>
        <v>22</v>
      </c>
    </row>
    <row r="8" spans="1:26" ht="15" customHeight="1">
      <c r="A8" s="30" t="s">
        <v>209</v>
      </c>
      <c r="B8" s="30">
        <v>1</v>
      </c>
      <c r="C8" s="30">
        <v>69</v>
      </c>
      <c r="D8" s="30" t="s">
        <v>4</v>
      </c>
      <c r="E8" s="30" t="s">
        <v>8</v>
      </c>
      <c r="F8" s="30">
        <v>20</v>
      </c>
      <c r="G8" s="30"/>
      <c r="H8" s="30">
        <v>1</v>
      </c>
      <c r="I8" s="30" t="s">
        <v>4</v>
      </c>
      <c r="J8" s="30" t="s">
        <v>8</v>
      </c>
      <c r="K8" s="31" t="s">
        <v>125</v>
      </c>
      <c r="L8" s="37" t="s">
        <v>124</v>
      </c>
      <c r="M8" s="37" t="s">
        <v>124</v>
      </c>
      <c r="N8" s="37" t="s">
        <v>124</v>
      </c>
      <c r="O8" s="4">
        <v>38.784846646505301</v>
      </c>
      <c r="P8" s="3">
        <v>1.3886861184424</v>
      </c>
      <c r="Q8" s="1"/>
      <c r="R8" s="314" t="s">
        <v>180</v>
      </c>
      <c r="S8" s="98" t="s">
        <v>206</v>
      </c>
      <c r="T8" s="98">
        <f>COUNTIFS(A2:A200, "*_01", D2:D200, "Lower", K2:K200, "Perpendicular")</f>
        <v>10</v>
      </c>
      <c r="U8" s="178">
        <f>COUNTIFS($D$2:$D$200, "Lower", $K$2:$K$200, "Perpendicular", $I$2:$I$200, U3)</f>
        <v>0</v>
      </c>
      <c r="V8" s="178">
        <f t="shared" ref="V8:Y8" si="5">COUNTIFS($D$2:$D$200, "Lower", $K$2:$K$200, "Perpendicular", $I$2:$I$200, V3)</f>
        <v>0</v>
      </c>
      <c r="W8" s="178">
        <f t="shared" si="5"/>
        <v>14</v>
      </c>
      <c r="X8" s="178">
        <f t="shared" si="5"/>
        <v>1</v>
      </c>
      <c r="Y8" s="178">
        <f t="shared" si="5"/>
        <v>7</v>
      </c>
      <c r="Z8" s="99">
        <f t="shared" si="1"/>
        <v>22</v>
      </c>
    </row>
    <row r="9" spans="1:26">
      <c r="A9" s="30" t="s">
        <v>208</v>
      </c>
      <c r="B9" s="30">
        <v>1</v>
      </c>
      <c r="C9" s="30">
        <v>69</v>
      </c>
      <c r="D9" s="30" t="s">
        <v>4</v>
      </c>
      <c r="E9" s="30" t="s">
        <v>8</v>
      </c>
      <c r="F9" s="30">
        <v>20</v>
      </c>
      <c r="G9" s="30"/>
      <c r="H9" s="30">
        <v>1</v>
      </c>
      <c r="I9" s="30" t="s">
        <v>4</v>
      </c>
      <c r="J9" s="30" t="s">
        <v>8</v>
      </c>
      <c r="K9" s="31" t="s">
        <v>125</v>
      </c>
      <c r="L9" s="37" t="s">
        <v>124</v>
      </c>
      <c r="M9" s="37" t="s">
        <v>124</v>
      </c>
      <c r="N9" s="37" t="s">
        <v>124</v>
      </c>
      <c r="O9" s="4">
        <v>38.784846646505301</v>
      </c>
      <c r="P9" s="3">
        <v>1.3886861184424</v>
      </c>
      <c r="Q9" s="1"/>
      <c r="R9" s="315"/>
      <c r="S9" s="100" t="s">
        <v>204</v>
      </c>
      <c r="T9" s="100">
        <f>COUNTIFS(A2:A200, "*_01", D2:D200, "Lower", K2:K200, "Horizontal")</f>
        <v>7</v>
      </c>
      <c r="U9" s="101">
        <f>COUNTIFS($D$2:$D$200, "Lower", $K$2:$K$200, "Horizontal", $I$2:$I$200, U3)</f>
        <v>0</v>
      </c>
      <c r="V9" s="101">
        <f t="shared" ref="V9:Y9" si="6">COUNTIFS($D$2:$D$200, "Lower", $K$2:$K$200, "Horizontal", $I$2:$I$200, V3)</f>
        <v>2</v>
      </c>
      <c r="W9" s="101">
        <f t="shared" si="6"/>
        <v>10</v>
      </c>
      <c r="X9" s="101">
        <f t="shared" si="6"/>
        <v>0</v>
      </c>
      <c r="Y9" s="101">
        <f t="shared" si="6"/>
        <v>5</v>
      </c>
      <c r="Z9" s="101">
        <f t="shared" si="1"/>
        <v>17</v>
      </c>
    </row>
    <row r="10" spans="1:26" ht="17" customHeight="1">
      <c r="A10" s="28" t="s">
        <v>207</v>
      </c>
      <c r="B10" s="28">
        <v>1</v>
      </c>
      <c r="C10" s="28">
        <v>69</v>
      </c>
      <c r="D10" s="28" t="s">
        <v>4</v>
      </c>
      <c r="E10" s="28" t="s">
        <v>8</v>
      </c>
      <c r="F10" s="28">
        <v>21</v>
      </c>
      <c r="G10" s="28"/>
      <c r="H10" s="28">
        <v>1</v>
      </c>
      <c r="I10" s="28" t="s">
        <v>4</v>
      </c>
      <c r="J10" s="28" t="s">
        <v>8</v>
      </c>
      <c r="K10" s="29" t="s">
        <v>125</v>
      </c>
      <c r="L10" s="37" t="s">
        <v>124</v>
      </c>
      <c r="M10" s="37" t="s">
        <v>124</v>
      </c>
      <c r="N10" s="37" t="s">
        <v>124</v>
      </c>
      <c r="O10" s="4">
        <v>4.6945217096277299</v>
      </c>
      <c r="P10" s="3">
        <v>4.01422540593782</v>
      </c>
      <c r="Q10" s="1"/>
      <c r="R10" s="316" t="s">
        <v>178</v>
      </c>
      <c r="S10" s="103" t="s">
        <v>206</v>
      </c>
      <c r="T10" s="103">
        <f>COUNTIFS(A2:A200, "*_01", D2:D200, "Hair germ", K2:K200, "Perpendicular")</f>
        <v>11</v>
      </c>
      <c r="U10" s="178">
        <f>COUNTIFS($D$2:$D$200, "Hair germ", $K$2:$K$200, "Perpendicular", $I$2:$I$200, U3)</f>
        <v>0</v>
      </c>
      <c r="V10" s="178">
        <f t="shared" ref="V10:Y10" si="7">COUNTIFS($D$2:$D$200, "Hair germ", $K$2:$K$200, "Perpendicular", $I$2:$I$200, V3)</f>
        <v>0</v>
      </c>
      <c r="W10" s="178">
        <f t="shared" si="7"/>
        <v>4</v>
      </c>
      <c r="X10" s="178">
        <f t="shared" si="7"/>
        <v>15</v>
      </c>
      <c r="Y10" s="178">
        <f t="shared" si="7"/>
        <v>9</v>
      </c>
      <c r="Z10" s="104">
        <f t="shared" si="1"/>
        <v>28</v>
      </c>
    </row>
    <row r="11" spans="1:26" ht="17" customHeight="1">
      <c r="A11" s="28" t="s">
        <v>205</v>
      </c>
      <c r="B11" s="28">
        <v>1</v>
      </c>
      <c r="C11" s="28">
        <v>69</v>
      </c>
      <c r="D11" s="28" t="s">
        <v>4</v>
      </c>
      <c r="E11" s="28" t="s">
        <v>8</v>
      </c>
      <c r="F11" s="28">
        <v>21</v>
      </c>
      <c r="G11" s="28"/>
      <c r="H11" s="28">
        <v>1</v>
      </c>
      <c r="I11" s="28" t="s">
        <v>4</v>
      </c>
      <c r="J11" s="28" t="s">
        <v>8</v>
      </c>
      <c r="K11" s="29" t="s">
        <v>125</v>
      </c>
      <c r="L11" s="37" t="s">
        <v>124</v>
      </c>
      <c r="M11" s="37" t="s">
        <v>124</v>
      </c>
      <c r="N11" s="37" t="s">
        <v>124</v>
      </c>
      <c r="O11" s="4">
        <v>4.6945217096277299</v>
      </c>
      <c r="P11" s="3">
        <v>4.01422540593782</v>
      </c>
      <c r="Q11" s="1"/>
      <c r="R11" s="315"/>
      <c r="S11" s="100" t="s">
        <v>204</v>
      </c>
      <c r="T11" s="100">
        <f>COUNTIFS(A2:A200, "*_01", D2:D200, "Hair germ", K2:K200, "Horizontal")</f>
        <v>10</v>
      </c>
      <c r="U11" s="101">
        <f>COUNTIFS($D$2:$D$200, "Hair germ", $K$2:$K$200, "Horizontal", $I$2:$I$200, U3)</f>
        <v>0</v>
      </c>
      <c r="V11" s="101">
        <f t="shared" ref="V11:Y11" si="8">COUNTIFS($D$2:$D$200, "Hair germ", $K$2:$K$200, "Horizontal", $I$2:$I$200, V3)</f>
        <v>0</v>
      </c>
      <c r="W11" s="101">
        <f t="shared" si="8"/>
        <v>2</v>
      </c>
      <c r="X11" s="101">
        <f t="shared" si="8"/>
        <v>14</v>
      </c>
      <c r="Y11" s="101">
        <f t="shared" si="8"/>
        <v>9</v>
      </c>
      <c r="Z11" s="101">
        <f t="shared" si="1"/>
        <v>25</v>
      </c>
    </row>
    <row r="12" spans="1:26" ht="17" customHeight="1">
      <c r="A12" s="30" t="s">
        <v>203</v>
      </c>
      <c r="B12" s="30">
        <v>1</v>
      </c>
      <c r="C12" s="30">
        <v>69</v>
      </c>
      <c r="D12" s="30" t="s">
        <v>4</v>
      </c>
      <c r="E12" s="30" t="s">
        <v>8</v>
      </c>
      <c r="F12" s="30">
        <v>27</v>
      </c>
      <c r="G12" s="30"/>
      <c r="H12" s="30">
        <v>1</v>
      </c>
      <c r="I12" s="30" t="s">
        <v>4</v>
      </c>
      <c r="J12" s="30" t="s">
        <v>8</v>
      </c>
      <c r="K12" s="31" t="s">
        <v>125</v>
      </c>
      <c r="L12" s="37" t="s">
        <v>124</v>
      </c>
      <c r="M12" s="37" t="s">
        <v>124</v>
      </c>
      <c r="N12" s="37" t="s">
        <v>124</v>
      </c>
      <c r="O12" s="4">
        <v>37.060216909019701</v>
      </c>
      <c r="P12" s="3">
        <v>0.483224295718368</v>
      </c>
      <c r="Q12" s="1"/>
      <c r="R12" s="104"/>
      <c r="S12" s="104"/>
      <c r="T12" s="104"/>
      <c r="U12" s="104"/>
      <c r="V12" s="104"/>
      <c r="W12" s="104"/>
      <c r="X12" s="104"/>
      <c r="Y12" s="104"/>
    </row>
    <row r="13" spans="1:26" ht="17" customHeight="1">
      <c r="A13" s="30" t="s">
        <v>202</v>
      </c>
      <c r="B13" s="30">
        <v>1</v>
      </c>
      <c r="C13" s="30">
        <v>69</v>
      </c>
      <c r="D13" s="30" t="s">
        <v>4</v>
      </c>
      <c r="E13" s="30" t="s">
        <v>8</v>
      </c>
      <c r="F13" s="30">
        <v>27</v>
      </c>
      <c r="G13" s="30"/>
      <c r="H13" s="30">
        <v>1</v>
      </c>
      <c r="I13" s="30" t="s">
        <v>4</v>
      </c>
      <c r="J13" s="30" t="s">
        <v>8</v>
      </c>
      <c r="K13" s="31" t="s">
        <v>125</v>
      </c>
      <c r="L13" s="37" t="s">
        <v>124</v>
      </c>
      <c r="M13" s="37" t="s">
        <v>124</v>
      </c>
      <c r="N13" s="37" t="s">
        <v>124</v>
      </c>
      <c r="O13" s="4">
        <v>37.060216909019701</v>
      </c>
      <c r="P13" s="3">
        <v>0.483224295718368</v>
      </c>
      <c r="Q13" s="1"/>
      <c r="R13" s="104"/>
      <c r="S13" s="104"/>
      <c r="T13" s="104"/>
      <c r="U13" s="104"/>
      <c r="V13" s="104"/>
      <c r="W13" s="104"/>
      <c r="X13" s="104"/>
      <c r="Y13" s="104"/>
    </row>
    <row r="14" spans="1:26" ht="17" customHeight="1">
      <c r="A14" s="26" t="s">
        <v>201</v>
      </c>
      <c r="B14" s="26">
        <v>1</v>
      </c>
      <c r="C14" s="26">
        <v>69</v>
      </c>
      <c r="D14" s="26" t="s">
        <v>67</v>
      </c>
      <c r="E14" s="26" t="s">
        <v>8</v>
      </c>
      <c r="F14" s="26">
        <v>26</v>
      </c>
      <c r="G14" s="26"/>
      <c r="H14" s="26">
        <v>1</v>
      </c>
      <c r="I14" s="26" t="s">
        <v>67</v>
      </c>
      <c r="J14" s="26" t="s">
        <v>8</v>
      </c>
      <c r="K14" s="27" t="s">
        <v>125</v>
      </c>
      <c r="L14" s="37" t="s">
        <v>124</v>
      </c>
      <c r="M14" s="37" t="s">
        <v>124</v>
      </c>
      <c r="N14" s="37" t="s">
        <v>124</v>
      </c>
      <c r="O14" s="4">
        <v>5.9504838351290203</v>
      </c>
      <c r="P14" s="3">
        <v>0.55668795552688299</v>
      </c>
      <c r="Q14" s="1"/>
      <c r="R14" s="319" t="s">
        <v>200</v>
      </c>
      <c r="S14" s="317" t="s">
        <v>191</v>
      </c>
      <c r="T14" s="314" t="s">
        <v>190</v>
      </c>
      <c r="U14" s="322" t="s">
        <v>189</v>
      </c>
      <c r="V14" s="322"/>
      <c r="W14" s="322"/>
      <c r="X14" s="322"/>
      <c r="Y14" s="322"/>
      <c r="Z14" s="320" t="s">
        <v>188</v>
      </c>
    </row>
    <row r="15" spans="1:26" ht="17" customHeight="1">
      <c r="A15" s="26" t="s">
        <v>199</v>
      </c>
      <c r="B15" s="26">
        <v>1</v>
      </c>
      <c r="C15" s="26">
        <v>69</v>
      </c>
      <c r="D15" s="26" t="s">
        <v>67</v>
      </c>
      <c r="E15" s="26" t="s">
        <v>8</v>
      </c>
      <c r="F15" s="26">
        <v>26</v>
      </c>
      <c r="G15" s="26"/>
      <c r="H15" s="26">
        <v>1</v>
      </c>
      <c r="I15" s="26" t="s">
        <v>67</v>
      </c>
      <c r="J15" s="26" t="s">
        <v>8</v>
      </c>
      <c r="K15" s="27" t="s">
        <v>125</v>
      </c>
      <c r="L15" s="37" t="s">
        <v>124</v>
      </c>
      <c r="M15" s="37" t="s">
        <v>124</v>
      </c>
      <c r="N15" s="37" t="s">
        <v>124</v>
      </c>
      <c r="O15" s="4">
        <v>5.9504838351290203</v>
      </c>
      <c r="P15" s="3">
        <v>0.55668795552688299</v>
      </c>
      <c r="Q15" s="1"/>
      <c r="R15" s="319"/>
      <c r="S15" s="318"/>
      <c r="T15" s="315"/>
      <c r="U15" s="96" t="s">
        <v>4</v>
      </c>
      <c r="V15" s="96" t="s">
        <v>67</v>
      </c>
      <c r="W15" s="96" t="s">
        <v>5</v>
      </c>
      <c r="X15" s="96" t="s">
        <v>1</v>
      </c>
      <c r="Y15" s="96" t="s">
        <v>186</v>
      </c>
      <c r="Z15" s="321"/>
    </row>
    <row r="16" spans="1:26" ht="17" customHeight="1">
      <c r="A16" s="24" t="s">
        <v>198</v>
      </c>
      <c r="B16" s="24">
        <v>1</v>
      </c>
      <c r="C16" s="24">
        <v>69</v>
      </c>
      <c r="D16" s="24" t="s">
        <v>67</v>
      </c>
      <c r="E16" s="24" t="s">
        <v>196</v>
      </c>
      <c r="F16" s="24">
        <v>26</v>
      </c>
      <c r="G16" s="24"/>
      <c r="H16" s="24">
        <v>1</v>
      </c>
      <c r="I16" s="24" t="s">
        <v>67</v>
      </c>
      <c r="J16" s="24" t="s">
        <v>8</v>
      </c>
      <c r="K16" s="25" t="s">
        <v>125</v>
      </c>
      <c r="L16" s="37" t="s">
        <v>124</v>
      </c>
      <c r="M16" s="37" t="s">
        <v>124</v>
      </c>
      <c r="N16" s="37" t="s">
        <v>124</v>
      </c>
      <c r="O16" s="4">
        <v>39.358912673220701</v>
      </c>
      <c r="P16" s="3">
        <v>0.136761864457876</v>
      </c>
      <c r="Q16" s="1"/>
      <c r="R16" s="319"/>
      <c r="S16" s="108" t="s">
        <v>184</v>
      </c>
      <c r="T16" s="109">
        <f>T4</f>
        <v>15</v>
      </c>
      <c r="U16" s="99">
        <f>COUNTIFS($D$2:$D$200, "IFE", $K$2:$K$200, "Perpendicular", $M$2:$M$200, U15)</f>
        <v>12</v>
      </c>
      <c r="V16" s="99">
        <f t="shared" ref="V16:Y16" si="9">COUNTIFS($D$2:$D$200, "IFE", $K$2:$K$200, "Perpendicular", $M$2:$M$200, V15)</f>
        <v>2</v>
      </c>
      <c r="W16" s="99">
        <f t="shared" si="9"/>
        <v>0</v>
      </c>
      <c r="X16" s="99">
        <f t="shared" si="9"/>
        <v>0</v>
      </c>
      <c r="Y16" s="99">
        <f t="shared" si="9"/>
        <v>3</v>
      </c>
      <c r="Z16" s="99">
        <f>SUM(U16:Y16)</f>
        <v>17</v>
      </c>
    </row>
    <row r="17" spans="1:26" ht="17" customHeight="1">
      <c r="A17" s="24" t="s">
        <v>197</v>
      </c>
      <c r="B17" s="24">
        <v>1</v>
      </c>
      <c r="C17" s="24">
        <v>69</v>
      </c>
      <c r="D17" s="24" t="s">
        <v>67</v>
      </c>
      <c r="E17" s="24" t="s">
        <v>196</v>
      </c>
      <c r="F17" s="24">
        <v>26</v>
      </c>
      <c r="G17" s="24"/>
      <c r="H17" s="24">
        <v>1</v>
      </c>
      <c r="I17" s="24" t="s">
        <v>14</v>
      </c>
      <c r="J17" s="24" t="s">
        <v>79</v>
      </c>
      <c r="K17" s="25" t="s">
        <v>125</v>
      </c>
      <c r="L17" s="37" t="s">
        <v>124</v>
      </c>
      <c r="M17" s="37" t="s">
        <v>124</v>
      </c>
      <c r="N17" s="37" t="s">
        <v>124</v>
      </c>
      <c r="O17" s="4">
        <v>39.358912673220701</v>
      </c>
      <c r="P17" s="3">
        <v>0.136761864457876</v>
      </c>
      <c r="Q17" s="1"/>
      <c r="R17" s="319"/>
      <c r="S17" s="110" t="s">
        <v>182</v>
      </c>
      <c r="T17" s="111">
        <f>T6</f>
        <v>11</v>
      </c>
      <c r="U17" s="178">
        <f>COUNTIFS($D$2:$D$200, "Upper", $K$2:$K$200, "Perpendicular", $M$2:$M$200, U15)</f>
        <v>1</v>
      </c>
      <c r="V17" s="178">
        <f t="shared" ref="V17:Y17" si="10">COUNTIFS($D$2:$D$200, "Upper", $K$2:$K$200, "Perpendicular", $M$2:$M$200, V15)</f>
        <v>6</v>
      </c>
      <c r="W17" s="178">
        <f t="shared" si="10"/>
        <v>0</v>
      </c>
      <c r="X17" s="178">
        <f t="shared" si="10"/>
        <v>0</v>
      </c>
      <c r="Y17" s="178">
        <f t="shared" si="10"/>
        <v>4</v>
      </c>
      <c r="Z17" s="104">
        <f>SUM(U17:Y17)</f>
        <v>11</v>
      </c>
    </row>
    <row r="18" spans="1:26" ht="17" customHeight="1">
      <c r="A18" s="26" t="s">
        <v>195</v>
      </c>
      <c r="B18" s="26">
        <v>1</v>
      </c>
      <c r="C18" s="26">
        <v>69</v>
      </c>
      <c r="D18" s="26" t="s">
        <v>67</v>
      </c>
      <c r="E18" s="26" t="s">
        <v>8</v>
      </c>
      <c r="F18" s="26">
        <v>27</v>
      </c>
      <c r="G18" s="26"/>
      <c r="H18" s="26">
        <v>1</v>
      </c>
      <c r="I18" s="26" t="s">
        <v>14</v>
      </c>
      <c r="J18" s="26" t="s">
        <v>79</v>
      </c>
      <c r="K18" s="27" t="s">
        <v>125</v>
      </c>
      <c r="L18" s="37" t="s">
        <v>124</v>
      </c>
      <c r="M18" s="37" t="s">
        <v>124</v>
      </c>
      <c r="N18" s="37" t="s">
        <v>124</v>
      </c>
      <c r="O18" s="4">
        <v>41.508134179213698</v>
      </c>
      <c r="P18" s="3">
        <v>1.55477569192112</v>
      </c>
      <c r="Q18" s="1"/>
      <c r="R18" s="319"/>
      <c r="S18" s="110" t="s">
        <v>180</v>
      </c>
      <c r="T18" s="111">
        <f>T8</f>
        <v>10</v>
      </c>
      <c r="U18" s="178">
        <f>COUNTIFS($D$2:$D$200, "Lower", $K$2:$K$200, "Perpendicular", $M$2:$M$200, U15)</f>
        <v>0</v>
      </c>
      <c r="V18" s="178">
        <f t="shared" ref="V18:Y18" si="11">COUNTIFS($D$2:$D$200, "Lower", $K$2:$K$200, "Perpendicular", $M$2:$M$200, V15)</f>
        <v>0</v>
      </c>
      <c r="W18" s="178">
        <f t="shared" si="11"/>
        <v>4</v>
      </c>
      <c r="X18" s="178">
        <f t="shared" si="11"/>
        <v>1</v>
      </c>
      <c r="Y18" s="178">
        <f t="shared" si="11"/>
        <v>7</v>
      </c>
      <c r="Z18" s="104">
        <f>SUM(U18:Y18)</f>
        <v>12</v>
      </c>
    </row>
    <row r="19" spans="1:26" ht="17" customHeight="1">
      <c r="A19" s="26" t="s">
        <v>194</v>
      </c>
      <c r="B19" s="26">
        <v>1</v>
      </c>
      <c r="C19" s="26">
        <v>69</v>
      </c>
      <c r="D19" s="26" t="s">
        <v>67</v>
      </c>
      <c r="E19" s="26" t="s">
        <v>8</v>
      </c>
      <c r="F19" s="26">
        <v>27</v>
      </c>
      <c r="G19" s="26"/>
      <c r="H19" s="26">
        <v>1</v>
      </c>
      <c r="I19" s="26" t="s">
        <v>67</v>
      </c>
      <c r="J19" s="26" t="s">
        <v>8</v>
      </c>
      <c r="K19" s="27" t="s">
        <v>125</v>
      </c>
      <c r="L19" s="37" t="s">
        <v>124</v>
      </c>
      <c r="M19" s="37" t="s">
        <v>124</v>
      </c>
      <c r="N19" s="37" t="s">
        <v>124</v>
      </c>
      <c r="O19" s="4">
        <v>41.508134179213698</v>
      </c>
      <c r="P19" s="3">
        <v>1.55477569192112</v>
      </c>
      <c r="Q19" s="1"/>
      <c r="R19" s="319"/>
      <c r="S19" s="112" t="s">
        <v>178</v>
      </c>
      <c r="T19" s="113">
        <f>T10</f>
        <v>11</v>
      </c>
      <c r="U19" s="114">
        <f>COUNTIFS($D$2:$D$200, "Hair germ", $K$2:$K$200, "Perpendicular", $M$2:$M$200, U15)</f>
        <v>0</v>
      </c>
      <c r="V19" s="114">
        <f t="shared" ref="V19:Y19" si="12">COUNTIFS($D$2:$D$200, "Hair germ", $K$2:$K$200, "Perpendicular", $M$2:$M$200, V15)</f>
        <v>0</v>
      </c>
      <c r="W19" s="114">
        <f t="shared" si="12"/>
        <v>3</v>
      </c>
      <c r="X19" s="114">
        <f t="shared" si="12"/>
        <v>7</v>
      </c>
      <c r="Y19" s="114">
        <f t="shared" si="12"/>
        <v>6</v>
      </c>
      <c r="Z19" s="114">
        <f>SUM(U19:Y19)</f>
        <v>16</v>
      </c>
    </row>
    <row r="20" spans="1:26" ht="17" customHeight="1">
      <c r="A20" s="24" t="s">
        <v>193</v>
      </c>
      <c r="B20" s="24">
        <v>1</v>
      </c>
      <c r="C20" s="24">
        <v>69</v>
      </c>
      <c r="D20" s="24" t="s">
        <v>67</v>
      </c>
      <c r="E20" s="24" t="s">
        <v>8</v>
      </c>
      <c r="F20" s="24">
        <v>26</v>
      </c>
      <c r="G20" s="24">
        <v>66</v>
      </c>
      <c r="H20" s="24">
        <v>3</v>
      </c>
      <c r="I20" s="24" t="s">
        <v>67</v>
      </c>
      <c r="J20" s="24" t="s">
        <v>8</v>
      </c>
      <c r="K20" s="25" t="s">
        <v>125</v>
      </c>
      <c r="L20" s="37" t="s">
        <v>124</v>
      </c>
      <c r="M20" s="37" t="s">
        <v>124</v>
      </c>
      <c r="N20" s="37" t="s">
        <v>124</v>
      </c>
      <c r="O20" s="4">
        <v>19.165693192514698</v>
      </c>
      <c r="P20" s="3">
        <v>2.06282638625339</v>
      </c>
      <c r="Q20" s="1"/>
      <c r="R20" s="115"/>
      <c r="S20" s="104"/>
      <c r="T20" s="104"/>
      <c r="U20" s="104"/>
      <c r="V20" s="104"/>
      <c r="W20" s="104"/>
      <c r="X20" s="104"/>
      <c r="Y20" s="104"/>
    </row>
    <row r="21" spans="1:26" ht="17" customHeight="1">
      <c r="A21" s="24" t="s">
        <v>192</v>
      </c>
      <c r="B21" s="24">
        <v>1</v>
      </c>
      <c r="C21" s="24">
        <v>69</v>
      </c>
      <c r="D21" s="24" t="s">
        <v>67</v>
      </c>
      <c r="E21" s="24" t="s">
        <v>8</v>
      </c>
      <c r="F21" s="24">
        <v>26</v>
      </c>
      <c r="G21" s="24">
        <v>66</v>
      </c>
      <c r="H21" s="24">
        <v>3</v>
      </c>
      <c r="I21" s="24" t="s">
        <v>67</v>
      </c>
      <c r="J21" s="24" t="s">
        <v>8</v>
      </c>
      <c r="K21" s="25" t="s">
        <v>125</v>
      </c>
      <c r="L21" s="37" t="s">
        <v>124</v>
      </c>
      <c r="M21" s="37" t="s">
        <v>124</v>
      </c>
      <c r="N21" s="37" t="s">
        <v>124</v>
      </c>
      <c r="O21" s="4">
        <v>19.165693192514698</v>
      </c>
      <c r="P21" s="3">
        <v>2.06282638625339</v>
      </c>
      <c r="Q21" s="1"/>
      <c r="R21" s="319" t="s">
        <v>481</v>
      </c>
      <c r="S21" s="317" t="s">
        <v>191</v>
      </c>
      <c r="T21" s="314" t="s">
        <v>190</v>
      </c>
      <c r="U21" s="322" t="s">
        <v>189</v>
      </c>
      <c r="V21" s="322"/>
      <c r="W21" s="322"/>
      <c r="X21" s="322"/>
      <c r="Y21" s="322"/>
      <c r="Z21" s="320" t="s">
        <v>188</v>
      </c>
    </row>
    <row r="22" spans="1:26" ht="17" customHeight="1">
      <c r="A22" s="24" t="s">
        <v>187</v>
      </c>
      <c r="B22" s="24">
        <v>1</v>
      </c>
      <c r="C22" s="24">
        <v>69</v>
      </c>
      <c r="D22" s="24" t="s">
        <v>67</v>
      </c>
      <c r="E22" s="24" t="s">
        <v>8</v>
      </c>
      <c r="F22" s="24">
        <v>26</v>
      </c>
      <c r="G22" s="24">
        <v>63</v>
      </c>
      <c r="H22" s="24">
        <v>3</v>
      </c>
      <c r="I22" s="24" t="s">
        <v>67</v>
      </c>
      <c r="J22" s="24" t="s">
        <v>8</v>
      </c>
      <c r="K22" s="25" t="s">
        <v>125</v>
      </c>
      <c r="L22" s="37" t="s">
        <v>124</v>
      </c>
      <c r="M22" s="37" t="s">
        <v>124</v>
      </c>
      <c r="N22" s="37" t="s">
        <v>124</v>
      </c>
      <c r="O22" s="4">
        <v>19.165693192514698</v>
      </c>
      <c r="P22" s="3">
        <v>2.06282638625339</v>
      </c>
      <c r="Q22" s="1"/>
      <c r="R22" s="319"/>
      <c r="S22" s="318"/>
      <c r="T22" s="315"/>
      <c r="U22" s="96" t="s">
        <v>4</v>
      </c>
      <c r="V22" s="96" t="s">
        <v>67</v>
      </c>
      <c r="W22" s="96" t="s">
        <v>5</v>
      </c>
      <c r="X22" s="96" t="s">
        <v>1</v>
      </c>
      <c r="Y22" s="96" t="s">
        <v>186</v>
      </c>
      <c r="Z22" s="321"/>
    </row>
    <row r="23" spans="1:26" ht="17" customHeight="1">
      <c r="A23" s="24" t="s">
        <v>185</v>
      </c>
      <c r="B23" s="24">
        <v>1</v>
      </c>
      <c r="C23" s="24">
        <v>69</v>
      </c>
      <c r="D23" s="24" t="s">
        <v>67</v>
      </c>
      <c r="E23" s="24" t="s">
        <v>8</v>
      </c>
      <c r="F23" s="24">
        <v>26</v>
      </c>
      <c r="G23" s="24">
        <v>63</v>
      </c>
      <c r="H23" s="24">
        <v>3</v>
      </c>
      <c r="I23" s="24" t="s">
        <v>67</v>
      </c>
      <c r="J23" s="24" t="s">
        <v>8</v>
      </c>
      <c r="K23" s="25" t="s">
        <v>125</v>
      </c>
      <c r="L23" s="37" t="s">
        <v>124</v>
      </c>
      <c r="M23" s="37" t="s">
        <v>124</v>
      </c>
      <c r="N23" s="37" t="s">
        <v>124</v>
      </c>
      <c r="O23" s="4">
        <v>19.165693192514698</v>
      </c>
      <c r="P23" s="3">
        <v>2.06282638625339</v>
      </c>
      <c r="Q23" s="1"/>
      <c r="R23" s="319"/>
      <c r="S23" s="108" t="s">
        <v>184</v>
      </c>
      <c r="T23" s="109">
        <f>T4</f>
        <v>15</v>
      </c>
      <c r="U23" s="99">
        <f>COUNTIFS($D$2:$D$200, "IFE", $K$2:$K$200, "Perpendicular", $N$2:$N$200, U22)</f>
        <v>14</v>
      </c>
      <c r="V23" s="99">
        <f t="shared" ref="V23:Y23" si="13">COUNTIFS($D$2:$D$200, "IFE", $K$2:$K$200, "Perpendicular", $N$2:$N$200, V22)</f>
        <v>1</v>
      </c>
      <c r="W23" s="99">
        <f t="shared" si="13"/>
        <v>0</v>
      </c>
      <c r="X23" s="99">
        <f t="shared" si="13"/>
        <v>0</v>
      </c>
      <c r="Y23" s="99">
        <f t="shared" si="13"/>
        <v>0</v>
      </c>
      <c r="Z23" s="99">
        <f>SUM(U23:Y23)</f>
        <v>15</v>
      </c>
    </row>
    <row r="24" spans="1:26" ht="17" customHeight="1">
      <c r="A24" s="26" t="s">
        <v>183</v>
      </c>
      <c r="B24" s="26">
        <v>1</v>
      </c>
      <c r="C24" s="26">
        <v>69</v>
      </c>
      <c r="D24" s="26" t="s">
        <v>67</v>
      </c>
      <c r="E24" s="26" t="s">
        <v>8</v>
      </c>
      <c r="F24" s="26">
        <v>28</v>
      </c>
      <c r="G24" s="26"/>
      <c r="H24" s="26">
        <v>1</v>
      </c>
      <c r="I24" s="26" t="s">
        <v>67</v>
      </c>
      <c r="J24" s="26" t="s">
        <v>8</v>
      </c>
      <c r="K24" s="27" t="s">
        <v>125</v>
      </c>
      <c r="L24" s="37" t="s">
        <v>124</v>
      </c>
      <c r="M24" s="37" t="s">
        <v>124</v>
      </c>
      <c r="N24" s="37" t="s">
        <v>124</v>
      </c>
      <c r="O24" s="4">
        <v>9.9177597811759099</v>
      </c>
      <c r="P24" s="3">
        <v>0.97613086832310503</v>
      </c>
      <c r="Q24" s="1"/>
      <c r="R24" s="319"/>
      <c r="S24" s="110" t="s">
        <v>182</v>
      </c>
      <c r="T24" s="111">
        <f>T6</f>
        <v>11</v>
      </c>
      <c r="U24" s="178">
        <f>COUNTIFS($D$2:$D$200, "Upper", $K$2:$K$200, "Perpendicular", $N$2:$N$200, U22)</f>
        <v>0</v>
      </c>
      <c r="V24" s="178">
        <f t="shared" ref="V24:Y24" si="14">COUNTIFS($D$2:$D$200, "Upper", $K$2:$K$200, "Perpendicular", $N$2:$N$200, V22)</f>
        <v>11</v>
      </c>
      <c r="W24" s="178">
        <f t="shared" si="14"/>
        <v>0</v>
      </c>
      <c r="X24" s="178">
        <f t="shared" si="14"/>
        <v>0</v>
      </c>
      <c r="Y24" s="178">
        <f t="shared" si="14"/>
        <v>0</v>
      </c>
      <c r="Z24" s="104">
        <f>SUM(U24:Y24)</f>
        <v>11</v>
      </c>
    </row>
    <row r="25" spans="1:26" ht="17" customHeight="1">
      <c r="A25" s="26" t="s">
        <v>181</v>
      </c>
      <c r="B25" s="26">
        <v>1</v>
      </c>
      <c r="C25" s="26">
        <v>69</v>
      </c>
      <c r="D25" s="26" t="s">
        <v>67</v>
      </c>
      <c r="E25" s="26" t="s">
        <v>8</v>
      </c>
      <c r="F25" s="26">
        <v>28</v>
      </c>
      <c r="G25" s="26"/>
      <c r="H25" s="26">
        <v>1</v>
      </c>
      <c r="I25" s="26" t="s">
        <v>67</v>
      </c>
      <c r="J25" s="26" t="s">
        <v>8</v>
      </c>
      <c r="K25" s="27" t="s">
        <v>125</v>
      </c>
      <c r="L25" s="37" t="s">
        <v>124</v>
      </c>
      <c r="M25" s="37" t="s">
        <v>124</v>
      </c>
      <c r="N25" s="37" t="s">
        <v>124</v>
      </c>
      <c r="O25" s="4">
        <v>9.9177597811759099</v>
      </c>
      <c r="P25" s="3">
        <v>0.97613086832310503</v>
      </c>
      <c r="Q25" s="1"/>
      <c r="R25" s="319"/>
      <c r="S25" s="110" t="s">
        <v>180</v>
      </c>
      <c r="T25" s="111">
        <f>T8</f>
        <v>10</v>
      </c>
      <c r="U25" s="178">
        <f>COUNTIFS($D$2:$D$200, "Lower", $K$2:$K$200, "Perpendicular", $N$2:$N$200, U22)</f>
        <v>0</v>
      </c>
      <c r="V25" s="178">
        <f t="shared" ref="V25:Y25" si="15">COUNTIFS($D$2:$D$200, "Lower", $K$2:$K$200, "Perpendicular", $N$2:$N$200, V22)</f>
        <v>0</v>
      </c>
      <c r="W25" s="178">
        <f t="shared" si="15"/>
        <v>10</v>
      </c>
      <c r="X25" s="178">
        <f t="shared" si="15"/>
        <v>0</v>
      </c>
      <c r="Y25" s="178">
        <f t="shared" si="15"/>
        <v>0</v>
      </c>
      <c r="Z25" s="104">
        <f>SUM(U25:Y25)</f>
        <v>10</v>
      </c>
    </row>
    <row r="26" spans="1:26" ht="17" customHeight="1">
      <c r="A26" s="24" t="s">
        <v>179</v>
      </c>
      <c r="B26" s="24">
        <v>1</v>
      </c>
      <c r="C26" s="24">
        <v>69</v>
      </c>
      <c r="D26" s="24" t="s">
        <v>67</v>
      </c>
      <c r="E26" s="24" t="s">
        <v>8</v>
      </c>
      <c r="F26" s="24">
        <v>16</v>
      </c>
      <c r="G26" s="24"/>
      <c r="H26" s="24">
        <v>1</v>
      </c>
      <c r="I26" s="24" t="s">
        <v>67</v>
      </c>
      <c r="J26" s="24" t="s">
        <v>8</v>
      </c>
      <c r="K26" s="25" t="s">
        <v>125</v>
      </c>
      <c r="L26" s="37" t="s">
        <v>124</v>
      </c>
      <c r="M26" s="37" t="s">
        <v>124</v>
      </c>
      <c r="N26" s="37" t="s">
        <v>124</v>
      </c>
      <c r="O26" s="4">
        <v>20.363480469010199</v>
      </c>
      <c r="P26" s="3">
        <v>1.2790490812951201</v>
      </c>
      <c r="Q26" s="1"/>
      <c r="R26" s="319"/>
      <c r="S26" s="112" t="s">
        <v>178</v>
      </c>
      <c r="T26" s="113">
        <f>T10</f>
        <v>11</v>
      </c>
      <c r="U26" s="114">
        <f>COUNTIFS($D$2:$D$200, "Hair germ", $K$2:$K$200, "Perpendicular", $N$2:$N$200, U22)</f>
        <v>0</v>
      </c>
      <c r="V26" s="114">
        <f t="shared" ref="V26:Y26" si="16">COUNTIFS($D$2:$D$200, "Hair germ", $K$2:$K$200, "Perpendicular", $N$2:$N$200, V22)</f>
        <v>0</v>
      </c>
      <c r="W26" s="114">
        <f t="shared" si="16"/>
        <v>1</v>
      </c>
      <c r="X26" s="114">
        <f t="shared" si="16"/>
        <v>8</v>
      </c>
      <c r="Y26" s="114">
        <f t="shared" si="16"/>
        <v>3</v>
      </c>
      <c r="Z26" s="114">
        <f>SUM(U26:Y26)</f>
        <v>12</v>
      </c>
    </row>
    <row r="27" spans="1:26" ht="17" customHeight="1">
      <c r="A27" s="24" t="s">
        <v>177</v>
      </c>
      <c r="B27" s="24">
        <v>1</v>
      </c>
      <c r="C27" s="24">
        <v>69</v>
      </c>
      <c r="D27" s="24" t="s">
        <v>67</v>
      </c>
      <c r="E27" s="24" t="s">
        <v>8</v>
      </c>
      <c r="F27" s="24">
        <v>16</v>
      </c>
      <c r="G27" s="24"/>
      <c r="H27" s="24">
        <v>1</v>
      </c>
      <c r="I27" s="24" t="s">
        <v>4</v>
      </c>
      <c r="J27" s="24" t="s">
        <v>8</v>
      </c>
      <c r="K27" s="25" t="s">
        <v>125</v>
      </c>
      <c r="L27" s="37" t="s">
        <v>124</v>
      </c>
      <c r="M27" s="37" t="s">
        <v>124</v>
      </c>
      <c r="N27" s="37" t="s">
        <v>124</v>
      </c>
      <c r="O27" s="4">
        <v>20.363480469010199</v>
      </c>
      <c r="P27" s="3">
        <v>1.2790490812951201</v>
      </c>
      <c r="Q27" s="1"/>
    </row>
    <row r="28" spans="1:26">
      <c r="A28" s="26" t="s">
        <v>176</v>
      </c>
      <c r="B28" s="26">
        <v>1</v>
      </c>
      <c r="C28" s="26">
        <v>69</v>
      </c>
      <c r="D28" s="26" t="s">
        <v>67</v>
      </c>
      <c r="E28" s="26" t="s">
        <v>8</v>
      </c>
      <c r="F28" s="26">
        <v>23</v>
      </c>
      <c r="G28" s="26"/>
      <c r="H28" s="26">
        <v>1</v>
      </c>
      <c r="I28" s="26" t="s">
        <v>67</v>
      </c>
      <c r="J28" s="26" t="s">
        <v>8</v>
      </c>
      <c r="K28" s="27" t="s">
        <v>125</v>
      </c>
      <c r="L28" s="37" t="s">
        <v>124</v>
      </c>
      <c r="M28" s="37" t="s">
        <v>124</v>
      </c>
      <c r="N28" s="37" t="s">
        <v>124</v>
      </c>
      <c r="O28" s="4">
        <v>36.231188700090598</v>
      </c>
      <c r="P28" s="3">
        <v>1.06487876602258</v>
      </c>
      <c r="Q28" s="1"/>
    </row>
    <row r="29" spans="1:26">
      <c r="A29" s="26" t="s">
        <v>175</v>
      </c>
      <c r="B29" s="26">
        <v>1</v>
      </c>
      <c r="C29" s="26">
        <v>69</v>
      </c>
      <c r="D29" s="26" t="s">
        <v>67</v>
      </c>
      <c r="E29" s="26" t="s">
        <v>8</v>
      </c>
      <c r="F29" s="26">
        <v>23</v>
      </c>
      <c r="G29" s="26"/>
      <c r="H29" s="26">
        <v>1</v>
      </c>
      <c r="I29" s="26" t="s">
        <v>4</v>
      </c>
      <c r="J29" s="26" t="s">
        <v>8</v>
      </c>
      <c r="K29" s="27" t="s">
        <v>125</v>
      </c>
      <c r="L29" s="37" t="s">
        <v>124</v>
      </c>
      <c r="M29" s="37" t="s">
        <v>124</v>
      </c>
      <c r="N29" s="37" t="s">
        <v>124</v>
      </c>
      <c r="O29" s="4">
        <v>36.231188700090598</v>
      </c>
      <c r="P29" s="3">
        <v>1.06487876602258</v>
      </c>
      <c r="Q29" s="1"/>
    </row>
    <row r="30" spans="1:26">
      <c r="A30" s="24" t="s">
        <v>174</v>
      </c>
      <c r="B30" s="24">
        <v>1</v>
      </c>
      <c r="C30" s="24">
        <v>69</v>
      </c>
      <c r="D30" s="24" t="s">
        <v>67</v>
      </c>
      <c r="E30" s="24" t="s">
        <v>8</v>
      </c>
      <c r="F30" s="24">
        <v>4</v>
      </c>
      <c r="G30" s="24"/>
      <c r="H30" s="24">
        <v>1</v>
      </c>
      <c r="I30" s="24" t="s">
        <v>14</v>
      </c>
      <c r="J30" s="24" t="s">
        <v>96</v>
      </c>
      <c r="K30" s="25" t="s">
        <v>125</v>
      </c>
      <c r="L30" s="37" t="s">
        <v>124</v>
      </c>
      <c r="M30" s="37" t="s">
        <v>124</v>
      </c>
      <c r="N30" s="37" t="s">
        <v>124</v>
      </c>
      <c r="O30" s="4">
        <v>0.76513672426747803</v>
      </c>
      <c r="P30" s="3">
        <v>0.511537931384211</v>
      </c>
      <c r="Q30" s="1"/>
    </row>
    <row r="31" spans="1:26">
      <c r="A31" s="24" t="s">
        <v>173</v>
      </c>
      <c r="B31" s="24">
        <v>1</v>
      </c>
      <c r="C31" s="24">
        <v>69</v>
      </c>
      <c r="D31" s="24" t="s">
        <v>67</v>
      </c>
      <c r="E31" s="24" t="s">
        <v>8</v>
      </c>
      <c r="F31" s="24">
        <v>4</v>
      </c>
      <c r="G31" s="24"/>
      <c r="H31" s="24">
        <v>1</v>
      </c>
      <c r="I31" s="24" t="s">
        <v>67</v>
      </c>
      <c r="J31" s="24" t="s">
        <v>8</v>
      </c>
      <c r="K31" s="25" t="s">
        <v>125</v>
      </c>
      <c r="L31" s="37" t="s">
        <v>124</v>
      </c>
      <c r="M31" s="37" t="s">
        <v>124</v>
      </c>
      <c r="N31" s="37" t="s">
        <v>124</v>
      </c>
      <c r="O31" s="4">
        <v>0.76513672426747803</v>
      </c>
      <c r="P31" s="3">
        <v>0.511537931384211</v>
      </c>
      <c r="Q31" s="1"/>
    </row>
    <row r="32" spans="1:26">
      <c r="A32" s="26" t="s">
        <v>172</v>
      </c>
      <c r="B32" s="26">
        <v>1</v>
      </c>
      <c r="C32" s="26">
        <v>69</v>
      </c>
      <c r="D32" s="26" t="s">
        <v>67</v>
      </c>
      <c r="E32" s="26" t="s">
        <v>8</v>
      </c>
      <c r="F32" s="26">
        <v>13</v>
      </c>
      <c r="G32" s="26"/>
      <c r="H32" s="26">
        <v>1</v>
      </c>
      <c r="I32" s="26" t="s">
        <v>67</v>
      </c>
      <c r="J32" s="26" t="s">
        <v>8</v>
      </c>
      <c r="K32" s="27" t="s">
        <v>125</v>
      </c>
      <c r="L32" s="37" t="s">
        <v>124</v>
      </c>
      <c r="M32" s="37" t="s">
        <v>124</v>
      </c>
      <c r="N32" s="37" t="s">
        <v>124</v>
      </c>
      <c r="O32" s="4">
        <v>10.1421284788081</v>
      </c>
      <c r="P32" s="3">
        <v>1.0210469310607799</v>
      </c>
      <c r="Q32" s="1"/>
    </row>
    <row r="33" spans="1:17">
      <c r="A33" s="26" t="s">
        <v>171</v>
      </c>
      <c r="B33" s="26">
        <v>1</v>
      </c>
      <c r="C33" s="26">
        <v>69</v>
      </c>
      <c r="D33" s="26" t="s">
        <v>67</v>
      </c>
      <c r="E33" s="26" t="s">
        <v>8</v>
      </c>
      <c r="F33" s="26">
        <v>13</v>
      </c>
      <c r="G33" s="26"/>
      <c r="H33" s="26">
        <v>1</v>
      </c>
      <c r="I33" s="26" t="s">
        <v>14</v>
      </c>
      <c r="J33" s="26" t="s">
        <v>15</v>
      </c>
      <c r="K33" s="27" t="s">
        <v>125</v>
      </c>
      <c r="L33" s="37" t="s">
        <v>124</v>
      </c>
      <c r="M33" s="37" t="s">
        <v>124</v>
      </c>
      <c r="N33" s="37" t="s">
        <v>124</v>
      </c>
      <c r="O33" s="4">
        <v>10.1421284788081</v>
      </c>
      <c r="P33" s="3">
        <v>1.0210469310607799</v>
      </c>
      <c r="Q33" s="1"/>
    </row>
    <row r="34" spans="1:17">
      <c r="A34" s="24" t="s">
        <v>170</v>
      </c>
      <c r="B34" s="24">
        <v>1</v>
      </c>
      <c r="C34" s="24">
        <v>69</v>
      </c>
      <c r="D34" s="24" t="s">
        <v>67</v>
      </c>
      <c r="E34" s="24" t="s">
        <v>8</v>
      </c>
      <c r="F34" s="24">
        <v>21</v>
      </c>
      <c r="G34" s="24"/>
      <c r="H34" s="24">
        <v>1</v>
      </c>
      <c r="I34" s="24" t="s">
        <v>67</v>
      </c>
      <c r="J34" s="24" t="s">
        <v>8</v>
      </c>
      <c r="K34" s="25" t="s">
        <v>125</v>
      </c>
      <c r="L34" s="37" t="s">
        <v>124</v>
      </c>
      <c r="M34" s="37" t="s">
        <v>124</v>
      </c>
      <c r="N34" s="37" t="s">
        <v>124</v>
      </c>
      <c r="O34" s="4">
        <v>29.671651979391701</v>
      </c>
      <c r="P34" s="3">
        <v>2.0985221743993598</v>
      </c>
      <c r="Q34" s="1"/>
    </row>
    <row r="35" spans="1:17">
      <c r="A35" s="24" t="s">
        <v>169</v>
      </c>
      <c r="B35" s="24">
        <v>1</v>
      </c>
      <c r="C35" s="24">
        <v>69</v>
      </c>
      <c r="D35" s="24" t="s">
        <v>67</v>
      </c>
      <c r="E35" s="24" t="s">
        <v>8</v>
      </c>
      <c r="F35" s="24">
        <v>21</v>
      </c>
      <c r="G35" s="24"/>
      <c r="H35" s="24">
        <v>1</v>
      </c>
      <c r="I35" s="24" t="s">
        <v>67</v>
      </c>
      <c r="J35" s="24" t="s">
        <v>8</v>
      </c>
      <c r="K35" s="25" t="s">
        <v>125</v>
      </c>
      <c r="L35" s="37" t="s">
        <v>124</v>
      </c>
      <c r="M35" s="37" t="s">
        <v>124</v>
      </c>
      <c r="N35" s="37" t="s">
        <v>124</v>
      </c>
      <c r="O35" s="4">
        <v>29.671651979391701</v>
      </c>
      <c r="P35" s="3">
        <v>2.0985221743993598</v>
      </c>
      <c r="Q35" s="1"/>
    </row>
    <row r="36" spans="1:17">
      <c r="A36" s="22" t="s">
        <v>168</v>
      </c>
      <c r="B36" s="22">
        <v>1</v>
      </c>
      <c r="C36" s="22">
        <v>69</v>
      </c>
      <c r="D36" s="22" t="s">
        <v>5</v>
      </c>
      <c r="E36" s="22" t="s">
        <v>8</v>
      </c>
      <c r="F36" s="22">
        <v>27</v>
      </c>
      <c r="G36" s="22"/>
      <c r="H36" s="22">
        <v>1</v>
      </c>
      <c r="I36" s="22" t="s">
        <v>14</v>
      </c>
      <c r="J36" s="22" t="s">
        <v>15</v>
      </c>
      <c r="K36" s="23" t="s">
        <v>125</v>
      </c>
      <c r="L36" s="37" t="s">
        <v>124</v>
      </c>
      <c r="M36" s="37" t="s">
        <v>124</v>
      </c>
      <c r="N36" s="37" t="s">
        <v>124</v>
      </c>
      <c r="O36" s="4">
        <v>40.033251101480097</v>
      </c>
      <c r="P36" s="3">
        <v>3.7119639648957699</v>
      </c>
      <c r="Q36" s="1"/>
    </row>
    <row r="37" spans="1:17">
      <c r="A37" s="22" t="s">
        <v>167</v>
      </c>
      <c r="B37" s="22">
        <v>1</v>
      </c>
      <c r="C37" s="22">
        <v>69</v>
      </c>
      <c r="D37" s="22" t="s">
        <v>5</v>
      </c>
      <c r="E37" s="22" t="s">
        <v>8</v>
      </c>
      <c r="F37" s="22">
        <v>27</v>
      </c>
      <c r="G37" s="22"/>
      <c r="H37" s="22">
        <v>1</v>
      </c>
      <c r="I37" s="22" t="s">
        <v>5</v>
      </c>
      <c r="J37" s="22" t="s">
        <v>8</v>
      </c>
      <c r="K37" s="23" t="s">
        <v>125</v>
      </c>
      <c r="L37" s="37" t="s">
        <v>124</v>
      </c>
      <c r="M37" s="37" t="s">
        <v>124</v>
      </c>
      <c r="N37" s="37" t="s">
        <v>124</v>
      </c>
      <c r="O37" s="4">
        <v>40.033251101480097</v>
      </c>
      <c r="P37" s="3">
        <v>3.7119639648957699</v>
      </c>
      <c r="Q37" s="1"/>
    </row>
    <row r="38" spans="1:17">
      <c r="A38" s="20" t="s">
        <v>166</v>
      </c>
      <c r="B38" s="20">
        <v>1</v>
      </c>
      <c r="C38" s="20">
        <v>69</v>
      </c>
      <c r="D38" s="20" t="s">
        <v>5</v>
      </c>
      <c r="E38" s="20" t="s">
        <v>8</v>
      </c>
      <c r="F38" s="20">
        <v>27</v>
      </c>
      <c r="G38" s="20"/>
      <c r="H38" s="20">
        <v>2</v>
      </c>
      <c r="I38" s="20" t="s">
        <v>14</v>
      </c>
      <c r="J38" s="20" t="s">
        <v>15</v>
      </c>
      <c r="K38" s="21" t="s">
        <v>125</v>
      </c>
      <c r="L38" s="37" t="s">
        <v>124</v>
      </c>
      <c r="M38" s="37" t="s">
        <v>124</v>
      </c>
      <c r="N38" s="37" t="s">
        <v>124</v>
      </c>
      <c r="O38" s="4">
        <v>29.174377094430302</v>
      </c>
      <c r="P38" s="3">
        <v>1.99525762837118</v>
      </c>
      <c r="Q38" s="1"/>
    </row>
    <row r="39" spans="1:17">
      <c r="A39" s="20" t="s">
        <v>165</v>
      </c>
      <c r="B39" s="20">
        <v>1</v>
      </c>
      <c r="C39" s="20">
        <v>69</v>
      </c>
      <c r="D39" s="20" t="s">
        <v>5</v>
      </c>
      <c r="E39" s="20" t="s">
        <v>8</v>
      </c>
      <c r="F39" s="20">
        <v>27</v>
      </c>
      <c r="G39" s="20">
        <v>45</v>
      </c>
      <c r="H39" s="20">
        <v>2</v>
      </c>
      <c r="I39" s="20" t="s">
        <v>5</v>
      </c>
      <c r="J39" s="20" t="s">
        <v>8</v>
      </c>
      <c r="K39" s="21" t="s">
        <v>125</v>
      </c>
      <c r="L39" s="37" t="s">
        <v>124</v>
      </c>
      <c r="M39" s="37" t="s">
        <v>124</v>
      </c>
      <c r="N39" s="37" t="s">
        <v>124</v>
      </c>
      <c r="O39" s="4">
        <v>29.174377094430302</v>
      </c>
      <c r="P39" s="3">
        <v>1.99525762837118</v>
      </c>
      <c r="Q39" s="1"/>
    </row>
    <row r="40" spans="1:17">
      <c r="A40" s="20" t="s">
        <v>164</v>
      </c>
      <c r="B40" s="20">
        <v>1</v>
      </c>
      <c r="C40" s="20">
        <v>69</v>
      </c>
      <c r="D40" s="20" t="s">
        <v>5</v>
      </c>
      <c r="E40" s="20" t="s">
        <v>8</v>
      </c>
      <c r="F40" s="20">
        <v>27</v>
      </c>
      <c r="G40" s="20">
        <v>45</v>
      </c>
      <c r="H40" s="20">
        <v>2</v>
      </c>
      <c r="I40" s="20" t="s">
        <v>5</v>
      </c>
      <c r="J40" s="20" t="s">
        <v>8</v>
      </c>
      <c r="K40" s="21" t="s">
        <v>125</v>
      </c>
      <c r="L40" s="37" t="s">
        <v>124</v>
      </c>
      <c r="M40" s="37" t="s">
        <v>124</v>
      </c>
      <c r="N40" s="37" t="s">
        <v>124</v>
      </c>
      <c r="O40" s="4">
        <v>29.174377094430302</v>
      </c>
      <c r="P40" s="3">
        <v>1.99525762837118</v>
      </c>
      <c r="Q40" s="1"/>
    </row>
    <row r="41" spans="1:17">
      <c r="A41" s="22" t="s">
        <v>163</v>
      </c>
      <c r="B41" s="22">
        <v>1</v>
      </c>
      <c r="C41" s="22">
        <v>69</v>
      </c>
      <c r="D41" s="22" t="s">
        <v>5</v>
      </c>
      <c r="E41" s="22" t="s">
        <v>8</v>
      </c>
      <c r="F41" s="22">
        <v>6</v>
      </c>
      <c r="G41" s="22">
        <v>35</v>
      </c>
      <c r="H41" s="22">
        <v>2</v>
      </c>
      <c r="I41" s="22" t="s">
        <v>14</v>
      </c>
      <c r="J41" s="22" t="s">
        <v>15</v>
      </c>
      <c r="K41" s="23" t="s">
        <v>125</v>
      </c>
      <c r="L41" s="37" t="s">
        <v>124</v>
      </c>
      <c r="M41" s="37" t="s">
        <v>124</v>
      </c>
      <c r="N41" s="37" t="s">
        <v>124</v>
      </c>
      <c r="O41" s="4">
        <v>34.937473170579203</v>
      </c>
      <c r="P41" s="3">
        <v>2.6259016418164398</v>
      </c>
      <c r="Q41" s="1"/>
    </row>
    <row r="42" spans="1:17">
      <c r="A42" s="22" t="s">
        <v>162</v>
      </c>
      <c r="B42" s="22">
        <v>1</v>
      </c>
      <c r="C42" s="22">
        <v>69</v>
      </c>
      <c r="D42" s="22" t="s">
        <v>5</v>
      </c>
      <c r="E42" s="22" t="s">
        <v>8</v>
      </c>
      <c r="F42" s="22">
        <v>6</v>
      </c>
      <c r="G42" s="22">
        <v>35</v>
      </c>
      <c r="H42" s="22">
        <v>2</v>
      </c>
      <c r="I42" s="22" t="s">
        <v>5</v>
      </c>
      <c r="J42" s="22" t="s">
        <v>8</v>
      </c>
      <c r="K42" s="23" t="s">
        <v>125</v>
      </c>
      <c r="L42" s="37" t="s">
        <v>124</v>
      </c>
      <c r="M42" s="37" t="s">
        <v>124</v>
      </c>
      <c r="N42" s="37" t="s">
        <v>124</v>
      </c>
      <c r="O42" s="4">
        <v>34.937473170579203</v>
      </c>
      <c r="P42" s="3">
        <v>2.6259016418164398</v>
      </c>
      <c r="Q42" s="1"/>
    </row>
    <row r="43" spans="1:17">
      <c r="A43" s="22" t="s">
        <v>161</v>
      </c>
      <c r="B43" s="22">
        <v>1</v>
      </c>
      <c r="C43" s="22">
        <v>69</v>
      </c>
      <c r="D43" s="22" t="s">
        <v>5</v>
      </c>
      <c r="E43" s="22" t="s">
        <v>8</v>
      </c>
      <c r="F43" s="22">
        <v>6</v>
      </c>
      <c r="G43" s="22"/>
      <c r="H43" s="22">
        <v>2</v>
      </c>
      <c r="I43" s="22" t="s">
        <v>5</v>
      </c>
      <c r="J43" s="22" t="s">
        <v>8</v>
      </c>
      <c r="K43" s="23" t="s">
        <v>125</v>
      </c>
      <c r="L43" s="37" t="s">
        <v>124</v>
      </c>
      <c r="M43" s="37" t="s">
        <v>124</v>
      </c>
      <c r="N43" s="37" t="s">
        <v>124</v>
      </c>
      <c r="O43" s="4">
        <v>34.937473170579203</v>
      </c>
      <c r="P43" s="3">
        <v>2.6259016418164398</v>
      </c>
      <c r="Q43" s="1"/>
    </row>
    <row r="44" spans="1:17">
      <c r="A44" s="20" t="s">
        <v>160</v>
      </c>
      <c r="B44" s="20">
        <v>1</v>
      </c>
      <c r="C44" s="20">
        <v>69</v>
      </c>
      <c r="D44" s="20" t="s">
        <v>5</v>
      </c>
      <c r="E44" s="20" t="s">
        <v>8</v>
      </c>
      <c r="F44" s="20">
        <v>12</v>
      </c>
      <c r="G44" s="20"/>
      <c r="H44" s="20">
        <v>2</v>
      </c>
      <c r="I44" s="20" t="s">
        <v>67</v>
      </c>
      <c r="J44" s="20" t="s">
        <v>8</v>
      </c>
      <c r="K44" s="21" t="s">
        <v>125</v>
      </c>
      <c r="L44" s="37" t="s">
        <v>124</v>
      </c>
      <c r="M44" s="37" t="s">
        <v>124</v>
      </c>
      <c r="N44" s="37" t="s">
        <v>124</v>
      </c>
      <c r="O44" s="4">
        <v>7.6180662342025096</v>
      </c>
      <c r="P44" s="3">
        <v>0.80032096386720697</v>
      </c>
      <c r="Q44" s="1"/>
    </row>
    <row r="45" spans="1:17">
      <c r="A45" s="20" t="s">
        <v>159</v>
      </c>
      <c r="B45" s="20">
        <v>1</v>
      </c>
      <c r="C45" s="20">
        <v>69</v>
      </c>
      <c r="D45" s="20" t="s">
        <v>5</v>
      </c>
      <c r="E45" s="20" t="s">
        <v>8</v>
      </c>
      <c r="F45" s="20">
        <v>12</v>
      </c>
      <c r="G45" s="20">
        <v>57</v>
      </c>
      <c r="H45" s="20">
        <v>2</v>
      </c>
      <c r="I45" s="20" t="s">
        <v>5</v>
      </c>
      <c r="J45" s="20" t="s">
        <v>8</v>
      </c>
      <c r="K45" s="21" t="s">
        <v>125</v>
      </c>
      <c r="L45" s="37" t="s">
        <v>124</v>
      </c>
      <c r="M45" s="37" t="s">
        <v>124</v>
      </c>
      <c r="N45" s="37" t="s">
        <v>124</v>
      </c>
      <c r="O45" s="4">
        <v>7.6180662342025096</v>
      </c>
      <c r="P45" s="3">
        <v>0.80032096386720697</v>
      </c>
      <c r="Q45" s="1"/>
    </row>
    <row r="46" spans="1:17">
      <c r="A46" s="20" t="s">
        <v>158</v>
      </c>
      <c r="B46" s="20">
        <v>1</v>
      </c>
      <c r="C46" s="20">
        <v>69</v>
      </c>
      <c r="D46" s="20" t="s">
        <v>5</v>
      </c>
      <c r="E46" s="20" t="s">
        <v>8</v>
      </c>
      <c r="F46" s="20">
        <v>12</v>
      </c>
      <c r="G46" s="20">
        <v>57</v>
      </c>
      <c r="H46" s="20">
        <v>2</v>
      </c>
      <c r="I46" s="20" t="s">
        <v>5</v>
      </c>
      <c r="J46" s="20" t="s">
        <v>8</v>
      </c>
      <c r="K46" s="21" t="s">
        <v>125</v>
      </c>
      <c r="L46" s="37" t="s">
        <v>124</v>
      </c>
      <c r="M46" s="37" t="s">
        <v>124</v>
      </c>
      <c r="N46" s="37" t="s">
        <v>124</v>
      </c>
      <c r="O46" s="4">
        <v>7.6180662342025096</v>
      </c>
      <c r="P46" s="3">
        <v>0.80032096386720697</v>
      </c>
      <c r="Q46" s="1"/>
    </row>
    <row r="47" spans="1:17">
      <c r="A47" s="22" t="s">
        <v>157</v>
      </c>
      <c r="B47" s="22">
        <v>1</v>
      </c>
      <c r="C47" s="22">
        <v>69</v>
      </c>
      <c r="D47" s="22" t="s">
        <v>5</v>
      </c>
      <c r="E47" s="22" t="s">
        <v>8</v>
      </c>
      <c r="F47" s="22">
        <v>3</v>
      </c>
      <c r="G47" s="22"/>
      <c r="H47" s="22">
        <v>1</v>
      </c>
      <c r="I47" s="22" t="s">
        <v>5</v>
      </c>
      <c r="J47" s="22" t="s">
        <v>8</v>
      </c>
      <c r="K47" s="23" t="s">
        <v>125</v>
      </c>
      <c r="L47" s="37" t="s">
        <v>124</v>
      </c>
      <c r="M47" s="37" t="s">
        <v>124</v>
      </c>
      <c r="N47" s="37" t="s">
        <v>124</v>
      </c>
      <c r="O47" s="4">
        <v>2.6434822589691702</v>
      </c>
      <c r="P47" s="3">
        <v>0.48220630478237297</v>
      </c>
      <c r="Q47" s="1"/>
    </row>
    <row r="48" spans="1:17">
      <c r="A48" s="22" t="s">
        <v>156</v>
      </c>
      <c r="B48" s="22">
        <v>1</v>
      </c>
      <c r="C48" s="22">
        <v>69</v>
      </c>
      <c r="D48" s="22" t="s">
        <v>5</v>
      </c>
      <c r="E48" s="22" t="s">
        <v>8</v>
      </c>
      <c r="F48" s="22">
        <v>3</v>
      </c>
      <c r="G48" s="22"/>
      <c r="H48" s="22">
        <v>1</v>
      </c>
      <c r="I48" s="22" t="s">
        <v>67</v>
      </c>
      <c r="J48" s="22" t="s">
        <v>8</v>
      </c>
      <c r="K48" s="23" t="s">
        <v>125</v>
      </c>
      <c r="L48" s="37" t="s">
        <v>124</v>
      </c>
      <c r="M48" s="37" t="s">
        <v>124</v>
      </c>
      <c r="N48" s="37" t="s">
        <v>124</v>
      </c>
      <c r="O48" s="4">
        <v>2.6434822589691702</v>
      </c>
      <c r="P48" s="3">
        <v>0.48220630478237297</v>
      </c>
      <c r="Q48" s="1"/>
    </row>
    <row r="49" spans="1:17">
      <c r="A49" s="20" t="s">
        <v>155</v>
      </c>
      <c r="B49" s="20">
        <v>1</v>
      </c>
      <c r="C49" s="20">
        <v>69</v>
      </c>
      <c r="D49" s="20" t="s">
        <v>5</v>
      </c>
      <c r="E49" s="20" t="s">
        <v>8</v>
      </c>
      <c r="F49" s="20">
        <v>20</v>
      </c>
      <c r="G49" s="20"/>
      <c r="H49" s="20">
        <v>1</v>
      </c>
      <c r="I49" s="20" t="s">
        <v>5</v>
      </c>
      <c r="J49" s="20" t="s">
        <v>8</v>
      </c>
      <c r="K49" s="21" t="s">
        <v>125</v>
      </c>
      <c r="L49" s="37" t="s">
        <v>124</v>
      </c>
      <c r="M49" s="37" t="s">
        <v>124</v>
      </c>
      <c r="N49" s="37" t="s">
        <v>124</v>
      </c>
      <c r="O49" s="4">
        <v>18.177980353258299</v>
      </c>
      <c r="P49" s="3">
        <v>2.1020338670050598</v>
      </c>
      <c r="Q49" s="1"/>
    </row>
    <row r="50" spans="1:17">
      <c r="A50" s="20" t="s">
        <v>154</v>
      </c>
      <c r="B50" s="20">
        <v>1</v>
      </c>
      <c r="C50" s="20">
        <v>69</v>
      </c>
      <c r="D50" s="20" t="s">
        <v>5</v>
      </c>
      <c r="E50" s="20" t="s">
        <v>8</v>
      </c>
      <c r="F50" s="20">
        <v>20</v>
      </c>
      <c r="G50" s="20"/>
      <c r="H50" s="20">
        <v>1</v>
      </c>
      <c r="I50" s="20" t="s">
        <v>14</v>
      </c>
      <c r="J50" s="20" t="s">
        <v>15</v>
      </c>
      <c r="K50" s="21" t="s">
        <v>125</v>
      </c>
      <c r="L50" s="37" t="s">
        <v>124</v>
      </c>
      <c r="M50" s="37" t="s">
        <v>124</v>
      </c>
      <c r="N50" s="37" t="s">
        <v>124</v>
      </c>
      <c r="O50" s="4">
        <v>18.177980353258299</v>
      </c>
      <c r="P50" s="3">
        <v>2.1020338670050598</v>
      </c>
      <c r="Q50" s="1"/>
    </row>
    <row r="51" spans="1:17">
      <c r="A51" s="22" t="s">
        <v>153</v>
      </c>
      <c r="B51" s="22">
        <v>1</v>
      </c>
      <c r="C51" s="22">
        <v>69</v>
      </c>
      <c r="D51" s="22" t="s">
        <v>5</v>
      </c>
      <c r="E51" s="22" t="s">
        <v>8</v>
      </c>
      <c r="F51" s="22">
        <v>12</v>
      </c>
      <c r="G51" s="22"/>
      <c r="H51" s="22">
        <v>1</v>
      </c>
      <c r="I51" s="22" t="s">
        <v>5</v>
      </c>
      <c r="J51" s="22" t="s">
        <v>8</v>
      </c>
      <c r="K51" s="23" t="s">
        <v>125</v>
      </c>
      <c r="L51" s="37" t="s">
        <v>124</v>
      </c>
      <c r="M51" s="37" t="s">
        <v>124</v>
      </c>
      <c r="N51" s="37" t="s">
        <v>124</v>
      </c>
      <c r="O51" s="4">
        <v>3.24889395935188</v>
      </c>
      <c r="P51" s="3">
        <v>0.49831840670335098</v>
      </c>
      <c r="Q51" s="1"/>
    </row>
    <row r="52" spans="1:17">
      <c r="A52" s="22" t="s">
        <v>152</v>
      </c>
      <c r="B52" s="22">
        <v>1</v>
      </c>
      <c r="C52" s="22" t="s">
        <v>151</v>
      </c>
      <c r="D52" s="22" t="s">
        <v>5</v>
      </c>
      <c r="E52" s="22" t="s">
        <v>8</v>
      </c>
      <c r="F52" s="22">
        <v>12</v>
      </c>
      <c r="G52" s="22"/>
      <c r="H52" s="22">
        <v>1</v>
      </c>
      <c r="I52" s="22" t="s">
        <v>14</v>
      </c>
      <c r="J52" s="22" t="s">
        <v>15</v>
      </c>
      <c r="K52" s="23" t="s">
        <v>125</v>
      </c>
      <c r="L52" s="37" t="s">
        <v>124</v>
      </c>
      <c r="M52" s="37" t="s">
        <v>124</v>
      </c>
      <c r="N52" s="37" t="s">
        <v>124</v>
      </c>
      <c r="O52" s="4">
        <v>3.24889395935188</v>
      </c>
      <c r="P52" s="3">
        <v>0.49831840670335098</v>
      </c>
      <c r="Q52" s="1"/>
    </row>
    <row r="53" spans="1:17">
      <c r="A53" s="14" t="s">
        <v>150</v>
      </c>
      <c r="B53" s="14">
        <v>1</v>
      </c>
      <c r="C53" s="14">
        <v>69</v>
      </c>
      <c r="D53" s="14" t="s">
        <v>9</v>
      </c>
      <c r="E53" s="14" t="s">
        <v>8</v>
      </c>
      <c r="F53" s="14">
        <v>25</v>
      </c>
      <c r="G53" s="14"/>
      <c r="H53" s="14">
        <v>1</v>
      </c>
      <c r="I53" s="14" t="s">
        <v>9</v>
      </c>
      <c r="J53" s="14" t="s">
        <v>8</v>
      </c>
      <c r="K53" s="15" t="s">
        <v>125</v>
      </c>
      <c r="L53" s="37" t="s">
        <v>124</v>
      </c>
      <c r="M53" s="37" t="s">
        <v>124</v>
      </c>
      <c r="N53" s="37" t="s">
        <v>124</v>
      </c>
      <c r="O53" s="4">
        <v>22.255852272264299</v>
      </c>
      <c r="P53" s="3">
        <v>0.83239667526546601</v>
      </c>
    </row>
    <row r="54" spans="1:17">
      <c r="A54" s="14" t="s">
        <v>149</v>
      </c>
      <c r="B54" s="14">
        <v>1</v>
      </c>
      <c r="C54" s="14">
        <v>69</v>
      </c>
      <c r="D54" s="14" t="s">
        <v>9</v>
      </c>
      <c r="E54" s="14" t="s">
        <v>8</v>
      </c>
      <c r="F54" s="14">
        <v>25</v>
      </c>
      <c r="G54" s="14"/>
      <c r="H54" s="14">
        <v>1</v>
      </c>
      <c r="I54" s="14" t="s">
        <v>14</v>
      </c>
      <c r="J54" s="14" t="s">
        <v>15</v>
      </c>
      <c r="K54" s="15" t="s">
        <v>125</v>
      </c>
      <c r="L54" s="37" t="s">
        <v>124</v>
      </c>
      <c r="M54" s="37" t="s">
        <v>124</v>
      </c>
      <c r="N54" s="37" t="s">
        <v>124</v>
      </c>
      <c r="O54" s="4">
        <v>22.255852272264299</v>
      </c>
      <c r="P54" s="3">
        <v>0.83239667526546601</v>
      </c>
    </row>
    <row r="55" spans="1:17">
      <c r="A55" s="16" t="s">
        <v>148</v>
      </c>
      <c r="B55" s="16">
        <v>1</v>
      </c>
      <c r="C55" s="16">
        <v>69</v>
      </c>
      <c r="D55" s="16" t="s">
        <v>9</v>
      </c>
      <c r="E55" s="16" t="s">
        <v>8</v>
      </c>
      <c r="F55" s="16">
        <v>16</v>
      </c>
      <c r="G55" s="16"/>
      <c r="H55" s="16">
        <v>2</v>
      </c>
      <c r="I55" s="16" t="s">
        <v>9</v>
      </c>
      <c r="J55" s="16" t="s">
        <v>8</v>
      </c>
      <c r="K55" s="17" t="s">
        <v>125</v>
      </c>
      <c r="L55" s="37" t="s">
        <v>124</v>
      </c>
      <c r="M55" s="37" t="s">
        <v>124</v>
      </c>
      <c r="N55" s="37" t="s">
        <v>124</v>
      </c>
      <c r="O55" s="4">
        <v>24.019704471817398</v>
      </c>
      <c r="P55" s="3">
        <v>1.0576376327605701</v>
      </c>
    </row>
    <row r="56" spans="1:17">
      <c r="A56" s="16" t="s">
        <v>147</v>
      </c>
      <c r="B56" s="16">
        <v>1</v>
      </c>
      <c r="C56" s="16">
        <v>69</v>
      </c>
      <c r="D56" s="16" t="s">
        <v>9</v>
      </c>
      <c r="E56" s="16" t="s">
        <v>8</v>
      </c>
      <c r="F56" s="16">
        <v>16</v>
      </c>
      <c r="G56" s="16">
        <v>31</v>
      </c>
      <c r="H56" s="16">
        <v>2</v>
      </c>
      <c r="I56" s="16" t="s">
        <v>9</v>
      </c>
      <c r="J56" s="16" t="s">
        <v>8</v>
      </c>
      <c r="K56" s="17" t="s">
        <v>125</v>
      </c>
      <c r="L56" s="37" t="s">
        <v>124</v>
      </c>
      <c r="M56" s="37" t="s">
        <v>124</v>
      </c>
      <c r="N56" s="37" t="s">
        <v>124</v>
      </c>
      <c r="O56" s="4">
        <v>24.019704471817398</v>
      </c>
      <c r="P56" s="3">
        <v>1.0576376327605701</v>
      </c>
    </row>
    <row r="57" spans="1:17">
      <c r="A57" s="16" t="s">
        <v>146</v>
      </c>
      <c r="B57" s="16">
        <v>1</v>
      </c>
      <c r="C57" s="16">
        <v>69</v>
      </c>
      <c r="D57" s="16" t="s">
        <v>9</v>
      </c>
      <c r="E57" s="16" t="s">
        <v>8</v>
      </c>
      <c r="F57" s="16">
        <v>16</v>
      </c>
      <c r="G57" s="16">
        <v>31</v>
      </c>
      <c r="H57" s="16">
        <v>2</v>
      </c>
      <c r="I57" s="16" t="s">
        <v>14</v>
      </c>
      <c r="J57" s="16" t="s">
        <v>15</v>
      </c>
      <c r="K57" s="17" t="s">
        <v>125</v>
      </c>
      <c r="L57" s="37" t="s">
        <v>124</v>
      </c>
      <c r="M57" s="37" t="s">
        <v>124</v>
      </c>
      <c r="N57" s="37" t="s">
        <v>124</v>
      </c>
      <c r="O57" s="4">
        <v>24.019704471817398</v>
      </c>
      <c r="P57" s="3">
        <v>1.0576376327605701</v>
      </c>
    </row>
    <row r="58" spans="1:17">
      <c r="A58" s="14" t="s">
        <v>145</v>
      </c>
      <c r="B58" s="14">
        <v>1</v>
      </c>
      <c r="C58" s="14">
        <v>69</v>
      </c>
      <c r="D58" s="14" t="s">
        <v>9</v>
      </c>
      <c r="E58" s="14" t="s">
        <v>8</v>
      </c>
      <c r="F58" s="14">
        <v>1</v>
      </c>
      <c r="G58" s="14"/>
      <c r="H58" s="14">
        <v>2</v>
      </c>
      <c r="I58" s="14" t="s">
        <v>9</v>
      </c>
      <c r="J58" s="14" t="s">
        <v>8</v>
      </c>
      <c r="K58" s="15" t="s">
        <v>125</v>
      </c>
      <c r="L58" s="37" t="s">
        <v>124</v>
      </c>
      <c r="M58" s="37" t="s">
        <v>124</v>
      </c>
      <c r="N58" s="37" t="s">
        <v>124</v>
      </c>
      <c r="O58" s="4">
        <v>22.414562838257801</v>
      </c>
      <c r="P58" s="3">
        <v>1.4358378107957399</v>
      </c>
    </row>
    <row r="59" spans="1:17">
      <c r="A59" s="14" t="s">
        <v>144</v>
      </c>
      <c r="B59" s="14">
        <v>1</v>
      </c>
      <c r="C59" s="14">
        <v>69</v>
      </c>
      <c r="D59" s="14" t="s">
        <v>9</v>
      </c>
      <c r="E59" s="14" t="s">
        <v>8</v>
      </c>
      <c r="F59" s="14">
        <v>1</v>
      </c>
      <c r="G59" s="14">
        <v>66</v>
      </c>
      <c r="H59" s="14">
        <v>2</v>
      </c>
      <c r="I59" s="14" t="s">
        <v>14</v>
      </c>
      <c r="J59" s="14" t="s">
        <v>15</v>
      </c>
      <c r="K59" s="15" t="s">
        <v>125</v>
      </c>
      <c r="L59" s="37" t="s">
        <v>124</v>
      </c>
      <c r="M59" s="37" t="s">
        <v>124</v>
      </c>
      <c r="N59" s="37" t="s">
        <v>124</v>
      </c>
      <c r="O59" s="4">
        <v>22.414562838257801</v>
      </c>
      <c r="P59" s="3">
        <v>1.4358378107957399</v>
      </c>
    </row>
    <row r="60" spans="1:17">
      <c r="A60" s="14" t="s">
        <v>143</v>
      </c>
      <c r="B60" s="14">
        <v>1</v>
      </c>
      <c r="C60" s="14">
        <v>69</v>
      </c>
      <c r="D60" s="14" t="s">
        <v>9</v>
      </c>
      <c r="E60" s="14" t="s">
        <v>8</v>
      </c>
      <c r="F60" s="14">
        <v>1</v>
      </c>
      <c r="G60" s="14">
        <v>66</v>
      </c>
      <c r="H60" s="14">
        <v>2</v>
      </c>
      <c r="I60" s="14" t="s">
        <v>14</v>
      </c>
      <c r="J60" s="14" t="s">
        <v>15</v>
      </c>
      <c r="K60" s="15" t="s">
        <v>125</v>
      </c>
      <c r="L60" s="37" t="s">
        <v>124</v>
      </c>
      <c r="M60" s="37" t="s">
        <v>124</v>
      </c>
      <c r="N60" s="37" t="s">
        <v>124</v>
      </c>
      <c r="O60" s="4">
        <v>22.414562838257801</v>
      </c>
      <c r="P60" s="3">
        <v>1.4358378107957399</v>
      </c>
    </row>
    <row r="61" spans="1:17">
      <c r="A61" s="16" t="s">
        <v>142</v>
      </c>
      <c r="B61" s="16">
        <v>1</v>
      </c>
      <c r="C61" s="16" t="s">
        <v>141</v>
      </c>
      <c r="D61" s="16" t="s">
        <v>9</v>
      </c>
      <c r="E61" s="16" t="s">
        <v>8</v>
      </c>
      <c r="F61" s="16">
        <v>26</v>
      </c>
      <c r="G61" s="16"/>
      <c r="H61" s="16">
        <v>1</v>
      </c>
      <c r="I61" s="16" t="s">
        <v>14</v>
      </c>
      <c r="J61" s="16" t="s">
        <v>15</v>
      </c>
      <c r="K61" s="17" t="s">
        <v>125</v>
      </c>
      <c r="L61" s="37" t="s">
        <v>124</v>
      </c>
      <c r="M61" s="37" t="s">
        <v>124</v>
      </c>
      <c r="N61" s="37" t="s">
        <v>124</v>
      </c>
      <c r="O61" s="4">
        <v>34.611110799156698</v>
      </c>
      <c r="P61" s="3">
        <v>1.37105518506012</v>
      </c>
    </row>
    <row r="62" spans="1:17">
      <c r="A62" s="16" t="s">
        <v>140</v>
      </c>
      <c r="B62" s="16">
        <v>1</v>
      </c>
      <c r="C62" s="16">
        <v>69</v>
      </c>
      <c r="D62" s="16" t="s">
        <v>9</v>
      </c>
      <c r="E62" s="16" t="s">
        <v>8</v>
      </c>
      <c r="F62" s="16">
        <v>26</v>
      </c>
      <c r="G62" s="16"/>
      <c r="H62" s="16">
        <v>1</v>
      </c>
      <c r="I62" s="16" t="s">
        <v>14</v>
      </c>
      <c r="J62" s="16" t="s">
        <v>15</v>
      </c>
      <c r="K62" s="17" t="s">
        <v>125</v>
      </c>
      <c r="L62" s="37" t="s">
        <v>124</v>
      </c>
      <c r="M62" s="37" t="s">
        <v>124</v>
      </c>
      <c r="N62" s="37" t="s">
        <v>124</v>
      </c>
      <c r="O62" s="4">
        <v>34.611110799156698</v>
      </c>
      <c r="P62" s="3">
        <v>1.37105518506012</v>
      </c>
    </row>
    <row r="63" spans="1:17">
      <c r="A63" s="14" t="s">
        <v>139</v>
      </c>
      <c r="B63" s="14">
        <v>1</v>
      </c>
      <c r="C63" s="14">
        <v>69</v>
      </c>
      <c r="D63" s="14" t="s">
        <v>9</v>
      </c>
      <c r="E63" s="14" t="s">
        <v>8</v>
      </c>
      <c r="F63" s="14">
        <v>13</v>
      </c>
      <c r="G63" s="14"/>
      <c r="H63" s="14">
        <v>1</v>
      </c>
      <c r="I63" s="14" t="s">
        <v>9</v>
      </c>
      <c r="J63" s="14" t="s">
        <v>8</v>
      </c>
      <c r="K63" s="15" t="s">
        <v>125</v>
      </c>
      <c r="L63" s="37" t="s">
        <v>124</v>
      </c>
      <c r="M63" s="37" t="s">
        <v>124</v>
      </c>
      <c r="N63" s="37" t="s">
        <v>124</v>
      </c>
      <c r="O63" s="4">
        <v>3.5970094303959002</v>
      </c>
      <c r="P63" s="3">
        <v>1.6935454536653101</v>
      </c>
      <c r="Q63" s="1"/>
    </row>
    <row r="64" spans="1:17">
      <c r="A64" s="14" t="s">
        <v>138</v>
      </c>
      <c r="B64" s="14">
        <v>1</v>
      </c>
      <c r="C64" s="14">
        <v>69</v>
      </c>
      <c r="D64" s="14" t="s">
        <v>9</v>
      </c>
      <c r="E64" s="14" t="s">
        <v>8</v>
      </c>
      <c r="F64" s="14">
        <v>13</v>
      </c>
      <c r="G64" s="14"/>
      <c r="H64" s="14">
        <v>1</v>
      </c>
      <c r="I64" s="14" t="s">
        <v>9</v>
      </c>
      <c r="J64" s="14" t="s">
        <v>8</v>
      </c>
      <c r="K64" s="15" t="s">
        <v>125</v>
      </c>
      <c r="L64" s="37" t="s">
        <v>124</v>
      </c>
      <c r="M64" s="37" t="s">
        <v>124</v>
      </c>
      <c r="N64" s="37" t="s">
        <v>124</v>
      </c>
      <c r="O64" s="4">
        <v>3.5970094303959002</v>
      </c>
      <c r="P64" s="3">
        <v>1.6935454536653101</v>
      </c>
      <c r="Q64" s="1"/>
    </row>
    <row r="65" spans="1:26">
      <c r="A65" s="16" t="s">
        <v>137</v>
      </c>
      <c r="B65" s="16">
        <v>1</v>
      </c>
      <c r="C65" s="16">
        <v>69</v>
      </c>
      <c r="D65" s="16" t="s">
        <v>9</v>
      </c>
      <c r="E65" s="16" t="s">
        <v>8</v>
      </c>
      <c r="F65" s="16">
        <v>16</v>
      </c>
      <c r="G65" s="16"/>
      <c r="H65" s="16">
        <v>1</v>
      </c>
      <c r="I65" s="16" t="s">
        <v>9</v>
      </c>
      <c r="J65" s="16" t="s">
        <v>8</v>
      </c>
      <c r="K65" s="17" t="s">
        <v>125</v>
      </c>
      <c r="L65" s="37" t="s">
        <v>124</v>
      </c>
      <c r="M65" s="37" t="s">
        <v>124</v>
      </c>
      <c r="N65" s="37" t="s">
        <v>124</v>
      </c>
      <c r="O65" s="4">
        <v>13.017265374849201</v>
      </c>
      <c r="P65" s="3">
        <v>3.8252351633564099</v>
      </c>
      <c r="Q65" s="1"/>
    </row>
    <row r="66" spans="1:26">
      <c r="A66" s="16" t="s">
        <v>136</v>
      </c>
      <c r="B66" s="16">
        <v>1</v>
      </c>
      <c r="C66" s="16">
        <v>69</v>
      </c>
      <c r="D66" s="16" t="s">
        <v>9</v>
      </c>
      <c r="E66" s="16" t="s">
        <v>8</v>
      </c>
      <c r="F66" s="16">
        <v>16</v>
      </c>
      <c r="G66" s="16"/>
      <c r="H66" s="16">
        <v>1</v>
      </c>
      <c r="I66" s="16" t="s">
        <v>9</v>
      </c>
      <c r="J66" s="16" t="s">
        <v>8</v>
      </c>
      <c r="K66" s="17" t="s">
        <v>125</v>
      </c>
      <c r="L66" s="37" t="s">
        <v>124</v>
      </c>
      <c r="M66" s="37" t="s">
        <v>124</v>
      </c>
      <c r="N66" s="37" t="s">
        <v>124</v>
      </c>
      <c r="O66" s="4">
        <v>13.017265374849201</v>
      </c>
      <c r="P66" s="3">
        <v>3.8252351633564099</v>
      </c>
      <c r="Q66" s="1"/>
    </row>
    <row r="67" spans="1:26">
      <c r="A67" s="14" t="s">
        <v>135</v>
      </c>
      <c r="B67" s="14">
        <v>1</v>
      </c>
      <c r="C67" s="14">
        <v>69</v>
      </c>
      <c r="D67" s="14" t="s">
        <v>9</v>
      </c>
      <c r="E67" s="14" t="s">
        <v>8</v>
      </c>
      <c r="F67" s="14">
        <v>17</v>
      </c>
      <c r="G67" s="14">
        <v>62</v>
      </c>
      <c r="H67" s="14">
        <v>2</v>
      </c>
      <c r="I67" s="14" t="s">
        <v>14</v>
      </c>
      <c r="J67" s="14" t="s">
        <v>15</v>
      </c>
      <c r="K67" s="15" t="s">
        <v>125</v>
      </c>
      <c r="L67" s="37" t="s">
        <v>124</v>
      </c>
      <c r="M67" s="37" t="s">
        <v>124</v>
      </c>
      <c r="N67" s="37" t="s">
        <v>124</v>
      </c>
      <c r="O67" s="4">
        <v>30.486302535934499</v>
      </c>
      <c r="P67" s="3">
        <v>1.4175173994650201</v>
      </c>
      <c r="Q67" s="1"/>
    </row>
    <row r="68" spans="1:26">
      <c r="A68" s="14" t="s">
        <v>134</v>
      </c>
      <c r="B68" s="14">
        <v>1</v>
      </c>
      <c r="C68" s="14">
        <v>69</v>
      </c>
      <c r="D68" s="14" t="s">
        <v>9</v>
      </c>
      <c r="E68" s="14" t="s">
        <v>8</v>
      </c>
      <c r="F68" s="14">
        <v>17</v>
      </c>
      <c r="G68" s="14">
        <v>62</v>
      </c>
      <c r="H68" s="14">
        <v>2</v>
      </c>
      <c r="I68" s="14" t="s">
        <v>14</v>
      </c>
      <c r="J68" s="14" t="s">
        <v>15</v>
      </c>
      <c r="K68" s="15" t="s">
        <v>125</v>
      </c>
      <c r="L68" s="37" t="s">
        <v>124</v>
      </c>
      <c r="M68" s="37" t="s">
        <v>124</v>
      </c>
      <c r="N68" s="37" t="s">
        <v>124</v>
      </c>
      <c r="O68" s="4">
        <v>30.486302535934499</v>
      </c>
      <c r="P68" s="3">
        <v>1.4175173994650201</v>
      </c>
      <c r="Q68" s="1"/>
    </row>
    <row r="69" spans="1:26">
      <c r="A69" s="14" t="s">
        <v>133</v>
      </c>
      <c r="B69" s="14">
        <v>1</v>
      </c>
      <c r="C69" s="14" t="s">
        <v>132</v>
      </c>
      <c r="D69" s="14" t="s">
        <v>9</v>
      </c>
      <c r="E69" s="14" t="s">
        <v>8</v>
      </c>
      <c r="F69" s="14">
        <v>17</v>
      </c>
      <c r="G69" s="14"/>
      <c r="H69" s="14">
        <v>2</v>
      </c>
      <c r="I69" s="14" t="s">
        <v>9</v>
      </c>
      <c r="J69" s="14" t="s">
        <v>8</v>
      </c>
      <c r="K69" s="15" t="s">
        <v>125</v>
      </c>
      <c r="L69" s="37" t="s">
        <v>124</v>
      </c>
      <c r="M69" s="37" t="s">
        <v>124</v>
      </c>
      <c r="N69" s="37" t="s">
        <v>124</v>
      </c>
      <c r="O69" s="4">
        <v>30.486302535934499</v>
      </c>
      <c r="P69" s="3">
        <v>1.4175173994650201</v>
      </c>
      <c r="Q69" s="1"/>
    </row>
    <row r="70" spans="1:26">
      <c r="A70" s="16" t="s">
        <v>131</v>
      </c>
      <c r="B70" s="16">
        <v>1</v>
      </c>
      <c r="C70" s="16">
        <v>69</v>
      </c>
      <c r="D70" s="16" t="s">
        <v>9</v>
      </c>
      <c r="E70" s="16" t="s">
        <v>8</v>
      </c>
      <c r="F70" s="16">
        <v>5</v>
      </c>
      <c r="G70" s="16"/>
      <c r="H70" s="16">
        <v>2</v>
      </c>
      <c r="I70" s="16" t="s">
        <v>9</v>
      </c>
      <c r="J70" s="16" t="s">
        <v>8</v>
      </c>
      <c r="K70" s="17" t="s">
        <v>125</v>
      </c>
      <c r="L70" s="37" t="s">
        <v>124</v>
      </c>
      <c r="M70" s="37" t="s">
        <v>124</v>
      </c>
      <c r="N70" s="37" t="s">
        <v>124</v>
      </c>
      <c r="O70" s="4">
        <v>32.665194565039101</v>
      </c>
      <c r="P70" s="3">
        <v>2.4469131667430899</v>
      </c>
      <c r="Q70" s="1"/>
    </row>
    <row r="71" spans="1:26" s="3" customFormat="1">
      <c r="A71" s="16" t="s">
        <v>130</v>
      </c>
      <c r="B71" s="16">
        <v>1</v>
      </c>
      <c r="C71" s="16">
        <v>69</v>
      </c>
      <c r="D71" s="16" t="s">
        <v>9</v>
      </c>
      <c r="E71" s="16" t="s">
        <v>8</v>
      </c>
      <c r="F71" s="16">
        <v>5</v>
      </c>
      <c r="G71" s="16">
        <v>37</v>
      </c>
      <c r="H71" s="16">
        <v>2</v>
      </c>
      <c r="I71" s="16" t="s">
        <v>14</v>
      </c>
      <c r="J71" s="16" t="s">
        <v>15</v>
      </c>
      <c r="K71" s="17" t="s">
        <v>125</v>
      </c>
      <c r="L71" s="37" t="s">
        <v>124</v>
      </c>
      <c r="M71" s="37" t="s">
        <v>124</v>
      </c>
      <c r="N71" s="37" t="s">
        <v>124</v>
      </c>
      <c r="O71" s="4">
        <v>32.665194565039101</v>
      </c>
      <c r="P71" s="3">
        <v>2.4469131667430899</v>
      </c>
      <c r="Q71" s="1"/>
      <c r="R71" s="70"/>
      <c r="S71" s="70"/>
      <c r="T71" s="70"/>
      <c r="U71" s="70"/>
      <c r="V71" s="70"/>
      <c r="W71" s="70"/>
      <c r="X71" s="70"/>
      <c r="Y71" s="70"/>
      <c r="Z71" s="70"/>
    </row>
    <row r="72" spans="1:26" s="3" customFormat="1">
      <c r="A72" s="16" t="s">
        <v>129</v>
      </c>
      <c r="B72" s="16">
        <v>1</v>
      </c>
      <c r="C72" s="16">
        <v>69</v>
      </c>
      <c r="D72" s="16" t="s">
        <v>9</v>
      </c>
      <c r="E72" s="16" t="s">
        <v>8</v>
      </c>
      <c r="F72" s="16">
        <v>5</v>
      </c>
      <c r="G72" s="16">
        <v>37</v>
      </c>
      <c r="H72" s="16">
        <v>2</v>
      </c>
      <c r="I72" s="16" t="s">
        <v>9</v>
      </c>
      <c r="J72" s="16" t="s">
        <v>8</v>
      </c>
      <c r="K72" s="17" t="s">
        <v>125</v>
      </c>
      <c r="L72" s="37" t="s">
        <v>124</v>
      </c>
      <c r="M72" s="37" t="s">
        <v>124</v>
      </c>
      <c r="N72" s="37" t="s">
        <v>124</v>
      </c>
      <c r="O72" s="4">
        <v>32.665194565039101</v>
      </c>
      <c r="P72" s="3">
        <v>2.4469131667430899</v>
      </c>
      <c r="Q72" s="1"/>
      <c r="R72" s="70"/>
      <c r="S72" s="70"/>
      <c r="T72" s="70"/>
      <c r="U72" s="70"/>
      <c r="V72" s="70"/>
      <c r="W72" s="70"/>
      <c r="X72" s="70"/>
      <c r="Y72" s="70"/>
      <c r="Z72" s="70"/>
    </row>
    <row r="73" spans="1:26" s="3" customFormat="1">
      <c r="A73" s="14" t="s">
        <v>128</v>
      </c>
      <c r="B73" s="14">
        <v>1</v>
      </c>
      <c r="C73" s="14">
        <v>69</v>
      </c>
      <c r="D73" s="14" t="s">
        <v>9</v>
      </c>
      <c r="E73" s="14" t="s">
        <v>8</v>
      </c>
      <c r="F73" s="14">
        <v>18</v>
      </c>
      <c r="G73" s="14"/>
      <c r="H73" s="14">
        <v>1</v>
      </c>
      <c r="I73" s="14" t="s">
        <v>9</v>
      </c>
      <c r="J73" s="14" t="s">
        <v>8</v>
      </c>
      <c r="K73" s="15" t="s">
        <v>125</v>
      </c>
      <c r="L73" s="37" t="s">
        <v>124</v>
      </c>
      <c r="M73" s="37" t="s">
        <v>124</v>
      </c>
      <c r="N73" s="37" t="s">
        <v>124</v>
      </c>
      <c r="O73" s="4">
        <v>27.7189424650078</v>
      </c>
      <c r="P73" s="3">
        <v>1.4222720481176501</v>
      </c>
      <c r="Q73" s="1"/>
      <c r="R73" s="70"/>
      <c r="S73" s="70"/>
      <c r="T73" s="70"/>
      <c r="U73" s="70"/>
      <c r="V73" s="70"/>
      <c r="W73" s="70"/>
      <c r="X73" s="70"/>
      <c r="Y73" s="70"/>
      <c r="Z73" s="70"/>
    </row>
    <row r="74" spans="1:26" s="3" customFormat="1">
      <c r="A74" s="14" t="s">
        <v>127</v>
      </c>
      <c r="B74" s="14">
        <v>1</v>
      </c>
      <c r="C74" s="14">
        <v>69</v>
      </c>
      <c r="D74" s="14" t="s">
        <v>9</v>
      </c>
      <c r="E74" s="14" t="s">
        <v>8</v>
      </c>
      <c r="F74" s="14">
        <v>18</v>
      </c>
      <c r="G74" s="14"/>
      <c r="H74" s="14">
        <v>1</v>
      </c>
      <c r="I74" s="14" t="s">
        <v>9</v>
      </c>
      <c r="J74" s="14" t="s">
        <v>8</v>
      </c>
      <c r="K74" s="15" t="s">
        <v>125</v>
      </c>
      <c r="L74" s="37" t="s">
        <v>124</v>
      </c>
      <c r="M74" s="37" t="s">
        <v>124</v>
      </c>
      <c r="N74" s="37" t="s">
        <v>124</v>
      </c>
      <c r="O74" s="4">
        <v>27.7189424650078</v>
      </c>
      <c r="P74" s="3">
        <v>1.4222720481176501</v>
      </c>
      <c r="Q74" s="1"/>
      <c r="R74" s="70"/>
      <c r="S74" s="70"/>
      <c r="T74" s="70"/>
      <c r="U74" s="70"/>
      <c r="V74" s="70"/>
      <c r="W74" s="70"/>
      <c r="X74" s="70"/>
      <c r="Y74" s="70"/>
      <c r="Z74" s="70"/>
    </row>
    <row r="75" spans="1:26">
      <c r="A75" s="16" t="s">
        <v>126</v>
      </c>
      <c r="B75" s="16">
        <v>1</v>
      </c>
      <c r="C75" s="16">
        <v>69</v>
      </c>
      <c r="D75" s="16" t="s">
        <v>9</v>
      </c>
      <c r="E75" s="16" t="s">
        <v>8</v>
      </c>
      <c r="F75" s="16">
        <v>2</v>
      </c>
      <c r="G75" s="16"/>
      <c r="H75" s="16">
        <v>2</v>
      </c>
      <c r="I75" s="16" t="s">
        <v>9</v>
      </c>
      <c r="J75" s="16" t="s">
        <v>8</v>
      </c>
      <c r="K75" s="17" t="s">
        <v>125</v>
      </c>
      <c r="L75" s="37" t="s">
        <v>124</v>
      </c>
      <c r="M75" s="37" t="s">
        <v>124</v>
      </c>
      <c r="N75" s="37" t="s">
        <v>124</v>
      </c>
      <c r="O75" s="4">
        <v>15.9351838489012</v>
      </c>
      <c r="P75" s="3">
        <v>0.34333394932540501</v>
      </c>
      <c r="Q75" s="1"/>
    </row>
    <row r="76" spans="1:26">
      <c r="A76" s="16" t="s">
        <v>20</v>
      </c>
      <c r="B76" s="16">
        <v>1</v>
      </c>
      <c r="C76" s="16">
        <v>69</v>
      </c>
      <c r="D76" s="16" t="s">
        <v>9</v>
      </c>
      <c r="E76" s="16" t="s">
        <v>8</v>
      </c>
      <c r="F76" s="16">
        <v>2</v>
      </c>
      <c r="G76" s="16">
        <v>29</v>
      </c>
      <c r="H76" s="16">
        <v>2</v>
      </c>
      <c r="I76" s="16" t="s">
        <v>5</v>
      </c>
      <c r="J76" s="16" t="s">
        <v>8</v>
      </c>
      <c r="K76" s="17" t="s">
        <v>125</v>
      </c>
      <c r="L76" s="37" t="s">
        <v>124</v>
      </c>
      <c r="M76" s="37" t="s">
        <v>124</v>
      </c>
      <c r="N76" s="37" t="s">
        <v>124</v>
      </c>
      <c r="O76" s="4">
        <v>15.9351838489012</v>
      </c>
      <c r="P76" s="3">
        <v>0.34333394932540501</v>
      </c>
      <c r="Q76" s="1"/>
    </row>
    <row r="77" spans="1:26">
      <c r="A77" s="36" t="s">
        <v>19</v>
      </c>
      <c r="B77" s="36">
        <v>1</v>
      </c>
      <c r="C77" s="36">
        <v>69</v>
      </c>
      <c r="D77" s="36" t="s">
        <v>9</v>
      </c>
      <c r="E77" s="36" t="s">
        <v>8</v>
      </c>
      <c r="F77" s="36">
        <v>2</v>
      </c>
      <c r="G77" s="36">
        <v>29</v>
      </c>
      <c r="H77" s="36">
        <v>2</v>
      </c>
      <c r="I77" s="36" t="s">
        <v>5</v>
      </c>
      <c r="J77" s="36" t="s">
        <v>8</v>
      </c>
      <c r="K77" s="35" t="s">
        <v>125</v>
      </c>
      <c r="L77" s="34" t="s">
        <v>124</v>
      </c>
      <c r="M77" s="34" t="s">
        <v>124</v>
      </c>
      <c r="N77" s="34" t="s">
        <v>124</v>
      </c>
      <c r="O77" s="33">
        <v>15.9351838489012</v>
      </c>
      <c r="P77" s="32">
        <v>0.34333394932540501</v>
      </c>
      <c r="Q77" s="1"/>
    </row>
    <row r="78" spans="1:26">
      <c r="A78" s="28" t="s">
        <v>123</v>
      </c>
      <c r="B78" s="28">
        <v>1</v>
      </c>
      <c r="C78" s="28">
        <v>69</v>
      </c>
      <c r="D78" s="28" t="s">
        <v>4</v>
      </c>
      <c r="E78" s="28" t="s">
        <v>8</v>
      </c>
      <c r="F78" s="28">
        <v>26</v>
      </c>
      <c r="G78" s="28"/>
      <c r="H78" s="28">
        <v>1</v>
      </c>
      <c r="I78" s="28" t="s">
        <v>4</v>
      </c>
      <c r="J78" s="28" t="s">
        <v>8</v>
      </c>
      <c r="K78" s="29" t="s">
        <v>7</v>
      </c>
      <c r="L78" s="29" t="s">
        <v>12</v>
      </c>
      <c r="M78" s="28"/>
      <c r="N78" s="28" t="s">
        <v>4</v>
      </c>
      <c r="O78" s="4">
        <v>48.036411340503399</v>
      </c>
      <c r="P78" s="3">
        <v>0.57248796057581797</v>
      </c>
      <c r="Q78" s="1"/>
    </row>
    <row r="79" spans="1:26">
      <c r="A79" s="28" t="s">
        <v>122</v>
      </c>
      <c r="B79" s="28">
        <v>1</v>
      </c>
      <c r="C79" s="28">
        <v>69</v>
      </c>
      <c r="D79" s="28" t="s">
        <v>4</v>
      </c>
      <c r="E79" s="28" t="s">
        <v>8</v>
      </c>
      <c r="F79" s="28">
        <v>26</v>
      </c>
      <c r="G79" s="28"/>
      <c r="H79" s="28">
        <v>1</v>
      </c>
      <c r="I79" s="28" t="s">
        <v>67</v>
      </c>
      <c r="J79" s="28" t="s">
        <v>8</v>
      </c>
      <c r="K79" s="29" t="s">
        <v>7</v>
      </c>
      <c r="L79" s="29" t="s">
        <v>6</v>
      </c>
      <c r="M79" s="28" t="s">
        <v>67</v>
      </c>
      <c r="N79" s="28"/>
      <c r="O79" s="4">
        <v>48.036411340503399</v>
      </c>
      <c r="P79" s="3">
        <v>0.57248796057581797</v>
      </c>
      <c r="Q79" s="1"/>
    </row>
    <row r="80" spans="1:26">
      <c r="A80" s="30" t="s">
        <v>121</v>
      </c>
      <c r="B80" s="30">
        <v>1</v>
      </c>
      <c r="C80" s="30">
        <v>69</v>
      </c>
      <c r="D80" s="30" t="s">
        <v>4</v>
      </c>
      <c r="E80" s="30" t="s">
        <v>8</v>
      </c>
      <c r="F80" s="30">
        <v>28</v>
      </c>
      <c r="G80" s="30"/>
      <c r="H80" s="30">
        <v>1</v>
      </c>
      <c r="I80" s="30" t="s">
        <v>4</v>
      </c>
      <c r="J80" s="30" t="s">
        <v>8</v>
      </c>
      <c r="K80" s="31" t="s">
        <v>7</v>
      </c>
      <c r="L80" s="31" t="s">
        <v>6</v>
      </c>
      <c r="M80" s="30" t="s">
        <v>4</v>
      </c>
      <c r="N80" s="30"/>
      <c r="O80" s="4">
        <v>50.714137951231898</v>
      </c>
      <c r="P80" s="3">
        <v>1.33611166797803</v>
      </c>
      <c r="Q80" s="1"/>
    </row>
    <row r="81" spans="1:17">
      <c r="A81" s="30" t="s">
        <v>120</v>
      </c>
      <c r="B81" s="30">
        <v>1</v>
      </c>
      <c r="C81" s="30">
        <v>69</v>
      </c>
      <c r="D81" s="30" t="s">
        <v>4</v>
      </c>
      <c r="E81" s="30" t="s">
        <v>8</v>
      </c>
      <c r="F81" s="30">
        <v>28</v>
      </c>
      <c r="G81" s="30"/>
      <c r="H81" s="30">
        <v>1</v>
      </c>
      <c r="I81" s="30" t="s">
        <v>4</v>
      </c>
      <c r="J81" s="30" t="s">
        <v>8</v>
      </c>
      <c r="K81" s="31" t="s">
        <v>7</v>
      </c>
      <c r="L81" s="31" t="s">
        <v>12</v>
      </c>
      <c r="M81" s="30"/>
      <c r="N81" s="30" t="s">
        <v>4</v>
      </c>
      <c r="O81" s="4">
        <v>50.714137951231898</v>
      </c>
      <c r="P81" s="3">
        <v>1.33611166797803</v>
      </c>
      <c r="Q81" s="1"/>
    </row>
    <row r="82" spans="1:17">
      <c r="A82" s="28" t="s">
        <v>119</v>
      </c>
      <c r="B82" s="28">
        <v>1</v>
      </c>
      <c r="C82" s="28">
        <v>69</v>
      </c>
      <c r="D82" s="28" t="s">
        <v>4</v>
      </c>
      <c r="E82" s="28" t="s">
        <v>8</v>
      </c>
      <c r="F82" s="28">
        <v>25</v>
      </c>
      <c r="G82" s="28"/>
      <c r="H82" s="28">
        <v>1</v>
      </c>
      <c r="I82" s="28" t="s">
        <v>4</v>
      </c>
      <c r="J82" s="28" t="s">
        <v>8</v>
      </c>
      <c r="K82" s="29" t="s">
        <v>7</v>
      </c>
      <c r="L82" s="29" t="s">
        <v>6</v>
      </c>
      <c r="M82" s="28" t="s">
        <v>4</v>
      </c>
      <c r="N82" s="28"/>
      <c r="O82" s="4">
        <v>68.884326727899605</v>
      </c>
      <c r="P82" s="3">
        <v>0.737337839790001</v>
      </c>
      <c r="Q82" s="1"/>
    </row>
    <row r="83" spans="1:17">
      <c r="A83" s="28" t="s">
        <v>118</v>
      </c>
      <c r="B83" s="28">
        <v>1</v>
      </c>
      <c r="C83" s="28">
        <v>69</v>
      </c>
      <c r="D83" s="28" t="s">
        <v>4</v>
      </c>
      <c r="E83" s="28" t="s">
        <v>8</v>
      </c>
      <c r="F83" s="28">
        <v>25</v>
      </c>
      <c r="G83" s="28"/>
      <c r="H83" s="28">
        <v>1</v>
      </c>
      <c r="I83" s="28" t="s">
        <v>4</v>
      </c>
      <c r="J83" s="28" t="s">
        <v>8</v>
      </c>
      <c r="K83" s="29" t="s">
        <v>7</v>
      </c>
      <c r="L83" s="29" t="s">
        <v>12</v>
      </c>
      <c r="M83" s="28"/>
      <c r="N83" s="28" t="s">
        <v>4</v>
      </c>
      <c r="O83" s="4">
        <v>68.884326727899605</v>
      </c>
      <c r="P83" s="3">
        <v>0.737337839790001</v>
      </c>
      <c r="Q83" s="1"/>
    </row>
    <row r="84" spans="1:17">
      <c r="A84" s="30" t="s">
        <v>117</v>
      </c>
      <c r="B84" s="30">
        <v>1</v>
      </c>
      <c r="C84" s="30">
        <v>69</v>
      </c>
      <c r="D84" s="30" t="s">
        <v>4</v>
      </c>
      <c r="E84" s="30" t="s">
        <v>8</v>
      </c>
      <c r="F84" s="30">
        <v>28</v>
      </c>
      <c r="G84" s="30"/>
      <c r="H84" s="30">
        <v>1</v>
      </c>
      <c r="I84" s="30" t="s">
        <v>4</v>
      </c>
      <c r="J84" s="30" t="s">
        <v>8</v>
      </c>
      <c r="K84" s="31" t="s">
        <v>7</v>
      </c>
      <c r="L84" s="31" t="s">
        <v>6</v>
      </c>
      <c r="M84" s="30" t="s">
        <v>4</v>
      </c>
      <c r="N84" s="30"/>
      <c r="O84" s="4">
        <v>57.783497518643799</v>
      </c>
      <c r="P84" s="3">
        <v>2.1815796969763199</v>
      </c>
      <c r="Q84" s="1"/>
    </row>
    <row r="85" spans="1:17">
      <c r="A85" s="30" t="s">
        <v>116</v>
      </c>
      <c r="B85" s="30">
        <v>1</v>
      </c>
      <c r="C85" s="30">
        <v>69</v>
      </c>
      <c r="D85" s="30" t="s">
        <v>4</v>
      </c>
      <c r="E85" s="30" t="s">
        <v>8</v>
      </c>
      <c r="F85" s="30">
        <v>28</v>
      </c>
      <c r="G85" s="30"/>
      <c r="H85" s="30">
        <v>1</v>
      </c>
      <c r="I85" s="30" t="s">
        <v>4</v>
      </c>
      <c r="J85" s="30" t="s">
        <v>8</v>
      </c>
      <c r="K85" s="31" t="s">
        <v>7</v>
      </c>
      <c r="L85" s="31" t="s">
        <v>12</v>
      </c>
      <c r="M85" s="30"/>
      <c r="N85" s="30" t="s">
        <v>4</v>
      </c>
      <c r="O85" s="4">
        <v>57.783497518643799</v>
      </c>
      <c r="P85" s="3">
        <v>2.1815796969763199</v>
      </c>
      <c r="Q85" s="1"/>
    </row>
    <row r="86" spans="1:17">
      <c r="A86" s="28" t="s">
        <v>115</v>
      </c>
      <c r="B86" s="28">
        <v>1</v>
      </c>
      <c r="C86" s="28">
        <v>69</v>
      </c>
      <c r="D86" s="28" t="s">
        <v>4</v>
      </c>
      <c r="E86" s="28" t="s">
        <v>8</v>
      </c>
      <c r="F86" s="28">
        <v>29</v>
      </c>
      <c r="G86" s="28"/>
      <c r="H86" s="28">
        <v>1</v>
      </c>
      <c r="I86" s="28" t="s">
        <v>4</v>
      </c>
      <c r="J86" s="28" t="s">
        <v>8</v>
      </c>
      <c r="K86" s="29" t="s">
        <v>7</v>
      </c>
      <c r="L86" s="29" t="s">
        <v>6</v>
      </c>
      <c r="M86" s="28" t="s">
        <v>4</v>
      </c>
      <c r="N86" s="28"/>
      <c r="O86" s="4">
        <v>81.497024835434601</v>
      </c>
      <c r="P86" s="3">
        <v>1.29380807346464</v>
      </c>
      <c r="Q86" s="1"/>
    </row>
    <row r="87" spans="1:17">
      <c r="A87" s="28" t="s">
        <v>114</v>
      </c>
      <c r="B87" s="28">
        <v>1</v>
      </c>
      <c r="C87" s="28">
        <v>69</v>
      </c>
      <c r="D87" s="28" t="s">
        <v>4</v>
      </c>
      <c r="E87" s="28" t="s">
        <v>8</v>
      </c>
      <c r="F87" s="28">
        <v>29</v>
      </c>
      <c r="G87" s="28"/>
      <c r="H87" s="28">
        <v>1</v>
      </c>
      <c r="I87" s="28" t="s">
        <v>4</v>
      </c>
      <c r="J87" s="28" t="s">
        <v>8</v>
      </c>
      <c r="K87" s="29" t="s">
        <v>7</v>
      </c>
      <c r="L87" s="29" t="s">
        <v>12</v>
      </c>
      <c r="M87" s="28"/>
      <c r="N87" s="28" t="s">
        <v>4</v>
      </c>
      <c r="O87" s="4">
        <v>81.497024835434601</v>
      </c>
      <c r="P87" s="3">
        <v>1.29380807346464</v>
      </c>
      <c r="Q87" s="1"/>
    </row>
    <row r="88" spans="1:17">
      <c r="A88" s="30" t="s">
        <v>113</v>
      </c>
      <c r="B88" s="30">
        <v>1</v>
      </c>
      <c r="C88" s="30">
        <v>69</v>
      </c>
      <c r="D88" s="30" t="s">
        <v>4</v>
      </c>
      <c r="E88" s="30" t="s">
        <v>8</v>
      </c>
      <c r="F88" s="30">
        <v>5</v>
      </c>
      <c r="G88" s="30"/>
      <c r="H88" s="30">
        <v>1</v>
      </c>
      <c r="I88" s="30" t="s">
        <v>4</v>
      </c>
      <c r="J88" s="30" t="s">
        <v>8</v>
      </c>
      <c r="K88" s="31" t="s">
        <v>7</v>
      </c>
      <c r="L88" s="31" t="s">
        <v>12</v>
      </c>
      <c r="M88" s="30"/>
      <c r="N88" s="30" t="s">
        <v>4</v>
      </c>
      <c r="O88" s="4">
        <v>53.867146474228001</v>
      </c>
      <c r="P88" s="3">
        <v>0.74851527508681404</v>
      </c>
      <c r="Q88" s="1"/>
    </row>
    <row r="89" spans="1:17">
      <c r="A89" s="30" t="s">
        <v>112</v>
      </c>
      <c r="B89" s="30">
        <v>1</v>
      </c>
      <c r="C89" s="30">
        <v>69</v>
      </c>
      <c r="D89" s="30" t="s">
        <v>4</v>
      </c>
      <c r="E89" s="30" t="s">
        <v>8</v>
      </c>
      <c r="F89" s="30">
        <v>5</v>
      </c>
      <c r="G89" s="30"/>
      <c r="H89" s="30">
        <v>1</v>
      </c>
      <c r="I89" s="30" t="s">
        <v>4</v>
      </c>
      <c r="J89" s="30" t="s">
        <v>8</v>
      </c>
      <c r="K89" s="31" t="s">
        <v>7</v>
      </c>
      <c r="L89" s="31" t="s">
        <v>6</v>
      </c>
      <c r="M89" s="30" t="s">
        <v>4</v>
      </c>
      <c r="N89" s="30"/>
      <c r="O89" s="4">
        <v>53.867146474228001</v>
      </c>
      <c r="P89" s="3">
        <v>0.74851527508681404</v>
      </c>
      <c r="Q89" s="1"/>
    </row>
    <row r="90" spans="1:17">
      <c r="A90" s="28" t="s">
        <v>111</v>
      </c>
      <c r="B90" s="28">
        <v>1</v>
      </c>
      <c r="C90" s="28">
        <v>69</v>
      </c>
      <c r="D90" s="28" t="s">
        <v>4</v>
      </c>
      <c r="E90" s="28" t="s">
        <v>8</v>
      </c>
      <c r="F90" s="28">
        <v>10</v>
      </c>
      <c r="G90" s="28"/>
      <c r="H90" s="28">
        <v>2</v>
      </c>
      <c r="I90" s="28" t="s">
        <v>67</v>
      </c>
      <c r="J90" s="28" t="s">
        <v>8</v>
      </c>
      <c r="K90" s="29" t="s">
        <v>7</v>
      </c>
      <c r="L90" s="29" t="s">
        <v>12</v>
      </c>
      <c r="M90" s="28"/>
      <c r="N90" s="28" t="s">
        <v>67</v>
      </c>
      <c r="O90" s="4">
        <v>82.392153236388395</v>
      </c>
      <c r="P90" s="3">
        <v>0.68319624571571502</v>
      </c>
      <c r="Q90" s="1"/>
    </row>
    <row r="91" spans="1:17">
      <c r="A91" s="28" t="s">
        <v>110</v>
      </c>
      <c r="B91" s="28">
        <v>1</v>
      </c>
      <c r="C91" s="28">
        <v>69</v>
      </c>
      <c r="D91" s="28" t="s">
        <v>4</v>
      </c>
      <c r="E91" s="28" t="s">
        <v>8</v>
      </c>
      <c r="F91" s="28">
        <v>10</v>
      </c>
      <c r="G91" s="28">
        <v>45</v>
      </c>
      <c r="H91" s="28">
        <v>2</v>
      </c>
      <c r="I91" s="28" t="s">
        <v>4</v>
      </c>
      <c r="J91" s="28" t="s">
        <v>8</v>
      </c>
      <c r="K91" s="29" t="s">
        <v>7</v>
      </c>
      <c r="L91" s="29" t="s">
        <v>6</v>
      </c>
      <c r="M91" s="28" t="s">
        <v>4</v>
      </c>
      <c r="N91" s="28"/>
      <c r="O91" s="4">
        <v>82.392153236388395</v>
      </c>
      <c r="P91" s="3">
        <v>0.68319624571571502</v>
      </c>
      <c r="Q91" s="1"/>
    </row>
    <row r="92" spans="1:17">
      <c r="A92" s="28" t="s">
        <v>109</v>
      </c>
      <c r="B92" s="28">
        <v>1</v>
      </c>
      <c r="C92" s="28">
        <v>69</v>
      </c>
      <c r="D92" s="28" t="s">
        <v>4</v>
      </c>
      <c r="E92" s="28" t="s">
        <v>8</v>
      </c>
      <c r="F92" s="28">
        <v>10</v>
      </c>
      <c r="G92" s="28">
        <v>45</v>
      </c>
      <c r="H92" s="28">
        <v>2</v>
      </c>
      <c r="I92" s="28" t="s">
        <v>4</v>
      </c>
      <c r="J92" s="28" t="s">
        <v>8</v>
      </c>
      <c r="K92" s="29" t="s">
        <v>7</v>
      </c>
      <c r="L92" s="29" t="s">
        <v>6</v>
      </c>
      <c r="M92" s="28" t="s">
        <v>4</v>
      </c>
      <c r="N92" s="28"/>
      <c r="O92" s="4">
        <v>82.392153236388395</v>
      </c>
      <c r="P92" s="3">
        <v>0.68319624571571502</v>
      </c>
      <c r="Q92" s="1"/>
    </row>
    <row r="93" spans="1:17">
      <c r="A93" s="30" t="s">
        <v>108</v>
      </c>
      <c r="B93" s="30">
        <v>1</v>
      </c>
      <c r="C93" s="30">
        <v>69</v>
      </c>
      <c r="D93" s="30" t="s">
        <v>4</v>
      </c>
      <c r="E93" s="30" t="s">
        <v>8</v>
      </c>
      <c r="F93" s="30">
        <v>19</v>
      </c>
      <c r="G93" s="30"/>
      <c r="H93" s="30">
        <v>1</v>
      </c>
      <c r="I93" s="30" t="s">
        <v>4</v>
      </c>
      <c r="J93" s="30" t="s">
        <v>8</v>
      </c>
      <c r="K93" s="31" t="s">
        <v>7</v>
      </c>
      <c r="L93" s="31" t="s">
        <v>12</v>
      </c>
      <c r="M93" s="30"/>
      <c r="N93" s="30" t="s">
        <v>4</v>
      </c>
      <c r="O93" s="4">
        <v>85.257363320044007</v>
      </c>
      <c r="P93" s="3">
        <v>0.24159146311848401</v>
      </c>
      <c r="Q93" s="1"/>
    </row>
    <row r="94" spans="1:17">
      <c r="A94" s="30" t="s">
        <v>107</v>
      </c>
      <c r="B94" s="30">
        <v>1</v>
      </c>
      <c r="C94" s="30">
        <v>69</v>
      </c>
      <c r="D94" s="30" t="s">
        <v>4</v>
      </c>
      <c r="E94" s="30" t="s">
        <v>8</v>
      </c>
      <c r="F94" s="30">
        <v>19</v>
      </c>
      <c r="G94" s="30"/>
      <c r="H94" s="30">
        <v>1</v>
      </c>
      <c r="I94" s="30" t="s">
        <v>14</v>
      </c>
      <c r="J94" s="30" t="s">
        <v>96</v>
      </c>
      <c r="K94" s="31" t="s">
        <v>7</v>
      </c>
      <c r="L94" s="31" t="s">
        <v>6</v>
      </c>
      <c r="M94" s="30" t="s">
        <v>14</v>
      </c>
      <c r="N94" s="30"/>
      <c r="O94" s="4">
        <v>85.257363320044007</v>
      </c>
      <c r="P94" s="3">
        <v>0.24159146311848401</v>
      </c>
      <c r="Q94" s="1"/>
    </row>
    <row r="95" spans="1:17">
      <c r="A95" s="28" t="s">
        <v>106</v>
      </c>
      <c r="B95" s="28">
        <v>1</v>
      </c>
      <c r="C95" s="28">
        <v>69</v>
      </c>
      <c r="D95" s="28" t="s">
        <v>4</v>
      </c>
      <c r="E95" s="28" t="s">
        <v>8</v>
      </c>
      <c r="F95" s="28">
        <v>4</v>
      </c>
      <c r="G95" s="28">
        <v>33</v>
      </c>
      <c r="H95" s="28">
        <v>2</v>
      </c>
      <c r="I95" s="28" t="s">
        <v>4</v>
      </c>
      <c r="J95" s="28" t="s">
        <v>8</v>
      </c>
      <c r="K95" s="29" t="s">
        <v>7</v>
      </c>
      <c r="L95" s="29" t="s">
        <v>6</v>
      </c>
      <c r="M95" s="28" t="s">
        <v>4</v>
      </c>
      <c r="N95" s="28"/>
      <c r="O95" s="4">
        <v>56.913579855698899</v>
      </c>
      <c r="P95" s="3">
        <v>2.0142319314564698</v>
      </c>
      <c r="Q95" s="1"/>
    </row>
    <row r="96" spans="1:17">
      <c r="A96" s="28" t="s">
        <v>105</v>
      </c>
      <c r="B96" s="28">
        <v>1</v>
      </c>
      <c r="C96" s="28">
        <v>69</v>
      </c>
      <c r="D96" s="28" t="s">
        <v>4</v>
      </c>
      <c r="E96" s="28" t="s">
        <v>8</v>
      </c>
      <c r="F96" s="28">
        <v>4</v>
      </c>
      <c r="G96" s="28">
        <v>33</v>
      </c>
      <c r="H96" s="28">
        <v>2</v>
      </c>
      <c r="I96" s="28" t="s">
        <v>4</v>
      </c>
      <c r="J96" s="28" t="s">
        <v>8</v>
      </c>
      <c r="K96" s="29" t="s">
        <v>7</v>
      </c>
      <c r="L96" s="29" t="s">
        <v>6</v>
      </c>
      <c r="M96" s="28" t="s">
        <v>4</v>
      </c>
      <c r="N96" s="28"/>
      <c r="O96" s="4">
        <v>56.913579855698899</v>
      </c>
      <c r="P96" s="3">
        <v>2.0142319314564698</v>
      </c>
      <c r="Q96" s="1"/>
    </row>
    <row r="97" spans="1:17">
      <c r="A97" s="28" t="s">
        <v>104</v>
      </c>
      <c r="B97" s="28">
        <v>1</v>
      </c>
      <c r="C97" s="28">
        <v>69</v>
      </c>
      <c r="D97" s="28" t="s">
        <v>4</v>
      </c>
      <c r="E97" s="28" t="s">
        <v>8</v>
      </c>
      <c r="F97" s="28">
        <v>4</v>
      </c>
      <c r="G97" s="28"/>
      <c r="H97" s="28">
        <v>2</v>
      </c>
      <c r="I97" s="28" t="s">
        <v>4</v>
      </c>
      <c r="J97" s="28" t="s">
        <v>8</v>
      </c>
      <c r="K97" s="29" t="s">
        <v>7</v>
      </c>
      <c r="L97" s="29" t="s">
        <v>12</v>
      </c>
      <c r="M97" s="28"/>
      <c r="N97" s="28" t="s">
        <v>4</v>
      </c>
      <c r="O97" s="4">
        <v>56.913579855698899</v>
      </c>
      <c r="P97" s="3">
        <v>2.0142319314564698</v>
      </c>
      <c r="Q97" s="1"/>
    </row>
    <row r="98" spans="1:17">
      <c r="A98" s="30" t="s">
        <v>103</v>
      </c>
      <c r="B98" s="30">
        <v>1</v>
      </c>
      <c r="C98" s="30">
        <v>69</v>
      </c>
      <c r="D98" s="30" t="s">
        <v>4</v>
      </c>
      <c r="E98" s="30" t="s">
        <v>8</v>
      </c>
      <c r="F98" s="30">
        <v>7</v>
      </c>
      <c r="G98" s="30"/>
      <c r="H98" s="30">
        <v>1</v>
      </c>
      <c r="I98" s="30" t="s">
        <v>4</v>
      </c>
      <c r="J98" s="30" t="s">
        <v>8</v>
      </c>
      <c r="K98" s="31" t="s">
        <v>7</v>
      </c>
      <c r="L98" s="31" t="s">
        <v>12</v>
      </c>
      <c r="M98" s="30"/>
      <c r="N98" s="30" t="s">
        <v>4</v>
      </c>
      <c r="O98" s="4">
        <v>57.265888789037803</v>
      </c>
      <c r="P98" s="3">
        <v>3.06317542253425</v>
      </c>
      <c r="Q98" s="1"/>
    </row>
    <row r="99" spans="1:17">
      <c r="A99" s="30" t="s">
        <v>102</v>
      </c>
      <c r="B99" s="30">
        <v>1</v>
      </c>
      <c r="C99" s="30">
        <v>69</v>
      </c>
      <c r="D99" s="30" t="s">
        <v>4</v>
      </c>
      <c r="E99" s="30" t="s">
        <v>8</v>
      </c>
      <c r="F99" s="30">
        <v>7</v>
      </c>
      <c r="G99" s="30"/>
      <c r="H99" s="30">
        <v>1</v>
      </c>
      <c r="I99" s="30" t="s">
        <v>4</v>
      </c>
      <c r="J99" s="30" t="s">
        <v>8</v>
      </c>
      <c r="K99" s="31" t="s">
        <v>7</v>
      </c>
      <c r="L99" s="31" t="s">
        <v>6</v>
      </c>
      <c r="M99" s="30" t="s">
        <v>4</v>
      </c>
      <c r="N99" s="30"/>
      <c r="O99" s="4">
        <v>57.265888789037803</v>
      </c>
      <c r="P99" s="3">
        <v>3.06317542253425</v>
      </c>
      <c r="Q99" s="1"/>
    </row>
    <row r="100" spans="1:17">
      <c r="A100" s="28" t="s">
        <v>101</v>
      </c>
      <c r="B100" s="28">
        <v>1</v>
      </c>
      <c r="C100" s="28">
        <v>69</v>
      </c>
      <c r="D100" s="28" t="s">
        <v>4</v>
      </c>
      <c r="E100" s="28" t="s">
        <v>8</v>
      </c>
      <c r="F100" s="28">
        <v>20</v>
      </c>
      <c r="G100" s="28"/>
      <c r="H100" s="28">
        <v>1</v>
      </c>
      <c r="I100" s="28" t="s">
        <v>67</v>
      </c>
      <c r="J100" s="28" t="s">
        <v>8</v>
      </c>
      <c r="K100" s="29" t="s">
        <v>7</v>
      </c>
      <c r="L100" s="29" t="s">
        <v>6</v>
      </c>
      <c r="M100" s="28" t="s">
        <v>67</v>
      </c>
      <c r="N100" s="28"/>
      <c r="O100" s="4">
        <v>65.7995278971012</v>
      </c>
      <c r="P100" s="3">
        <v>2.5665153223595301</v>
      </c>
      <c r="Q100" s="1"/>
    </row>
    <row r="101" spans="1:17">
      <c r="A101" s="28" t="s">
        <v>100</v>
      </c>
      <c r="B101" s="28">
        <v>1</v>
      </c>
      <c r="C101" s="28">
        <v>69</v>
      </c>
      <c r="D101" s="28" t="s">
        <v>4</v>
      </c>
      <c r="E101" s="28" t="s">
        <v>8</v>
      </c>
      <c r="F101" s="28">
        <v>20</v>
      </c>
      <c r="G101" s="28"/>
      <c r="H101" s="28">
        <v>1</v>
      </c>
      <c r="I101" s="28" t="s">
        <v>4</v>
      </c>
      <c r="J101" s="28" t="s">
        <v>8</v>
      </c>
      <c r="K101" s="29" t="s">
        <v>7</v>
      </c>
      <c r="L101" s="29" t="s">
        <v>12</v>
      </c>
      <c r="M101" s="28"/>
      <c r="N101" s="28" t="s">
        <v>4</v>
      </c>
      <c r="O101" s="4">
        <v>65.7995278971012</v>
      </c>
      <c r="P101" s="3">
        <v>2.5665153223595301</v>
      </c>
      <c r="Q101" s="1"/>
    </row>
    <row r="102" spans="1:17">
      <c r="A102" s="30" t="s">
        <v>99</v>
      </c>
      <c r="B102" s="30">
        <v>1</v>
      </c>
      <c r="C102" s="30">
        <v>69</v>
      </c>
      <c r="D102" s="30" t="s">
        <v>4</v>
      </c>
      <c r="E102" s="30" t="s">
        <v>8</v>
      </c>
      <c r="F102" s="30">
        <v>23</v>
      </c>
      <c r="G102" s="30"/>
      <c r="H102" s="30">
        <v>1</v>
      </c>
      <c r="I102" s="31" t="s">
        <v>4</v>
      </c>
      <c r="J102" s="31" t="s">
        <v>8</v>
      </c>
      <c r="K102" s="31" t="s">
        <v>7</v>
      </c>
      <c r="L102" s="31" t="s">
        <v>12</v>
      </c>
      <c r="M102" s="30"/>
      <c r="N102" s="30" t="s">
        <v>4</v>
      </c>
      <c r="O102" s="4">
        <v>81.729393208394796</v>
      </c>
      <c r="P102" s="3">
        <v>1.08015093325485</v>
      </c>
      <c r="Q102" s="1"/>
    </row>
    <row r="103" spans="1:17">
      <c r="A103" s="30" t="s">
        <v>98</v>
      </c>
      <c r="B103" s="30">
        <v>1</v>
      </c>
      <c r="C103" s="30">
        <v>69</v>
      </c>
      <c r="D103" s="30" t="s">
        <v>4</v>
      </c>
      <c r="E103" s="30" t="s">
        <v>8</v>
      </c>
      <c r="F103" s="30">
        <v>23</v>
      </c>
      <c r="G103" s="30"/>
      <c r="H103" s="30">
        <v>1</v>
      </c>
      <c r="I103" s="31" t="s">
        <v>14</v>
      </c>
      <c r="J103" s="31" t="s">
        <v>96</v>
      </c>
      <c r="K103" s="31" t="s">
        <v>7</v>
      </c>
      <c r="L103" s="31" t="s">
        <v>6</v>
      </c>
      <c r="M103" s="30" t="s">
        <v>14</v>
      </c>
      <c r="N103" s="30"/>
      <c r="O103" s="4">
        <v>81.729393208394796</v>
      </c>
      <c r="P103" s="3">
        <v>1.08015093325485</v>
      </c>
      <c r="Q103" s="1"/>
    </row>
    <row r="104" spans="1:17">
      <c r="A104" s="28" t="s">
        <v>97</v>
      </c>
      <c r="B104" s="28">
        <v>1</v>
      </c>
      <c r="C104" s="28">
        <v>69</v>
      </c>
      <c r="D104" s="28" t="s">
        <v>4</v>
      </c>
      <c r="E104" s="28" t="s">
        <v>8</v>
      </c>
      <c r="F104" s="28">
        <v>6</v>
      </c>
      <c r="G104" s="28"/>
      <c r="H104" s="28">
        <v>1</v>
      </c>
      <c r="I104" s="28" t="s">
        <v>14</v>
      </c>
      <c r="J104" s="28" t="s">
        <v>96</v>
      </c>
      <c r="K104" s="29" t="s">
        <v>7</v>
      </c>
      <c r="L104" s="29" t="s">
        <v>6</v>
      </c>
      <c r="M104" s="28" t="s">
        <v>14</v>
      </c>
      <c r="N104" s="28"/>
      <c r="O104" s="4">
        <v>72.204110597784606</v>
      </c>
      <c r="P104" s="3">
        <v>0.86096731850622599</v>
      </c>
      <c r="Q104" s="1"/>
    </row>
    <row r="105" spans="1:17">
      <c r="A105" s="28" t="s">
        <v>95</v>
      </c>
      <c r="B105" s="28">
        <v>1</v>
      </c>
      <c r="C105" s="28">
        <v>69</v>
      </c>
      <c r="D105" s="28" t="s">
        <v>4</v>
      </c>
      <c r="E105" s="28" t="s">
        <v>8</v>
      </c>
      <c r="F105" s="28">
        <v>6</v>
      </c>
      <c r="G105" s="28"/>
      <c r="H105" s="28">
        <v>1</v>
      </c>
      <c r="I105" s="28" t="s">
        <v>4</v>
      </c>
      <c r="J105" s="28" t="s">
        <v>8</v>
      </c>
      <c r="K105" s="29" t="s">
        <v>7</v>
      </c>
      <c r="L105" s="29" t="s">
        <v>12</v>
      </c>
      <c r="M105" s="28"/>
      <c r="N105" s="28" t="s">
        <v>4</v>
      </c>
      <c r="O105" s="4">
        <v>72.204110597784606</v>
      </c>
      <c r="P105" s="3">
        <v>0.86096731850622599</v>
      </c>
      <c r="Q105" s="1"/>
    </row>
    <row r="106" spans="1:17">
      <c r="A106" s="30" t="s">
        <v>94</v>
      </c>
      <c r="B106" s="30">
        <v>1</v>
      </c>
      <c r="C106" s="30">
        <v>69</v>
      </c>
      <c r="D106" s="30" t="s">
        <v>4</v>
      </c>
      <c r="E106" s="30" t="s">
        <v>8</v>
      </c>
      <c r="F106" s="30">
        <v>20</v>
      </c>
      <c r="G106" s="30"/>
      <c r="H106" s="30">
        <v>1</v>
      </c>
      <c r="I106" s="30" t="s">
        <v>4</v>
      </c>
      <c r="J106" s="30" t="s">
        <v>8</v>
      </c>
      <c r="K106" s="31" t="s">
        <v>7</v>
      </c>
      <c r="L106" s="31" t="s">
        <v>12</v>
      </c>
      <c r="M106" s="30"/>
      <c r="N106" s="30" t="s">
        <v>4</v>
      </c>
      <c r="O106" s="4">
        <v>79.308015467198601</v>
      </c>
      <c r="P106" s="3">
        <v>1.3132931474648</v>
      </c>
      <c r="Q106" s="1"/>
    </row>
    <row r="107" spans="1:17">
      <c r="A107" s="30" t="s">
        <v>93</v>
      </c>
      <c r="B107" s="30">
        <v>1</v>
      </c>
      <c r="C107" s="30">
        <v>69</v>
      </c>
      <c r="D107" s="30" t="s">
        <v>4</v>
      </c>
      <c r="E107" s="30" t="s">
        <v>8</v>
      </c>
      <c r="F107" s="30">
        <v>20</v>
      </c>
      <c r="G107" s="30"/>
      <c r="H107" s="30">
        <v>1</v>
      </c>
      <c r="I107" s="30" t="s">
        <v>4</v>
      </c>
      <c r="J107" s="30" t="s">
        <v>8</v>
      </c>
      <c r="K107" s="31" t="s">
        <v>7</v>
      </c>
      <c r="L107" s="31" t="s">
        <v>6</v>
      </c>
      <c r="M107" s="30" t="s">
        <v>4</v>
      </c>
      <c r="N107" s="30"/>
      <c r="O107" s="4">
        <v>79.308015467198601</v>
      </c>
      <c r="P107" s="3">
        <v>1.3132931474648</v>
      </c>
      <c r="Q107" s="1"/>
    </row>
    <row r="108" spans="1:17">
      <c r="A108" s="28" t="s">
        <v>92</v>
      </c>
      <c r="B108" s="28">
        <v>1</v>
      </c>
      <c r="C108" s="28">
        <v>69</v>
      </c>
      <c r="D108" s="28" t="s">
        <v>4</v>
      </c>
      <c r="E108" s="28" t="s">
        <v>8</v>
      </c>
      <c r="F108" s="28">
        <v>24</v>
      </c>
      <c r="G108" s="28"/>
      <c r="H108" s="28">
        <v>1</v>
      </c>
      <c r="I108" s="28" t="s">
        <v>4</v>
      </c>
      <c r="J108" s="28" t="s">
        <v>8</v>
      </c>
      <c r="K108" s="29" t="s">
        <v>7</v>
      </c>
      <c r="L108" s="29" t="s">
        <v>12</v>
      </c>
      <c r="M108" s="28"/>
      <c r="N108" s="28" t="s">
        <v>4</v>
      </c>
      <c r="O108" s="4">
        <v>75.559896822734103</v>
      </c>
      <c r="P108" s="3">
        <v>1.43492370278015</v>
      </c>
      <c r="Q108" s="1"/>
    </row>
    <row r="109" spans="1:17">
      <c r="A109" s="28" t="s">
        <v>91</v>
      </c>
      <c r="B109" s="28">
        <v>1</v>
      </c>
      <c r="C109" s="28">
        <v>69</v>
      </c>
      <c r="D109" s="28" t="s">
        <v>4</v>
      </c>
      <c r="E109" s="28" t="s">
        <v>8</v>
      </c>
      <c r="F109" s="28">
        <v>24</v>
      </c>
      <c r="G109" s="28"/>
      <c r="H109" s="28">
        <v>1</v>
      </c>
      <c r="I109" s="28" t="s">
        <v>4</v>
      </c>
      <c r="J109" s="28" t="s">
        <v>8</v>
      </c>
      <c r="K109" s="29" t="s">
        <v>7</v>
      </c>
      <c r="L109" s="29" t="s">
        <v>6</v>
      </c>
      <c r="M109" s="28" t="s">
        <v>4</v>
      </c>
      <c r="N109" s="28"/>
      <c r="O109" s="4">
        <v>75.559896822734103</v>
      </c>
      <c r="P109" s="3">
        <v>1.43492370278015</v>
      </c>
      <c r="Q109" s="1"/>
    </row>
    <row r="110" spans="1:17">
      <c r="A110" s="24" t="s">
        <v>90</v>
      </c>
      <c r="B110" s="24">
        <v>1</v>
      </c>
      <c r="C110" s="24">
        <v>69</v>
      </c>
      <c r="D110" s="24" t="s">
        <v>67</v>
      </c>
      <c r="E110" s="24" t="s">
        <v>8</v>
      </c>
      <c r="F110" s="24">
        <v>29</v>
      </c>
      <c r="G110" s="24"/>
      <c r="H110" s="24">
        <v>1</v>
      </c>
      <c r="I110" s="24" t="s">
        <v>67</v>
      </c>
      <c r="J110" s="24" t="s">
        <v>8</v>
      </c>
      <c r="K110" s="25" t="s">
        <v>7</v>
      </c>
      <c r="L110" s="25" t="s">
        <v>12</v>
      </c>
      <c r="M110" s="24"/>
      <c r="N110" s="24" t="s">
        <v>67</v>
      </c>
      <c r="O110" s="4">
        <v>73.170168902015305</v>
      </c>
      <c r="P110" s="3">
        <v>2.0392753327973598</v>
      </c>
      <c r="Q110" s="1"/>
    </row>
    <row r="111" spans="1:17">
      <c r="A111" s="24" t="s">
        <v>89</v>
      </c>
      <c r="B111" s="24">
        <v>1</v>
      </c>
      <c r="C111" s="24">
        <v>69</v>
      </c>
      <c r="D111" s="24" t="s">
        <v>67</v>
      </c>
      <c r="E111" s="24" t="s">
        <v>8</v>
      </c>
      <c r="F111" s="24">
        <v>29</v>
      </c>
      <c r="G111" s="24"/>
      <c r="H111" s="24">
        <v>1</v>
      </c>
      <c r="I111" s="24" t="s">
        <v>4</v>
      </c>
      <c r="J111" s="24" t="s">
        <v>8</v>
      </c>
      <c r="K111" s="25" t="s">
        <v>7</v>
      </c>
      <c r="L111" s="25" t="s">
        <v>6</v>
      </c>
      <c r="M111" s="24" t="s">
        <v>4</v>
      </c>
      <c r="N111" s="24"/>
      <c r="O111" s="4">
        <v>73.170168902015305</v>
      </c>
      <c r="P111" s="3">
        <v>2.0392753327973598</v>
      </c>
      <c r="Q111" s="1"/>
    </row>
    <row r="112" spans="1:17">
      <c r="A112" s="26" t="s">
        <v>88</v>
      </c>
      <c r="B112" s="26">
        <v>1</v>
      </c>
      <c r="C112" s="26">
        <v>69</v>
      </c>
      <c r="D112" s="26" t="s">
        <v>67</v>
      </c>
      <c r="E112" s="26" t="s">
        <v>8</v>
      </c>
      <c r="F112" s="26">
        <v>24</v>
      </c>
      <c r="G112" s="26"/>
      <c r="H112" s="26">
        <v>1</v>
      </c>
      <c r="I112" s="26" t="s">
        <v>67</v>
      </c>
      <c r="J112" s="26" t="s">
        <v>8</v>
      </c>
      <c r="K112" s="27" t="s">
        <v>7</v>
      </c>
      <c r="L112" s="27" t="s">
        <v>6</v>
      </c>
      <c r="M112" s="26" t="s">
        <v>67</v>
      </c>
      <c r="N112" s="26"/>
      <c r="O112" s="4">
        <v>62.788941654878698</v>
      </c>
      <c r="P112" s="3">
        <v>1.7890889254098701</v>
      </c>
      <c r="Q112" s="1"/>
    </row>
    <row r="113" spans="1:17">
      <c r="A113" s="26" t="s">
        <v>87</v>
      </c>
      <c r="B113" s="26">
        <v>1</v>
      </c>
      <c r="C113" s="26">
        <v>69</v>
      </c>
      <c r="D113" s="26" t="s">
        <v>67</v>
      </c>
      <c r="E113" s="26" t="s">
        <v>8</v>
      </c>
      <c r="F113" s="26">
        <v>24</v>
      </c>
      <c r="G113" s="26"/>
      <c r="H113" s="26">
        <v>1</v>
      </c>
      <c r="I113" s="26" t="s">
        <v>67</v>
      </c>
      <c r="J113" s="26" t="s">
        <v>8</v>
      </c>
      <c r="K113" s="27" t="s">
        <v>7</v>
      </c>
      <c r="L113" s="27" t="s">
        <v>12</v>
      </c>
      <c r="M113" s="26"/>
      <c r="N113" s="26" t="s">
        <v>67</v>
      </c>
      <c r="O113" s="4">
        <v>62.788941654878698</v>
      </c>
      <c r="P113" s="3">
        <v>1.7890889254098701</v>
      </c>
      <c r="Q113" s="1"/>
    </row>
    <row r="114" spans="1:17">
      <c r="A114" s="24" t="s">
        <v>86</v>
      </c>
      <c r="B114" s="24">
        <v>1</v>
      </c>
      <c r="C114" s="24">
        <v>69</v>
      </c>
      <c r="D114" s="24" t="s">
        <v>67</v>
      </c>
      <c r="E114" s="24" t="s">
        <v>8</v>
      </c>
      <c r="F114" s="24">
        <v>26</v>
      </c>
      <c r="G114" s="24"/>
      <c r="H114" s="24">
        <v>1</v>
      </c>
      <c r="I114" s="24" t="s">
        <v>67</v>
      </c>
      <c r="J114" s="24" t="s">
        <v>8</v>
      </c>
      <c r="K114" s="25" t="s">
        <v>7</v>
      </c>
      <c r="L114" s="25" t="s">
        <v>12</v>
      </c>
      <c r="M114" s="24"/>
      <c r="N114" s="24" t="s">
        <v>67</v>
      </c>
      <c r="O114" s="4">
        <v>53.721469239607799</v>
      </c>
      <c r="P114" s="3">
        <v>0.57259928366037705</v>
      </c>
      <c r="Q114" s="1"/>
    </row>
    <row r="115" spans="1:17">
      <c r="A115" s="24" t="s">
        <v>85</v>
      </c>
      <c r="B115" s="24">
        <v>1</v>
      </c>
      <c r="C115" s="24">
        <v>69</v>
      </c>
      <c r="D115" s="24" t="s">
        <v>67</v>
      </c>
      <c r="E115" s="24" t="s">
        <v>8</v>
      </c>
      <c r="F115" s="24">
        <v>26</v>
      </c>
      <c r="G115" s="24"/>
      <c r="H115" s="24">
        <v>1</v>
      </c>
      <c r="I115" s="24" t="s">
        <v>67</v>
      </c>
      <c r="J115" s="24" t="s">
        <v>8</v>
      </c>
      <c r="K115" s="25" t="s">
        <v>7</v>
      </c>
      <c r="L115" s="25" t="s">
        <v>6</v>
      </c>
      <c r="M115" s="24" t="s">
        <v>67</v>
      </c>
      <c r="N115" s="24"/>
      <c r="O115" s="4">
        <v>53.721469239607799</v>
      </c>
      <c r="P115" s="3">
        <v>0.57259928366037705</v>
      </c>
      <c r="Q115" s="1"/>
    </row>
    <row r="116" spans="1:17">
      <c r="A116" s="26" t="s">
        <v>84</v>
      </c>
      <c r="B116" s="26">
        <v>1</v>
      </c>
      <c r="C116" s="26">
        <v>69</v>
      </c>
      <c r="D116" s="26" t="s">
        <v>67</v>
      </c>
      <c r="E116" s="26" t="s">
        <v>8</v>
      </c>
      <c r="F116" s="26">
        <v>29</v>
      </c>
      <c r="G116" s="26"/>
      <c r="H116" s="26">
        <v>1</v>
      </c>
      <c r="I116" s="26" t="s">
        <v>67</v>
      </c>
      <c r="J116" s="26" t="s">
        <v>8</v>
      </c>
      <c r="K116" s="27" t="s">
        <v>7</v>
      </c>
      <c r="L116" s="27" t="s">
        <v>12</v>
      </c>
      <c r="M116" s="26"/>
      <c r="N116" s="26" t="s">
        <v>67</v>
      </c>
      <c r="O116" s="4">
        <v>52.806118689125199</v>
      </c>
      <c r="P116" s="3">
        <v>0.92274997884208299</v>
      </c>
      <c r="Q116" s="1"/>
    </row>
    <row r="117" spans="1:17">
      <c r="A117" s="26" t="s">
        <v>83</v>
      </c>
      <c r="B117" s="26">
        <v>1</v>
      </c>
      <c r="C117" s="26">
        <v>69</v>
      </c>
      <c r="D117" s="26" t="s">
        <v>67</v>
      </c>
      <c r="E117" s="26" t="s">
        <v>8</v>
      </c>
      <c r="F117" s="26">
        <v>29</v>
      </c>
      <c r="G117" s="26"/>
      <c r="H117" s="26">
        <v>1</v>
      </c>
      <c r="I117" s="26" t="s">
        <v>67</v>
      </c>
      <c r="J117" s="26" t="s">
        <v>8</v>
      </c>
      <c r="K117" s="27" t="s">
        <v>7</v>
      </c>
      <c r="L117" s="27" t="s">
        <v>6</v>
      </c>
      <c r="M117" s="26" t="s">
        <v>67</v>
      </c>
      <c r="N117" s="26"/>
      <c r="O117" s="4">
        <v>52.806118689125199</v>
      </c>
      <c r="P117" s="3">
        <v>0.92274997884208299</v>
      </c>
      <c r="Q117" s="1"/>
    </row>
    <row r="118" spans="1:17">
      <c r="A118" s="24" t="s">
        <v>82</v>
      </c>
      <c r="B118" s="24">
        <v>1</v>
      </c>
      <c r="C118" s="24">
        <v>69</v>
      </c>
      <c r="D118" s="24" t="s">
        <v>67</v>
      </c>
      <c r="E118" s="24" t="s">
        <v>8</v>
      </c>
      <c r="F118" s="24">
        <v>30</v>
      </c>
      <c r="G118" s="24"/>
      <c r="H118" s="24">
        <v>1</v>
      </c>
      <c r="I118" s="24" t="s">
        <v>67</v>
      </c>
      <c r="J118" s="24" t="s">
        <v>8</v>
      </c>
      <c r="K118" s="25" t="s">
        <v>7</v>
      </c>
      <c r="L118" s="25" t="s">
        <v>12</v>
      </c>
      <c r="M118" s="24"/>
      <c r="N118" s="24" t="s">
        <v>67</v>
      </c>
      <c r="O118" s="4">
        <v>80.326819835352893</v>
      </c>
      <c r="P118" s="3">
        <v>1.94626406064847</v>
      </c>
      <c r="Q118" s="1"/>
    </row>
    <row r="119" spans="1:17">
      <c r="A119" s="24" t="s">
        <v>81</v>
      </c>
      <c r="B119" s="24">
        <v>1</v>
      </c>
      <c r="C119" s="24">
        <v>69</v>
      </c>
      <c r="D119" s="24" t="s">
        <v>67</v>
      </c>
      <c r="E119" s="24" t="s">
        <v>8</v>
      </c>
      <c r="F119" s="24">
        <v>30</v>
      </c>
      <c r="G119" s="24"/>
      <c r="H119" s="24">
        <v>1</v>
      </c>
      <c r="I119" s="24" t="s">
        <v>14</v>
      </c>
      <c r="J119" s="24" t="s">
        <v>15</v>
      </c>
      <c r="K119" s="25" t="s">
        <v>7</v>
      </c>
      <c r="L119" s="25" t="s">
        <v>6</v>
      </c>
      <c r="M119" s="24" t="s">
        <v>14</v>
      </c>
      <c r="N119" s="24"/>
      <c r="O119" s="4">
        <v>80.326819835352893</v>
      </c>
      <c r="P119" s="3">
        <v>1.94626406064847</v>
      </c>
      <c r="Q119" s="1"/>
    </row>
    <row r="120" spans="1:17">
      <c r="A120" s="26" t="s">
        <v>80</v>
      </c>
      <c r="B120" s="26">
        <v>1</v>
      </c>
      <c r="C120" s="26">
        <v>69</v>
      </c>
      <c r="D120" s="26" t="s">
        <v>67</v>
      </c>
      <c r="E120" s="26" t="s">
        <v>8</v>
      </c>
      <c r="F120" s="26">
        <v>20</v>
      </c>
      <c r="G120" s="26"/>
      <c r="H120" s="26">
        <v>1</v>
      </c>
      <c r="I120" s="26" t="s">
        <v>14</v>
      </c>
      <c r="J120" s="26" t="s">
        <v>79</v>
      </c>
      <c r="K120" s="27" t="s">
        <v>7</v>
      </c>
      <c r="L120" s="27" t="s">
        <v>6</v>
      </c>
      <c r="M120" s="26" t="s">
        <v>14</v>
      </c>
      <c r="N120" s="26"/>
      <c r="O120" s="4">
        <v>67.794147063678395</v>
      </c>
      <c r="P120" s="3">
        <v>0.48037107264879397</v>
      </c>
      <c r="Q120" s="1"/>
    </row>
    <row r="121" spans="1:17">
      <c r="A121" s="26" t="s">
        <v>78</v>
      </c>
      <c r="B121" s="26">
        <v>1</v>
      </c>
      <c r="C121" s="26">
        <v>69</v>
      </c>
      <c r="D121" s="26" t="s">
        <v>67</v>
      </c>
      <c r="E121" s="26" t="s">
        <v>8</v>
      </c>
      <c r="F121" s="26">
        <v>20</v>
      </c>
      <c r="G121" s="26"/>
      <c r="H121" s="26">
        <v>1</v>
      </c>
      <c r="I121" s="26" t="s">
        <v>67</v>
      </c>
      <c r="J121" s="26" t="s">
        <v>8</v>
      </c>
      <c r="K121" s="27" t="s">
        <v>7</v>
      </c>
      <c r="L121" s="27" t="s">
        <v>12</v>
      </c>
      <c r="M121" s="26"/>
      <c r="N121" s="26" t="s">
        <v>67</v>
      </c>
      <c r="O121" s="4">
        <v>67.794147063678395</v>
      </c>
      <c r="P121" s="3">
        <v>0.48037107264879397</v>
      </c>
      <c r="Q121" s="1"/>
    </row>
    <row r="122" spans="1:17">
      <c r="A122" s="24" t="s">
        <v>77</v>
      </c>
      <c r="B122" s="24">
        <v>1</v>
      </c>
      <c r="C122" s="24">
        <v>69</v>
      </c>
      <c r="D122" s="24" t="s">
        <v>67</v>
      </c>
      <c r="E122" s="24" t="s">
        <v>8</v>
      </c>
      <c r="F122" s="24">
        <v>14</v>
      </c>
      <c r="G122" s="24"/>
      <c r="H122" s="24">
        <v>1</v>
      </c>
      <c r="I122" s="24" t="s">
        <v>67</v>
      </c>
      <c r="J122" s="24" t="s">
        <v>8</v>
      </c>
      <c r="K122" s="25" t="s">
        <v>7</v>
      </c>
      <c r="L122" s="25" t="s">
        <v>12</v>
      </c>
      <c r="M122" s="24"/>
      <c r="N122" s="24" t="s">
        <v>67</v>
      </c>
      <c r="O122" s="4">
        <v>65.4190463682353</v>
      </c>
      <c r="P122" s="3">
        <v>2.45329320160001</v>
      </c>
      <c r="Q122" s="1"/>
    </row>
    <row r="123" spans="1:17">
      <c r="A123" s="24" t="s">
        <v>76</v>
      </c>
      <c r="B123" s="24">
        <v>1</v>
      </c>
      <c r="C123" s="24">
        <v>69</v>
      </c>
      <c r="D123" s="24" t="s">
        <v>67</v>
      </c>
      <c r="E123" s="24" t="s">
        <v>8</v>
      </c>
      <c r="F123" s="24">
        <v>14</v>
      </c>
      <c r="G123" s="24"/>
      <c r="H123" s="24">
        <v>1</v>
      </c>
      <c r="I123" s="24" t="s">
        <v>67</v>
      </c>
      <c r="J123" s="24" t="s">
        <v>8</v>
      </c>
      <c r="K123" s="25" t="s">
        <v>7</v>
      </c>
      <c r="L123" s="25" t="s">
        <v>6</v>
      </c>
      <c r="M123" s="24" t="s">
        <v>67</v>
      </c>
      <c r="N123" s="24"/>
      <c r="O123" s="4">
        <v>65.4190463682353</v>
      </c>
      <c r="P123" s="3">
        <v>2.45329320160001</v>
      </c>
      <c r="Q123" s="1"/>
    </row>
    <row r="124" spans="1:17">
      <c r="A124" s="26" t="s">
        <v>75</v>
      </c>
      <c r="B124" s="26">
        <v>1</v>
      </c>
      <c r="C124" s="26">
        <v>69</v>
      </c>
      <c r="D124" s="26" t="s">
        <v>67</v>
      </c>
      <c r="E124" s="26" t="s">
        <v>8</v>
      </c>
      <c r="F124" s="26">
        <v>19</v>
      </c>
      <c r="G124" s="26"/>
      <c r="H124" s="26">
        <v>1</v>
      </c>
      <c r="I124" s="26" t="s">
        <v>67</v>
      </c>
      <c r="J124" s="26" t="s">
        <v>8</v>
      </c>
      <c r="K124" s="27" t="s">
        <v>7</v>
      </c>
      <c r="L124" s="27" t="s">
        <v>12</v>
      </c>
      <c r="M124" s="26"/>
      <c r="N124" s="26" t="s">
        <v>67</v>
      </c>
      <c r="O124" s="4">
        <v>45.988537096879298</v>
      </c>
      <c r="P124" s="3">
        <v>1.09096769336592</v>
      </c>
      <c r="Q124" s="1"/>
    </row>
    <row r="125" spans="1:17">
      <c r="A125" s="26" t="s">
        <v>74</v>
      </c>
      <c r="B125" s="26">
        <v>1</v>
      </c>
      <c r="C125" s="26">
        <v>69</v>
      </c>
      <c r="D125" s="26" t="s">
        <v>67</v>
      </c>
      <c r="E125" s="26" t="s">
        <v>8</v>
      </c>
      <c r="F125" s="26">
        <v>19</v>
      </c>
      <c r="G125" s="26"/>
      <c r="H125" s="26">
        <v>1</v>
      </c>
      <c r="I125" s="26" t="s">
        <v>14</v>
      </c>
      <c r="J125" s="26" t="s">
        <v>15</v>
      </c>
      <c r="K125" s="27" t="s">
        <v>7</v>
      </c>
      <c r="L125" s="27" t="s">
        <v>6</v>
      </c>
      <c r="M125" s="26" t="s">
        <v>14</v>
      </c>
      <c r="N125" s="26"/>
      <c r="O125" s="4">
        <v>45.988537096879298</v>
      </c>
      <c r="P125" s="3">
        <v>1.09096769336592</v>
      </c>
      <c r="Q125" s="1"/>
    </row>
    <row r="126" spans="1:17">
      <c r="A126" s="24" t="s">
        <v>73</v>
      </c>
      <c r="B126" s="24">
        <v>1</v>
      </c>
      <c r="C126" s="24">
        <v>69</v>
      </c>
      <c r="D126" s="24" t="s">
        <v>67</v>
      </c>
      <c r="E126" s="24" t="s">
        <v>8</v>
      </c>
      <c r="F126" s="24">
        <v>23</v>
      </c>
      <c r="G126" s="24"/>
      <c r="H126" s="24">
        <v>1</v>
      </c>
      <c r="I126" s="24" t="s">
        <v>67</v>
      </c>
      <c r="J126" s="24" t="s">
        <v>8</v>
      </c>
      <c r="K126" s="25" t="s">
        <v>7</v>
      </c>
      <c r="L126" s="25" t="s">
        <v>6</v>
      </c>
      <c r="M126" s="24" t="s">
        <v>67</v>
      </c>
      <c r="N126" s="24"/>
      <c r="O126" s="4">
        <v>56.709501745483799</v>
      </c>
      <c r="P126" s="3">
        <v>0.85231284587557798</v>
      </c>
      <c r="Q126" s="1"/>
    </row>
    <row r="127" spans="1:17">
      <c r="A127" s="24" t="s">
        <v>72</v>
      </c>
      <c r="B127" s="24">
        <v>1</v>
      </c>
      <c r="C127" s="24">
        <v>69</v>
      </c>
      <c r="D127" s="24" t="s">
        <v>67</v>
      </c>
      <c r="E127" s="24" t="s">
        <v>8</v>
      </c>
      <c r="F127" s="24">
        <v>23</v>
      </c>
      <c r="G127" s="24"/>
      <c r="H127" s="24">
        <v>1</v>
      </c>
      <c r="I127" s="24" t="s">
        <v>67</v>
      </c>
      <c r="J127" s="24" t="s">
        <v>8</v>
      </c>
      <c r="K127" s="25" t="s">
        <v>7</v>
      </c>
      <c r="L127" s="25" t="s">
        <v>12</v>
      </c>
      <c r="M127" s="24"/>
      <c r="N127" s="24" t="s">
        <v>67</v>
      </c>
      <c r="O127" s="4">
        <v>56.709501745483799</v>
      </c>
      <c r="P127" s="3">
        <v>0.85231284587557798</v>
      </c>
      <c r="Q127" s="1"/>
    </row>
    <row r="128" spans="1:17">
      <c r="A128" s="26" t="s">
        <v>71</v>
      </c>
      <c r="B128" s="26">
        <v>1</v>
      </c>
      <c r="C128" s="26">
        <v>69</v>
      </c>
      <c r="D128" s="26" t="s">
        <v>67</v>
      </c>
      <c r="E128" s="26" t="s">
        <v>8</v>
      </c>
      <c r="F128" s="26">
        <v>27</v>
      </c>
      <c r="G128" s="26"/>
      <c r="H128" s="26">
        <v>1</v>
      </c>
      <c r="I128" s="26" t="s">
        <v>67</v>
      </c>
      <c r="J128" s="26" t="s">
        <v>8</v>
      </c>
      <c r="K128" s="27" t="s">
        <v>7</v>
      </c>
      <c r="L128" s="27" t="s">
        <v>6</v>
      </c>
      <c r="M128" s="26" t="s">
        <v>67</v>
      </c>
      <c r="N128" s="26"/>
      <c r="O128" s="4">
        <v>62.117227521331301</v>
      </c>
      <c r="P128" s="3">
        <v>0.51474822010547705</v>
      </c>
      <c r="Q128" s="1"/>
    </row>
    <row r="129" spans="1:17">
      <c r="A129" s="26" t="s">
        <v>70</v>
      </c>
      <c r="B129" s="26">
        <v>1</v>
      </c>
      <c r="C129" s="26">
        <v>69</v>
      </c>
      <c r="D129" s="26" t="s">
        <v>67</v>
      </c>
      <c r="E129" s="26" t="s">
        <v>8</v>
      </c>
      <c r="F129" s="26">
        <v>27</v>
      </c>
      <c r="G129" s="26"/>
      <c r="H129" s="26">
        <v>1</v>
      </c>
      <c r="I129" s="26" t="s">
        <v>67</v>
      </c>
      <c r="J129" s="26" t="s">
        <v>8</v>
      </c>
      <c r="K129" s="27" t="s">
        <v>7</v>
      </c>
      <c r="L129" s="27" t="s">
        <v>12</v>
      </c>
      <c r="M129" s="26"/>
      <c r="N129" s="26" t="s">
        <v>67</v>
      </c>
      <c r="O129" s="4">
        <v>62.117227521331301</v>
      </c>
      <c r="P129" s="3">
        <v>0.51474822010547705</v>
      </c>
      <c r="Q129" s="1"/>
    </row>
    <row r="130" spans="1:17">
      <c r="A130" s="24" t="s">
        <v>69</v>
      </c>
      <c r="B130" s="24">
        <v>1</v>
      </c>
      <c r="C130" s="24">
        <v>69</v>
      </c>
      <c r="D130" s="24" t="s">
        <v>67</v>
      </c>
      <c r="E130" s="24" t="s">
        <v>8</v>
      </c>
      <c r="F130" s="24">
        <v>26</v>
      </c>
      <c r="G130" s="24"/>
      <c r="H130" s="24">
        <v>1</v>
      </c>
      <c r="I130" s="24" t="s">
        <v>67</v>
      </c>
      <c r="J130" s="24" t="s">
        <v>8</v>
      </c>
      <c r="K130" s="25" t="s">
        <v>7</v>
      </c>
      <c r="L130" s="25" t="s">
        <v>12</v>
      </c>
      <c r="M130" s="24"/>
      <c r="N130" s="24" t="s">
        <v>67</v>
      </c>
      <c r="O130" s="4">
        <v>64.792183205639304</v>
      </c>
      <c r="P130" s="3">
        <v>0.58374983492708798</v>
      </c>
      <c r="Q130" s="1"/>
    </row>
    <row r="131" spans="1:17">
      <c r="A131" s="24" t="s">
        <v>68</v>
      </c>
      <c r="B131" s="24">
        <v>1</v>
      </c>
      <c r="C131" s="24">
        <v>69</v>
      </c>
      <c r="D131" s="24" t="s">
        <v>67</v>
      </c>
      <c r="E131" s="24" t="s">
        <v>8</v>
      </c>
      <c r="F131" s="24">
        <v>26</v>
      </c>
      <c r="G131" s="24"/>
      <c r="H131" s="24">
        <v>1</v>
      </c>
      <c r="I131" s="24" t="s">
        <v>14</v>
      </c>
      <c r="J131" s="24" t="s">
        <v>15</v>
      </c>
      <c r="K131" s="25" t="s">
        <v>7</v>
      </c>
      <c r="L131" s="25" t="s">
        <v>6</v>
      </c>
      <c r="M131" s="24" t="s">
        <v>14</v>
      </c>
      <c r="N131" s="24"/>
      <c r="O131" s="4">
        <v>64.792183205639304</v>
      </c>
      <c r="P131" s="3">
        <v>0.58374983492708798</v>
      </c>
      <c r="Q131" s="1"/>
    </row>
    <row r="132" spans="1:17">
      <c r="A132" s="22" t="s">
        <v>66</v>
      </c>
      <c r="B132" s="22">
        <v>1</v>
      </c>
      <c r="C132" s="22">
        <v>69</v>
      </c>
      <c r="D132" s="22" t="s">
        <v>5</v>
      </c>
      <c r="E132" s="22" t="s">
        <v>8</v>
      </c>
      <c r="F132" s="22">
        <v>26</v>
      </c>
      <c r="G132" s="22"/>
      <c r="H132" s="22">
        <v>1</v>
      </c>
      <c r="I132" s="22" t="s">
        <v>14</v>
      </c>
      <c r="J132" s="22" t="s">
        <v>15</v>
      </c>
      <c r="K132" s="23" t="s">
        <v>7</v>
      </c>
      <c r="L132" s="23" t="s">
        <v>6</v>
      </c>
      <c r="M132" s="22" t="s">
        <v>14</v>
      </c>
      <c r="N132" s="22"/>
      <c r="O132" s="4">
        <v>51.0518849977637</v>
      </c>
      <c r="P132" s="3">
        <v>0.20852036821578901</v>
      </c>
      <c r="Q132" s="1"/>
    </row>
    <row r="133" spans="1:17">
      <c r="A133" s="22" t="s">
        <v>65</v>
      </c>
      <c r="B133" s="22">
        <v>1</v>
      </c>
      <c r="C133" s="22">
        <v>69</v>
      </c>
      <c r="D133" s="22" t="s">
        <v>5</v>
      </c>
      <c r="E133" s="22" t="s">
        <v>8</v>
      </c>
      <c r="F133" s="22">
        <v>26</v>
      </c>
      <c r="G133" s="22"/>
      <c r="H133" s="22">
        <v>1</v>
      </c>
      <c r="I133" s="22" t="s">
        <v>5</v>
      </c>
      <c r="J133" s="22" t="s">
        <v>8</v>
      </c>
      <c r="K133" s="23" t="s">
        <v>7</v>
      </c>
      <c r="L133" s="23" t="s">
        <v>12</v>
      </c>
      <c r="M133" s="22"/>
      <c r="N133" s="22" t="s">
        <v>5</v>
      </c>
      <c r="O133" s="4">
        <v>51.0518849977637</v>
      </c>
      <c r="P133" s="3">
        <v>0.20852036821578901</v>
      </c>
      <c r="Q133" s="1"/>
    </row>
    <row r="134" spans="1:17">
      <c r="A134" s="20" t="s">
        <v>64</v>
      </c>
      <c r="B134" s="20">
        <v>1</v>
      </c>
      <c r="C134" s="20">
        <v>69</v>
      </c>
      <c r="D134" s="20" t="s">
        <v>5</v>
      </c>
      <c r="E134" s="20" t="s">
        <v>8</v>
      </c>
      <c r="F134" s="20">
        <v>26</v>
      </c>
      <c r="G134" s="20"/>
      <c r="H134" s="20">
        <v>1</v>
      </c>
      <c r="I134" s="20" t="s">
        <v>9</v>
      </c>
      <c r="J134" s="20" t="s">
        <v>8</v>
      </c>
      <c r="K134" s="21" t="s">
        <v>7</v>
      </c>
      <c r="L134" s="21" t="s">
        <v>6</v>
      </c>
      <c r="M134" s="20" t="s">
        <v>9</v>
      </c>
      <c r="N134" s="20"/>
      <c r="O134" s="4">
        <v>73.543853121698902</v>
      </c>
      <c r="P134" s="3">
        <v>0.77374418360211905</v>
      </c>
      <c r="Q134" s="1"/>
    </row>
    <row r="135" spans="1:17">
      <c r="A135" s="20" t="s">
        <v>63</v>
      </c>
      <c r="B135" s="20">
        <v>1</v>
      </c>
      <c r="C135" s="20">
        <v>69</v>
      </c>
      <c r="D135" s="20" t="s">
        <v>5</v>
      </c>
      <c r="E135" s="20" t="s">
        <v>8</v>
      </c>
      <c r="F135" s="20">
        <v>26</v>
      </c>
      <c r="G135" s="20"/>
      <c r="H135" s="20">
        <v>1</v>
      </c>
      <c r="I135" s="20" t="s">
        <v>5</v>
      </c>
      <c r="J135" s="20" t="s">
        <v>8</v>
      </c>
      <c r="K135" s="21" t="s">
        <v>7</v>
      </c>
      <c r="L135" s="21" t="s">
        <v>12</v>
      </c>
      <c r="M135" s="20"/>
      <c r="N135" s="20" t="s">
        <v>5</v>
      </c>
      <c r="O135" s="4">
        <v>73.543853121698902</v>
      </c>
      <c r="P135" s="3">
        <v>0.77374418360211905</v>
      </c>
      <c r="Q135" s="1"/>
    </row>
    <row r="136" spans="1:17">
      <c r="A136" s="22" t="s">
        <v>62</v>
      </c>
      <c r="B136" s="22">
        <v>1</v>
      </c>
      <c r="C136" s="22">
        <v>69</v>
      </c>
      <c r="D136" s="22" t="s">
        <v>5</v>
      </c>
      <c r="E136" s="22" t="s">
        <v>8</v>
      </c>
      <c r="F136" s="22">
        <v>28</v>
      </c>
      <c r="G136" s="22"/>
      <c r="H136" s="22">
        <v>1</v>
      </c>
      <c r="I136" s="22" t="s">
        <v>5</v>
      </c>
      <c r="J136" s="22" t="s">
        <v>8</v>
      </c>
      <c r="K136" s="23" t="s">
        <v>7</v>
      </c>
      <c r="L136" s="23" t="s">
        <v>12</v>
      </c>
      <c r="M136" s="22"/>
      <c r="N136" s="22" t="s">
        <v>5</v>
      </c>
      <c r="O136" s="4">
        <v>67.4959489419102</v>
      </c>
      <c r="P136" s="3">
        <v>2.0220437722854201</v>
      </c>
      <c r="Q136" s="1"/>
    </row>
    <row r="137" spans="1:17">
      <c r="A137" s="22" t="s">
        <v>61</v>
      </c>
      <c r="B137" s="22">
        <v>1</v>
      </c>
      <c r="C137" s="22">
        <v>69</v>
      </c>
      <c r="D137" s="22" t="s">
        <v>5</v>
      </c>
      <c r="E137" s="22" t="s">
        <v>8</v>
      </c>
      <c r="F137" s="22">
        <v>28</v>
      </c>
      <c r="G137" s="22"/>
      <c r="H137" s="22">
        <v>1</v>
      </c>
      <c r="I137" s="22" t="s">
        <v>14</v>
      </c>
      <c r="J137" s="22" t="s">
        <v>15</v>
      </c>
      <c r="K137" s="23" t="s">
        <v>7</v>
      </c>
      <c r="L137" s="23" t="s">
        <v>6</v>
      </c>
      <c r="M137" s="22" t="s">
        <v>14</v>
      </c>
      <c r="N137" s="22"/>
      <c r="O137" s="4">
        <v>67.4959489419102</v>
      </c>
      <c r="P137" s="3">
        <v>2.0220437722854201</v>
      </c>
      <c r="Q137" s="1"/>
    </row>
    <row r="138" spans="1:17">
      <c r="A138" s="20" t="s">
        <v>60</v>
      </c>
      <c r="B138" s="20">
        <v>1</v>
      </c>
      <c r="C138" s="20">
        <v>69</v>
      </c>
      <c r="D138" s="20" t="s">
        <v>5</v>
      </c>
      <c r="E138" s="20" t="s">
        <v>8</v>
      </c>
      <c r="F138" s="20">
        <v>30</v>
      </c>
      <c r="G138" s="20"/>
      <c r="H138" s="20">
        <v>1</v>
      </c>
      <c r="I138" s="20" t="s">
        <v>5</v>
      </c>
      <c r="J138" s="20" t="s">
        <v>8</v>
      </c>
      <c r="K138" s="21" t="s">
        <v>7</v>
      </c>
      <c r="L138" s="21" t="s">
        <v>6</v>
      </c>
      <c r="M138" s="20" t="s">
        <v>5</v>
      </c>
      <c r="N138" s="20"/>
      <c r="O138" s="4">
        <v>75.895308287022601</v>
      </c>
      <c r="P138" s="3">
        <v>0.27516407011683902</v>
      </c>
      <c r="Q138" s="1"/>
    </row>
    <row r="139" spans="1:17">
      <c r="A139" s="20" t="s">
        <v>59</v>
      </c>
      <c r="B139" s="20">
        <v>1</v>
      </c>
      <c r="C139" s="20">
        <v>69</v>
      </c>
      <c r="D139" s="20" t="s">
        <v>5</v>
      </c>
      <c r="E139" s="20" t="s">
        <v>8</v>
      </c>
      <c r="F139" s="20">
        <v>30</v>
      </c>
      <c r="G139" s="20"/>
      <c r="H139" s="20">
        <v>1</v>
      </c>
      <c r="I139" s="20" t="s">
        <v>5</v>
      </c>
      <c r="J139" s="20" t="s">
        <v>8</v>
      </c>
      <c r="K139" s="21" t="s">
        <v>7</v>
      </c>
      <c r="L139" s="21" t="s">
        <v>12</v>
      </c>
      <c r="M139" s="20"/>
      <c r="N139" s="20" t="s">
        <v>5</v>
      </c>
      <c r="O139" s="4">
        <v>75.895308287022601</v>
      </c>
      <c r="P139" s="3">
        <v>0.27516407011683902</v>
      </c>
      <c r="Q139" s="1"/>
    </row>
    <row r="140" spans="1:17">
      <c r="A140" s="22" t="s">
        <v>58</v>
      </c>
      <c r="B140" s="22">
        <v>1</v>
      </c>
      <c r="C140" s="22" t="s">
        <v>57</v>
      </c>
      <c r="D140" s="22" t="s">
        <v>5</v>
      </c>
      <c r="E140" s="22" t="s">
        <v>8</v>
      </c>
      <c r="F140" s="22">
        <v>19</v>
      </c>
      <c r="G140" s="22"/>
      <c r="H140" s="22">
        <v>1</v>
      </c>
      <c r="I140" s="22" t="s">
        <v>14</v>
      </c>
      <c r="J140" s="22" t="s">
        <v>15</v>
      </c>
      <c r="K140" s="23" t="s">
        <v>7</v>
      </c>
      <c r="L140" s="23" t="s">
        <v>6</v>
      </c>
      <c r="M140" s="22" t="s">
        <v>14</v>
      </c>
      <c r="N140" s="22"/>
      <c r="O140" s="4">
        <v>73.525128077540998</v>
      </c>
      <c r="P140" s="3">
        <v>1.1354860307586501</v>
      </c>
      <c r="Q140" s="1"/>
    </row>
    <row r="141" spans="1:17">
      <c r="A141" s="22" t="s">
        <v>56</v>
      </c>
      <c r="B141" s="22">
        <v>1</v>
      </c>
      <c r="C141" s="22">
        <v>69</v>
      </c>
      <c r="D141" s="22" t="s">
        <v>5</v>
      </c>
      <c r="E141" s="22" t="s">
        <v>8</v>
      </c>
      <c r="F141" s="22">
        <v>19</v>
      </c>
      <c r="G141" s="22"/>
      <c r="H141" s="22">
        <v>1</v>
      </c>
      <c r="I141" s="22" t="s">
        <v>5</v>
      </c>
      <c r="J141" s="22" t="s">
        <v>8</v>
      </c>
      <c r="K141" s="23" t="s">
        <v>7</v>
      </c>
      <c r="L141" s="23" t="s">
        <v>12</v>
      </c>
      <c r="M141" s="22"/>
      <c r="N141" s="22" t="s">
        <v>5</v>
      </c>
      <c r="O141" s="4">
        <v>73.525128077540998</v>
      </c>
      <c r="P141" s="3">
        <v>1.1354860307586501</v>
      </c>
      <c r="Q141" s="1"/>
    </row>
    <row r="142" spans="1:17">
      <c r="A142" s="20" t="s">
        <v>55</v>
      </c>
      <c r="B142" s="20">
        <v>1</v>
      </c>
      <c r="C142" s="20">
        <v>69</v>
      </c>
      <c r="D142" s="20" t="s">
        <v>5</v>
      </c>
      <c r="E142" s="20" t="s">
        <v>8</v>
      </c>
      <c r="F142" s="20">
        <v>27</v>
      </c>
      <c r="G142" s="20"/>
      <c r="H142" s="20">
        <v>2</v>
      </c>
      <c r="I142" s="20" t="s">
        <v>5</v>
      </c>
      <c r="J142" s="20" t="s">
        <v>8</v>
      </c>
      <c r="K142" s="21" t="s">
        <v>7</v>
      </c>
      <c r="L142" s="21" t="s">
        <v>12</v>
      </c>
      <c r="M142" s="20"/>
      <c r="N142" s="20" t="s">
        <v>5</v>
      </c>
      <c r="O142" s="4">
        <v>52.185895630158697</v>
      </c>
      <c r="P142" s="3">
        <v>1.97449844959437</v>
      </c>
      <c r="Q142" s="1"/>
    </row>
    <row r="143" spans="1:17">
      <c r="A143" s="20" t="s">
        <v>54</v>
      </c>
      <c r="B143" s="20">
        <v>1</v>
      </c>
      <c r="C143" s="20">
        <v>69</v>
      </c>
      <c r="D143" s="20" t="s">
        <v>5</v>
      </c>
      <c r="E143" s="20" t="s">
        <v>8</v>
      </c>
      <c r="F143" s="20">
        <v>27</v>
      </c>
      <c r="G143" s="20">
        <v>54</v>
      </c>
      <c r="H143" s="20">
        <v>2</v>
      </c>
      <c r="I143" s="20" t="s">
        <v>14</v>
      </c>
      <c r="J143" s="20" t="s">
        <v>15</v>
      </c>
      <c r="K143" s="21" t="s">
        <v>7</v>
      </c>
      <c r="L143" s="21" t="s">
        <v>6</v>
      </c>
      <c r="M143" s="20" t="s">
        <v>14</v>
      </c>
      <c r="N143" s="20"/>
      <c r="O143" s="4">
        <v>52.185895630158697</v>
      </c>
      <c r="P143" s="3">
        <v>1.97449844959437</v>
      </c>
      <c r="Q143" s="1"/>
    </row>
    <row r="144" spans="1:17">
      <c r="A144" s="20" t="s">
        <v>53</v>
      </c>
      <c r="B144" s="20">
        <v>1</v>
      </c>
      <c r="C144" s="20">
        <v>69</v>
      </c>
      <c r="D144" s="20" t="s">
        <v>5</v>
      </c>
      <c r="E144" s="20" t="s">
        <v>8</v>
      </c>
      <c r="F144" s="20">
        <v>27</v>
      </c>
      <c r="G144" s="20">
        <v>54</v>
      </c>
      <c r="H144" s="20">
        <v>2</v>
      </c>
      <c r="I144" s="20" t="s">
        <v>14</v>
      </c>
      <c r="J144" s="20" t="s">
        <v>15</v>
      </c>
      <c r="K144" s="21" t="s">
        <v>7</v>
      </c>
      <c r="L144" s="21" t="s">
        <v>6</v>
      </c>
      <c r="M144" s="20" t="s">
        <v>14</v>
      </c>
      <c r="N144" s="20"/>
      <c r="O144" s="4">
        <v>52.185895630158697</v>
      </c>
      <c r="P144" s="3">
        <v>1.97449844959437</v>
      </c>
      <c r="Q144" s="1"/>
    </row>
    <row r="145" spans="1:17">
      <c r="A145" s="22" t="s">
        <v>52</v>
      </c>
      <c r="B145" s="22">
        <v>1</v>
      </c>
      <c r="C145" s="22">
        <v>69</v>
      </c>
      <c r="D145" s="22" t="s">
        <v>5</v>
      </c>
      <c r="E145" s="22" t="s">
        <v>8</v>
      </c>
      <c r="F145" s="22">
        <v>25</v>
      </c>
      <c r="G145" s="22"/>
      <c r="H145" s="22">
        <v>2</v>
      </c>
      <c r="I145" s="22" t="s">
        <v>5</v>
      </c>
      <c r="J145" s="22" t="s">
        <v>8</v>
      </c>
      <c r="K145" s="23" t="s">
        <v>7</v>
      </c>
      <c r="L145" s="23" t="s">
        <v>12</v>
      </c>
      <c r="M145" s="22"/>
      <c r="N145" s="22" t="s">
        <v>5</v>
      </c>
      <c r="O145" s="4">
        <v>82.112977572069497</v>
      </c>
      <c r="P145" s="3">
        <v>0.96277712932069004</v>
      </c>
      <c r="Q145" s="1"/>
    </row>
    <row r="146" spans="1:17">
      <c r="A146" s="22" t="s">
        <v>51</v>
      </c>
      <c r="B146" s="22">
        <v>1</v>
      </c>
      <c r="C146" s="22">
        <v>69</v>
      </c>
      <c r="D146" s="22" t="s">
        <v>5</v>
      </c>
      <c r="E146" s="22" t="s">
        <v>8</v>
      </c>
      <c r="F146" s="22">
        <v>25</v>
      </c>
      <c r="G146" s="22">
        <v>53</v>
      </c>
      <c r="H146" s="22">
        <v>2</v>
      </c>
      <c r="I146" s="22" t="s">
        <v>5</v>
      </c>
      <c r="J146" s="22" t="s">
        <v>8</v>
      </c>
      <c r="K146" s="23" t="s">
        <v>7</v>
      </c>
      <c r="L146" s="23" t="s">
        <v>6</v>
      </c>
      <c r="M146" s="22" t="s">
        <v>5</v>
      </c>
      <c r="N146" s="22"/>
      <c r="O146" s="4">
        <v>82.112977572069497</v>
      </c>
      <c r="P146" s="3">
        <v>0.96277712932069004</v>
      </c>
      <c r="Q146" s="1"/>
    </row>
    <row r="147" spans="1:17">
      <c r="A147" s="22" t="s">
        <v>50</v>
      </c>
      <c r="B147" s="22">
        <v>1</v>
      </c>
      <c r="C147" s="22">
        <v>69</v>
      </c>
      <c r="D147" s="22" t="s">
        <v>5</v>
      </c>
      <c r="E147" s="22" t="s">
        <v>8</v>
      </c>
      <c r="F147" s="22">
        <v>25</v>
      </c>
      <c r="G147" s="22">
        <v>53</v>
      </c>
      <c r="H147" s="22">
        <v>2</v>
      </c>
      <c r="I147" s="22" t="s">
        <v>5</v>
      </c>
      <c r="J147" s="22" t="s">
        <v>8</v>
      </c>
      <c r="K147" s="23" t="s">
        <v>7</v>
      </c>
      <c r="L147" s="23" t="s">
        <v>6</v>
      </c>
      <c r="M147" s="22" t="s">
        <v>5</v>
      </c>
      <c r="N147" s="22"/>
      <c r="O147" s="4">
        <v>82.112977572069497</v>
      </c>
      <c r="P147" s="3">
        <v>0.96277712932069004</v>
      </c>
      <c r="Q147" s="1"/>
    </row>
    <row r="148" spans="1:17">
      <c r="A148" s="20" t="s">
        <v>49</v>
      </c>
      <c r="B148" s="20">
        <v>1</v>
      </c>
      <c r="C148" s="20">
        <v>69</v>
      </c>
      <c r="D148" s="20" t="s">
        <v>5</v>
      </c>
      <c r="E148" s="20" t="s">
        <v>8</v>
      </c>
      <c r="F148" s="20">
        <v>18</v>
      </c>
      <c r="G148" s="20"/>
      <c r="H148" s="20">
        <v>1</v>
      </c>
      <c r="I148" s="20" t="s">
        <v>14</v>
      </c>
      <c r="J148" s="20" t="s">
        <v>15</v>
      </c>
      <c r="K148" s="21" t="s">
        <v>7</v>
      </c>
      <c r="L148" s="21" t="s">
        <v>6</v>
      </c>
      <c r="M148" s="20" t="s">
        <v>14</v>
      </c>
      <c r="N148" s="20"/>
      <c r="O148" s="4">
        <v>49.104845740058003</v>
      </c>
      <c r="P148" s="3">
        <v>0.514179159395179</v>
      </c>
      <c r="Q148" s="1"/>
    </row>
    <row r="149" spans="1:17">
      <c r="A149" s="20" t="s">
        <v>48</v>
      </c>
      <c r="B149" s="20">
        <v>1</v>
      </c>
      <c r="C149" s="20">
        <v>69</v>
      </c>
      <c r="D149" s="20" t="s">
        <v>5</v>
      </c>
      <c r="E149" s="20" t="s">
        <v>8</v>
      </c>
      <c r="F149" s="20">
        <v>18</v>
      </c>
      <c r="G149" s="20"/>
      <c r="H149" s="20">
        <v>1</v>
      </c>
      <c r="I149" s="20" t="s">
        <v>5</v>
      </c>
      <c r="J149" s="20" t="s">
        <v>8</v>
      </c>
      <c r="K149" s="21" t="s">
        <v>7</v>
      </c>
      <c r="L149" s="21" t="s">
        <v>12</v>
      </c>
      <c r="M149" s="20"/>
      <c r="N149" s="20" t="s">
        <v>5</v>
      </c>
      <c r="O149" s="4">
        <v>49.104845740058003</v>
      </c>
      <c r="P149" s="3">
        <v>0.514179159395179</v>
      </c>
      <c r="Q149" s="1"/>
    </row>
    <row r="150" spans="1:17">
      <c r="A150" s="22" t="s">
        <v>47</v>
      </c>
      <c r="B150" s="22">
        <v>1</v>
      </c>
      <c r="C150" s="22">
        <v>69</v>
      </c>
      <c r="D150" s="22" t="s">
        <v>5</v>
      </c>
      <c r="E150" s="22" t="s">
        <v>8</v>
      </c>
      <c r="F150" s="22">
        <v>8</v>
      </c>
      <c r="G150" s="22"/>
      <c r="H150" s="22">
        <v>1</v>
      </c>
      <c r="I150" s="22" t="s">
        <v>5</v>
      </c>
      <c r="J150" s="22" t="s">
        <v>8</v>
      </c>
      <c r="K150" s="23" t="s">
        <v>7</v>
      </c>
      <c r="L150" s="23" t="s">
        <v>12</v>
      </c>
      <c r="M150" s="22"/>
      <c r="N150" s="22" t="s">
        <v>5</v>
      </c>
      <c r="O150" s="4">
        <v>49.788207518070799</v>
      </c>
      <c r="P150" s="3">
        <v>1.29239942951788</v>
      </c>
      <c r="Q150" s="1"/>
    </row>
    <row r="151" spans="1:17">
      <c r="A151" s="22" t="s">
        <v>46</v>
      </c>
      <c r="B151" s="22">
        <v>1</v>
      </c>
      <c r="C151" s="22">
        <v>69</v>
      </c>
      <c r="D151" s="22" t="s">
        <v>5</v>
      </c>
      <c r="E151" s="22" t="s">
        <v>8</v>
      </c>
      <c r="F151" s="22">
        <v>8</v>
      </c>
      <c r="G151" s="22"/>
      <c r="H151" s="22">
        <v>1</v>
      </c>
      <c r="I151" s="22" t="s">
        <v>14</v>
      </c>
      <c r="J151" s="22" t="s">
        <v>15</v>
      </c>
      <c r="K151" s="23" t="s">
        <v>7</v>
      </c>
      <c r="L151" s="23" t="s">
        <v>6</v>
      </c>
      <c r="M151" s="22" t="s">
        <v>14</v>
      </c>
      <c r="N151" s="22"/>
      <c r="O151" s="4">
        <v>49.788207518070799</v>
      </c>
      <c r="P151" s="3">
        <v>1.29239942951788</v>
      </c>
      <c r="Q151" s="1"/>
    </row>
    <row r="152" spans="1:17">
      <c r="A152" s="20" t="s">
        <v>45</v>
      </c>
      <c r="B152" s="20">
        <v>1</v>
      </c>
      <c r="C152" s="20">
        <v>69</v>
      </c>
      <c r="D152" s="20" t="s">
        <v>5</v>
      </c>
      <c r="E152" s="20" t="s">
        <v>8</v>
      </c>
      <c r="F152" s="20">
        <v>12</v>
      </c>
      <c r="G152" s="20"/>
      <c r="H152" s="20">
        <v>1</v>
      </c>
      <c r="I152" s="20" t="s">
        <v>5</v>
      </c>
      <c r="J152" s="20" t="s">
        <v>8</v>
      </c>
      <c r="K152" s="21" t="s">
        <v>7</v>
      </c>
      <c r="L152" s="21" t="s">
        <v>6</v>
      </c>
      <c r="M152" s="20" t="s">
        <v>5</v>
      </c>
      <c r="N152" s="20"/>
      <c r="O152" s="4">
        <v>68.433600601650994</v>
      </c>
      <c r="P152" s="3">
        <v>0.91377696943721698</v>
      </c>
      <c r="Q152" s="1"/>
    </row>
    <row r="153" spans="1:17">
      <c r="A153" s="20" t="s">
        <v>44</v>
      </c>
      <c r="B153" s="20">
        <v>1</v>
      </c>
      <c r="C153" s="20">
        <v>69</v>
      </c>
      <c r="D153" s="20" t="s">
        <v>5</v>
      </c>
      <c r="E153" s="20" t="s">
        <v>8</v>
      </c>
      <c r="F153" s="20">
        <v>12</v>
      </c>
      <c r="G153" s="20"/>
      <c r="H153" s="20">
        <v>1</v>
      </c>
      <c r="I153" s="20" t="s">
        <v>5</v>
      </c>
      <c r="J153" s="20" t="s">
        <v>8</v>
      </c>
      <c r="K153" s="21" t="s">
        <v>7</v>
      </c>
      <c r="L153" s="21" t="s">
        <v>12</v>
      </c>
      <c r="M153" s="20"/>
      <c r="N153" s="20" t="s">
        <v>5</v>
      </c>
      <c r="O153" s="4">
        <v>68.433600601650994</v>
      </c>
      <c r="P153" s="3">
        <v>0.91377696943721698</v>
      </c>
      <c r="Q153" s="1"/>
    </row>
    <row r="154" spans="1:17">
      <c r="A154" s="16" t="s">
        <v>43</v>
      </c>
      <c r="B154" s="16">
        <v>1</v>
      </c>
      <c r="C154" s="16">
        <v>69</v>
      </c>
      <c r="D154" s="16" t="s">
        <v>9</v>
      </c>
      <c r="E154" s="16" t="s">
        <v>8</v>
      </c>
      <c r="F154" s="16">
        <v>25</v>
      </c>
      <c r="G154" s="16"/>
      <c r="H154" s="16">
        <v>1</v>
      </c>
      <c r="I154" s="16" t="s">
        <v>14</v>
      </c>
      <c r="J154" s="16" t="s">
        <v>15</v>
      </c>
      <c r="K154" s="17" t="s">
        <v>7</v>
      </c>
      <c r="L154" s="17" t="s">
        <v>6</v>
      </c>
      <c r="M154" s="16" t="s">
        <v>14</v>
      </c>
      <c r="N154" s="16"/>
      <c r="O154" s="4">
        <v>55.126476431948298</v>
      </c>
      <c r="P154" s="3">
        <v>0.203679938892978</v>
      </c>
      <c r="Q154" s="1"/>
    </row>
    <row r="155" spans="1:17">
      <c r="A155" s="16" t="s">
        <v>42</v>
      </c>
      <c r="B155" s="16">
        <v>1</v>
      </c>
      <c r="C155" s="16">
        <v>69</v>
      </c>
      <c r="D155" s="16" t="s">
        <v>9</v>
      </c>
      <c r="E155" s="16" t="s">
        <v>8</v>
      </c>
      <c r="F155" s="16">
        <v>25</v>
      </c>
      <c r="G155" s="16"/>
      <c r="H155" s="16">
        <v>1</v>
      </c>
      <c r="I155" s="16" t="s">
        <v>9</v>
      </c>
      <c r="J155" s="16" t="s">
        <v>8</v>
      </c>
      <c r="K155" s="17" t="s">
        <v>7</v>
      </c>
      <c r="L155" s="17" t="s">
        <v>12</v>
      </c>
      <c r="M155" s="16"/>
      <c r="N155" s="16" t="s">
        <v>9</v>
      </c>
      <c r="O155" s="4">
        <v>55.126476431948298</v>
      </c>
      <c r="P155" s="3">
        <v>0.203679938892978</v>
      </c>
      <c r="Q155" s="1"/>
    </row>
    <row r="156" spans="1:17">
      <c r="A156" s="14" t="s">
        <v>41</v>
      </c>
      <c r="B156" s="14">
        <v>1</v>
      </c>
      <c r="C156" s="14">
        <v>69</v>
      </c>
      <c r="D156" s="14" t="s">
        <v>9</v>
      </c>
      <c r="E156" s="14" t="s">
        <v>8</v>
      </c>
      <c r="F156" s="14">
        <v>25</v>
      </c>
      <c r="G156" s="14"/>
      <c r="H156" s="14">
        <v>1</v>
      </c>
      <c r="I156" s="14" t="s">
        <v>9</v>
      </c>
      <c r="J156" s="14" t="s">
        <v>8</v>
      </c>
      <c r="K156" s="15" t="s">
        <v>7</v>
      </c>
      <c r="L156" s="15" t="s">
        <v>6</v>
      </c>
      <c r="M156" s="14" t="s">
        <v>9</v>
      </c>
      <c r="N156" s="14"/>
      <c r="O156" s="4">
        <v>87.440648235842303</v>
      </c>
      <c r="P156" s="3">
        <v>1.4192706055211901</v>
      </c>
      <c r="Q156" s="1"/>
    </row>
    <row r="157" spans="1:17">
      <c r="A157" s="14" t="s">
        <v>40</v>
      </c>
      <c r="B157" s="14">
        <v>1</v>
      </c>
      <c r="C157" s="14">
        <v>69</v>
      </c>
      <c r="D157" s="14" t="s">
        <v>9</v>
      </c>
      <c r="E157" s="14" t="s">
        <v>8</v>
      </c>
      <c r="F157" s="14">
        <v>25</v>
      </c>
      <c r="G157" s="14"/>
      <c r="H157" s="14">
        <v>1</v>
      </c>
      <c r="I157" s="14" t="s">
        <v>9</v>
      </c>
      <c r="J157" s="14" t="s">
        <v>8</v>
      </c>
      <c r="K157" s="15" t="s">
        <v>7</v>
      </c>
      <c r="L157" s="15" t="s">
        <v>12</v>
      </c>
      <c r="M157" s="14"/>
      <c r="N157" s="14" t="s">
        <v>9</v>
      </c>
      <c r="O157" s="4">
        <v>87.440648235842303</v>
      </c>
      <c r="P157" s="3">
        <v>1.4192706055211901</v>
      </c>
      <c r="Q157" s="1"/>
    </row>
    <row r="158" spans="1:17">
      <c r="A158" s="16" t="s">
        <v>39</v>
      </c>
      <c r="B158" s="16">
        <v>1</v>
      </c>
      <c r="C158" s="16" t="s">
        <v>38</v>
      </c>
      <c r="D158" s="16" t="s">
        <v>9</v>
      </c>
      <c r="E158" s="16" t="s">
        <v>8</v>
      </c>
      <c r="F158" s="16">
        <v>27</v>
      </c>
      <c r="G158" s="16"/>
      <c r="H158" s="16">
        <v>1</v>
      </c>
      <c r="I158" s="16" t="s">
        <v>9</v>
      </c>
      <c r="J158" s="16" t="s">
        <v>8</v>
      </c>
      <c r="K158" s="17" t="s">
        <v>7</v>
      </c>
      <c r="L158" s="19" t="s">
        <v>6</v>
      </c>
      <c r="M158" s="16" t="s">
        <v>9</v>
      </c>
      <c r="N158" s="16"/>
      <c r="O158" s="4">
        <v>49.920552390138702</v>
      </c>
      <c r="P158" s="3">
        <v>1.0800170768773101</v>
      </c>
      <c r="Q158" s="1"/>
    </row>
    <row r="159" spans="1:17">
      <c r="A159" s="16" t="s">
        <v>37</v>
      </c>
      <c r="B159" s="16">
        <v>1</v>
      </c>
      <c r="C159" s="16">
        <v>69</v>
      </c>
      <c r="D159" s="16" t="s">
        <v>9</v>
      </c>
      <c r="E159" s="16" t="s">
        <v>8</v>
      </c>
      <c r="F159" s="16">
        <v>27</v>
      </c>
      <c r="G159" s="16"/>
      <c r="H159" s="16">
        <v>1</v>
      </c>
      <c r="I159" s="16" t="s">
        <v>9</v>
      </c>
      <c r="J159" s="16" t="s">
        <v>8</v>
      </c>
      <c r="K159" s="17" t="s">
        <v>7</v>
      </c>
      <c r="L159" s="19" t="s">
        <v>12</v>
      </c>
      <c r="M159" s="16"/>
      <c r="N159" s="16" t="s">
        <v>9</v>
      </c>
      <c r="O159" s="4">
        <v>49.920552390138702</v>
      </c>
      <c r="P159" s="3">
        <v>1.0800170768773101</v>
      </c>
      <c r="Q159" s="1"/>
    </row>
    <row r="160" spans="1:17">
      <c r="A160" s="14" t="s">
        <v>36</v>
      </c>
      <c r="B160" s="14">
        <v>1</v>
      </c>
      <c r="C160" s="14">
        <v>69</v>
      </c>
      <c r="D160" s="14" t="s">
        <v>9</v>
      </c>
      <c r="E160" s="14" t="s">
        <v>8</v>
      </c>
      <c r="F160" s="14">
        <v>8</v>
      </c>
      <c r="G160" s="14"/>
      <c r="H160" s="14">
        <v>2</v>
      </c>
      <c r="I160" s="14" t="s">
        <v>9</v>
      </c>
      <c r="J160" s="14" t="s">
        <v>8</v>
      </c>
      <c r="K160" s="15" t="s">
        <v>7</v>
      </c>
      <c r="L160" s="15" t="s">
        <v>12</v>
      </c>
      <c r="M160" s="14"/>
      <c r="N160" s="14" t="s">
        <v>9</v>
      </c>
      <c r="O160" s="4">
        <v>63.104871947509501</v>
      </c>
      <c r="P160" s="3">
        <v>0.80256730557964395</v>
      </c>
      <c r="Q160" s="1"/>
    </row>
    <row r="161" spans="1:26">
      <c r="A161" s="14" t="s">
        <v>35</v>
      </c>
      <c r="B161" s="14">
        <v>1</v>
      </c>
      <c r="C161" s="14">
        <v>69</v>
      </c>
      <c r="D161" s="14" t="s">
        <v>9</v>
      </c>
      <c r="E161" s="14" t="s">
        <v>8</v>
      </c>
      <c r="F161" s="14">
        <v>8</v>
      </c>
      <c r="G161" s="14">
        <v>59</v>
      </c>
      <c r="H161" s="14">
        <v>2</v>
      </c>
      <c r="I161" s="14" t="s">
        <v>9</v>
      </c>
      <c r="J161" s="14" t="s">
        <v>8</v>
      </c>
      <c r="K161" s="15" t="s">
        <v>7</v>
      </c>
      <c r="L161" s="15" t="s">
        <v>6</v>
      </c>
      <c r="M161" s="14" t="s">
        <v>9</v>
      </c>
      <c r="N161" s="14"/>
      <c r="O161" s="4">
        <v>63.104871947509501</v>
      </c>
      <c r="P161" s="3">
        <v>0.80256730557964395</v>
      </c>
      <c r="Q161" s="1"/>
    </row>
    <row r="162" spans="1:26">
      <c r="A162" s="14" t="s">
        <v>34</v>
      </c>
      <c r="B162" s="14">
        <v>1</v>
      </c>
      <c r="C162" s="14">
        <v>69</v>
      </c>
      <c r="D162" s="14" t="s">
        <v>9</v>
      </c>
      <c r="E162" s="14" t="s">
        <v>8</v>
      </c>
      <c r="F162" s="14">
        <v>8</v>
      </c>
      <c r="G162" s="14">
        <v>59</v>
      </c>
      <c r="H162" s="14">
        <v>2</v>
      </c>
      <c r="I162" s="14" t="s">
        <v>9</v>
      </c>
      <c r="J162" s="14" t="s">
        <v>8</v>
      </c>
      <c r="K162" s="15" t="s">
        <v>7</v>
      </c>
      <c r="L162" s="15" t="s">
        <v>6</v>
      </c>
      <c r="M162" s="14" t="s">
        <v>9</v>
      </c>
      <c r="N162" s="14"/>
      <c r="O162" s="4">
        <v>63.104871947509501</v>
      </c>
      <c r="P162" s="3">
        <v>0.80256730557964395</v>
      </c>
      <c r="Q162" s="1"/>
    </row>
    <row r="163" spans="1:26">
      <c r="A163" s="16" t="s">
        <v>33</v>
      </c>
      <c r="B163" s="16">
        <v>1</v>
      </c>
      <c r="C163" s="16" t="s">
        <v>32</v>
      </c>
      <c r="D163" s="16" t="s">
        <v>9</v>
      </c>
      <c r="E163" s="16" t="s">
        <v>8</v>
      </c>
      <c r="F163" s="16">
        <v>2</v>
      </c>
      <c r="G163" s="16"/>
      <c r="H163" s="16">
        <v>1</v>
      </c>
      <c r="I163" s="16" t="s">
        <v>14</v>
      </c>
      <c r="J163" s="16" t="s">
        <v>15</v>
      </c>
      <c r="K163" s="17" t="s">
        <v>7</v>
      </c>
      <c r="L163" s="17" t="s">
        <v>6</v>
      </c>
      <c r="M163" s="16" t="s">
        <v>14</v>
      </c>
      <c r="N163" s="16"/>
      <c r="O163" s="4">
        <v>61.603414262802801</v>
      </c>
      <c r="P163" s="3">
        <v>2.8457177873456101</v>
      </c>
      <c r="Q163" s="1"/>
    </row>
    <row r="164" spans="1:26">
      <c r="A164" s="16" t="s">
        <v>31</v>
      </c>
      <c r="B164" s="16">
        <v>1</v>
      </c>
      <c r="C164" s="16">
        <v>69</v>
      </c>
      <c r="D164" s="16" t="s">
        <v>9</v>
      </c>
      <c r="E164" s="16" t="s">
        <v>8</v>
      </c>
      <c r="F164" s="16">
        <v>2</v>
      </c>
      <c r="G164" s="16"/>
      <c r="H164" s="16">
        <v>1</v>
      </c>
      <c r="I164" s="16" t="s">
        <v>14</v>
      </c>
      <c r="J164" s="16" t="s">
        <v>15</v>
      </c>
      <c r="K164" s="17" t="s">
        <v>7</v>
      </c>
      <c r="L164" s="17" t="s">
        <v>12</v>
      </c>
      <c r="M164" s="16"/>
      <c r="N164" s="16" t="s">
        <v>14</v>
      </c>
      <c r="O164" s="4">
        <v>61.603414262802801</v>
      </c>
      <c r="P164" s="3">
        <v>2.8457177873456101</v>
      </c>
      <c r="Q164" s="1"/>
    </row>
    <row r="165" spans="1:26">
      <c r="A165" s="14" t="s">
        <v>30</v>
      </c>
      <c r="B165" s="14">
        <v>1</v>
      </c>
      <c r="C165" s="14">
        <v>69</v>
      </c>
      <c r="D165" s="14" t="s">
        <v>9</v>
      </c>
      <c r="E165" s="14" t="s">
        <v>8</v>
      </c>
      <c r="F165" s="14">
        <v>16</v>
      </c>
      <c r="G165" s="14"/>
      <c r="H165" s="14">
        <v>1</v>
      </c>
      <c r="I165" s="14" t="s">
        <v>9</v>
      </c>
      <c r="J165" s="14" t="s">
        <v>8</v>
      </c>
      <c r="K165" s="15" t="s">
        <v>7</v>
      </c>
      <c r="L165" s="15" t="s">
        <v>6</v>
      </c>
      <c r="M165" s="14" t="s">
        <v>9</v>
      </c>
      <c r="N165" s="14"/>
      <c r="O165" s="4">
        <v>74.816218027938206</v>
      </c>
      <c r="P165" s="3">
        <v>1.1808887118307001</v>
      </c>
      <c r="Q165" s="1"/>
    </row>
    <row r="166" spans="1:26">
      <c r="A166" s="14" t="s">
        <v>29</v>
      </c>
      <c r="B166" s="14">
        <v>1</v>
      </c>
      <c r="C166" s="14">
        <v>69</v>
      </c>
      <c r="D166" s="14" t="s">
        <v>9</v>
      </c>
      <c r="E166" s="14" t="s">
        <v>8</v>
      </c>
      <c r="F166" s="14">
        <v>16</v>
      </c>
      <c r="G166" s="14"/>
      <c r="H166" s="14">
        <v>1</v>
      </c>
      <c r="I166" s="14" t="s">
        <v>9</v>
      </c>
      <c r="J166" s="14" t="s">
        <v>8</v>
      </c>
      <c r="K166" s="15" t="s">
        <v>7</v>
      </c>
      <c r="L166" s="15" t="s">
        <v>12</v>
      </c>
      <c r="M166" s="14"/>
      <c r="N166" s="14" t="s">
        <v>9</v>
      </c>
      <c r="O166" s="4">
        <v>74.816218027938206</v>
      </c>
      <c r="P166" s="3">
        <v>1.1808887118307001</v>
      </c>
      <c r="Q166" s="1"/>
    </row>
    <row r="167" spans="1:26">
      <c r="A167" s="16" t="s">
        <v>28</v>
      </c>
      <c r="B167" s="16">
        <v>1</v>
      </c>
      <c r="C167" s="16">
        <v>69</v>
      </c>
      <c r="D167" s="16" t="s">
        <v>9</v>
      </c>
      <c r="E167" s="16" t="s">
        <v>8</v>
      </c>
      <c r="F167" s="16">
        <v>11</v>
      </c>
      <c r="G167" s="16"/>
      <c r="H167" s="16">
        <v>2</v>
      </c>
      <c r="I167" s="16" t="s">
        <v>9</v>
      </c>
      <c r="J167" s="16" t="s">
        <v>8</v>
      </c>
      <c r="K167" s="17" t="s">
        <v>7</v>
      </c>
      <c r="L167" s="17" t="s">
        <v>12</v>
      </c>
      <c r="M167" s="16"/>
      <c r="N167" s="16" t="s">
        <v>9</v>
      </c>
      <c r="O167" s="4">
        <v>48.934395869967503</v>
      </c>
      <c r="P167" s="3">
        <v>0.108565956911721</v>
      </c>
      <c r="Q167" s="1"/>
    </row>
    <row r="168" spans="1:26">
      <c r="A168" s="16" t="s">
        <v>27</v>
      </c>
      <c r="B168" s="16">
        <v>1</v>
      </c>
      <c r="C168" s="16">
        <v>69</v>
      </c>
      <c r="D168" s="16" t="s">
        <v>9</v>
      </c>
      <c r="E168" s="16" t="s">
        <v>8</v>
      </c>
      <c r="F168" s="16">
        <v>11</v>
      </c>
      <c r="G168" s="16">
        <v>47</v>
      </c>
      <c r="H168" s="16">
        <v>2</v>
      </c>
      <c r="I168" s="16" t="s">
        <v>9</v>
      </c>
      <c r="J168" s="16" t="s">
        <v>8</v>
      </c>
      <c r="K168" s="17" t="s">
        <v>7</v>
      </c>
      <c r="L168" s="17" t="s">
        <v>6</v>
      </c>
      <c r="M168" s="16" t="s">
        <v>9</v>
      </c>
      <c r="N168" s="16"/>
      <c r="O168" s="4">
        <v>48.934395869967503</v>
      </c>
      <c r="P168" s="3">
        <v>0.108565956911721</v>
      </c>
      <c r="Q168" s="1"/>
    </row>
    <row r="169" spans="1:26">
      <c r="A169" s="16" t="s">
        <v>26</v>
      </c>
      <c r="B169" s="16">
        <v>1</v>
      </c>
      <c r="C169" s="16">
        <v>69</v>
      </c>
      <c r="D169" s="16" t="s">
        <v>9</v>
      </c>
      <c r="E169" s="16" t="s">
        <v>8</v>
      </c>
      <c r="F169" s="16">
        <v>11</v>
      </c>
      <c r="G169" s="16">
        <v>47</v>
      </c>
      <c r="H169" s="16">
        <v>2</v>
      </c>
      <c r="I169" s="16" t="s">
        <v>9</v>
      </c>
      <c r="J169" s="16" t="s">
        <v>8</v>
      </c>
      <c r="K169" s="17" t="s">
        <v>7</v>
      </c>
      <c r="L169" s="17" t="s">
        <v>6</v>
      </c>
      <c r="M169" s="16" t="s">
        <v>9</v>
      </c>
      <c r="N169" s="16"/>
      <c r="O169" s="4">
        <v>48.934395869967503</v>
      </c>
      <c r="P169" s="3">
        <v>0.108565956911721</v>
      </c>
      <c r="Q169" s="1"/>
    </row>
    <row r="170" spans="1:26">
      <c r="A170" s="14" t="s">
        <v>25</v>
      </c>
      <c r="B170" s="14">
        <v>1</v>
      </c>
      <c r="C170" s="14" t="s">
        <v>24</v>
      </c>
      <c r="D170" s="14" t="s">
        <v>9</v>
      </c>
      <c r="E170" s="14" t="s">
        <v>8</v>
      </c>
      <c r="F170" s="14">
        <v>19</v>
      </c>
      <c r="G170" s="14"/>
      <c r="H170" s="14">
        <v>1</v>
      </c>
      <c r="I170" s="14" t="s">
        <v>14</v>
      </c>
      <c r="J170" s="14" t="s">
        <v>8</v>
      </c>
      <c r="K170" s="15" t="s">
        <v>7</v>
      </c>
      <c r="L170" s="15" t="s">
        <v>6</v>
      </c>
      <c r="M170" s="14" t="s">
        <v>14</v>
      </c>
      <c r="N170" s="14"/>
      <c r="O170" s="4">
        <v>75.511751586228797</v>
      </c>
      <c r="P170" s="3">
        <v>1.6785014208407001</v>
      </c>
      <c r="Q170" s="1"/>
    </row>
    <row r="171" spans="1:26">
      <c r="A171" s="14" t="s">
        <v>23</v>
      </c>
      <c r="B171" s="14">
        <v>1</v>
      </c>
      <c r="C171" s="14">
        <v>69</v>
      </c>
      <c r="D171" s="14" t="s">
        <v>9</v>
      </c>
      <c r="E171" s="14" t="s">
        <v>8</v>
      </c>
      <c r="F171" s="14">
        <v>19</v>
      </c>
      <c r="G171" s="14"/>
      <c r="H171" s="14">
        <v>1</v>
      </c>
      <c r="I171" s="14" t="s">
        <v>14</v>
      </c>
      <c r="J171" s="14" t="s">
        <v>8</v>
      </c>
      <c r="K171" s="15" t="s">
        <v>7</v>
      </c>
      <c r="L171" s="15" t="s">
        <v>12</v>
      </c>
      <c r="M171" s="14"/>
      <c r="N171" s="14" t="s">
        <v>14</v>
      </c>
      <c r="O171" s="4">
        <v>75.511751586228797</v>
      </c>
      <c r="P171" s="3">
        <v>1.6785014208407001</v>
      </c>
      <c r="Q171" s="1"/>
    </row>
    <row r="172" spans="1:26">
      <c r="A172" s="16" t="s">
        <v>22</v>
      </c>
      <c r="B172" s="16">
        <v>1</v>
      </c>
      <c r="C172" s="16">
        <v>69</v>
      </c>
      <c r="D172" s="16" t="s">
        <v>9</v>
      </c>
      <c r="E172" s="16" t="s">
        <v>8</v>
      </c>
      <c r="F172" s="16">
        <v>6</v>
      </c>
      <c r="G172" s="16"/>
      <c r="H172" s="16">
        <v>1</v>
      </c>
      <c r="I172" s="16" t="s">
        <v>9</v>
      </c>
      <c r="J172" s="16" t="s">
        <v>8</v>
      </c>
      <c r="K172" s="17" t="s">
        <v>7</v>
      </c>
      <c r="L172" s="17" t="s">
        <v>12</v>
      </c>
      <c r="M172" s="16"/>
      <c r="N172" s="16" t="s">
        <v>9</v>
      </c>
      <c r="O172" s="4">
        <v>69.783980634027401</v>
      </c>
      <c r="P172" s="3">
        <v>0.42762189513556098</v>
      </c>
      <c r="Q172" s="1"/>
    </row>
    <row r="173" spans="1:26">
      <c r="A173" s="16" t="s">
        <v>21</v>
      </c>
      <c r="B173" s="16">
        <v>1</v>
      </c>
      <c r="C173" s="16">
        <v>69</v>
      </c>
      <c r="D173" s="16" t="s">
        <v>9</v>
      </c>
      <c r="E173" s="16" t="s">
        <v>8</v>
      </c>
      <c r="F173" s="16">
        <v>6</v>
      </c>
      <c r="G173" s="16"/>
      <c r="H173" s="16">
        <v>1</v>
      </c>
      <c r="I173" s="16" t="s">
        <v>14</v>
      </c>
      <c r="J173" s="16" t="s">
        <v>15</v>
      </c>
      <c r="K173" s="17" t="s">
        <v>7</v>
      </c>
      <c r="L173" s="17" t="s">
        <v>6</v>
      </c>
      <c r="M173" s="16" t="s">
        <v>14</v>
      </c>
      <c r="N173" s="16"/>
      <c r="O173" s="4">
        <v>69.783980634027401</v>
      </c>
      <c r="P173" s="3">
        <v>0.42762189513556098</v>
      </c>
      <c r="Q173" s="3"/>
    </row>
    <row r="174" spans="1:26" s="3" customFormat="1">
      <c r="A174" s="14" t="s">
        <v>20</v>
      </c>
      <c r="B174" s="14">
        <v>1</v>
      </c>
      <c r="C174" s="14">
        <v>69</v>
      </c>
      <c r="D174" s="14" t="s">
        <v>9</v>
      </c>
      <c r="E174" s="14" t="s">
        <v>8</v>
      </c>
      <c r="F174" s="14">
        <v>2</v>
      </c>
      <c r="G174" s="14">
        <v>29</v>
      </c>
      <c r="H174" s="14">
        <v>2</v>
      </c>
      <c r="I174" s="14" t="s">
        <v>5</v>
      </c>
      <c r="J174" s="14" t="s">
        <v>8</v>
      </c>
      <c r="K174" s="15" t="s">
        <v>7</v>
      </c>
      <c r="L174" s="15" t="s">
        <v>6</v>
      </c>
      <c r="M174" s="14" t="s">
        <v>5</v>
      </c>
      <c r="N174" s="14"/>
      <c r="O174" s="18">
        <v>54.836441525455903</v>
      </c>
      <c r="P174" s="1">
        <v>1.04042723437002</v>
      </c>
      <c r="Q174" s="1"/>
      <c r="R174" s="70"/>
      <c r="S174" s="70"/>
      <c r="T174" s="70"/>
      <c r="U174" s="70"/>
      <c r="V174" s="70"/>
      <c r="W174" s="70"/>
      <c r="X174" s="70"/>
      <c r="Y174" s="70"/>
      <c r="Z174" s="70"/>
    </row>
    <row r="175" spans="1:26" s="3" customFormat="1">
      <c r="A175" s="14" t="s">
        <v>19</v>
      </c>
      <c r="B175" s="14">
        <v>1</v>
      </c>
      <c r="C175" s="14">
        <v>69</v>
      </c>
      <c r="D175" s="14" t="s">
        <v>9</v>
      </c>
      <c r="E175" s="14" t="s">
        <v>8</v>
      </c>
      <c r="F175" s="14">
        <v>2</v>
      </c>
      <c r="G175" s="14">
        <v>29</v>
      </c>
      <c r="H175" s="14">
        <v>2</v>
      </c>
      <c r="I175" s="14" t="s">
        <v>5</v>
      </c>
      <c r="J175" s="14" t="s">
        <v>8</v>
      </c>
      <c r="K175" s="15" t="s">
        <v>7</v>
      </c>
      <c r="L175" s="15" t="s">
        <v>12</v>
      </c>
      <c r="M175" s="14"/>
      <c r="N175" s="14" t="s">
        <v>5</v>
      </c>
      <c r="O175" s="18">
        <v>54.836441525455903</v>
      </c>
      <c r="P175" s="1">
        <v>1.04042723437002</v>
      </c>
      <c r="Q175" s="1"/>
      <c r="R175" s="70"/>
      <c r="S175" s="70"/>
      <c r="T175" s="70"/>
      <c r="U175" s="70"/>
      <c r="V175" s="70"/>
      <c r="W175" s="70"/>
      <c r="X175" s="70"/>
      <c r="Y175" s="70"/>
      <c r="Z175" s="70"/>
    </row>
    <row r="176" spans="1:26">
      <c r="A176" s="16" t="s">
        <v>18</v>
      </c>
      <c r="B176" s="16">
        <v>1</v>
      </c>
      <c r="C176" s="16">
        <v>67</v>
      </c>
      <c r="D176" s="16" t="s">
        <v>9</v>
      </c>
      <c r="E176" s="16" t="s">
        <v>8</v>
      </c>
      <c r="F176" s="16">
        <v>6</v>
      </c>
      <c r="G176" s="16"/>
      <c r="H176" s="16">
        <v>2</v>
      </c>
      <c r="I176" s="16" t="s">
        <v>14</v>
      </c>
      <c r="J176" s="16" t="s">
        <v>15</v>
      </c>
      <c r="K176" s="17" t="s">
        <v>7</v>
      </c>
      <c r="L176" s="17" t="s">
        <v>12</v>
      </c>
      <c r="M176" s="16"/>
      <c r="N176" s="16" t="s">
        <v>14</v>
      </c>
      <c r="O176" s="4">
        <v>79.948549184167703</v>
      </c>
      <c r="P176" s="3">
        <v>0.99138055485686405</v>
      </c>
      <c r="Q176" s="1"/>
    </row>
    <row r="177" spans="1:17">
      <c r="A177" s="16" t="s">
        <v>17</v>
      </c>
      <c r="B177" s="16">
        <v>1</v>
      </c>
      <c r="C177" s="16">
        <v>69</v>
      </c>
      <c r="D177" s="16" t="s">
        <v>9</v>
      </c>
      <c r="E177" s="16" t="s">
        <v>8</v>
      </c>
      <c r="F177" s="16">
        <v>6</v>
      </c>
      <c r="G177" s="16">
        <v>69</v>
      </c>
      <c r="H177" s="16">
        <v>2</v>
      </c>
      <c r="I177" s="16" t="s">
        <v>14</v>
      </c>
      <c r="J177" s="16" t="s">
        <v>15</v>
      </c>
      <c r="K177" s="17" t="s">
        <v>7</v>
      </c>
      <c r="L177" s="17" t="s">
        <v>6</v>
      </c>
      <c r="M177" s="16" t="s">
        <v>14</v>
      </c>
      <c r="N177" s="16"/>
      <c r="O177" s="4">
        <v>79.948549184167703</v>
      </c>
      <c r="P177" s="3">
        <v>0.99138055485686405</v>
      </c>
      <c r="Q177" s="1"/>
    </row>
    <row r="178" spans="1:17">
      <c r="A178" s="16" t="s">
        <v>16</v>
      </c>
      <c r="B178" s="16">
        <v>1</v>
      </c>
      <c r="C178" s="16">
        <v>69</v>
      </c>
      <c r="D178" s="16" t="s">
        <v>9</v>
      </c>
      <c r="E178" s="16" t="s">
        <v>8</v>
      </c>
      <c r="F178" s="16">
        <v>6</v>
      </c>
      <c r="G178" s="16">
        <v>69</v>
      </c>
      <c r="H178" s="16">
        <v>2</v>
      </c>
      <c r="I178" s="16" t="s">
        <v>14</v>
      </c>
      <c r="J178" s="16" t="s">
        <v>15</v>
      </c>
      <c r="K178" s="17" t="s">
        <v>7</v>
      </c>
      <c r="L178" s="17" t="s">
        <v>6</v>
      </c>
      <c r="M178" s="16" t="s">
        <v>14</v>
      </c>
      <c r="N178" s="16"/>
      <c r="O178" s="4">
        <v>79.948549184167703</v>
      </c>
      <c r="P178" s="3">
        <v>0.99138055485686405</v>
      </c>
      <c r="Q178" s="1"/>
    </row>
    <row r="179" spans="1:17">
      <c r="A179" s="14" t="s">
        <v>13</v>
      </c>
      <c r="B179" s="14">
        <v>1</v>
      </c>
      <c r="C179" s="14">
        <v>69</v>
      </c>
      <c r="D179" s="14" t="s">
        <v>9</v>
      </c>
      <c r="E179" s="14" t="s">
        <v>8</v>
      </c>
      <c r="F179" s="14">
        <v>22</v>
      </c>
      <c r="G179" s="14"/>
      <c r="H179" s="14">
        <v>2</v>
      </c>
      <c r="I179" s="14" t="s">
        <v>9</v>
      </c>
      <c r="J179" s="14" t="s">
        <v>8</v>
      </c>
      <c r="K179" s="15" t="s">
        <v>7</v>
      </c>
      <c r="L179" s="15" t="s">
        <v>12</v>
      </c>
      <c r="M179" s="14"/>
      <c r="N179" s="14" t="s">
        <v>9</v>
      </c>
      <c r="O179" s="4">
        <v>71.123200408549494</v>
      </c>
      <c r="P179" s="3">
        <v>0.51867314567294298</v>
      </c>
      <c r="Q179" s="1"/>
    </row>
    <row r="180" spans="1:17">
      <c r="A180" s="14" t="s">
        <v>11</v>
      </c>
      <c r="B180" s="14">
        <v>1</v>
      </c>
      <c r="C180" s="14">
        <v>69</v>
      </c>
      <c r="D180" s="14" t="s">
        <v>9</v>
      </c>
      <c r="E180" s="14" t="s">
        <v>8</v>
      </c>
      <c r="F180" s="14">
        <v>22</v>
      </c>
      <c r="G180" s="14">
        <v>60</v>
      </c>
      <c r="H180" s="14">
        <v>2</v>
      </c>
      <c r="I180" s="14" t="s">
        <v>5</v>
      </c>
      <c r="J180" s="14" t="s">
        <v>8</v>
      </c>
      <c r="K180" s="15" t="s">
        <v>7</v>
      </c>
      <c r="L180" s="15" t="s">
        <v>6</v>
      </c>
      <c r="M180" s="14" t="s">
        <v>5</v>
      </c>
      <c r="N180" s="14"/>
      <c r="O180" s="4">
        <v>71.123200408549494</v>
      </c>
      <c r="P180" s="3">
        <v>0.51867314567294298</v>
      </c>
      <c r="Q180" s="1"/>
    </row>
    <row r="181" spans="1:17">
      <c r="A181" s="14" t="s">
        <v>10</v>
      </c>
      <c r="B181" s="14">
        <v>1</v>
      </c>
      <c r="C181" s="14">
        <v>69</v>
      </c>
      <c r="D181" s="14" t="s">
        <v>9</v>
      </c>
      <c r="E181" s="14" t="s">
        <v>8</v>
      </c>
      <c r="F181" s="14">
        <v>22</v>
      </c>
      <c r="G181" s="14">
        <v>60</v>
      </c>
      <c r="H181" s="14">
        <v>2</v>
      </c>
      <c r="I181" s="14" t="s">
        <v>5</v>
      </c>
      <c r="J181" s="14" t="s">
        <v>8</v>
      </c>
      <c r="K181" s="15" t="s">
        <v>7</v>
      </c>
      <c r="L181" s="15" t="s">
        <v>6</v>
      </c>
      <c r="M181" s="14" t="s">
        <v>5</v>
      </c>
      <c r="N181" s="14"/>
      <c r="O181" s="4">
        <v>71.123200408549494</v>
      </c>
      <c r="P181" s="3">
        <v>0.51867314567294298</v>
      </c>
      <c r="Q181" s="1"/>
    </row>
    <row r="183" spans="1:17">
      <c r="A183" s="13" t="s">
        <v>4</v>
      </c>
      <c r="L183" s="5"/>
      <c r="M183" s="2"/>
    </row>
    <row r="184" spans="1:17">
      <c r="A184" s="12" t="s">
        <v>4</v>
      </c>
      <c r="L184" s="5"/>
      <c r="M184" s="2"/>
    </row>
    <row r="185" spans="1:17">
      <c r="A185" s="11" t="s">
        <v>3</v>
      </c>
      <c r="L185" s="5"/>
      <c r="M185" s="2"/>
    </row>
    <row r="186" spans="1:17">
      <c r="A186" s="10" t="s">
        <v>3</v>
      </c>
      <c r="L186" s="5"/>
      <c r="M186" s="2"/>
    </row>
    <row r="187" spans="1:17">
      <c r="A187" s="9" t="s">
        <v>2</v>
      </c>
      <c r="L187" s="5"/>
      <c r="M187" s="2"/>
    </row>
    <row r="188" spans="1:17">
      <c r="A188" s="8" t="s">
        <v>2</v>
      </c>
      <c r="L188" s="5"/>
      <c r="M188" s="2"/>
    </row>
    <row r="189" spans="1:17">
      <c r="A189" s="7" t="s">
        <v>1</v>
      </c>
      <c r="L189" s="5"/>
      <c r="M189" s="2"/>
    </row>
    <row r="190" spans="1:17">
      <c r="A190" s="6" t="s">
        <v>1</v>
      </c>
      <c r="L190" s="5"/>
      <c r="M190" s="2"/>
    </row>
    <row r="191" spans="1:17">
      <c r="L191" s="5"/>
      <c r="M191" s="2"/>
    </row>
    <row r="192" spans="1:17">
      <c r="L192" s="5"/>
      <c r="M192" s="2"/>
    </row>
    <row r="193" spans="12:13">
      <c r="L193" s="5"/>
      <c r="M193" s="2"/>
    </row>
    <row r="194" spans="12:13">
      <c r="L194" s="5"/>
      <c r="M194" s="2"/>
    </row>
    <row r="195" spans="12:13">
      <c r="L195" s="5"/>
      <c r="M195" s="2"/>
    </row>
    <row r="196" spans="12:13">
      <c r="L196" s="5"/>
      <c r="M196" s="2"/>
    </row>
    <row r="197" spans="12:13">
      <c r="L197" s="5"/>
      <c r="M197" s="2"/>
    </row>
    <row r="198" spans="12:13">
      <c r="L198" s="5"/>
      <c r="M198" s="2"/>
    </row>
    <row r="199" spans="12:13">
      <c r="L199" s="5"/>
      <c r="M199" s="2"/>
    </row>
    <row r="200" spans="12:13">
      <c r="L200" s="5"/>
      <c r="M200" s="2"/>
    </row>
    <row r="201" spans="12:13">
      <c r="L201" s="5"/>
      <c r="M201" s="2"/>
    </row>
    <row r="202" spans="12:13">
      <c r="L202" s="5"/>
      <c r="M202" s="2"/>
    </row>
    <row r="203" spans="12:13">
      <c r="L203" s="5"/>
      <c r="M203" s="2"/>
    </row>
    <row r="204" spans="12:13">
      <c r="L204" s="5"/>
      <c r="M204" s="2"/>
    </row>
    <row r="205" spans="12:13">
      <c r="L205" s="5"/>
      <c r="M205" s="2"/>
    </row>
    <row r="206" spans="12:13">
      <c r="L206" s="5"/>
      <c r="M206" s="2"/>
    </row>
    <row r="207" spans="12:13">
      <c r="L207" s="5"/>
      <c r="M207" s="2"/>
    </row>
  </sheetData>
  <mergeCells count="19">
    <mergeCell ref="Z2:Z3"/>
    <mergeCell ref="Z14:Z15"/>
    <mergeCell ref="Z21:Z22"/>
    <mergeCell ref="U21:Y21"/>
    <mergeCell ref="U14:Y14"/>
    <mergeCell ref="U2:Y2"/>
    <mergeCell ref="T2:T3"/>
    <mergeCell ref="T14:T15"/>
    <mergeCell ref="T21:T22"/>
    <mergeCell ref="R6:R7"/>
    <mergeCell ref="R8:R9"/>
    <mergeCell ref="R10:R11"/>
    <mergeCell ref="R2:R3"/>
    <mergeCell ref="S2:S3"/>
    <mergeCell ref="R14:R19"/>
    <mergeCell ref="R21:R26"/>
    <mergeCell ref="R4:R5"/>
    <mergeCell ref="S14:S15"/>
    <mergeCell ref="S21:S22"/>
  </mergeCells>
  <phoneticPr fontId="1"/>
  <conditionalFormatting sqref="P135 P122">
    <cfRule type="cellIs" dxfId="207" priority="119" operator="greaterThan">
      <formula>5</formula>
    </cfRule>
  </conditionalFormatting>
  <conditionalFormatting sqref="P146">
    <cfRule type="cellIs" dxfId="206" priority="118" operator="greaterThan">
      <formula>5</formula>
    </cfRule>
  </conditionalFormatting>
  <conditionalFormatting sqref="P148">
    <cfRule type="cellIs" dxfId="205" priority="117" operator="greaterThan">
      <formula>5</formula>
    </cfRule>
  </conditionalFormatting>
  <conditionalFormatting sqref="P111">
    <cfRule type="cellIs" dxfId="204" priority="115" operator="greaterThan">
      <formula>5</formula>
    </cfRule>
  </conditionalFormatting>
  <conditionalFormatting sqref="P152">
    <cfRule type="cellIs" dxfId="203" priority="116" operator="greaterThan">
      <formula>5</formula>
    </cfRule>
  </conditionalFormatting>
  <conditionalFormatting sqref="P119:P120">
    <cfRule type="cellIs" dxfId="202" priority="112" operator="greaterThan">
      <formula>5</formula>
    </cfRule>
  </conditionalFormatting>
  <conditionalFormatting sqref="P113">
    <cfRule type="cellIs" dxfId="201" priority="114" operator="greaterThan">
      <formula>5</formula>
    </cfRule>
  </conditionalFormatting>
  <conditionalFormatting sqref="P115">
    <cfRule type="cellIs" dxfId="200" priority="113" operator="greaterThan">
      <formula>5</formula>
    </cfRule>
  </conditionalFormatting>
  <conditionalFormatting sqref="P120">
    <cfRule type="cellIs" dxfId="199" priority="111" operator="greaterThan">
      <formula>5</formula>
    </cfRule>
  </conditionalFormatting>
  <conditionalFormatting sqref="P122">
    <cfRule type="cellIs" dxfId="198" priority="110" operator="greaterThan">
      <formula>5</formula>
    </cfRule>
  </conditionalFormatting>
  <conditionalFormatting sqref="P125">
    <cfRule type="cellIs" dxfId="197" priority="109" operator="greaterThan">
      <formula>5</formula>
    </cfRule>
  </conditionalFormatting>
  <conditionalFormatting sqref="P127">
    <cfRule type="cellIs" dxfId="196" priority="108" operator="greaterThan">
      <formula>5</formula>
    </cfRule>
  </conditionalFormatting>
  <conditionalFormatting sqref="P129">
    <cfRule type="cellIs" dxfId="195" priority="107" operator="greaterThan">
      <formula>5</formula>
    </cfRule>
  </conditionalFormatting>
  <conditionalFormatting sqref="P131">
    <cfRule type="cellIs" dxfId="194" priority="106" operator="greaterThan">
      <formula>5</formula>
    </cfRule>
  </conditionalFormatting>
  <conditionalFormatting sqref="P164">
    <cfRule type="cellIs" dxfId="193" priority="105" operator="greaterThan">
      <formula>5</formula>
    </cfRule>
  </conditionalFormatting>
  <conditionalFormatting sqref="P166">
    <cfRule type="cellIs" dxfId="192" priority="104" operator="greaterThan">
      <formula>5</formula>
    </cfRule>
  </conditionalFormatting>
  <conditionalFormatting sqref="P168">
    <cfRule type="cellIs" dxfId="191" priority="103" operator="greaterThan">
      <formula>5</formula>
    </cfRule>
  </conditionalFormatting>
  <conditionalFormatting sqref="P171">
    <cfRule type="cellIs" dxfId="190" priority="102" operator="greaterThan">
      <formula>5</formula>
    </cfRule>
  </conditionalFormatting>
  <conditionalFormatting sqref="P173">
    <cfRule type="cellIs" dxfId="189" priority="101" operator="greaterThan">
      <formula>5</formula>
    </cfRule>
  </conditionalFormatting>
  <conditionalFormatting sqref="P177">
    <cfRule type="cellIs" dxfId="188" priority="100" operator="greaterThan">
      <formula>5</formula>
    </cfRule>
  </conditionalFormatting>
  <conditionalFormatting sqref="P179">
    <cfRule type="cellIs" dxfId="187" priority="99" operator="greaterThan">
      <formula>5</formula>
    </cfRule>
  </conditionalFormatting>
  <conditionalFormatting sqref="P162">
    <cfRule type="cellIs" dxfId="186" priority="98" operator="greaterThan">
      <formula>5</formula>
    </cfRule>
  </conditionalFormatting>
  <conditionalFormatting sqref="P106">
    <cfRule type="cellIs" dxfId="185" priority="97" operator="greaterThan">
      <formula>5</formula>
    </cfRule>
  </conditionalFormatting>
  <conditionalFormatting sqref="P139">
    <cfRule type="cellIs" dxfId="184" priority="96" operator="greaterThan">
      <formula>5</formula>
    </cfRule>
  </conditionalFormatting>
  <conditionalFormatting sqref="P165">
    <cfRule type="cellIs" dxfId="183" priority="95" operator="greaterThan">
      <formula>5</formula>
    </cfRule>
  </conditionalFormatting>
  <conditionalFormatting sqref="P167">
    <cfRule type="cellIs" dxfId="182" priority="94" operator="greaterThan">
      <formula>5</formula>
    </cfRule>
  </conditionalFormatting>
  <conditionalFormatting sqref="P169">
    <cfRule type="cellIs" dxfId="181" priority="93" operator="greaterThan">
      <formula>5</formula>
    </cfRule>
  </conditionalFormatting>
  <conditionalFormatting sqref="P170">
    <cfRule type="cellIs" dxfId="180" priority="92" operator="greaterThan">
      <formula>5</formula>
    </cfRule>
  </conditionalFormatting>
  <conditionalFormatting sqref="P172">
    <cfRule type="cellIs" dxfId="179" priority="91" operator="greaterThan">
      <formula>5</formula>
    </cfRule>
  </conditionalFormatting>
  <conditionalFormatting sqref="P174">
    <cfRule type="cellIs" dxfId="178" priority="90" operator="greaterThan">
      <formula>5</formula>
    </cfRule>
  </conditionalFormatting>
  <conditionalFormatting sqref="P178">
    <cfRule type="cellIs" dxfId="177" priority="89" operator="greaterThan">
      <formula>5</formula>
    </cfRule>
  </conditionalFormatting>
  <conditionalFormatting sqref="P180">
    <cfRule type="cellIs" dxfId="176" priority="88" operator="greaterThan">
      <formula>5</formula>
    </cfRule>
  </conditionalFormatting>
  <conditionalFormatting sqref="P163">
    <cfRule type="cellIs" dxfId="175" priority="87" operator="greaterThan">
      <formula>5</formula>
    </cfRule>
  </conditionalFormatting>
  <conditionalFormatting sqref="P107">
    <cfRule type="cellIs" dxfId="174" priority="86" operator="greaterThan">
      <formula>5</formula>
    </cfRule>
  </conditionalFormatting>
  <conditionalFormatting sqref="P108">
    <cfRule type="cellIs" dxfId="173" priority="85" operator="greaterThan">
      <formula>5</formula>
    </cfRule>
  </conditionalFormatting>
  <conditionalFormatting sqref="P140">
    <cfRule type="cellIs" dxfId="172" priority="84" operator="greaterThan">
      <formula>5</formula>
    </cfRule>
  </conditionalFormatting>
  <conditionalFormatting sqref="P145">
    <cfRule type="cellIs" dxfId="171" priority="83" operator="greaterThan">
      <formula>5</formula>
    </cfRule>
  </conditionalFormatting>
  <conditionalFormatting sqref="P147">
    <cfRule type="cellIs" dxfId="170" priority="82" operator="greaterThan">
      <formula>5</formula>
    </cfRule>
  </conditionalFormatting>
  <conditionalFormatting sqref="P149">
    <cfRule type="cellIs" dxfId="169" priority="81" operator="greaterThan">
      <formula>5</formula>
    </cfRule>
  </conditionalFormatting>
  <conditionalFormatting sqref="P153">
    <cfRule type="cellIs" dxfId="168" priority="80" operator="greaterThan">
      <formula>5</formula>
    </cfRule>
  </conditionalFormatting>
  <conditionalFormatting sqref="P110">
    <cfRule type="cellIs" dxfId="167" priority="79" operator="greaterThan">
      <formula>5</formula>
    </cfRule>
  </conditionalFormatting>
  <conditionalFormatting sqref="P112">
    <cfRule type="cellIs" dxfId="166" priority="78" operator="greaterThan">
      <formula>5</formula>
    </cfRule>
  </conditionalFormatting>
  <conditionalFormatting sqref="P114">
    <cfRule type="cellIs" dxfId="165" priority="77" operator="greaterThan">
      <formula>5</formula>
    </cfRule>
  </conditionalFormatting>
  <conditionalFormatting sqref="P126">
    <cfRule type="cellIs" dxfId="164" priority="76" operator="greaterThan">
      <formula>5</formula>
    </cfRule>
  </conditionalFormatting>
  <conditionalFormatting sqref="P128">
    <cfRule type="cellIs" dxfId="163" priority="75" operator="greaterThan">
      <formula>5</formula>
    </cfRule>
  </conditionalFormatting>
  <conditionalFormatting sqref="P130">
    <cfRule type="cellIs" dxfId="162" priority="74" operator="greaterThan">
      <formula>5</formula>
    </cfRule>
  </conditionalFormatting>
  <conditionalFormatting sqref="F208:H1048576 F154:G173 F1:G75 F182:H182 F89:H153 F78:G86 F76:F77 F176:G181 G174:G175">
    <cfRule type="cellIs" dxfId="161" priority="73" operator="lessThan">
      <formula>31</formula>
    </cfRule>
  </conditionalFormatting>
  <conditionalFormatting sqref="P151">
    <cfRule type="cellIs" dxfId="160" priority="72" operator="greaterThan">
      <formula>5</formula>
    </cfRule>
  </conditionalFormatting>
  <conditionalFormatting sqref="P151">
    <cfRule type="cellIs" dxfId="159" priority="71" operator="greaterThan">
      <formula>5</formula>
    </cfRule>
  </conditionalFormatting>
  <conditionalFormatting sqref="P121">
    <cfRule type="cellIs" dxfId="158" priority="70" operator="greaterThan">
      <formula>5</formula>
    </cfRule>
  </conditionalFormatting>
  <conditionalFormatting sqref="P121">
    <cfRule type="cellIs" dxfId="157" priority="69" operator="greaterThan">
      <formula>5</formula>
    </cfRule>
  </conditionalFormatting>
  <conditionalFormatting sqref="P136">
    <cfRule type="cellIs" dxfId="156" priority="68" operator="greaterThan">
      <formula>5</formula>
    </cfRule>
  </conditionalFormatting>
  <conditionalFormatting sqref="P136">
    <cfRule type="cellIs" dxfId="155" priority="67" operator="greaterThan">
      <formula>5</formula>
    </cfRule>
  </conditionalFormatting>
  <conditionalFormatting sqref="P136">
    <cfRule type="cellIs" dxfId="154" priority="66" operator="greaterThan">
      <formula>5</formula>
    </cfRule>
  </conditionalFormatting>
  <conditionalFormatting sqref="P123">
    <cfRule type="cellIs" dxfId="153" priority="65" operator="greaterThan">
      <formula>5</formula>
    </cfRule>
  </conditionalFormatting>
  <conditionalFormatting sqref="P123">
    <cfRule type="cellIs" dxfId="152" priority="64" operator="greaterThan">
      <formula>5</formula>
    </cfRule>
  </conditionalFormatting>
  <conditionalFormatting sqref="P150">
    <cfRule type="cellIs" dxfId="151" priority="63" operator="greaterThan">
      <formula>5</formula>
    </cfRule>
  </conditionalFormatting>
  <conditionalFormatting sqref="F87:G88">
    <cfRule type="cellIs" dxfId="150" priority="62" operator="lessThan">
      <formula>31</formula>
    </cfRule>
  </conditionalFormatting>
  <conditionalFormatting sqref="P42:P45">
    <cfRule type="cellIs" dxfId="149" priority="61" operator="greaterThan">
      <formula>5</formula>
    </cfRule>
  </conditionalFormatting>
  <conditionalFormatting sqref="P31">
    <cfRule type="cellIs" dxfId="148" priority="60" operator="greaterThan">
      <formula>5</formula>
    </cfRule>
  </conditionalFormatting>
  <conditionalFormatting sqref="P38">
    <cfRule type="cellIs" dxfId="147" priority="59" operator="greaterThan">
      <formula>5</formula>
    </cfRule>
  </conditionalFormatting>
  <conditionalFormatting sqref="P51">
    <cfRule type="cellIs" dxfId="146" priority="58" operator="greaterThan">
      <formula>5</formula>
    </cfRule>
  </conditionalFormatting>
  <conditionalFormatting sqref="P52">
    <cfRule type="cellIs" dxfId="145" priority="57" operator="greaterThan">
      <formula>5</formula>
    </cfRule>
  </conditionalFormatting>
  <conditionalFormatting sqref="P41">
    <cfRule type="cellIs" dxfId="144" priority="56" operator="greaterThan">
      <formula>5</formula>
    </cfRule>
  </conditionalFormatting>
  <conditionalFormatting sqref="P53">
    <cfRule type="cellIs" dxfId="143" priority="55" operator="greaterThan">
      <formula>5</formula>
    </cfRule>
  </conditionalFormatting>
  <conditionalFormatting sqref="P56">
    <cfRule type="cellIs" dxfId="142" priority="54" operator="greaterThan">
      <formula>5</formula>
    </cfRule>
  </conditionalFormatting>
  <conditionalFormatting sqref="P58">
    <cfRule type="cellIs" dxfId="141" priority="53" operator="greaterThan">
      <formula>5</formula>
    </cfRule>
  </conditionalFormatting>
  <conditionalFormatting sqref="P59">
    <cfRule type="cellIs" dxfId="140" priority="52" operator="greaterThan">
      <formula>5</formula>
    </cfRule>
  </conditionalFormatting>
  <conditionalFormatting sqref="P63">
    <cfRule type="cellIs" dxfId="139" priority="51" operator="greaterThan">
      <formula>5</formula>
    </cfRule>
  </conditionalFormatting>
  <conditionalFormatting sqref="P65">
    <cfRule type="cellIs" dxfId="138" priority="50" operator="greaterThan">
      <formula>5</formula>
    </cfRule>
  </conditionalFormatting>
  <conditionalFormatting sqref="P69">
    <cfRule type="cellIs" dxfId="137" priority="49" operator="greaterThan">
      <formula>5</formula>
    </cfRule>
  </conditionalFormatting>
  <conditionalFormatting sqref="P72">
    <cfRule type="cellIs" dxfId="136" priority="48" operator="greaterThan">
      <formula>5</formula>
    </cfRule>
  </conditionalFormatting>
  <conditionalFormatting sqref="P5">
    <cfRule type="cellIs" dxfId="135" priority="47" operator="greaterThan">
      <formula>5</formula>
    </cfRule>
  </conditionalFormatting>
  <conditionalFormatting sqref="P8">
    <cfRule type="cellIs" dxfId="134" priority="46" operator="greaterThan">
      <formula>5</formula>
    </cfRule>
  </conditionalFormatting>
  <conditionalFormatting sqref="P46">
    <cfRule type="cellIs" dxfId="133" priority="45" operator="greaterThan">
      <formula>5</formula>
    </cfRule>
  </conditionalFormatting>
  <conditionalFormatting sqref="P48">
    <cfRule type="cellIs" dxfId="132" priority="44" operator="greaterThan">
      <formula>5</formula>
    </cfRule>
  </conditionalFormatting>
  <conditionalFormatting sqref="P50:P52">
    <cfRule type="cellIs" dxfId="131" priority="43" operator="greaterThan">
      <formula>5</formula>
    </cfRule>
  </conditionalFormatting>
  <conditionalFormatting sqref="P14">
    <cfRule type="cellIs" dxfId="130" priority="42" operator="greaterThan">
      <formula>5</formula>
    </cfRule>
  </conditionalFormatting>
  <conditionalFormatting sqref="P16">
    <cfRule type="cellIs" dxfId="129" priority="41" operator="greaterThan">
      <formula>5</formula>
    </cfRule>
  </conditionalFormatting>
  <conditionalFormatting sqref="P18">
    <cfRule type="cellIs" dxfId="128" priority="40" operator="greaterThan">
      <formula>5</formula>
    </cfRule>
  </conditionalFormatting>
  <conditionalFormatting sqref="P28">
    <cfRule type="cellIs" dxfId="127" priority="39" operator="greaterThan">
      <formula>5</formula>
    </cfRule>
  </conditionalFormatting>
  <conditionalFormatting sqref="P54">
    <cfRule type="cellIs" dxfId="126" priority="38" operator="greaterThan">
      <formula>5</formula>
    </cfRule>
  </conditionalFormatting>
  <conditionalFormatting sqref="P55">
    <cfRule type="cellIs" dxfId="125" priority="37" operator="greaterThan">
      <formula>5</formula>
    </cfRule>
  </conditionalFormatting>
  <conditionalFormatting sqref="P57">
    <cfRule type="cellIs" dxfId="124" priority="36" operator="greaterThan">
      <formula>5</formula>
    </cfRule>
  </conditionalFormatting>
  <conditionalFormatting sqref="P60">
    <cfRule type="cellIs" dxfId="123" priority="35" operator="greaterThan">
      <formula>5</formula>
    </cfRule>
  </conditionalFormatting>
  <conditionalFormatting sqref="P64">
    <cfRule type="cellIs" dxfId="122" priority="34" operator="greaterThan">
      <formula>5</formula>
    </cfRule>
  </conditionalFormatting>
  <conditionalFormatting sqref="P66">
    <cfRule type="cellIs" dxfId="121" priority="33" operator="greaterThan">
      <formula>5</formula>
    </cfRule>
  </conditionalFormatting>
  <conditionalFormatting sqref="P68">
    <cfRule type="cellIs" dxfId="120" priority="32" operator="greaterThan">
      <formula>5</formula>
    </cfRule>
  </conditionalFormatting>
  <conditionalFormatting sqref="P70">
    <cfRule type="cellIs" dxfId="119" priority="31" operator="greaterThan">
      <formula>5</formula>
    </cfRule>
  </conditionalFormatting>
  <conditionalFormatting sqref="P73">
    <cfRule type="cellIs" dxfId="118" priority="30" operator="greaterThan">
      <formula>5</formula>
    </cfRule>
  </conditionalFormatting>
  <conditionalFormatting sqref="P74">
    <cfRule type="cellIs" dxfId="117" priority="29" operator="greaterThan">
      <formula>5</formula>
    </cfRule>
  </conditionalFormatting>
  <conditionalFormatting sqref="P6">
    <cfRule type="cellIs" dxfId="116" priority="28" operator="greaterThan">
      <formula>5</formula>
    </cfRule>
  </conditionalFormatting>
  <conditionalFormatting sqref="P7">
    <cfRule type="cellIs" dxfId="115" priority="27" operator="greaterThan">
      <formula>5</formula>
    </cfRule>
  </conditionalFormatting>
  <conditionalFormatting sqref="P9">
    <cfRule type="cellIs" dxfId="114" priority="26" operator="greaterThan">
      <formula>5</formula>
    </cfRule>
  </conditionalFormatting>
  <conditionalFormatting sqref="P10">
    <cfRule type="cellIs" dxfId="113" priority="25" operator="greaterThan">
      <formula>5</formula>
    </cfRule>
  </conditionalFormatting>
  <conditionalFormatting sqref="P47">
    <cfRule type="cellIs" dxfId="112" priority="24" operator="greaterThan">
      <formula>5</formula>
    </cfRule>
  </conditionalFormatting>
  <conditionalFormatting sqref="P15">
    <cfRule type="cellIs" dxfId="111" priority="23" operator="greaterThan">
      <formula>5</formula>
    </cfRule>
  </conditionalFormatting>
  <conditionalFormatting sqref="P17">
    <cfRule type="cellIs" dxfId="110" priority="22" operator="greaterThan">
      <formula>5</formula>
    </cfRule>
  </conditionalFormatting>
  <conditionalFormatting sqref="P19">
    <cfRule type="cellIs" dxfId="109" priority="21" operator="greaterThan">
      <formula>5</formula>
    </cfRule>
  </conditionalFormatting>
  <conditionalFormatting sqref="P24">
    <cfRule type="cellIs" dxfId="108" priority="20" operator="greaterThan">
      <formula>5</formula>
    </cfRule>
  </conditionalFormatting>
  <conditionalFormatting sqref="P29">
    <cfRule type="cellIs" dxfId="107" priority="19" operator="greaterThan">
      <formula>5</formula>
    </cfRule>
  </conditionalFormatting>
  <conditionalFormatting sqref="P32">
    <cfRule type="cellIs" dxfId="106" priority="18" operator="greaterThan">
      <formula>5</formula>
    </cfRule>
  </conditionalFormatting>
  <conditionalFormatting sqref="P33">
    <cfRule type="cellIs" dxfId="105" priority="17" operator="greaterThan">
      <formula>5</formula>
    </cfRule>
  </conditionalFormatting>
  <conditionalFormatting sqref="P39:P45">
    <cfRule type="cellIs" dxfId="104" priority="16" operator="greaterThan">
      <formula>5</formula>
    </cfRule>
  </conditionalFormatting>
  <conditionalFormatting sqref="P34">
    <cfRule type="cellIs" dxfId="103" priority="15" operator="greaterThan">
      <formula>5</formula>
    </cfRule>
  </conditionalFormatting>
  <conditionalFormatting sqref="P35">
    <cfRule type="cellIs" dxfId="102" priority="14" operator="greaterThan">
      <formula>5</formula>
    </cfRule>
  </conditionalFormatting>
  <conditionalFormatting sqref="P40">
    <cfRule type="cellIs" dxfId="101" priority="13" operator="greaterThan">
      <formula>5</formula>
    </cfRule>
  </conditionalFormatting>
  <conditionalFormatting sqref="P30">
    <cfRule type="cellIs" dxfId="100" priority="12" operator="greaterThan">
      <formula>5</formula>
    </cfRule>
  </conditionalFormatting>
  <conditionalFormatting sqref="P30">
    <cfRule type="cellIs" dxfId="99" priority="11" operator="greaterThan">
      <formula>5</formula>
    </cfRule>
  </conditionalFormatting>
  <conditionalFormatting sqref="P61">
    <cfRule type="cellIs" dxfId="98" priority="10" operator="greaterThan">
      <formula>5</formula>
    </cfRule>
  </conditionalFormatting>
  <conditionalFormatting sqref="P61">
    <cfRule type="cellIs" dxfId="97" priority="9" operator="greaterThan">
      <formula>5</formula>
    </cfRule>
  </conditionalFormatting>
  <conditionalFormatting sqref="P182:P1048576">
    <cfRule type="cellIs" dxfId="96" priority="8" operator="greaterThan">
      <formula>45</formula>
    </cfRule>
  </conditionalFormatting>
  <conditionalFormatting sqref="O2:O181">
    <cfRule type="cellIs" dxfId="95" priority="4" operator="greaterThan">
      <formula>60</formula>
    </cfRule>
    <cfRule type="cellIs" dxfId="94" priority="5" operator="greaterThan">
      <formula>45</formula>
    </cfRule>
    <cfRule type="cellIs" dxfId="93" priority="6" operator="lessThan">
      <formula>30</formula>
    </cfRule>
    <cfRule type="cellIs" dxfId="92" priority="7" operator="lessThan">
      <formula>45</formula>
    </cfRule>
  </conditionalFormatting>
  <conditionalFormatting sqref="P2:P181">
    <cfRule type="cellIs" dxfId="91" priority="3" operator="greaterThan">
      <formula>5</formula>
    </cfRule>
  </conditionalFormatting>
  <conditionalFormatting sqref="S12:T13 S20:T20">
    <cfRule type="cellIs" dxfId="90" priority="1" operator="lessThan">
      <formula>31</formula>
    </cfRule>
  </conditionalFormatting>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C5387C7-8482-7A4C-B769-6A380F8A704F}">
  <sheetPr>
    <tabColor theme="7" tint="0.79998168889431442"/>
  </sheetPr>
  <dimension ref="A1:Z122"/>
  <sheetViews>
    <sheetView zoomScale="80" zoomScaleNormal="80" workbookViewId="0">
      <pane xSplit="1" ySplit="1" topLeftCell="D2" activePane="bottomRight" state="frozen"/>
      <selection activeCell="K80" sqref="K80"/>
      <selection pane="topRight" activeCell="K80" sqref="K80"/>
      <selection pane="bottomLeft" activeCell="K80" sqref="K80"/>
      <selection pane="bottomRight" activeCell="Q31" sqref="Q31"/>
    </sheetView>
  </sheetViews>
  <sheetFormatPr baseColWidth="10" defaultColWidth="7.5703125" defaultRowHeight="18"/>
  <cols>
    <col min="1" max="1" width="21" style="104" bestFit="1" customWidth="1"/>
    <col min="2" max="3" width="10.28515625" style="104" customWidth="1"/>
    <col min="4" max="4" width="15" style="104" customWidth="1"/>
    <col min="5" max="5" width="14.140625" style="104" customWidth="1"/>
    <col min="6" max="6" width="13.28515625" style="104" customWidth="1"/>
    <col min="7" max="7" width="13.140625" style="104" customWidth="1"/>
    <col min="8" max="8" width="10.85546875" style="104" customWidth="1"/>
    <col min="9" max="9" width="12.42578125" style="104" customWidth="1"/>
    <col min="10" max="10" width="11.5703125" style="104" customWidth="1"/>
    <col min="11" max="11" width="12.42578125" style="104" customWidth="1"/>
    <col min="12" max="14" width="10.28515625" style="104" customWidth="1"/>
    <col min="15" max="16" width="14.42578125" style="104" customWidth="1"/>
    <col min="17" max="17" width="13.28515625" style="104" customWidth="1"/>
    <col min="18" max="18" width="16.7109375" style="70" customWidth="1"/>
    <col min="19" max="19" width="23.5703125" style="70" customWidth="1"/>
    <col min="20" max="20" width="5.85546875" style="70" customWidth="1"/>
    <col min="21" max="25" width="9.85546875" style="70" customWidth="1"/>
    <col min="26" max="16384" width="7.5703125" style="70"/>
  </cols>
  <sheetData>
    <row r="1" spans="1:26" s="94" customFormat="1" ht="77" thickBot="1">
      <c r="A1" s="44" t="s">
        <v>231</v>
      </c>
      <c r="B1" s="44" t="s">
        <v>230</v>
      </c>
      <c r="C1" s="44" t="s">
        <v>229</v>
      </c>
      <c r="D1" s="44" t="s">
        <v>307</v>
      </c>
      <c r="E1" s="44" t="s">
        <v>405</v>
      </c>
      <c r="F1" s="44" t="s">
        <v>227</v>
      </c>
      <c r="G1" s="44" t="s">
        <v>226</v>
      </c>
      <c r="H1" s="44" t="s">
        <v>225</v>
      </c>
      <c r="I1" s="44" t="s">
        <v>483</v>
      </c>
      <c r="J1" s="44" t="s">
        <v>482</v>
      </c>
      <c r="K1" s="43" t="s">
        <v>222</v>
      </c>
      <c r="L1" s="43" t="s">
        <v>221</v>
      </c>
      <c r="M1" s="43" t="s">
        <v>220</v>
      </c>
      <c r="N1" s="43" t="s">
        <v>306</v>
      </c>
      <c r="O1" s="43" t="s">
        <v>218</v>
      </c>
      <c r="P1" s="93" t="s">
        <v>217</v>
      </c>
    </row>
    <row r="2" spans="1:26">
      <c r="A2" s="51" t="s">
        <v>305</v>
      </c>
      <c r="B2" s="51">
        <v>1</v>
      </c>
      <c r="C2" s="51">
        <v>162</v>
      </c>
      <c r="D2" s="51" t="s">
        <v>4</v>
      </c>
      <c r="E2" s="51" t="s">
        <v>406</v>
      </c>
      <c r="F2" s="95">
        <v>34</v>
      </c>
      <c r="G2" s="51"/>
      <c r="H2" s="51">
        <v>1</v>
      </c>
      <c r="I2" s="51" t="s">
        <v>4</v>
      </c>
      <c r="J2" s="51" t="s">
        <v>406</v>
      </c>
      <c r="K2" s="51" t="s">
        <v>125</v>
      </c>
      <c r="L2" s="37" t="s">
        <v>124</v>
      </c>
      <c r="M2" s="37" t="s">
        <v>124</v>
      </c>
      <c r="N2" s="37" t="s">
        <v>124</v>
      </c>
      <c r="O2" s="18">
        <v>23.136089074705399</v>
      </c>
      <c r="P2" s="70">
        <v>2.6473331249706402</v>
      </c>
      <c r="Q2" s="70"/>
      <c r="R2" s="317" t="s">
        <v>191</v>
      </c>
      <c r="S2" s="317" t="s">
        <v>215</v>
      </c>
      <c r="T2" s="314" t="s">
        <v>190</v>
      </c>
      <c r="U2" s="322" t="s">
        <v>189</v>
      </c>
      <c r="V2" s="322"/>
      <c r="W2" s="322"/>
      <c r="X2" s="322"/>
      <c r="Y2" s="322"/>
      <c r="Z2" s="320" t="s">
        <v>188</v>
      </c>
    </row>
    <row r="3" spans="1:26">
      <c r="A3" s="51" t="s">
        <v>304</v>
      </c>
      <c r="B3" s="51">
        <v>1</v>
      </c>
      <c r="C3" s="51">
        <v>162</v>
      </c>
      <c r="D3" s="51" t="s">
        <v>4</v>
      </c>
      <c r="E3" s="51" t="s">
        <v>406</v>
      </c>
      <c r="F3" s="95">
        <v>34</v>
      </c>
      <c r="G3" s="51"/>
      <c r="H3" s="51">
        <v>1</v>
      </c>
      <c r="I3" s="51" t="s">
        <v>4</v>
      </c>
      <c r="J3" s="51" t="s">
        <v>406</v>
      </c>
      <c r="K3" s="51" t="s">
        <v>125</v>
      </c>
      <c r="L3" s="37" t="s">
        <v>124</v>
      </c>
      <c r="M3" s="37" t="s">
        <v>124</v>
      </c>
      <c r="N3" s="37" t="s">
        <v>124</v>
      </c>
      <c r="O3" s="18">
        <v>23.136089074705399</v>
      </c>
      <c r="P3" s="70">
        <v>2.6473331249706402</v>
      </c>
      <c r="Q3" s="70"/>
      <c r="R3" s="318"/>
      <c r="S3" s="318"/>
      <c r="T3" s="315"/>
      <c r="U3" s="177" t="s">
        <v>4</v>
      </c>
      <c r="V3" s="177" t="s">
        <v>67</v>
      </c>
      <c r="W3" s="177" t="s">
        <v>5</v>
      </c>
      <c r="X3" s="177" t="s">
        <v>1</v>
      </c>
      <c r="Y3" s="177" t="s">
        <v>186</v>
      </c>
      <c r="Z3" s="321"/>
    </row>
    <row r="4" spans="1:26" ht="15" customHeight="1">
      <c r="A4" s="52" t="s">
        <v>303</v>
      </c>
      <c r="B4" s="52">
        <v>1</v>
      </c>
      <c r="C4" s="52">
        <v>162</v>
      </c>
      <c r="D4" s="52" t="s">
        <v>4</v>
      </c>
      <c r="E4" s="52" t="s">
        <v>406</v>
      </c>
      <c r="F4" s="97">
        <v>24</v>
      </c>
      <c r="G4" s="52"/>
      <c r="H4" s="52">
        <v>1</v>
      </c>
      <c r="I4" s="52" t="s">
        <v>4</v>
      </c>
      <c r="J4" s="52" t="s">
        <v>406</v>
      </c>
      <c r="K4" s="52" t="s">
        <v>125</v>
      </c>
      <c r="L4" s="37" t="s">
        <v>124</v>
      </c>
      <c r="M4" s="37" t="s">
        <v>124</v>
      </c>
      <c r="N4" s="37" t="s">
        <v>124</v>
      </c>
      <c r="O4" s="18">
        <v>3.5403292268746802</v>
      </c>
      <c r="P4" s="70">
        <v>1.85243512477181</v>
      </c>
      <c r="Q4" s="70"/>
      <c r="R4" s="314" t="s">
        <v>184</v>
      </c>
      <c r="S4" s="98" t="s">
        <v>206</v>
      </c>
      <c r="T4" s="98">
        <f>COUNTIFS(A2:A98, "*_01", D2:D98, "IFE", K2:K98, "Perpendicular")</f>
        <v>10</v>
      </c>
      <c r="U4" s="99">
        <f>COUNTIFS($D$2:$D$98, "IFE", $K$2:$K$98, "Perpendicular", $I$2:$I$98, U3)</f>
        <v>21</v>
      </c>
      <c r="V4" s="99">
        <f>COUNTIFS($D$2:$D$98, "IFE", $K$2:$K$98, "Perpendicular", $I$2:$I$98, V3)</f>
        <v>2</v>
      </c>
      <c r="W4" s="99">
        <f>COUNTIFS($D$2:$D$98, "IFE", $K$2:$K$98, "Perpendicular", $I$2:$I$98, W3)</f>
        <v>0</v>
      </c>
      <c r="X4" s="99">
        <f>COUNTIFS($D$2:$D$98, "IFE", $K$2:$K$98, "Perpendicular", $I$2:$I$98, X3)</f>
        <v>0</v>
      </c>
      <c r="Y4" s="99">
        <f>COUNTIFS($D$2:$D$98, "IFE", $K$2:$K$98, "Perpendicular", $I$2:$I$98, Y3)</f>
        <v>2</v>
      </c>
      <c r="Z4" s="99">
        <f t="shared" ref="Z4:Z11" si="0">SUM(U4:Y4)</f>
        <v>25</v>
      </c>
    </row>
    <row r="5" spans="1:26">
      <c r="A5" s="52" t="s">
        <v>302</v>
      </c>
      <c r="B5" s="52">
        <v>1</v>
      </c>
      <c r="C5" s="52">
        <v>162</v>
      </c>
      <c r="D5" s="52" t="s">
        <v>4</v>
      </c>
      <c r="E5" s="52" t="s">
        <v>406</v>
      </c>
      <c r="F5" s="97">
        <v>24</v>
      </c>
      <c r="G5" s="52"/>
      <c r="H5" s="52">
        <v>1</v>
      </c>
      <c r="I5" s="52" t="s">
        <v>67</v>
      </c>
      <c r="J5" s="52" t="s">
        <v>406</v>
      </c>
      <c r="K5" s="52" t="s">
        <v>125</v>
      </c>
      <c r="L5" s="37" t="s">
        <v>124</v>
      </c>
      <c r="M5" s="37" t="s">
        <v>124</v>
      </c>
      <c r="N5" s="37" t="s">
        <v>124</v>
      </c>
      <c r="O5" s="18">
        <v>3.5403292268746802</v>
      </c>
      <c r="P5" s="70">
        <v>1.85243512477181</v>
      </c>
      <c r="Q5" s="70"/>
      <c r="R5" s="315"/>
      <c r="S5" s="100" t="s">
        <v>204</v>
      </c>
      <c r="T5" s="100">
        <f>COUNTIFS(A2:A98, "*_01", D2:D98, "IFE", K2:K98, "Horizontal")</f>
        <v>5</v>
      </c>
      <c r="U5" s="179">
        <f>COUNTIFS($D$2:$D$98, "IFE", $K$2:$K$98, "Horizontal", $I$2:$I$98, U3)</f>
        <v>8</v>
      </c>
      <c r="V5" s="179">
        <f>COUNTIFS($D$2:$D$98, "IFE", $K$2:$K$98, "Horizontal", $I$2:$I$98, V3)</f>
        <v>1</v>
      </c>
      <c r="W5" s="179">
        <f>COUNTIFS($D$2:$D$98, "IFE", $K$2:$K$98, "Horizontal", $I$2:$I$98, W3)</f>
        <v>0</v>
      </c>
      <c r="X5" s="179">
        <f>COUNTIFS($D$2:$D$98, "IFE", $K$2:$K$98, "Horizontal", $I$2:$I$98, X3)</f>
        <v>0</v>
      </c>
      <c r="Y5" s="179">
        <f>COUNTIFS($D$2:$D$98, "IFE", $K$2:$K$98, "Horizontal", $I$2:$I$98, Y3)</f>
        <v>1</v>
      </c>
      <c r="Z5" s="101">
        <f t="shared" si="0"/>
        <v>10</v>
      </c>
    </row>
    <row r="6" spans="1:26" ht="15" customHeight="1">
      <c r="A6" s="51" t="s">
        <v>301</v>
      </c>
      <c r="B6" s="51">
        <v>1</v>
      </c>
      <c r="C6" s="51">
        <v>162</v>
      </c>
      <c r="D6" s="51" t="s">
        <v>4</v>
      </c>
      <c r="E6" s="51" t="s">
        <v>406</v>
      </c>
      <c r="F6" s="95">
        <v>32</v>
      </c>
      <c r="G6" s="51"/>
      <c r="H6" s="51">
        <v>1</v>
      </c>
      <c r="I6" s="51" t="s">
        <v>4</v>
      </c>
      <c r="J6" s="51" t="s">
        <v>406</v>
      </c>
      <c r="K6" s="51" t="s">
        <v>125</v>
      </c>
      <c r="L6" s="37" t="s">
        <v>124</v>
      </c>
      <c r="M6" s="37" t="s">
        <v>124</v>
      </c>
      <c r="N6" s="37" t="s">
        <v>124</v>
      </c>
      <c r="O6" s="18">
        <v>28.788559993961801</v>
      </c>
      <c r="P6" s="70">
        <v>1.21617359855858</v>
      </c>
      <c r="Q6" s="70"/>
      <c r="R6" s="314" t="s">
        <v>182</v>
      </c>
      <c r="S6" s="98" t="s">
        <v>206</v>
      </c>
      <c r="T6" s="98">
        <f>COUNTIFS(A2:A98, "*_01", D2:D98, "Upper", K2:K98, "Perpendicular")</f>
        <v>4</v>
      </c>
      <c r="U6" s="99">
        <f>COUNTIFS($D$2:$D$98, "Upper", $K$2:$K$98, "Perpendicular", $I$2:$I$98, U3)</f>
        <v>0</v>
      </c>
      <c r="V6" s="99">
        <f>COUNTIFS($D$2:$D$98, "Upper", $K$2:$K$98, "Perpendicular", $I$2:$I$98, V3)</f>
        <v>8</v>
      </c>
      <c r="W6" s="99">
        <f>COUNTIFS($D$2:$D$98, "Upper", $K$2:$K$98, "Perpendicular", $I$2:$I$98, W3)</f>
        <v>0</v>
      </c>
      <c r="X6" s="99">
        <f>COUNTIFS($D$2:$D$98, "Upper", $K$2:$K$98, "Perpendicular", $I$2:$I$98, X3)</f>
        <v>0</v>
      </c>
      <c r="Y6" s="99">
        <f>COUNTIFS($D$2:$D$98, "Upper", $K$2:$K$98, "Perpendicular", $I$2:$I$98, Y3)</f>
        <v>2</v>
      </c>
      <c r="Z6" s="99">
        <f t="shared" si="0"/>
        <v>10</v>
      </c>
    </row>
    <row r="7" spans="1:26">
      <c r="A7" s="51" t="s">
        <v>300</v>
      </c>
      <c r="B7" s="51">
        <v>1</v>
      </c>
      <c r="C7" s="51">
        <v>162</v>
      </c>
      <c r="D7" s="51" t="s">
        <v>4</v>
      </c>
      <c r="E7" s="51" t="s">
        <v>406</v>
      </c>
      <c r="F7" s="95">
        <v>32</v>
      </c>
      <c r="G7" s="51"/>
      <c r="H7" s="51">
        <v>1</v>
      </c>
      <c r="I7" s="51" t="s">
        <v>14</v>
      </c>
      <c r="J7" s="51" t="s">
        <v>15</v>
      </c>
      <c r="K7" s="51" t="s">
        <v>125</v>
      </c>
      <c r="L7" s="37" t="s">
        <v>124</v>
      </c>
      <c r="M7" s="37" t="s">
        <v>124</v>
      </c>
      <c r="N7" s="37" t="s">
        <v>124</v>
      </c>
      <c r="O7" s="18">
        <v>28.788559993961801</v>
      </c>
      <c r="P7" s="70">
        <v>1.21617359855858</v>
      </c>
      <c r="Q7" s="70"/>
      <c r="R7" s="315"/>
      <c r="S7" s="100" t="s">
        <v>204</v>
      </c>
      <c r="T7" s="100">
        <f>COUNTIFS(A2:A98, "*_01", D2:D98, "Upper", K2:K98, "Horizontal")</f>
        <v>8</v>
      </c>
      <c r="U7" s="101">
        <f>COUNTIFS($D$2:$D$98, "Upper", $K$2:$K$98, "Horizontal", $I$2:$I$98, U3)</f>
        <v>0</v>
      </c>
      <c r="V7" s="101">
        <f>COUNTIFS($D$2:$D$98, "Upper", $K$2:$K$98, "Horizontal", $I$2:$I$98, V3)</f>
        <v>14</v>
      </c>
      <c r="W7" s="101">
        <f>COUNTIFS($D$2:$D$98, "Upper", $K$2:$K$98, "Horizontal", $I$2:$I$98, W3)</f>
        <v>0</v>
      </c>
      <c r="X7" s="101">
        <f>COUNTIFS($D$2:$D$98, "Upper", $K$2:$K$98, "Horizontal", $I$2:$I$98, X3)</f>
        <v>0</v>
      </c>
      <c r="Y7" s="101">
        <f>COUNTIFS($D$2:$D$98, "Upper", $K$2:$K$98, "Horizontal", $I$2:$I$98, Y3)</f>
        <v>5</v>
      </c>
      <c r="Z7" s="101">
        <f t="shared" si="0"/>
        <v>19</v>
      </c>
    </row>
    <row r="8" spans="1:26" ht="15" customHeight="1">
      <c r="A8" s="52" t="s">
        <v>299</v>
      </c>
      <c r="B8" s="52">
        <v>1</v>
      </c>
      <c r="C8" s="52">
        <v>162</v>
      </c>
      <c r="D8" s="52" t="s">
        <v>4</v>
      </c>
      <c r="E8" s="52" t="s">
        <v>406</v>
      </c>
      <c r="F8" s="97">
        <v>40</v>
      </c>
      <c r="G8" s="52"/>
      <c r="H8" s="52">
        <v>1</v>
      </c>
      <c r="I8" s="52" t="s">
        <v>4</v>
      </c>
      <c r="J8" s="52" t="s">
        <v>406</v>
      </c>
      <c r="K8" s="52" t="s">
        <v>125</v>
      </c>
      <c r="L8" s="37" t="s">
        <v>124</v>
      </c>
      <c r="M8" s="37" t="s">
        <v>124</v>
      </c>
      <c r="N8" s="37" t="s">
        <v>124</v>
      </c>
      <c r="O8" s="18">
        <v>36.026666080246102</v>
      </c>
      <c r="P8" s="70">
        <v>2.0850245652848498</v>
      </c>
      <c r="Q8" s="70"/>
      <c r="R8" s="314" t="s">
        <v>180</v>
      </c>
      <c r="S8" s="98" t="s">
        <v>206</v>
      </c>
      <c r="T8" s="98">
        <f>COUNTIFS(A2:A98, "*_01", D2:D98, "Lower", K2:K98, "Perpendicular")</f>
        <v>3</v>
      </c>
      <c r="U8" s="178">
        <f>COUNTIFS($D$2:$D$98, "Lower", $K$2:$K$98, "Perpendicular", $I$2:$I$98, U3)</f>
        <v>0</v>
      </c>
      <c r="V8" s="178">
        <f>COUNTIFS($D$2:$D$98, "Lower", $K$2:$K$98, "Perpendicular", $I$2:$I$98, V3)</f>
        <v>0</v>
      </c>
      <c r="W8" s="178">
        <f>COUNTIFS($D$2:$D$98, "Lower", $K$2:$K$98, "Perpendicular", $I$2:$I$98, W3)</f>
        <v>5</v>
      </c>
      <c r="X8" s="178">
        <f>COUNTIFS($D$2:$D$98, "Lower", $K$2:$K$98, "Perpendicular", $I$2:$I$98, X3)</f>
        <v>0</v>
      </c>
      <c r="Y8" s="178">
        <f>COUNTIFS($D$2:$D$98, "Lower", $K$2:$K$98, "Perpendicular", $I$2:$I$98, Y3)</f>
        <v>2</v>
      </c>
      <c r="Z8" s="99">
        <f t="shared" si="0"/>
        <v>7</v>
      </c>
    </row>
    <row r="9" spans="1:26">
      <c r="A9" s="52" t="s">
        <v>298</v>
      </c>
      <c r="B9" s="52">
        <v>1</v>
      </c>
      <c r="C9" s="52">
        <v>162</v>
      </c>
      <c r="D9" s="52" t="s">
        <v>4</v>
      </c>
      <c r="E9" s="52" t="s">
        <v>406</v>
      </c>
      <c r="F9" s="97">
        <v>40</v>
      </c>
      <c r="G9" s="52"/>
      <c r="H9" s="52">
        <v>1</v>
      </c>
      <c r="I9" s="52" t="s">
        <v>4</v>
      </c>
      <c r="J9" s="52" t="s">
        <v>406</v>
      </c>
      <c r="K9" s="52" t="s">
        <v>125</v>
      </c>
      <c r="L9" s="37" t="s">
        <v>124</v>
      </c>
      <c r="M9" s="37" t="s">
        <v>124</v>
      </c>
      <c r="N9" s="37" t="s">
        <v>124</v>
      </c>
      <c r="O9" s="18">
        <v>36.026666080246102</v>
      </c>
      <c r="P9" s="70">
        <v>2.0850245652848498</v>
      </c>
      <c r="Q9" s="70"/>
      <c r="R9" s="315"/>
      <c r="S9" s="100" t="s">
        <v>204</v>
      </c>
      <c r="T9" s="100">
        <f>COUNTIFS(A2:A98, "*_01", D2:D98, "Lower", K2:K98, "Horizontal")</f>
        <v>5</v>
      </c>
      <c r="U9" s="101">
        <f>COUNTIFS($D$2:$D$98, "Lower", $K$2:$K$98, "Horizontal", $I$2:$I$98, U3)</f>
        <v>0</v>
      </c>
      <c r="V9" s="101">
        <f>COUNTIFS($D$2:$D$98, "Lower", $K$2:$K$98, "Horizontal", $I$2:$I$98, V3)</f>
        <v>0</v>
      </c>
      <c r="W9" s="101">
        <f>COUNTIFS($D$2:$D$98, "Lower", $K$2:$K$98, "Horizontal", $I$2:$I$98, W3)</f>
        <v>5</v>
      </c>
      <c r="X9" s="101">
        <f>COUNTIFS($D$2:$D$98, "Lower", $K$2:$K$98, "Horizontal", $I$2:$I$98, X3)</f>
        <v>1</v>
      </c>
      <c r="Y9" s="101">
        <f>COUNTIFS($D$2:$D$98, "Lower", $K$2:$K$98, "Horizontal", $I$2:$I$98, Y3)</f>
        <v>6</v>
      </c>
      <c r="Z9" s="101">
        <f t="shared" si="0"/>
        <v>12</v>
      </c>
    </row>
    <row r="10" spans="1:26" ht="15" customHeight="1">
      <c r="A10" s="80" t="s">
        <v>291</v>
      </c>
      <c r="B10" s="80">
        <v>1</v>
      </c>
      <c r="C10" s="80">
        <v>162</v>
      </c>
      <c r="D10" s="80" t="s">
        <v>375</v>
      </c>
      <c r="E10" s="80" t="s">
        <v>406</v>
      </c>
      <c r="F10" s="102">
        <v>25</v>
      </c>
      <c r="G10" s="80"/>
      <c r="H10" s="80">
        <v>1</v>
      </c>
      <c r="I10" s="80" t="s">
        <v>375</v>
      </c>
      <c r="J10" s="80" t="s">
        <v>406</v>
      </c>
      <c r="K10" s="80" t="s">
        <v>125</v>
      </c>
      <c r="L10" s="37" t="s">
        <v>124</v>
      </c>
      <c r="M10" s="37" t="s">
        <v>124</v>
      </c>
      <c r="N10" s="37" t="s">
        <v>124</v>
      </c>
      <c r="O10" s="18">
        <v>38.081354459014797</v>
      </c>
      <c r="P10" s="70">
        <v>0.15840054654175201</v>
      </c>
      <c r="Q10" s="70"/>
      <c r="R10" s="316" t="s">
        <v>178</v>
      </c>
      <c r="S10" s="103" t="s">
        <v>206</v>
      </c>
      <c r="T10" s="103">
        <f>COUNTIFS(A2:A98, "*_01", D2:D98, "Hair germ", K2:K98, "Perpendicular")</f>
        <v>3</v>
      </c>
      <c r="U10" s="178">
        <f>COUNTIFS($D$2:$D$98, "Hair germ", $K$2:$K$98, "Perpendicular", $I$2:$I$98, U3)</f>
        <v>0</v>
      </c>
      <c r="V10" s="178">
        <f>COUNTIFS($D$2:$D$98, "Hair germ", $K$2:$K$98, "Perpendicular", $I$2:$I$98, V3)</f>
        <v>0</v>
      </c>
      <c r="W10" s="178">
        <f>COUNTIFS($D$2:$D$98, "Hair germ", $K$2:$K$98, "Perpendicular", $I$2:$I$98, W3)</f>
        <v>0</v>
      </c>
      <c r="X10" s="178">
        <f>COUNTIFS($D$2:$D$98, "Hair germ", $K$2:$K$98, "Perpendicular", $I$2:$I$98, X3)</f>
        <v>6</v>
      </c>
      <c r="Y10" s="178">
        <f>COUNTIFS($D$2:$D$98, "Hair germ", $K$2:$K$98, "Perpendicular", $I$2:$I$98, Y3)</f>
        <v>1</v>
      </c>
      <c r="Z10" s="104">
        <f t="shared" si="0"/>
        <v>7</v>
      </c>
    </row>
    <row r="11" spans="1:26">
      <c r="A11" s="80" t="s">
        <v>290</v>
      </c>
      <c r="B11" s="80">
        <v>1</v>
      </c>
      <c r="C11" s="80">
        <v>162</v>
      </c>
      <c r="D11" s="80" t="s">
        <v>375</v>
      </c>
      <c r="E11" s="80" t="s">
        <v>406</v>
      </c>
      <c r="F11" s="102">
        <v>25</v>
      </c>
      <c r="G11" s="80"/>
      <c r="H11" s="80">
        <v>1</v>
      </c>
      <c r="I11" s="80" t="s">
        <v>375</v>
      </c>
      <c r="J11" s="80" t="s">
        <v>406</v>
      </c>
      <c r="K11" s="80" t="s">
        <v>125</v>
      </c>
      <c r="L11" s="37" t="s">
        <v>124</v>
      </c>
      <c r="M11" s="37" t="s">
        <v>124</v>
      </c>
      <c r="N11" s="37" t="s">
        <v>124</v>
      </c>
      <c r="O11" s="18">
        <v>38.081354459014797</v>
      </c>
      <c r="P11" s="70">
        <v>0.15840054654175201</v>
      </c>
      <c r="Q11" s="70"/>
      <c r="R11" s="315"/>
      <c r="S11" s="100" t="s">
        <v>204</v>
      </c>
      <c r="T11" s="100">
        <f>COUNTIFS(A2:A98, "*_01", D2:D98, "Hair germ", K2:K98, "Horizontal")</f>
        <v>3</v>
      </c>
      <c r="U11" s="101">
        <f>COUNTIFS($D$2:$D$98, "Hair germ", $K$2:$K$98, "Horizontal", $I$2:$I$98, U3)</f>
        <v>0</v>
      </c>
      <c r="V11" s="101">
        <f>COUNTIFS($D$2:$D$98, "Hair germ", $K$2:$K$98, "Horizontal", $I$2:$I$98, V3)</f>
        <v>0</v>
      </c>
      <c r="W11" s="101">
        <f>COUNTIFS($D$2:$D$98, "Hair germ", $K$2:$K$98, "Horizontal", $I$2:$I$98, W3)</f>
        <v>0</v>
      </c>
      <c r="X11" s="101">
        <f>COUNTIFS($D$2:$D$98, "Hair germ", $K$2:$K$98, "Horizontal", $I$2:$I$98, X3)</f>
        <v>6</v>
      </c>
      <c r="Y11" s="101">
        <f>COUNTIFS($D$2:$D$98, "Hair germ", $K$2:$K$98, "Horizontal", $I$2:$I$98, Y3)</f>
        <v>1</v>
      </c>
      <c r="Z11" s="101">
        <f t="shared" si="0"/>
        <v>7</v>
      </c>
    </row>
    <row r="12" spans="1:26">
      <c r="A12" s="48" t="s">
        <v>183</v>
      </c>
      <c r="B12" s="48">
        <v>1</v>
      </c>
      <c r="C12" s="48">
        <v>150</v>
      </c>
      <c r="D12" s="48" t="s">
        <v>67</v>
      </c>
      <c r="E12" s="48" t="s">
        <v>406</v>
      </c>
      <c r="F12" s="105">
        <v>37</v>
      </c>
      <c r="G12" s="48"/>
      <c r="H12" s="48">
        <v>1</v>
      </c>
      <c r="I12" s="48" t="s">
        <v>14</v>
      </c>
      <c r="J12" s="48" t="s">
        <v>15</v>
      </c>
      <c r="K12" s="48" t="s">
        <v>125</v>
      </c>
      <c r="L12" s="37" t="s">
        <v>124</v>
      </c>
      <c r="M12" s="37" t="s">
        <v>124</v>
      </c>
      <c r="N12" s="37" t="s">
        <v>124</v>
      </c>
      <c r="O12" s="18">
        <v>38.189043783005303</v>
      </c>
      <c r="P12" s="70">
        <v>1.67468444983108</v>
      </c>
      <c r="Q12" s="70"/>
      <c r="R12" s="104"/>
      <c r="S12" s="104"/>
      <c r="T12" s="104"/>
      <c r="U12" s="104"/>
      <c r="V12" s="104"/>
      <c r="W12" s="104"/>
      <c r="X12" s="104"/>
      <c r="Y12" s="104"/>
    </row>
    <row r="13" spans="1:26">
      <c r="A13" s="48" t="s">
        <v>181</v>
      </c>
      <c r="B13" s="48">
        <v>1</v>
      </c>
      <c r="C13" s="48">
        <v>150</v>
      </c>
      <c r="D13" s="48" t="s">
        <v>67</v>
      </c>
      <c r="E13" s="48" t="s">
        <v>406</v>
      </c>
      <c r="F13" s="105">
        <v>37</v>
      </c>
      <c r="G13" s="48"/>
      <c r="H13" s="48">
        <v>1</v>
      </c>
      <c r="I13" s="48" t="s">
        <v>67</v>
      </c>
      <c r="J13" s="48" t="s">
        <v>406</v>
      </c>
      <c r="K13" s="48" t="s">
        <v>125</v>
      </c>
      <c r="L13" s="37" t="s">
        <v>124</v>
      </c>
      <c r="M13" s="37" t="s">
        <v>124</v>
      </c>
      <c r="N13" s="37" t="s">
        <v>124</v>
      </c>
      <c r="O13" s="18">
        <v>38.189043783005303</v>
      </c>
      <c r="P13" s="70">
        <v>1.67468444983108</v>
      </c>
      <c r="Q13" s="70"/>
      <c r="R13" s="104"/>
      <c r="S13" s="104"/>
      <c r="T13" s="104"/>
      <c r="U13" s="104"/>
      <c r="V13" s="104"/>
      <c r="W13" s="104"/>
      <c r="X13" s="104"/>
      <c r="Y13" s="104"/>
    </row>
    <row r="14" spans="1:26" ht="15" customHeight="1">
      <c r="A14" s="50" t="s">
        <v>297</v>
      </c>
      <c r="B14" s="50">
        <v>1</v>
      </c>
      <c r="C14" s="50">
        <v>150</v>
      </c>
      <c r="D14" s="50" t="s">
        <v>67</v>
      </c>
      <c r="E14" s="50" t="s">
        <v>406</v>
      </c>
      <c r="F14" s="106">
        <v>11</v>
      </c>
      <c r="G14" s="50"/>
      <c r="H14" s="50">
        <v>2</v>
      </c>
      <c r="I14" s="50" t="s">
        <v>67</v>
      </c>
      <c r="J14" s="50" t="s">
        <v>406</v>
      </c>
      <c r="K14" s="50" t="s">
        <v>125</v>
      </c>
      <c r="L14" s="37" t="s">
        <v>124</v>
      </c>
      <c r="M14" s="37" t="s">
        <v>124</v>
      </c>
      <c r="N14" s="37" t="s">
        <v>124</v>
      </c>
      <c r="O14" s="18">
        <v>26.027408007036001</v>
      </c>
      <c r="P14" s="70">
        <v>0.99900979921641098</v>
      </c>
      <c r="Q14" s="70"/>
      <c r="R14" s="319" t="s">
        <v>200</v>
      </c>
      <c r="S14" s="317" t="s">
        <v>191</v>
      </c>
      <c r="T14" s="314" t="s">
        <v>190</v>
      </c>
      <c r="U14" s="322" t="s">
        <v>189</v>
      </c>
      <c r="V14" s="322"/>
      <c r="W14" s="322"/>
      <c r="X14" s="322"/>
      <c r="Y14" s="322"/>
      <c r="Z14" s="320" t="s">
        <v>188</v>
      </c>
    </row>
    <row r="15" spans="1:26">
      <c r="A15" s="50" t="s">
        <v>296</v>
      </c>
      <c r="B15" s="50">
        <v>1</v>
      </c>
      <c r="C15" s="50">
        <v>150</v>
      </c>
      <c r="D15" s="50" t="s">
        <v>67</v>
      </c>
      <c r="E15" s="50" t="s">
        <v>406</v>
      </c>
      <c r="F15" s="106">
        <v>11</v>
      </c>
      <c r="G15" s="50">
        <v>106</v>
      </c>
      <c r="H15" s="50">
        <v>2</v>
      </c>
      <c r="I15" s="50" t="s">
        <v>67</v>
      </c>
      <c r="J15" s="50" t="s">
        <v>406</v>
      </c>
      <c r="K15" s="50" t="s">
        <v>125</v>
      </c>
      <c r="L15" s="37" t="s">
        <v>124</v>
      </c>
      <c r="M15" s="37" t="s">
        <v>124</v>
      </c>
      <c r="N15" s="37" t="s">
        <v>124</v>
      </c>
      <c r="O15" s="18">
        <v>26.027408007036001</v>
      </c>
      <c r="P15" s="70">
        <v>0.99900979921641098</v>
      </c>
      <c r="Q15" s="70"/>
      <c r="R15" s="319"/>
      <c r="S15" s="318"/>
      <c r="T15" s="315"/>
      <c r="U15" s="96" t="s">
        <v>4</v>
      </c>
      <c r="V15" s="96" t="s">
        <v>67</v>
      </c>
      <c r="W15" s="96" t="s">
        <v>5</v>
      </c>
      <c r="X15" s="96" t="s">
        <v>1</v>
      </c>
      <c r="Y15" s="96" t="s">
        <v>186</v>
      </c>
      <c r="Z15" s="321"/>
    </row>
    <row r="16" spans="1:26" ht="19">
      <c r="A16" s="50" t="s">
        <v>295</v>
      </c>
      <c r="B16" s="50">
        <v>1</v>
      </c>
      <c r="C16" s="50">
        <v>150</v>
      </c>
      <c r="D16" s="50" t="s">
        <v>67</v>
      </c>
      <c r="E16" s="50" t="s">
        <v>406</v>
      </c>
      <c r="F16" s="106">
        <v>11</v>
      </c>
      <c r="G16" s="50">
        <v>106</v>
      </c>
      <c r="H16" s="50">
        <v>2</v>
      </c>
      <c r="I16" s="50" t="s">
        <v>67</v>
      </c>
      <c r="J16" s="50" t="s">
        <v>406</v>
      </c>
      <c r="K16" s="50" t="s">
        <v>125</v>
      </c>
      <c r="L16" s="37" t="s">
        <v>124</v>
      </c>
      <c r="M16" s="37" t="s">
        <v>124</v>
      </c>
      <c r="N16" s="37" t="s">
        <v>124</v>
      </c>
      <c r="O16" s="18">
        <v>26.027408007036001</v>
      </c>
      <c r="P16" s="70">
        <v>0.99900979921641098</v>
      </c>
      <c r="Q16" s="70"/>
      <c r="R16" s="319"/>
      <c r="S16" s="108" t="s">
        <v>184</v>
      </c>
      <c r="T16" s="109">
        <f>T4</f>
        <v>10</v>
      </c>
      <c r="U16" s="99">
        <f>COUNTIFS($D$2:$D$98, "IFE", $K$2:$K$98, "Perpendicular", $M$2:$M$98, U15)</f>
        <v>11</v>
      </c>
      <c r="V16" s="99">
        <f>COUNTIFS($D$2:$D$98, "IFE", $K$2:$K$98, "Perpendicular", $M$2:$M$98, V15)</f>
        <v>0</v>
      </c>
      <c r="W16" s="99">
        <f>COUNTIFS($D$2:$D$98, "IFE", $K$2:$K$98, "Perpendicular", $M$2:$M$98, W15)</f>
        <v>0</v>
      </c>
      <c r="X16" s="99">
        <f>COUNTIFS($D$2:$D$98, "IFE", $K$2:$K$98, "Perpendicular", $M$2:$M$98, X15)</f>
        <v>0</v>
      </c>
      <c r="Y16" s="99">
        <f>COUNTIFS($D$2:$D$98, "IFE", $K$2:$K$98, "Perpendicular", $M$2:$M$98, Y15)</f>
        <v>1</v>
      </c>
      <c r="Z16" s="99">
        <f>SUM(U16:Y16)</f>
        <v>12</v>
      </c>
    </row>
    <row r="17" spans="1:26" ht="19">
      <c r="A17" s="48" t="s">
        <v>294</v>
      </c>
      <c r="B17" s="48">
        <v>1</v>
      </c>
      <c r="C17" s="48">
        <v>150</v>
      </c>
      <c r="D17" s="48" t="s">
        <v>67</v>
      </c>
      <c r="E17" s="48" t="s">
        <v>406</v>
      </c>
      <c r="F17" s="105">
        <v>40</v>
      </c>
      <c r="G17" s="48"/>
      <c r="H17" s="48">
        <v>2</v>
      </c>
      <c r="I17" s="48" t="s">
        <v>14</v>
      </c>
      <c r="J17" s="48" t="s">
        <v>15</v>
      </c>
      <c r="K17" s="48" t="s">
        <v>125</v>
      </c>
      <c r="L17" s="37" t="s">
        <v>124</v>
      </c>
      <c r="M17" s="37" t="s">
        <v>124</v>
      </c>
      <c r="N17" s="37" t="s">
        <v>124</v>
      </c>
      <c r="O17" s="18">
        <v>38.633879312125202</v>
      </c>
      <c r="P17" s="70">
        <v>2.2437216179931299</v>
      </c>
      <c r="Q17" s="70"/>
      <c r="R17" s="319"/>
      <c r="S17" s="110" t="s">
        <v>182</v>
      </c>
      <c r="T17" s="111">
        <f>T6</f>
        <v>4</v>
      </c>
      <c r="U17" s="178">
        <f>COUNTIFS($D$2:$D$98, "Upper", $K$2:$K$98, "Perpendicular", $M$2:$M$98, U15)</f>
        <v>0</v>
      </c>
      <c r="V17" s="178">
        <f>COUNTIFS($D$2:$D$98, "Upper", $K$2:$K$98, "Perpendicular", $M$2:$M$98, V15)</f>
        <v>4</v>
      </c>
      <c r="W17" s="178">
        <f>COUNTIFS($D$2:$D$98, "Upper", $K$2:$K$98, "Perpendicular", $M$2:$M$98, W15)</f>
        <v>0</v>
      </c>
      <c r="X17" s="178">
        <f>COUNTIFS($D$2:$D$98, "Upper", $K$2:$K$98, "Perpendicular", $M$2:$M$98, X15)</f>
        <v>0</v>
      </c>
      <c r="Y17" s="178">
        <f>COUNTIFS($D$2:$D$98, "Upper", $K$2:$K$98, "Perpendicular", $M$2:$M$98, Y15)</f>
        <v>1</v>
      </c>
      <c r="Z17" s="104">
        <f>SUM(U17:Y17)</f>
        <v>5</v>
      </c>
    </row>
    <row r="18" spans="1:26" ht="19">
      <c r="A18" s="48" t="s">
        <v>293</v>
      </c>
      <c r="B18" s="48">
        <v>1</v>
      </c>
      <c r="C18" s="48">
        <v>150</v>
      </c>
      <c r="D18" s="48" t="s">
        <v>67</v>
      </c>
      <c r="E18" s="48" t="s">
        <v>406</v>
      </c>
      <c r="F18" s="105">
        <v>40</v>
      </c>
      <c r="G18" s="48">
        <v>71</v>
      </c>
      <c r="H18" s="48">
        <v>2</v>
      </c>
      <c r="I18" s="48" t="s">
        <v>14</v>
      </c>
      <c r="J18" s="48" t="s">
        <v>15</v>
      </c>
      <c r="K18" s="48" t="s">
        <v>125</v>
      </c>
      <c r="L18" s="37" t="s">
        <v>124</v>
      </c>
      <c r="M18" s="37" t="s">
        <v>124</v>
      </c>
      <c r="N18" s="37" t="s">
        <v>124</v>
      </c>
      <c r="O18" s="18">
        <v>38.633879312125202</v>
      </c>
      <c r="P18" s="70">
        <v>2.2437216179931299</v>
      </c>
      <c r="Q18" s="70"/>
      <c r="R18" s="319"/>
      <c r="S18" s="110" t="s">
        <v>180</v>
      </c>
      <c r="T18" s="111">
        <f>T8</f>
        <v>3</v>
      </c>
      <c r="U18" s="178">
        <f>COUNTIFS($D$2:$D$98, "Lower", $K$2:$K$98, "Perpendicular", $M$2:$M$98, U15)</f>
        <v>0</v>
      </c>
      <c r="V18" s="178">
        <f>COUNTIFS($D$2:$D$98, "Lower", $K$2:$K$98, "Perpendicular", $M$2:$M$98, V15)</f>
        <v>0</v>
      </c>
      <c r="W18" s="178">
        <f>COUNTIFS($D$2:$D$98, "Lower", $K$2:$K$98, "Perpendicular", $M$2:$M$98, W15)</f>
        <v>2</v>
      </c>
      <c r="X18" s="178">
        <f>COUNTIFS($D$2:$D$98, "Lower", $K$2:$K$98, "Perpendicular", $M$2:$M$98, X15)</f>
        <v>0</v>
      </c>
      <c r="Y18" s="178">
        <f>COUNTIFS($D$2:$D$98, "Lower", $K$2:$K$98, "Perpendicular", $M$2:$M$98, Y15)</f>
        <v>2</v>
      </c>
      <c r="Z18" s="104">
        <f>SUM(U18:Y18)</f>
        <v>4</v>
      </c>
    </row>
    <row r="19" spans="1:26" ht="20" customHeight="1">
      <c r="A19" s="48" t="s">
        <v>292</v>
      </c>
      <c r="B19" s="48">
        <v>1</v>
      </c>
      <c r="C19" s="48">
        <v>150</v>
      </c>
      <c r="D19" s="48" t="s">
        <v>67</v>
      </c>
      <c r="E19" s="48" t="s">
        <v>406</v>
      </c>
      <c r="F19" s="105">
        <v>40</v>
      </c>
      <c r="G19" s="48">
        <v>71</v>
      </c>
      <c r="H19" s="48">
        <v>2</v>
      </c>
      <c r="I19" s="48" t="s">
        <v>14</v>
      </c>
      <c r="J19" s="48" t="s">
        <v>15</v>
      </c>
      <c r="K19" s="48" t="s">
        <v>125</v>
      </c>
      <c r="L19" s="37" t="s">
        <v>124</v>
      </c>
      <c r="M19" s="37" t="s">
        <v>124</v>
      </c>
      <c r="N19" s="37" t="s">
        <v>124</v>
      </c>
      <c r="O19" s="18">
        <v>38.633879312125202</v>
      </c>
      <c r="P19" s="70">
        <v>2.2437216179931299</v>
      </c>
      <c r="Q19" s="70"/>
      <c r="R19" s="319"/>
      <c r="S19" s="112" t="s">
        <v>178</v>
      </c>
      <c r="T19" s="113">
        <f>T10</f>
        <v>3</v>
      </c>
      <c r="U19" s="114">
        <f>COUNTIFS($D$2:$D$98, "Hair germ", $K$2:$K$98, "Perpendicular", $M$2:$M$98, U15)</f>
        <v>0</v>
      </c>
      <c r="V19" s="114">
        <f>COUNTIFS($D$2:$D$98, "Hair germ", $K$2:$K$98, "Perpendicular", $M$2:$M$98, V15)</f>
        <v>0</v>
      </c>
      <c r="W19" s="114">
        <f>COUNTIFS($D$2:$D$98, "Hair germ", $K$2:$K$98, "Perpendicular", $M$2:$M$98, W15)</f>
        <v>0</v>
      </c>
      <c r="X19" s="114">
        <f>COUNTIFS($D$2:$D$98, "Hair germ", $K$2:$K$98, "Perpendicular", $M$2:$M$98, X15)</f>
        <v>4</v>
      </c>
      <c r="Y19" s="114">
        <f>COUNTIFS($D$2:$D$98, "Hair germ", $K$2:$K$98, "Perpendicular", $M$2:$M$98, Y15)</f>
        <v>0</v>
      </c>
      <c r="Z19" s="114">
        <f>SUM(U19:Y19)</f>
        <v>4</v>
      </c>
    </row>
    <row r="20" spans="1:26" ht="20" customHeight="1">
      <c r="A20" s="73" t="s">
        <v>289</v>
      </c>
      <c r="B20" s="73">
        <v>1</v>
      </c>
      <c r="C20" s="73">
        <v>162</v>
      </c>
      <c r="D20" s="73" t="s">
        <v>67</v>
      </c>
      <c r="E20" s="73" t="s">
        <v>406</v>
      </c>
      <c r="F20" s="136">
        <v>26</v>
      </c>
      <c r="G20" s="73"/>
      <c r="H20" s="73">
        <v>1</v>
      </c>
      <c r="I20" s="73" t="s">
        <v>67</v>
      </c>
      <c r="J20" s="73" t="s">
        <v>406</v>
      </c>
      <c r="K20" s="73" t="s">
        <v>125</v>
      </c>
      <c r="L20" s="37" t="s">
        <v>124</v>
      </c>
      <c r="M20" s="37" t="s">
        <v>124</v>
      </c>
      <c r="N20" s="37" t="s">
        <v>124</v>
      </c>
      <c r="O20" s="18">
        <v>42.018499809146199</v>
      </c>
      <c r="P20" s="70">
        <v>0.74702693383847996</v>
      </c>
      <c r="Q20" s="70"/>
      <c r="R20" s="115"/>
      <c r="S20" s="104"/>
      <c r="T20" s="104"/>
      <c r="U20" s="104"/>
      <c r="V20" s="104"/>
      <c r="W20" s="104"/>
      <c r="X20" s="104"/>
      <c r="Y20" s="104"/>
    </row>
    <row r="21" spans="1:26" ht="20" customHeight="1">
      <c r="A21" s="73" t="s">
        <v>288</v>
      </c>
      <c r="B21" s="73">
        <v>1</v>
      </c>
      <c r="C21" s="73">
        <v>162</v>
      </c>
      <c r="D21" s="73" t="s">
        <v>67</v>
      </c>
      <c r="E21" s="73" t="s">
        <v>406</v>
      </c>
      <c r="F21" s="136">
        <v>26</v>
      </c>
      <c r="G21" s="73"/>
      <c r="H21" s="73">
        <v>1</v>
      </c>
      <c r="I21" s="73" t="s">
        <v>67</v>
      </c>
      <c r="J21" s="73" t="s">
        <v>406</v>
      </c>
      <c r="K21" s="73" t="s">
        <v>125</v>
      </c>
      <c r="L21" s="37" t="s">
        <v>124</v>
      </c>
      <c r="M21" s="37" t="s">
        <v>124</v>
      </c>
      <c r="N21" s="37" t="s">
        <v>124</v>
      </c>
      <c r="O21" s="18">
        <v>42.018499809146199</v>
      </c>
      <c r="P21" s="70">
        <v>0.74702693383847996</v>
      </c>
      <c r="Q21" s="70"/>
      <c r="R21" s="319" t="s">
        <v>481</v>
      </c>
      <c r="S21" s="317" t="s">
        <v>191</v>
      </c>
      <c r="T21" s="314" t="s">
        <v>190</v>
      </c>
      <c r="U21" s="322" t="s">
        <v>189</v>
      </c>
      <c r="V21" s="322"/>
      <c r="W21" s="322"/>
      <c r="X21" s="322"/>
      <c r="Y21" s="322"/>
      <c r="Z21" s="320" t="s">
        <v>188</v>
      </c>
    </row>
    <row r="22" spans="1:26" ht="20" customHeight="1">
      <c r="A22" s="48" t="s">
        <v>287</v>
      </c>
      <c r="B22" s="48">
        <v>1</v>
      </c>
      <c r="C22" s="48">
        <v>162</v>
      </c>
      <c r="D22" s="48" t="s">
        <v>67</v>
      </c>
      <c r="E22" s="48" t="s">
        <v>406</v>
      </c>
      <c r="F22" s="105">
        <v>41</v>
      </c>
      <c r="G22" s="135"/>
      <c r="H22" s="48">
        <v>1</v>
      </c>
      <c r="I22" s="48" t="s">
        <v>67</v>
      </c>
      <c r="J22" s="48" t="s">
        <v>406</v>
      </c>
      <c r="K22" s="48" t="s">
        <v>125</v>
      </c>
      <c r="L22" s="37" t="s">
        <v>124</v>
      </c>
      <c r="M22" s="37" t="s">
        <v>124</v>
      </c>
      <c r="N22" s="37" t="s">
        <v>124</v>
      </c>
      <c r="O22" s="18">
        <v>31.070006862879598</v>
      </c>
      <c r="P22" s="70">
        <v>1.0638633661816601</v>
      </c>
      <c r="Q22" s="70"/>
      <c r="R22" s="319"/>
      <c r="S22" s="318"/>
      <c r="T22" s="315"/>
      <c r="U22" s="96" t="s">
        <v>4</v>
      </c>
      <c r="V22" s="96" t="s">
        <v>67</v>
      </c>
      <c r="W22" s="96" t="s">
        <v>5</v>
      </c>
      <c r="X22" s="96" t="s">
        <v>1</v>
      </c>
      <c r="Y22" s="96" t="s">
        <v>186</v>
      </c>
      <c r="Z22" s="321"/>
    </row>
    <row r="23" spans="1:26" ht="20" customHeight="1">
      <c r="A23" s="48" t="s">
        <v>286</v>
      </c>
      <c r="B23" s="48">
        <v>1</v>
      </c>
      <c r="C23" s="48">
        <v>162</v>
      </c>
      <c r="D23" s="48" t="s">
        <v>67</v>
      </c>
      <c r="E23" s="48" t="s">
        <v>406</v>
      </c>
      <c r="F23" s="105">
        <v>41</v>
      </c>
      <c r="G23" s="135"/>
      <c r="H23" s="48">
        <v>1</v>
      </c>
      <c r="I23" s="48" t="s">
        <v>14</v>
      </c>
      <c r="J23" s="48" t="s">
        <v>15</v>
      </c>
      <c r="K23" s="48" t="s">
        <v>125</v>
      </c>
      <c r="L23" s="37" t="s">
        <v>124</v>
      </c>
      <c r="M23" s="37" t="s">
        <v>124</v>
      </c>
      <c r="N23" s="37" t="s">
        <v>124</v>
      </c>
      <c r="O23" s="18">
        <v>31.070006862879598</v>
      </c>
      <c r="P23" s="70">
        <v>1.0638633661816601</v>
      </c>
      <c r="Q23" s="70"/>
      <c r="R23" s="319"/>
      <c r="S23" s="108" t="s">
        <v>184</v>
      </c>
      <c r="T23" s="109">
        <f>T4</f>
        <v>10</v>
      </c>
      <c r="U23" s="99">
        <f>COUNTIFS($D$2:$D$98, "IFE", $K$2:$K$98, "Perpendicular", $N$2:$N$98, U22)</f>
        <v>10</v>
      </c>
      <c r="V23" s="99">
        <f>COUNTIFS($D$2:$D$98, "IFE", $K$2:$K$98, "Perpendicular", $N$2:$N$98, V22)</f>
        <v>2</v>
      </c>
      <c r="W23" s="99">
        <f>COUNTIFS($D$2:$D$98, "IFE", $K$2:$K$98, "Perpendicular", $N$2:$N$98, W22)</f>
        <v>0</v>
      </c>
      <c r="X23" s="99">
        <f>COUNTIFS($D$2:$D$98, "IFE", $K$2:$K$98, "Perpendicular", $N$2:$N$98, X22)</f>
        <v>0</v>
      </c>
      <c r="Y23" s="99">
        <f>COUNTIFS($D$2:$D$98, "IFE", $K$2:$K$98, "Perpendicular", $N$2:$N$98, Y22)</f>
        <v>1</v>
      </c>
      <c r="Z23" s="99">
        <f>SUM(U23:Y23)</f>
        <v>13</v>
      </c>
    </row>
    <row r="24" spans="1:26" ht="20" customHeight="1">
      <c r="A24" s="73" t="s">
        <v>285</v>
      </c>
      <c r="B24" s="73">
        <v>1</v>
      </c>
      <c r="C24" s="73">
        <v>162</v>
      </c>
      <c r="D24" s="73" t="s">
        <v>67</v>
      </c>
      <c r="E24" s="73" t="s">
        <v>406</v>
      </c>
      <c r="F24" s="136">
        <v>46</v>
      </c>
      <c r="G24" s="73"/>
      <c r="H24" s="73">
        <v>2</v>
      </c>
      <c r="I24" s="73" t="s">
        <v>67</v>
      </c>
      <c r="J24" s="73" t="s">
        <v>406</v>
      </c>
      <c r="K24" s="73" t="s">
        <v>125</v>
      </c>
      <c r="L24" s="37" t="s">
        <v>124</v>
      </c>
      <c r="M24" s="37" t="s">
        <v>124</v>
      </c>
      <c r="N24" s="37" t="s">
        <v>124</v>
      </c>
      <c r="O24" s="18">
        <v>24.408434953007099</v>
      </c>
      <c r="P24" s="70">
        <v>2.0451089423651498</v>
      </c>
      <c r="Q24" s="70"/>
      <c r="R24" s="319"/>
      <c r="S24" s="110" t="s">
        <v>182</v>
      </c>
      <c r="T24" s="111">
        <f>T6</f>
        <v>4</v>
      </c>
      <c r="U24" s="178">
        <f>COUNTIFS($D$2:$D$98, "Upper", $K$2:$K$98, "Perpendicular", $N$2:$N$98, U22)</f>
        <v>0</v>
      </c>
      <c r="V24" s="178">
        <f>COUNTIFS($D$2:$D$98, "Upper", $K$2:$K$98, "Perpendicular", $N$2:$N$98, V22)</f>
        <v>4</v>
      </c>
      <c r="W24" s="178">
        <f>COUNTIFS($D$2:$D$98, "Upper", $K$2:$K$98, "Perpendicular", $N$2:$N$98, W22)</f>
        <v>0</v>
      </c>
      <c r="X24" s="178">
        <f>COUNTIFS($D$2:$D$98, "Upper", $K$2:$K$98, "Perpendicular", $N$2:$N$98, X22)</f>
        <v>0</v>
      </c>
      <c r="Y24" s="178">
        <f>COUNTIFS($D$2:$D$98, "Upper", $K$2:$K$98, "Perpendicular", $N$2:$N$98, Y22)</f>
        <v>1</v>
      </c>
      <c r="Z24" s="104">
        <f>SUM(U24:Y24)</f>
        <v>5</v>
      </c>
    </row>
    <row r="25" spans="1:26" ht="20" customHeight="1">
      <c r="A25" s="73" t="s">
        <v>284</v>
      </c>
      <c r="B25" s="73">
        <v>1</v>
      </c>
      <c r="C25" s="73">
        <v>162</v>
      </c>
      <c r="D25" s="73" t="s">
        <v>67</v>
      </c>
      <c r="E25" s="73" t="s">
        <v>406</v>
      </c>
      <c r="F25" s="136">
        <v>46</v>
      </c>
      <c r="G25" s="73">
        <v>128</v>
      </c>
      <c r="H25" s="73">
        <v>2</v>
      </c>
      <c r="I25" s="73" t="s">
        <v>67</v>
      </c>
      <c r="J25" s="73" t="s">
        <v>406</v>
      </c>
      <c r="K25" s="73" t="s">
        <v>125</v>
      </c>
      <c r="L25" s="37" t="s">
        <v>124</v>
      </c>
      <c r="M25" s="37" t="s">
        <v>124</v>
      </c>
      <c r="N25" s="37" t="s">
        <v>124</v>
      </c>
      <c r="O25" s="18">
        <v>24.408434953007099</v>
      </c>
      <c r="P25" s="70">
        <v>2.0451089423651498</v>
      </c>
      <c r="Q25" s="70"/>
      <c r="R25" s="319"/>
      <c r="S25" s="110" t="s">
        <v>180</v>
      </c>
      <c r="T25" s="111">
        <f>T8</f>
        <v>3</v>
      </c>
      <c r="U25" s="178">
        <f>COUNTIFS($D$2:$D$98, "Lower", $K$2:$K$98, "Perpendicular", $N$2:$N$98, U22)</f>
        <v>0</v>
      </c>
      <c r="V25" s="178">
        <f>COUNTIFS($D$2:$D$98, "Lower", $K$2:$K$98, "Perpendicular", $N$2:$N$98, V22)</f>
        <v>0</v>
      </c>
      <c r="W25" s="178">
        <f>COUNTIFS($D$2:$D$98, "Lower", $K$2:$K$98, "Perpendicular", $N$2:$N$98, W22)</f>
        <v>3</v>
      </c>
      <c r="X25" s="178">
        <f>COUNTIFS($D$2:$D$98, "Lower", $K$2:$K$98, "Perpendicular", $N$2:$N$98, X22)</f>
        <v>0</v>
      </c>
      <c r="Y25" s="178">
        <f>COUNTIFS($D$2:$D$98, "Lower", $K$2:$K$98, "Perpendicular", $N$2:$N$98, Y22)</f>
        <v>0</v>
      </c>
      <c r="Z25" s="104">
        <f>SUM(U25:Y25)</f>
        <v>3</v>
      </c>
    </row>
    <row r="26" spans="1:26" ht="20" customHeight="1">
      <c r="A26" s="73" t="s">
        <v>283</v>
      </c>
      <c r="B26" s="73">
        <v>1</v>
      </c>
      <c r="C26" s="73">
        <v>162</v>
      </c>
      <c r="D26" s="73" t="s">
        <v>67</v>
      </c>
      <c r="E26" s="73" t="s">
        <v>406</v>
      </c>
      <c r="F26" s="136">
        <v>46</v>
      </c>
      <c r="G26" s="73">
        <v>128</v>
      </c>
      <c r="H26" s="73">
        <v>2</v>
      </c>
      <c r="I26" s="73" t="s">
        <v>67</v>
      </c>
      <c r="J26" s="73" t="s">
        <v>406</v>
      </c>
      <c r="K26" s="73" t="s">
        <v>125</v>
      </c>
      <c r="L26" s="37" t="s">
        <v>124</v>
      </c>
      <c r="M26" s="37" t="s">
        <v>124</v>
      </c>
      <c r="N26" s="37" t="s">
        <v>124</v>
      </c>
      <c r="O26" s="18">
        <v>24.408434953007099</v>
      </c>
      <c r="P26" s="70">
        <v>2.0451089423651498</v>
      </c>
      <c r="Q26" s="70"/>
      <c r="R26" s="319"/>
      <c r="S26" s="112" t="s">
        <v>178</v>
      </c>
      <c r="T26" s="113">
        <f>T10</f>
        <v>3</v>
      </c>
      <c r="U26" s="114">
        <f>COUNTIFS($D$2:$D$98, "Hair germ", $K$2:$K$98, "Perpendicular", $N$2:$N$98, U22)</f>
        <v>0</v>
      </c>
      <c r="V26" s="114">
        <f>COUNTIFS($D$2:$D$98, "Hair germ", $K$2:$K$98, "Perpendicular", $N$2:$N$98, V22)</f>
        <v>0</v>
      </c>
      <c r="W26" s="114">
        <f>COUNTIFS($D$2:$D$98, "Hair germ", $K$2:$K$98, "Perpendicular", $N$2:$N$98, W22)</f>
        <v>0</v>
      </c>
      <c r="X26" s="114">
        <f>COUNTIFS($D$2:$D$98, "Hair germ", $K$2:$K$98, "Perpendicular", $N$2:$N$98, X22)</f>
        <v>2</v>
      </c>
      <c r="Y26" s="114">
        <f>COUNTIFS($D$2:$D$98, "Hair germ", $K$2:$K$98, "Perpendicular", $N$2:$N$98, Y22)</f>
        <v>1</v>
      </c>
      <c r="Z26" s="114">
        <f>SUM(U26:Y26)</f>
        <v>3</v>
      </c>
    </row>
    <row r="27" spans="1:26">
      <c r="A27" s="48" t="s">
        <v>282</v>
      </c>
      <c r="B27" s="48">
        <v>1</v>
      </c>
      <c r="C27" s="48">
        <v>162</v>
      </c>
      <c r="D27" s="48" t="s">
        <v>67</v>
      </c>
      <c r="E27" s="48" t="s">
        <v>406</v>
      </c>
      <c r="F27" s="105">
        <v>19</v>
      </c>
      <c r="G27" s="48"/>
      <c r="H27" s="48">
        <v>1</v>
      </c>
      <c r="I27" s="48" t="s">
        <v>67</v>
      </c>
      <c r="J27" s="48" t="s">
        <v>406</v>
      </c>
      <c r="K27" s="48" t="s">
        <v>125</v>
      </c>
      <c r="L27" s="37" t="s">
        <v>124</v>
      </c>
      <c r="M27" s="37" t="s">
        <v>124</v>
      </c>
      <c r="N27" s="37" t="s">
        <v>124</v>
      </c>
      <c r="O27" s="18">
        <v>35.052993799096299</v>
      </c>
      <c r="P27" s="70">
        <v>2.0176934567437099</v>
      </c>
      <c r="Q27" s="70"/>
    </row>
    <row r="28" spans="1:26">
      <c r="A28" s="48" t="s">
        <v>281</v>
      </c>
      <c r="B28" s="48">
        <v>1</v>
      </c>
      <c r="C28" s="48">
        <v>162</v>
      </c>
      <c r="D28" s="48" t="s">
        <v>67</v>
      </c>
      <c r="E28" s="48" t="s">
        <v>406</v>
      </c>
      <c r="F28" s="105">
        <v>19</v>
      </c>
      <c r="G28" s="48"/>
      <c r="H28" s="48">
        <v>1</v>
      </c>
      <c r="I28" s="48" t="s">
        <v>67</v>
      </c>
      <c r="J28" s="48" t="s">
        <v>406</v>
      </c>
      <c r="K28" s="48" t="s">
        <v>125</v>
      </c>
      <c r="L28" s="37" t="s">
        <v>124</v>
      </c>
      <c r="M28" s="37" t="s">
        <v>124</v>
      </c>
      <c r="N28" s="37" t="s">
        <v>124</v>
      </c>
      <c r="O28" s="18">
        <v>35.052993799096299</v>
      </c>
      <c r="P28" s="70">
        <v>2.0176934567437099</v>
      </c>
      <c r="Q28" s="70"/>
    </row>
    <row r="29" spans="1:26">
      <c r="A29" s="72" t="s">
        <v>387</v>
      </c>
      <c r="B29" s="72">
        <v>1</v>
      </c>
      <c r="C29" s="137" t="s">
        <v>388</v>
      </c>
      <c r="D29" s="72" t="s">
        <v>67</v>
      </c>
      <c r="E29" s="72" t="s">
        <v>406</v>
      </c>
      <c r="F29" s="75">
        <v>4</v>
      </c>
      <c r="G29" s="72"/>
      <c r="H29" s="72">
        <v>1</v>
      </c>
      <c r="I29" s="72" t="s">
        <v>67</v>
      </c>
      <c r="J29" s="72" t="s">
        <v>406</v>
      </c>
      <c r="K29" s="73" t="s">
        <v>125</v>
      </c>
      <c r="L29" s="37" t="s">
        <v>124</v>
      </c>
      <c r="M29" s="37" t="s">
        <v>124</v>
      </c>
      <c r="N29" s="37" t="s">
        <v>124</v>
      </c>
      <c r="O29" s="89">
        <v>31.459211209133901</v>
      </c>
      <c r="P29" s="71">
        <v>4.3780072199184303</v>
      </c>
      <c r="Q29" s="70"/>
    </row>
    <row r="30" spans="1:26">
      <c r="A30" s="72" t="s">
        <v>389</v>
      </c>
      <c r="B30" s="72">
        <v>1</v>
      </c>
      <c r="C30" s="72">
        <v>150</v>
      </c>
      <c r="D30" s="72" t="s">
        <v>67</v>
      </c>
      <c r="E30" s="72" t="s">
        <v>406</v>
      </c>
      <c r="F30" s="75">
        <v>4</v>
      </c>
      <c r="G30" s="72"/>
      <c r="H30" s="72">
        <v>1</v>
      </c>
      <c r="I30" s="72" t="s">
        <v>67</v>
      </c>
      <c r="J30" s="72" t="s">
        <v>406</v>
      </c>
      <c r="K30" s="73" t="s">
        <v>125</v>
      </c>
      <c r="L30" s="37" t="s">
        <v>124</v>
      </c>
      <c r="M30" s="37" t="s">
        <v>124</v>
      </c>
      <c r="N30" s="37" t="s">
        <v>124</v>
      </c>
      <c r="O30" s="89">
        <v>31.459211209133901</v>
      </c>
      <c r="P30" s="71">
        <v>4.3780072199184303</v>
      </c>
      <c r="Q30" s="70"/>
    </row>
    <row r="31" spans="1:26">
      <c r="A31" s="22" t="s">
        <v>280</v>
      </c>
      <c r="B31" s="22">
        <v>1</v>
      </c>
      <c r="C31" s="22">
        <v>96</v>
      </c>
      <c r="D31" s="22" t="s">
        <v>5</v>
      </c>
      <c r="E31" s="22" t="s">
        <v>406</v>
      </c>
      <c r="F31" s="116">
        <v>31</v>
      </c>
      <c r="G31" s="22"/>
      <c r="H31" s="22">
        <v>1</v>
      </c>
      <c r="I31" s="22" t="s">
        <v>14</v>
      </c>
      <c r="J31" s="22" t="s">
        <v>15</v>
      </c>
      <c r="K31" s="22" t="s">
        <v>125</v>
      </c>
      <c r="L31" s="37" t="s">
        <v>124</v>
      </c>
      <c r="M31" s="37" t="s">
        <v>124</v>
      </c>
      <c r="N31" s="37" t="s">
        <v>124</v>
      </c>
      <c r="O31" s="18">
        <v>31.9448652450045</v>
      </c>
      <c r="P31" s="70">
        <v>2.0919559196639099</v>
      </c>
      <c r="Q31" s="70"/>
    </row>
    <row r="32" spans="1:26">
      <c r="A32" s="22" t="s">
        <v>279</v>
      </c>
      <c r="B32" s="22">
        <v>1</v>
      </c>
      <c r="C32" s="22">
        <v>218</v>
      </c>
      <c r="D32" s="22" t="s">
        <v>5</v>
      </c>
      <c r="E32" s="22" t="s">
        <v>406</v>
      </c>
      <c r="F32" s="116">
        <v>31</v>
      </c>
      <c r="G32" s="22"/>
      <c r="H32" s="22">
        <v>1</v>
      </c>
      <c r="I32" s="22" t="s">
        <v>9</v>
      </c>
      <c r="J32" s="22" t="s">
        <v>406</v>
      </c>
      <c r="K32" s="22" t="s">
        <v>125</v>
      </c>
      <c r="L32" s="37" t="s">
        <v>124</v>
      </c>
      <c r="M32" s="37" t="s">
        <v>124</v>
      </c>
      <c r="N32" s="37" t="s">
        <v>124</v>
      </c>
      <c r="O32" s="18">
        <v>31.9448652450045</v>
      </c>
      <c r="P32" s="70">
        <v>2.0919559196639099</v>
      </c>
      <c r="Q32" s="70"/>
    </row>
    <row r="33" spans="1:17">
      <c r="A33" s="20" t="s">
        <v>278</v>
      </c>
      <c r="B33" s="20">
        <v>1</v>
      </c>
      <c r="C33" s="20">
        <v>150</v>
      </c>
      <c r="D33" s="20" t="s">
        <v>5</v>
      </c>
      <c r="E33" s="20" t="s">
        <v>406</v>
      </c>
      <c r="F33" s="117">
        <v>36</v>
      </c>
      <c r="G33" s="20"/>
      <c r="H33" s="20">
        <v>1</v>
      </c>
      <c r="I33" s="20" t="s">
        <v>5</v>
      </c>
      <c r="J33" s="20" t="s">
        <v>406</v>
      </c>
      <c r="K33" s="20" t="s">
        <v>125</v>
      </c>
      <c r="L33" s="37" t="s">
        <v>124</v>
      </c>
      <c r="M33" s="37" t="s">
        <v>124</v>
      </c>
      <c r="N33" s="37" t="s">
        <v>124</v>
      </c>
      <c r="O33" s="18">
        <v>30.171710065792301</v>
      </c>
      <c r="P33" s="70">
        <v>0.93057291281193</v>
      </c>
      <c r="Q33" s="70"/>
    </row>
    <row r="34" spans="1:17">
      <c r="A34" s="20" t="s">
        <v>277</v>
      </c>
      <c r="B34" s="20">
        <v>1</v>
      </c>
      <c r="C34" s="20">
        <v>150</v>
      </c>
      <c r="D34" s="20" t="s">
        <v>5</v>
      </c>
      <c r="E34" s="20" t="s">
        <v>406</v>
      </c>
      <c r="F34" s="117">
        <v>36</v>
      </c>
      <c r="G34" s="20"/>
      <c r="H34" s="20">
        <v>1</v>
      </c>
      <c r="I34" s="20" t="s">
        <v>14</v>
      </c>
      <c r="J34" s="20" t="s">
        <v>15</v>
      </c>
      <c r="K34" s="20" t="s">
        <v>125</v>
      </c>
      <c r="L34" s="37" t="s">
        <v>124</v>
      </c>
      <c r="M34" s="37" t="s">
        <v>124</v>
      </c>
      <c r="N34" s="37" t="s">
        <v>124</v>
      </c>
      <c r="O34" s="18">
        <v>30.171710065792301</v>
      </c>
      <c r="P34" s="70">
        <v>0.93057291281193</v>
      </c>
      <c r="Q34" s="70"/>
    </row>
    <row r="35" spans="1:17">
      <c r="A35" s="22" t="s">
        <v>276</v>
      </c>
      <c r="B35" s="22">
        <v>1</v>
      </c>
      <c r="C35" s="22">
        <v>162</v>
      </c>
      <c r="D35" s="22" t="s">
        <v>5</v>
      </c>
      <c r="E35" s="22" t="s">
        <v>406</v>
      </c>
      <c r="F35" s="116">
        <v>9</v>
      </c>
      <c r="G35" s="22"/>
      <c r="H35" s="22">
        <v>2</v>
      </c>
      <c r="I35" s="22" t="s">
        <v>5</v>
      </c>
      <c r="J35" s="22" t="s">
        <v>406</v>
      </c>
      <c r="K35" s="22" t="s">
        <v>125</v>
      </c>
      <c r="L35" s="37" t="s">
        <v>124</v>
      </c>
      <c r="M35" s="37" t="s">
        <v>124</v>
      </c>
      <c r="N35" s="37" t="s">
        <v>124</v>
      </c>
      <c r="O35" s="18">
        <v>29.893530716645099</v>
      </c>
      <c r="P35" s="70">
        <v>1.55050996995582</v>
      </c>
      <c r="Q35" s="70"/>
    </row>
    <row r="36" spans="1:17">
      <c r="A36" s="22" t="s">
        <v>275</v>
      </c>
      <c r="B36" s="22">
        <v>1</v>
      </c>
      <c r="C36" s="22">
        <v>162</v>
      </c>
      <c r="D36" s="22" t="s">
        <v>5</v>
      </c>
      <c r="E36" s="22" t="s">
        <v>406</v>
      </c>
      <c r="F36" s="116">
        <v>9</v>
      </c>
      <c r="G36" s="22">
        <v>115</v>
      </c>
      <c r="H36" s="22">
        <v>2</v>
      </c>
      <c r="I36" s="22" t="s">
        <v>14</v>
      </c>
      <c r="J36" s="22" t="s">
        <v>15</v>
      </c>
      <c r="K36" s="22" t="s">
        <v>125</v>
      </c>
      <c r="L36" s="37" t="s">
        <v>124</v>
      </c>
      <c r="M36" s="37" t="s">
        <v>124</v>
      </c>
      <c r="N36" s="37" t="s">
        <v>124</v>
      </c>
      <c r="O36" s="18">
        <v>29.893530716645099</v>
      </c>
      <c r="P36" s="70">
        <v>1.55050996995582</v>
      </c>
      <c r="Q36" s="70"/>
    </row>
    <row r="37" spans="1:17">
      <c r="A37" s="22" t="s">
        <v>274</v>
      </c>
      <c r="B37" s="22">
        <v>1</v>
      </c>
      <c r="C37" s="22">
        <v>162</v>
      </c>
      <c r="D37" s="22" t="s">
        <v>5</v>
      </c>
      <c r="E37" s="22" t="s">
        <v>406</v>
      </c>
      <c r="F37" s="116">
        <v>9</v>
      </c>
      <c r="G37" s="22">
        <v>115</v>
      </c>
      <c r="H37" s="22">
        <v>2</v>
      </c>
      <c r="I37" s="22" t="s">
        <v>14</v>
      </c>
      <c r="J37" s="22" t="s">
        <v>15</v>
      </c>
      <c r="K37" s="22" t="s">
        <v>125</v>
      </c>
      <c r="L37" s="37" t="s">
        <v>124</v>
      </c>
      <c r="M37" s="37" t="s">
        <v>124</v>
      </c>
      <c r="N37" s="37" t="s">
        <v>124</v>
      </c>
      <c r="O37" s="18">
        <v>29.893530716645099</v>
      </c>
      <c r="P37" s="70">
        <v>1.55050996995582</v>
      </c>
      <c r="Q37" s="70"/>
    </row>
    <row r="38" spans="1:17">
      <c r="A38" s="20" t="s">
        <v>273</v>
      </c>
      <c r="B38" s="20">
        <v>1</v>
      </c>
      <c r="C38" s="20">
        <v>162</v>
      </c>
      <c r="D38" s="20" t="s">
        <v>5</v>
      </c>
      <c r="E38" s="20" t="s">
        <v>406</v>
      </c>
      <c r="F38" s="117">
        <v>15</v>
      </c>
      <c r="G38" s="118"/>
      <c r="H38" s="20">
        <v>2</v>
      </c>
      <c r="I38" s="20" t="s">
        <v>14</v>
      </c>
      <c r="J38" s="20" t="s">
        <v>15</v>
      </c>
      <c r="K38" s="20" t="s">
        <v>125</v>
      </c>
      <c r="L38" s="37" t="s">
        <v>124</v>
      </c>
      <c r="M38" s="37" t="s">
        <v>124</v>
      </c>
      <c r="N38" s="37" t="s">
        <v>124</v>
      </c>
      <c r="O38" s="18">
        <v>42.110908409602402</v>
      </c>
      <c r="P38" s="70">
        <v>2.2646256224583801</v>
      </c>
      <c r="Q38" s="70"/>
    </row>
    <row r="39" spans="1:17">
      <c r="A39" s="20" t="s">
        <v>238</v>
      </c>
      <c r="B39" s="20">
        <v>1</v>
      </c>
      <c r="C39" s="20">
        <v>162</v>
      </c>
      <c r="D39" s="20" t="s">
        <v>5</v>
      </c>
      <c r="E39" s="20" t="s">
        <v>406</v>
      </c>
      <c r="F39" s="117">
        <v>15</v>
      </c>
      <c r="G39" s="20">
        <v>50</v>
      </c>
      <c r="H39" s="20">
        <v>2</v>
      </c>
      <c r="I39" s="20" t="s">
        <v>5</v>
      </c>
      <c r="J39" s="20" t="s">
        <v>406</v>
      </c>
      <c r="K39" s="20" t="s">
        <v>125</v>
      </c>
      <c r="L39" s="37" t="s">
        <v>124</v>
      </c>
      <c r="M39" s="37" t="s">
        <v>124</v>
      </c>
      <c r="N39" s="37" t="s">
        <v>124</v>
      </c>
      <c r="O39" s="18">
        <v>42.110908409602402</v>
      </c>
      <c r="P39" s="70">
        <v>2.2646256224583801</v>
      </c>
      <c r="Q39" s="70"/>
    </row>
    <row r="40" spans="1:17">
      <c r="A40" s="20" t="s">
        <v>237</v>
      </c>
      <c r="B40" s="20">
        <v>1</v>
      </c>
      <c r="C40" s="20">
        <v>162</v>
      </c>
      <c r="D40" s="20" t="s">
        <v>5</v>
      </c>
      <c r="E40" s="20" t="s">
        <v>406</v>
      </c>
      <c r="F40" s="117">
        <v>15</v>
      </c>
      <c r="G40" s="20">
        <v>50</v>
      </c>
      <c r="H40" s="20">
        <v>2</v>
      </c>
      <c r="I40" s="20" t="s">
        <v>14</v>
      </c>
      <c r="J40" s="20" t="s">
        <v>15</v>
      </c>
      <c r="K40" s="20" t="s">
        <v>125</v>
      </c>
      <c r="L40" s="37" t="s">
        <v>124</v>
      </c>
      <c r="M40" s="37" t="s">
        <v>124</v>
      </c>
      <c r="N40" s="37" t="s">
        <v>124</v>
      </c>
      <c r="O40" s="18">
        <v>42.110908409602402</v>
      </c>
      <c r="P40" s="70">
        <v>2.2646256224583801</v>
      </c>
      <c r="Q40" s="70"/>
    </row>
    <row r="41" spans="1:17">
      <c r="A41" s="22" t="s">
        <v>272</v>
      </c>
      <c r="B41" s="22">
        <v>1</v>
      </c>
      <c r="C41" s="22">
        <v>162</v>
      </c>
      <c r="D41" s="22" t="s">
        <v>5</v>
      </c>
      <c r="E41" s="22" t="s">
        <v>406</v>
      </c>
      <c r="F41" s="116">
        <v>4</v>
      </c>
      <c r="G41" s="22"/>
      <c r="H41" s="22">
        <v>1</v>
      </c>
      <c r="I41" s="22" t="s">
        <v>5</v>
      </c>
      <c r="J41" s="22" t="s">
        <v>406</v>
      </c>
      <c r="K41" s="22" t="s">
        <v>125</v>
      </c>
      <c r="L41" s="37" t="s">
        <v>124</v>
      </c>
      <c r="M41" s="37" t="s">
        <v>124</v>
      </c>
      <c r="N41" s="37" t="s">
        <v>124</v>
      </c>
      <c r="O41" s="18">
        <v>10.8010189488671</v>
      </c>
      <c r="P41" s="70">
        <v>1.77545807307784</v>
      </c>
      <c r="Q41" s="70"/>
    </row>
    <row r="42" spans="1:17">
      <c r="A42" s="22" t="s">
        <v>271</v>
      </c>
      <c r="B42" s="22">
        <v>1</v>
      </c>
      <c r="C42" s="22">
        <v>162</v>
      </c>
      <c r="D42" s="22" t="s">
        <v>5</v>
      </c>
      <c r="E42" s="22" t="s">
        <v>406</v>
      </c>
      <c r="F42" s="116">
        <v>4</v>
      </c>
      <c r="G42" s="22"/>
      <c r="H42" s="22">
        <v>1</v>
      </c>
      <c r="I42" s="22" t="s">
        <v>5</v>
      </c>
      <c r="J42" s="22" t="s">
        <v>406</v>
      </c>
      <c r="K42" s="22" t="s">
        <v>125</v>
      </c>
      <c r="L42" s="37" t="s">
        <v>124</v>
      </c>
      <c r="M42" s="37" t="s">
        <v>124</v>
      </c>
      <c r="N42" s="37" t="s">
        <v>124</v>
      </c>
      <c r="O42" s="18">
        <v>10.8010189488671</v>
      </c>
      <c r="P42" s="70">
        <v>1.77545807307784</v>
      </c>
      <c r="Q42" s="70"/>
    </row>
    <row r="43" spans="1:17">
      <c r="A43" s="14" t="s">
        <v>270</v>
      </c>
      <c r="B43" s="14">
        <v>1</v>
      </c>
      <c r="C43" s="14">
        <v>162</v>
      </c>
      <c r="D43" s="14" t="s">
        <v>9</v>
      </c>
      <c r="E43" s="14" t="s">
        <v>406</v>
      </c>
      <c r="F43" s="119">
        <v>18</v>
      </c>
      <c r="G43" s="14"/>
      <c r="H43" s="14">
        <v>1</v>
      </c>
      <c r="I43" s="14" t="s">
        <v>9</v>
      </c>
      <c r="J43" s="14" t="s">
        <v>406</v>
      </c>
      <c r="K43" s="14" t="s">
        <v>125</v>
      </c>
      <c r="L43" s="37" t="s">
        <v>124</v>
      </c>
      <c r="M43" s="37" t="s">
        <v>124</v>
      </c>
      <c r="N43" s="37" t="s">
        <v>124</v>
      </c>
      <c r="O43" s="18">
        <v>0.64891822188148696</v>
      </c>
      <c r="P43" s="70">
        <v>1.2248700593519899</v>
      </c>
      <c r="Q43" s="70"/>
    </row>
    <row r="44" spans="1:17">
      <c r="A44" s="14" t="s">
        <v>269</v>
      </c>
      <c r="B44" s="14">
        <v>1</v>
      </c>
      <c r="C44" s="14">
        <v>162</v>
      </c>
      <c r="D44" s="14" t="s">
        <v>9</v>
      </c>
      <c r="E44" s="14" t="s">
        <v>406</v>
      </c>
      <c r="F44" s="119">
        <v>18</v>
      </c>
      <c r="G44" s="14"/>
      <c r="H44" s="14">
        <v>1</v>
      </c>
      <c r="I44" s="14" t="s">
        <v>9</v>
      </c>
      <c r="J44" s="14" t="s">
        <v>406</v>
      </c>
      <c r="K44" s="14" t="s">
        <v>125</v>
      </c>
      <c r="L44" s="37" t="s">
        <v>124</v>
      </c>
      <c r="M44" s="37" t="s">
        <v>124</v>
      </c>
      <c r="N44" s="37" t="s">
        <v>124</v>
      </c>
      <c r="O44" s="18">
        <v>0.64891822188148696</v>
      </c>
      <c r="P44" s="70">
        <v>1.2248700593519899</v>
      </c>
      <c r="Q44" s="70"/>
    </row>
    <row r="45" spans="1:17">
      <c r="A45" s="16" t="s">
        <v>268</v>
      </c>
      <c r="B45" s="16">
        <v>1</v>
      </c>
      <c r="C45" s="16">
        <v>162</v>
      </c>
      <c r="D45" s="16" t="s">
        <v>9</v>
      </c>
      <c r="E45" s="16" t="s">
        <v>406</v>
      </c>
      <c r="F45" s="120">
        <v>44</v>
      </c>
      <c r="G45" s="16"/>
      <c r="H45" s="16">
        <v>1</v>
      </c>
      <c r="I45" s="16" t="s">
        <v>9</v>
      </c>
      <c r="J45" s="16" t="s">
        <v>406</v>
      </c>
      <c r="K45" s="16" t="s">
        <v>125</v>
      </c>
      <c r="L45" s="37" t="s">
        <v>124</v>
      </c>
      <c r="M45" s="37" t="s">
        <v>124</v>
      </c>
      <c r="N45" s="37" t="s">
        <v>124</v>
      </c>
      <c r="O45" s="18">
        <v>30.5890959826841</v>
      </c>
      <c r="P45" s="70">
        <v>0.33550069818796402</v>
      </c>
      <c r="Q45" s="70"/>
    </row>
    <row r="46" spans="1:17">
      <c r="A46" s="16" t="s">
        <v>267</v>
      </c>
      <c r="B46" s="16">
        <v>1</v>
      </c>
      <c r="C46" s="16">
        <v>162</v>
      </c>
      <c r="D46" s="16" t="s">
        <v>9</v>
      </c>
      <c r="E46" s="16" t="s">
        <v>406</v>
      </c>
      <c r="F46" s="120">
        <v>44</v>
      </c>
      <c r="G46" s="16"/>
      <c r="H46" s="16">
        <v>1</v>
      </c>
      <c r="I46" s="16" t="s">
        <v>14</v>
      </c>
      <c r="J46" s="16" t="s">
        <v>15</v>
      </c>
      <c r="K46" s="16" t="s">
        <v>125</v>
      </c>
      <c r="L46" s="37" t="s">
        <v>124</v>
      </c>
      <c r="M46" s="37" t="s">
        <v>124</v>
      </c>
      <c r="N46" s="37" t="s">
        <v>124</v>
      </c>
      <c r="O46" s="18">
        <v>30.5890959826841</v>
      </c>
      <c r="P46" s="70">
        <v>0.33550069818796402</v>
      </c>
      <c r="Q46" s="70"/>
    </row>
    <row r="47" spans="1:17">
      <c r="A47" s="14" t="s">
        <v>266</v>
      </c>
      <c r="B47" s="14">
        <v>1</v>
      </c>
      <c r="C47" s="14">
        <v>162</v>
      </c>
      <c r="D47" s="14" t="s">
        <v>9</v>
      </c>
      <c r="E47" s="14" t="s">
        <v>406</v>
      </c>
      <c r="F47" s="119">
        <v>4</v>
      </c>
      <c r="G47" s="14">
        <v>115</v>
      </c>
      <c r="H47" s="14">
        <v>2</v>
      </c>
      <c r="I47" s="14" t="s">
        <v>9</v>
      </c>
      <c r="J47" s="14" t="s">
        <v>406</v>
      </c>
      <c r="K47" s="14" t="s">
        <v>125</v>
      </c>
      <c r="L47" s="37" t="s">
        <v>124</v>
      </c>
      <c r="M47" s="37" t="s">
        <v>124</v>
      </c>
      <c r="N47" s="37" t="s">
        <v>124</v>
      </c>
      <c r="O47" s="47">
        <v>29.699912893122502</v>
      </c>
      <c r="P47" s="70">
        <v>1.96792340278591</v>
      </c>
      <c r="Q47" s="70"/>
    </row>
    <row r="48" spans="1:17">
      <c r="A48" s="14" t="s">
        <v>265</v>
      </c>
      <c r="B48" s="14">
        <v>1</v>
      </c>
      <c r="C48" s="14">
        <v>162</v>
      </c>
      <c r="D48" s="14" t="s">
        <v>9</v>
      </c>
      <c r="E48" s="14" t="s">
        <v>406</v>
      </c>
      <c r="F48" s="119">
        <v>4</v>
      </c>
      <c r="G48" s="14">
        <v>115</v>
      </c>
      <c r="H48" s="14">
        <v>2</v>
      </c>
      <c r="I48" s="14" t="s">
        <v>9</v>
      </c>
      <c r="J48" s="14" t="s">
        <v>406</v>
      </c>
      <c r="K48" s="14" t="s">
        <v>125</v>
      </c>
      <c r="L48" s="37" t="s">
        <v>124</v>
      </c>
      <c r="M48" s="37" t="s">
        <v>124</v>
      </c>
      <c r="N48" s="37" t="s">
        <v>124</v>
      </c>
      <c r="O48" s="47">
        <v>29.699912893122502</v>
      </c>
      <c r="P48" s="70">
        <v>1.96792340278591</v>
      </c>
      <c r="Q48" s="70"/>
    </row>
    <row r="49" spans="1:17">
      <c r="A49" s="121" t="s">
        <v>264</v>
      </c>
      <c r="B49" s="121">
        <v>1</v>
      </c>
      <c r="C49" s="121">
        <v>162</v>
      </c>
      <c r="D49" s="121" t="s">
        <v>9</v>
      </c>
      <c r="E49" s="121" t="s">
        <v>406</v>
      </c>
      <c r="F49" s="122">
        <v>4</v>
      </c>
      <c r="G49" s="121"/>
      <c r="H49" s="121">
        <v>2</v>
      </c>
      <c r="I49" s="121" t="s">
        <v>9</v>
      </c>
      <c r="J49" s="121" t="s">
        <v>406</v>
      </c>
      <c r="K49" s="121" t="s">
        <v>125</v>
      </c>
      <c r="L49" s="34" t="s">
        <v>124</v>
      </c>
      <c r="M49" s="34" t="s">
        <v>124</v>
      </c>
      <c r="N49" s="34" t="s">
        <v>124</v>
      </c>
      <c r="O49" s="53">
        <v>29.699912893122502</v>
      </c>
      <c r="P49" s="92">
        <v>1.96792340278591</v>
      </c>
      <c r="Q49" s="70"/>
    </row>
    <row r="50" spans="1:17">
      <c r="A50" s="51" t="s">
        <v>263</v>
      </c>
      <c r="B50" s="51">
        <v>1</v>
      </c>
      <c r="C50" s="51">
        <v>162</v>
      </c>
      <c r="D50" s="51" t="s">
        <v>4</v>
      </c>
      <c r="E50" s="51" t="s">
        <v>406</v>
      </c>
      <c r="F50" s="95">
        <v>3</v>
      </c>
      <c r="G50" s="51"/>
      <c r="H50" s="51">
        <v>1</v>
      </c>
      <c r="I50" s="51" t="s">
        <v>4</v>
      </c>
      <c r="J50" s="51" t="s">
        <v>406</v>
      </c>
      <c r="K50" s="51" t="s">
        <v>7</v>
      </c>
      <c r="L50" s="51" t="s">
        <v>6</v>
      </c>
      <c r="M50" s="51" t="s">
        <v>4</v>
      </c>
      <c r="N50" s="51"/>
      <c r="O50" s="49">
        <v>65.607420168837706</v>
      </c>
      <c r="P50" s="70">
        <v>0.99661565046189704</v>
      </c>
      <c r="Q50" s="70"/>
    </row>
    <row r="51" spans="1:17">
      <c r="A51" s="51" t="s">
        <v>262</v>
      </c>
      <c r="B51" s="51">
        <v>1</v>
      </c>
      <c r="C51" s="51">
        <v>162</v>
      </c>
      <c r="D51" s="51" t="s">
        <v>4</v>
      </c>
      <c r="E51" s="51" t="s">
        <v>406</v>
      </c>
      <c r="F51" s="95">
        <v>3</v>
      </c>
      <c r="G51" s="51"/>
      <c r="H51" s="51">
        <v>1</v>
      </c>
      <c r="I51" s="51" t="s">
        <v>4</v>
      </c>
      <c r="J51" s="51" t="s">
        <v>406</v>
      </c>
      <c r="K51" s="51" t="s">
        <v>7</v>
      </c>
      <c r="L51" s="51" t="s">
        <v>12</v>
      </c>
      <c r="M51" s="51"/>
      <c r="N51" s="51" t="s">
        <v>4</v>
      </c>
      <c r="O51" s="47">
        <v>65.607420168837706</v>
      </c>
      <c r="P51" s="70">
        <v>0.99661565046189704</v>
      </c>
      <c r="Q51" s="70"/>
    </row>
    <row r="52" spans="1:17">
      <c r="A52" s="52" t="s">
        <v>261</v>
      </c>
      <c r="B52" s="52">
        <v>1</v>
      </c>
      <c r="C52" s="52">
        <v>162</v>
      </c>
      <c r="D52" s="52" t="s">
        <v>4</v>
      </c>
      <c r="E52" s="52" t="s">
        <v>406</v>
      </c>
      <c r="F52" s="97">
        <v>11</v>
      </c>
      <c r="G52" s="52">
        <v>85</v>
      </c>
      <c r="H52" s="52">
        <v>3</v>
      </c>
      <c r="I52" s="52" t="s">
        <v>4</v>
      </c>
      <c r="J52" s="52" t="s">
        <v>406</v>
      </c>
      <c r="K52" s="52" t="s">
        <v>7</v>
      </c>
      <c r="L52" s="52" t="s">
        <v>6</v>
      </c>
      <c r="M52" s="52" t="s">
        <v>375</v>
      </c>
      <c r="N52" s="52"/>
      <c r="O52" s="49">
        <v>76.6021388742071</v>
      </c>
      <c r="P52" s="70">
        <v>1.8306434757480701</v>
      </c>
      <c r="Q52" s="70"/>
    </row>
    <row r="53" spans="1:17">
      <c r="A53" s="52" t="s">
        <v>260</v>
      </c>
      <c r="B53" s="52">
        <v>1</v>
      </c>
      <c r="C53" s="52">
        <v>162</v>
      </c>
      <c r="D53" s="52" t="s">
        <v>4</v>
      </c>
      <c r="E53" s="52" t="s">
        <v>406</v>
      </c>
      <c r="F53" s="97">
        <v>11</v>
      </c>
      <c r="G53" s="52">
        <v>85</v>
      </c>
      <c r="H53" s="52">
        <v>3</v>
      </c>
      <c r="I53" s="52" t="s">
        <v>4</v>
      </c>
      <c r="J53" s="52" t="s">
        <v>406</v>
      </c>
      <c r="K53" s="52" t="s">
        <v>7</v>
      </c>
      <c r="L53" s="52" t="s">
        <v>6</v>
      </c>
      <c r="M53" s="52" t="s">
        <v>4</v>
      </c>
      <c r="N53" s="52"/>
      <c r="O53" s="49">
        <v>76.6021388742071</v>
      </c>
      <c r="P53" s="70">
        <v>1.8306434757480701</v>
      </c>
      <c r="Q53" s="70"/>
    </row>
    <row r="54" spans="1:17">
      <c r="A54" s="52" t="s">
        <v>259</v>
      </c>
      <c r="B54" s="52">
        <v>1</v>
      </c>
      <c r="C54" s="52">
        <v>162</v>
      </c>
      <c r="D54" s="52" t="s">
        <v>4</v>
      </c>
      <c r="E54" s="52" t="s">
        <v>406</v>
      </c>
      <c r="F54" s="97">
        <v>11</v>
      </c>
      <c r="G54" s="52">
        <v>111</v>
      </c>
      <c r="H54" s="52">
        <v>3</v>
      </c>
      <c r="I54" s="52" t="s">
        <v>4</v>
      </c>
      <c r="J54" s="52" t="s">
        <v>406</v>
      </c>
      <c r="K54" s="52" t="s">
        <v>7</v>
      </c>
      <c r="L54" s="52" t="s">
        <v>12</v>
      </c>
      <c r="M54" s="52"/>
      <c r="N54" s="52" t="s">
        <v>4</v>
      </c>
      <c r="O54" s="47">
        <v>76.6021388742071</v>
      </c>
      <c r="P54" s="70">
        <v>1.8306434757480701</v>
      </c>
      <c r="Q54" s="70"/>
    </row>
    <row r="55" spans="1:17">
      <c r="A55" s="52" t="s">
        <v>258</v>
      </c>
      <c r="B55" s="52">
        <v>1</v>
      </c>
      <c r="C55" s="52">
        <v>162</v>
      </c>
      <c r="D55" s="52" t="s">
        <v>4</v>
      </c>
      <c r="E55" s="52" t="s">
        <v>406</v>
      </c>
      <c r="F55" s="97">
        <v>11</v>
      </c>
      <c r="G55" s="52">
        <v>111</v>
      </c>
      <c r="H55" s="52">
        <v>3</v>
      </c>
      <c r="I55" s="52" t="s">
        <v>4</v>
      </c>
      <c r="J55" s="52" t="s">
        <v>406</v>
      </c>
      <c r="K55" s="52" t="s">
        <v>7</v>
      </c>
      <c r="L55" s="52" t="s">
        <v>12</v>
      </c>
      <c r="M55" s="52"/>
      <c r="N55" s="52" t="s">
        <v>4</v>
      </c>
      <c r="O55" s="47">
        <v>76.6021388742071</v>
      </c>
      <c r="P55" s="70">
        <v>1.8306434757480701</v>
      </c>
      <c r="Q55" s="70"/>
    </row>
    <row r="56" spans="1:17">
      <c r="A56" s="51" t="s">
        <v>257</v>
      </c>
      <c r="B56" s="51">
        <v>1</v>
      </c>
      <c r="C56" s="51">
        <v>162</v>
      </c>
      <c r="D56" s="51" t="s">
        <v>4</v>
      </c>
      <c r="E56" s="51" t="s">
        <v>406</v>
      </c>
      <c r="F56" s="95">
        <v>32</v>
      </c>
      <c r="G56" s="51"/>
      <c r="H56" s="51">
        <v>2</v>
      </c>
      <c r="I56" s="51" t="s">
        <v>4</v>
      </c>
      <c r="J56" s="51" t="s">
        <v>406</v>
      </c>
      <c r="K56" s="51" t="s">
        <v>7</v>
      </c>
      <c r="L56" s="51" t="s">
        <v>6</v>
      </c>
      <c r="M56" s="51" t="s">
        <v>4</v>
      </c>
      <c r="N56" s="51"/>
      <c r="O56" s="49">
        <v>86.414613474510404</v>
      </c>
      <c r="P56" s="70">
        <v>1.74472485224259</v>
      </c>
      <c r="Q56" s="70"/>
    </row>
    <row r="57" spans="1:17">
      <c r="A57" s="51" t="s">
        <v>256</v>
      </c>
      <c r="B57" s="51">
        <v>1</v>
      </c>
      <c r="C57" s="51">
        <v>162</v>
      </c>
      <c r="D57" s="51" t="s">
        <v>4</v>
      </c>
      <c r="E57" s="51" t="s">
        <v>406</v>
      </c>
      <c r="F57" s="95">
        <v>32</v>
      </c>
      <c r="G57" s="51">
        <v>139</v>
      </c>
      <c r="H57" s="51">
        <v>2</v>
      </c>
      <c r="I57" s="51" t="s">
        <v>67</v>
      </c>
      <c r="J57" s="51" t="s">
        <v>406</v>
      </c>
      <c r="K57" s="51" t="s">
        <v>7</v>
      </c>
      <c r="L57" s="51" t="s">
        <v>12</v>
      </c>
      <c r="M57" s="51"/>
      <c r="N57" s="51" t="s">
        <v>67</v>
      </c>
      <c r="O57" s="47">
        <v>86.414613474510404</v>
      </c>
      <c r="P57" s="70">
        <v>1.74472485224259</v>
      </c>
      <c r="Q57" s="70"/>
    </row>
    <row r="58" spans="1:17">
      <c r="A58" s="51" t="s">
        <v>255</v>
      </c>
      <c r="B58" s="51">
        <v>1</v>
      </c>
      <c r="C58" s="51">
        <v>162</v>
      </c>
      <c r="D58" s="51" t="s">
        <v>4</v>
      </c>
      <c r="E58" s="51" t="s">
        <v>406</v>
      </c>
      <c r="F58" s="95">
        <v>32</v>
      </c>
      <c r="G58" s="51">
        <v>139</v>
      </c>
      <c r="H58" s="51">
        <v>2</v>
      </c>
      <c r="I58" s="51" t="s">
        <v>67</v>
      </c>
      <c r="J58" s="51" t="s">
        <v>406</v>
      </c>
      <c r="K58" s="51" t="s">
        <v>7</v>
      </c>
      <c r="L58" s="51" t="s">
        <v>12</v>
      </c>
      <c r="M58" s="51"/>
      <c r="N58" s="51" t="s">
        <v>67</v>
      </c>
      <c r="O58" s="47">
        <v>86.414613474510404</v>
      </c>
      <c r="P58" s="70">
        <v>1.74472485224259</v>
      </c>
      <c r="Q58" s="70"/>
    </row>
    <row r="59" spans="1:17">
      <c r="A59" s="52" t="s">
        <v>254</v>
      </c>
      <c r="B59" s="52">
        <v>1</v>
      </c>
      <c r="C59" s="52">
        <v>162</v>
      </c>
      <c r="D59" s="52" t="s">
        <v>4</v>
      </c>
      <c r="E59" s="52" t="s">
        <v>406</v>
      </c>
      <c r="F59" s="97">
        <v>49</v>
      </c>
      <c r="G59" s="52"/>
      <c r="H59" s="52">
        <v>1</v>
      </c>
      <c r="I59" s="52" t="s">
        <v>4</v>
      </c>
      <c r="J59" s="52" t="s">
        <v>406</v>
      </c>
      <c r="K59" s="52" t="s">
        <v>7</v>
      </c>
      <c r="L59" s="52" t="s">
        <v>6</v>
      </c>
      <c r="M59" s="52" t="s">
        <v>4</v>
      </c>
      <c r="N59" s="52"/>
      <c r="O59" s="49">
        <v>80.548127544616094</v>
      </c>
      <c r="P59" s="70">
        <v>2.8036271633886898</v>
      </c>
      <c r="Q59" s="70"/>
    </row>
    <row r="60" spans="1:17">
      <c r="A60" s="52" t="s">
        <v>253</v>
      </c>
      <c r="B60" s="52">
        <v>1</v>
      </c>
      <c r="C60" s="52">
        <v>162</v>
      </c>
      <c r="D60" s="52" t="s">
        <v>4</v>
      </c>
      <c r="E60" s="52" t="s">
        <v>406</v>
      </c>
      <c r="F60" s="97">
        <v>49</v>
      </c>
      <c r="G60" s="52"/>
      <c r="H60" s="52">
        <v>1</v>
      </c>
      <c r="I60" s="52" t="s">
        <v>4</v>
      </c>
      <c r="J60" s="52" t="s">
        <v>406</v>
      </c>
      <c r="K60" s="52" t="s">
        <v>7</v>
      </c>
      <c r="L60" s="52" t="s">
        <v>12</v>
      </c>
      <c r="M60" s="52"/>
      <c r="N60" s="52" t="s">
        <v>4</v>
      </c>
      <c r="O60" s="47">
        <v>80.548127544616094</v>
      </c>
      <c r="P60" s="70">
        <v>2.8036271633886898</v>
      </c>
      <c r="Q60" s="70"/>
    </row>
    <row r="61" spans="1:17">
      <c r="A61" s="51" t="s">
        <v>252</v>
      </c>
      <c r="B61" s="51">
        <v>1</v>
      </c>
      <c r="C61" s="51">
        <v>162</v>
      </c>
      <c r="D61" s="51" t="s">
        <v>4</v>
      </c>
      <c r="E61" s="51" t="s">
        <v>406</v>
      </c>
      <c r="F61" s="95">
        <v>15</v>
      </c>
      <c r="G61" s="51"/>
      <c r="H61" s="51">
        <v>1</v>
      </c>
      <c r="I61" s="51" t="s">
        <v>4</v>
      </c>
      <c r="J61" s="51" t="s">
        <v>406</v>
      </c>
      <c r="K61" s="51" t="s">
        <v>7</v>
      </c>
      <c r="L61" s="51" t="s">
        <v>12</v>
      </c>
      <c r="M61" s="51"/>
      <c r="N61" s="51" t="s">
        <v>4</v>
      </c>
      <c r="O61" s="47">
        <v>67.919253289963606</v>
      </c>
      <c r="P61" s="70">
        <v>2.1885913890575002</v>
      </c>
      <c r="Q61" s="70"/>
    </row>
    <row r="62" spans="1:17">
      <c r="A62" s="51" t="s">
        <v>251</v>
      </c>
      <c r="B62" s="51">
        <v>1</v>
      </c>
      <c r="C62" s="51">
        <v>162</v>
      </c>
      <c r="D62" s="51" t="s">
        <v>4</v>
      </c>
      <c r="E62" s="51" t="s">
        <v>406</v>
      </c>
      <c r="F62" s="95">
        <v>15</v>
      </c>
      <c r="G62" s="51"/>
      <c r="H62" s="51">
        <v>1</v>
      </c>
      <c r="I62" s="51" t="s">
        <v>4</v>
      </c>
      <c r="J62" s="51" t="s">
        <v>406</v>
      </c>
      <c r="K62" s="51" t="s">
        <v>7</v>
      </c>
      <c r="L62" s="51" t="s">
        <v>6</v>
      </c>
      <c r="M62" s="51" t="s">
        <v>4</v>
      </c>
      <c r="N62" s="51"/>
      <c r="O62" s="49">
        <v>67.919253289963606</v>
      </c>
      <c r="P62" s="70">
        <v>2.1885913890575002</v>
      </c>
      <c r="Q62" s="70"/>
    </row>
    <row r="63" spans="1:17">
      <c r="A63" s="52" t="s">
        <v>250</v>
      </c>
      <c r="B63" s="52">
        <v>1</v>
      </c>
      <c r="C63" s="52">
        <v>162</v>
      </c>
      <c r="D63" s="52" t="s">
        <v>4</v>
      </c>
      <c r="E63" s="52" t="s">
        <v>406</v>
      </c>
      <c r="F63" s="97">
        <v>37</v>
      </c>
      <c r="G63" s="52"/>
      <c r="H63" s="52">
        <v>1</v>
      </c>
      <c r="I63" s="52" t="s">
        <v>4</v>
      </c>
      <c r="J63" s="52" t="s">
        <v>406</v>
      </c>
      <c r="K63" s="52" t="s">
        <v>7</v>
      </c>
      <c r="L63" s="52" t="s">
        <v>12</v>
      </c>
      <c r="M63" s="52"/>
      <c r="N63" s="52" t="s">
        <v>4</v>
      </c>
      <c r="O63" s="47">
        <v>79.148999212587398</v>
      </c>
      <c r="P63" s="70">
        <v>1.36435208610202</v>
      </c>
      <c r="Q63" s="70"/>
    </row>
    <row r="64" spans="1:17">
      <c r="A64" s="52" t="s">
        <v>249</v>
      </c>
      <c r="B64" s="52">
        <v>1</v>
      </c>
      <c r="C64" s="52">
        <v>162</v>
      </c>
      <c r="D64" s="52" t="s">
        <v>4</v>
      </c>
      <c r="E64" s="52" t="s">
        <v>406</v>
      </c>
      <c r="F64" s="97">
        <v>37</v>
      </c>
      <c r="G64" s="52"/>
      <c r="H64" s="52">
        <v>1</v>
      </c>
      <c r="I64" s="52" t="s">
        <v>4</v>
      </c>
      <c r="J64" s="52" t="s">
        <v>406</v>
      </c>
      <c r="K64" s="52" t="s">
        <v>7</v>
      </c>
      <c r="L64" s="52" t="s">
        <v>6</v>
      </c>
      <c r="M64" s="52" t="s">
        <v>4</v>
      </c>
      <c r="N64" s="52"/>
      <c r="O64" s="49">
        <v>79.148999212587398</v>
      </c>
      <c r="P64" s="70">
        <v>1.36435208610202</v>
      </c>
      <c r="Q64" s="70"/>
    </row>
    <row r="65" spans="1:17">
      <c r="A65" s="51" t="s">
        <v>248</v>
      </c>
      <c r="B65" s="51">
        <v>1</v>
      </c>
      <c r="C65" s="51">
        <v>162</v>
      </c>
      <c r="D65" s="51" t="s">
        <v>4</v>
      </c>
      <c r="E65" s="51" t="s">
        <v>406</v>
      </c>
      <c r="F65" s="95">
        <v>7</v>
      </c>
      <c r="G65" s="51"/>
      <c r="H65" s="51">
        <v>1</v>
      </c>
      <c r="I65" s="51" t="s">
        <v>4</v>
      </c>
      <c r="J65" s="51" t="s">
        <v>406</v>
      </c>
      <c r="K65" s="51" t="s">
        <v>7</v>
      </c>
      <c r="L65" s="51" t="s">
        <v>12</v>
      </c>
      <c r="M65" s="51"/>
      <c r="N65" s="51" t="s">
        <v>4</v>
      </c>
      <c r="O65" s="47">
        <v>78.124103447080699</v>
      </c>
      <c r="P65" s="70">
        <v>1.9998326205136501</v>
      </c>
      <c r="Q65" s="70"/>
    </row>
    <row r="66" spans="1:17">
      <c r="A66" s="51" t="s">
        <v>247</v>
      </c>
      <c r="B66" s="51">
        <v>1</v>
      </c>
      <c r="C66" s="51">
        <v>162</v>
      </c>
      <c r="D66" s="51" t="s">
        <v>4</v>
      </c>
      <c r="E66" s="51" t="s">
        <v>406</v>
      </c>
      <c r="F66" s="95">
        <v>7</v>
      </c>
      <c r="G66" s="51"/>
      <c r="H66" s="51">
        <v>1</v>
      </c>
      <c r="I66" s="51" t="s">
        <v>4</v>
      </c>
      <c r="J66" s="51" t="s">
        <v>406</v>
      </c>
      <c r="K66" s="51" t="s">
        <v>7</v>
      </c>
      <c r="L66" s="51" t="s">
        <v>6</v>
      </c>
      <c r="M66" s="51" t="s">
        <v>4</v>
      </c>
      <c r="N66" s="51"/>
      <c r="O66" s="49">
        <v>78.124103447080699</v>
      </c>
      <c r="P66" s="70">
        <v>1.9998326205136501</v>
      </c>
      <c r="Q66" s="70"/>
    </row>
    <row r="67" spans="1:17">
      <c r="A67" s="76" t="s">
        <v>390</v>
      </c>
      <c r="B67" s="76">
        <v>1</v>
      </c>
      <c r="C67" s="76">
        <v>150</v>
      </c>
      <c r="D67" s="76" t="s">
        <v>4</v>
      </c>
      <c r="E67" s="76" t="s">
        <v>406</v>
      </c>
      <c r="F67" s="78">
        <v>4</v>
      </c>
      <c r="G67" s="76"/>
      <c r="H67" s="76">
        <v>1</v>
      </c>
      <c r="I67" s="76" t="s">
        <v>4</v>
      </c>
      <c r="J67" s="76" t="s">
        <v>406</v>
      </c>
      <c r="K67" s="52" t="s">
        <v>7</v>
      </c>
      <c r="L67" s="76" t="s">
        <v>384</v>
      </c>
      <c r="M67" s="76" t="s">
        <v>4</v>
      </c>
      <c r="N67" s="76"/>
      <c r="O67" s="89">
        <v>54.047579066457203</v>
      </c>
      <c r="P67" s="71">
        <v>4.3381687079754201</v>
      </c>
      <c r="Q67" s="70"/>
    </row>
    <row r="68" spans="1:17">
      <c r="A68" s="76" t="s">
        <v>391</v>
      </c>
      <c r="B68" s="76">
        <v>1</v>
      </c>
      <c r="C68" s="76">
        <v>150</v>
      </c>
      <c r="D68" s="76" t="s">
        <v>4</v>
      </c>
      <c r="E68" s="76" t="s">
        <v>406</v>
      </c>
      <c r="F68" s="78">
        <v>4</v>
      </c>
      <c r="G68" s="76"/>
      <c r="H68" s="76">
        <v>1</v>
      </c>
      <c r="I68" s="76" t="s">
        <v>380</v>
      </c>
      <c r="J68" s="76" t="s">
        <v>15</v>
      </c>
      <c r="K68" s="52" t="s">
        <v>7</v>
      </c>
      <c r="L68" s="76" t="s">
        <v>385</v>
      </c>
      <c r="M68" s="76"/>
      <c r="N68" s="76" t="s">
        <v>380</v>
      </c>
      <c r="O68" s="89">
        <v>54.047579066457203</v>
      </c>
      <c r="P68" s="71">
        <v>4.3381687079754201</v>
      </c>
      <c r="Q68" s="70"/>
    </row>
    <row r="69" spans="1:17">
      <c r="A69" s="77" t="s">
        <v>392</v>
      </c>
      <c r="B69" s="77">
        <v>1</v>
      </c>
      <c r="C69" s="77">
        <v>150</v>
      </c>
      <c r="D69" s="77" t="s">
        <v>4</v>
      </c>
      <c r="E69" s="77" t="s">
        <v>406</v>
      </c>
      <c r="F69" s="79">
        <v>7</v>
      </c>
      <c r="G69" s="77"/>
      <c r="H69" s="77">
        <v>1</v>
      </c>
      <c r="I69" s="77" t="s">
        <v>4</v>
      </c>
      <c r="J69" s="77" t="s">
        <v>406</v>
      </c>
      <c r="K69" s="51" t="s">
        <v>7</v>
      </c>
      <c r="L69" s="51" t="s">
        <v>12</v>
      </c>
      <c r="M69" s="51"/>
      <c r="N69" s="51" t="s">
        <v>4</v>
      </c>
      <c r="O69" s="89">
        <v>68.412545421271204</v>
      </c>
      <c r="P69" s="71">
        <v>3.38398569381987</v>
      </c>
      <c r="Q69" s="70"/>
    </row>
    <row r="70" spans="1:17">
      <c r="A70" s="77" t="s">
        <v>393</v>
      </c>
      <c r="B70" s="77">
        <v>1</v>
      </c>
      <c r="C70" s="77">
        <v>150</v>
      </c>
      <c r="D70" s="77" t="s">
        <v>4</v>
      </c>
      <c r="E70" s="77" t="s">
        <v>406</v>
      </c>
      <c r="F70" s="79">
        <v>7</v>
      </c>
      <c r="G70" s="77"/>
      <c r="H70" s="77">
        <v>1</v>
      </c>
      <c r="I70" s="77" t="s">
        <v>4</v>
      </c>
      <c r="J70" s="77" t="s">
        <v>406</v>
      </c>
      <c r="K70" s="51" t="s">
        <v>7</v>
      </c>
      <c r="L70" s="51" t="s">
        <v>6</v>
      </c>
      <c r="M70" s="51" t="s">
        <v>4</v>
      </c>
      <c r="N70" s="51"/>
      <c r="O70" s="89">
        <v>68.412545421271204</v>
      </c>
      <c r="P70" s="71">
        <v>3.38398569381987</v>
      </c>
      <c r="Q70" s="70"/>
    </row>
    <row r="71" spans="1:17">
      <c r="A71" s="76" t="s">
        <v>394</v>
      </c>
      <c r="B71" s="76">
        <v>1</v>
      </c>
      <c r="C71" s="76">
        <v>150</v>
      </c>
      <c r="D71" s="76" t="s">
        <v>4</v>
      </c>
      <c r="E71" s="76" t="s">
        <v>406</v>
      </c>
      <c r="F71" s="78">
        <v>8</v>
      </c>
      <c r="G71" s="76">
        <v>130</v>
      </c>
      <c r="H71" s="76">
        <v>3</v>
      </c>
      <c r="I71" s="76" t="s">
        <v>4</v>
      </c>
      <c r="J71" s="76" t="s">
        <v>406</v>
      </c>
      <c r="K71" s="52" t="s">
        <v>7</v>
      </c>
      <c r="L71" s="76" t="s">
        <v>385</v>
      </c>
      <c r="M71" s="76"/>
      <c r="N71" s="76" t="s">
        <v>4</v>
      </c>
      <c r="O71" s="89">
        <v>50.902713375405298</v>
      </c>
      <c r="P71" s="71">
        <v>1.0357758659184599</v>
      </c>
      <c r="Q71" s="70"/>
    </row>
    <row r="72" spans="1:17">
      <c r="A72" s="76" t="s">
        <v>395</v>
      </c>
      <c r="B72" s="76">
        <v>1</v>
      </c>
      <c r="C72" s="76">
        <v>150</v>
      </c>
      <c r="D72" s="76" t="s">
        <v>4</v>
      </c>
      <c r="E72" s="76" t="s">
        <v>406</v>
      </c>
      <c r="F72" s="78">
        <v>8</v>
      </c>
      <c r="G72" s="76">
        <v>130</v>
      </c>
      <c r="H72" s="76">
        <v>3</v>
      </c>
      <c r="I72" s="76" t="s">
        <v>4</v>
      </c>
      <c r="J72" s="76" t="s">
        <v>406</v>
      </c>
      <c r="K72" s="52" t="s">
        <v>7</v>
      </c>
      <c r="L72" s="76" t="s">
        <v>385</v>
      </c>
      <c r="M72" s="76"/>
      <c r="N72" s="76" t="s">
        <v>4</v>
      </c>
      <c r="O72" s="89">
        <v>50.902713375405298</v>
      </c>
      <c r="P72" s="71">
        <v>1.0357758659184599</v>
      </c>
      <c r="Q72" s="70"/>
    </row>
    <row r="73" spans="1:17">
      <c r="A73" s="76" t="s">
        <v>396</v>
      </c>
      <c r="B73" s="76">
        <v>1</v>
      </c>
      <c r="C73" s="76">
        <v>150</v>
      </c>
      <c r="D73" s="76" t="s">
        <v>4</v>
      </c>
      <c r="E73" s="76" t="s">
        <v>406</v>
      </c>
      <c r="F73" s="78">
        <v>8</v>
      </c>
      <c r="G73" s="76">
        <v>127</v>
      </c>
      <c r="H73" s="76">
        <v>3</v>
      </c>
      <c r="I73" s="76" t="s">
        <v>4</v>
      </c>
      <c r="J73" s="76" t="s">
        <v>406</v>
      </c>
      <c r="K73" s="52" t="s">
        <v>7</v>
      </c>
      <c r="L73" s="76" t="s">
        <v>384</v>
      </c>
      <c r="M73" s="76" t="s">
        <v>4</v>
      </c>
      <c r="N73" s="76"/>
      <c r="O73" s="89">
        <v>50.902713375405298</v>
      </c>
      <c r="P73" s="71">
        <v>1.0357758659184599</v>
      </c>
      <c r="Q73" s="70"/>
    </row>
    <row r="74" spans="1:17">
      <c r="A74" s="76" t="s">
        <v>397</v>
      </c>
      <c r="B74" s="76">
        <v>1</v>
      </c>
      <c r="C74" s="76">
        <v>150</v>
      </c>
      <c r="D74" s="76" t="s">
        <v>4</v>
      </c>
      <c r="E74" s="76" t="s">
        <v>406</v>
      </c>
      <c r="F74" s="78">
        <v>8</v>
      </c>
      <c r="G74" s="76">
        <v>127</v>
      </c>
      <c r="H74" s="76">
        <v>3</v>
      </c>
      <c r="I74" s="76" t="s">
        <v>380</v>
      </c>
      <c r="J74" s="76" t="s">
        <v>15</v>
      </c>
      <c r="K74" s="52" t="s">
        <v>7</v>
      </c>
      <c r="L74" s="76" t="s">
        <v>384</v>
      </c>
      <c r="M74" s="76" t="s">
        <v>380</v>
      </c>
      <c r="N74" s="76"/>
      <c r="O74" s="89">
        <v>50.902713375405298</v>
      </c>
      <c r="P74" s="71">
        <v>1.0357758659184599</v>
      </c>
      <c r="Q74" s="70"/>
    </row>
    <row r="75" spans="1:17">
      <c r="A75" s="48" t="s">
        <v>246</v>
      </c>
      <c r="B75" s="48">
        <v>1</v>
      </c>
      <c r="C75" s="48">
        <v>150</v>
      </c>
      <c r="D75" s="48" t="s">
        <v>67</v>
      </c>
      <c r="E75" s="48" t="s">
        <v>406</v>
      </c>
      <c r="F75" s="105">
        <v>22</v>
      </c>
      <c r="G75" s="48"/>
      <c r="H75" s="48">
        <v>1</v>
      </c>
      <c r="I75" s="48" t="s">
        <v>67</v>
      </c>
      <c r="J75" s="48" t="s">
        <v>406</v>
      </c>
      <c r="K75" s="48" t="s">
        <v>7</v>
      </c>
      <c r="L75" s="48" t="s">
        <v>6</v>
      </c>
      <c r="M75" s="48" t="s">
        <v>67</v>
      </c>
      <c r="N75" s="48"/>
      <c r="O75" s="49">
        <v>70.565605505555396</v>
      </c>
      <c r="P75" s="70">
        <v>2.0444560760166</v>
      </c>
      <c r="Q75" s="70"/>
    </row>
    <row r="76" spans="1:17">
      <c r="A76" s="48" t="s">
        <v>245</v>
      </c>
      <c r="B76" s="48">
        <v>1</v>
      </c>
      <c r="C76" s="48">
        <v>150</v>
      </c>
      <c r="D76" s="48" t="s">
        <v>67</v>
      </c>
      <c r="E76" s="48" t="s">
        <v>406</v>
      </c>
      <c r="F76" s="105">
        <v>22</v>
      </c>
      <c r="G76" s="48"/>
      <c r="H76" s="48">
        <v>1</v>
      </c>
      <c r="I76" s="48" t="s">
        <v>14</v>
      </c>
      <c r="J76" s="48" t="s">
        <v>15</v>
      </c>
      <c r="K76" s="48" t="s">
        <v>7</v>
      </c>
      <c r="L76" s="48" t="s">
        <v>12</v>
      </c>
      <c r="M76" s="48"/>
      <c r="N76" s="48" t="s">
        <v>14</v>
      </c>
      <c r="O76" s="47">
        <v>70.565605505555396</v>
      </c>
      <c r="P76" s="70">
        <v>2.0444560760166</v>
      </c>
      <c r="Q76" s="70"/>
    </row>
    <row r="77" spans="1:17">
      <c r="A77" s="50" t="s">
        <v>244</v>
      </c>
      <c r="B77" s="50">
        <v>1</v>
      </c>
      <c r="C77" s="50">
        <v>150</v>
      </c>
      <c r="D77" s="50" t="s">
        <v>67</v>
      </c>
      <c r="E77" s="50" t="s">
        <v>406</v>
      </c>
      <c r="F77" s="106">
        <v>3</v>
      </c>
      <c r="G77" s="50"/>
      <c r="H77" s="50">
        <v>1</v>
      </c>
      <c r="I77" s="50" t="s">
        <v>67</v>
      </c>
      <c r="J77" s="50" t="s">
        <v>406</v>
      </c>
      <c r="K77" s="50" t="s">
        <v>7</v>
      </c>
      <c r="L77" s="50" t="s">
        <v>12</v>
      </c>
      <c r="M77" s="50"/>
      <c r="N77" s="50" t="s">
        <v>67</v>
      </c>
      <c r="O77" s="47">
        <v>67.489968645195006</v>
      </c>
      <c r="P77" s="70">
        <v>1.4287106034235999</v>
      </c>
      <c r="Q77" s="70"/>
    </row>
    <row r="78" spans="1:17">
      <c r="A78" s="50" t="s">
        <v>243</v>
      </c>
      <c r="B78" s="50">
        <v>1</v>
      </c>
      <c r="C78" s="50">
        <v>150</v>
      </c>
      <c r="D78" s="50" t="s">
        <v>67</v>
      </c>
      <c r="E78" s="50" t="s">
        <v>406</v>
      </c>
      <c r="F78" s="106">
        <v>3</v>
      </c>
      <c r="G78" s="50"/>
      <c r="H78" s="50">
        <v>1</v>
      </c>
      <c r="I78" s="50" t="s">
        <v>14</v>
      </c>
      <c r="J78" s="50" t="s">
        <v>15</v>
      </c>
      <c r="K78" s="50" t="s">
        <v>7</v>
      </c>
      <c r="L78" s="50" t="s">
        <v>6</v>
      </c>
      <c r="M78" s="50" t="s">
        <v>14</v>
      </c>
      <c r="N78" s="50"/>
      <c r="O78" s="49">
        <v>67.489968645195006</v>
      </c>
      <c r="P78" s="70">
        <v>1.4287106034235999</v>
      </c>
      <c r="Q78" s="70"/>
    </row>
    <row r="79" spans="1:17">
      <c r="A79" s="48" t="s">
        <v>242</v>
      </c>
      <c r="B79" s="48">
        <v>1</v>
      </c>
      <c r="C79" s="48">
        <v>162</v>
      </c>
      <c r="D79" s="48" t="s">
        <v>67</v>
      </c>
      <c r="E79" s="48" t="s">
        <v>406</v>
      </c>
      <c r="F79" s="105">
        <v>33</v>
      </c>
      <c r="G79" s="48">
        <v>118</v>
      </c>
      <c r="H79" s="48">
        <v>3</v>
      </c>
      <c r="I79" s="48" t="s">
        <v>67</v>
      </c>
      <c r="J79" s="48" t="s">
        <v>406</v>
      </c>
      <c r="K79" s="48" t="s">
        <v>7</v>
      </c>
      <c r="L79" s="48" t="s">
        <v>6</v>
      </c>
      <c r="M79" s="48" t="s">
        <v>67</v>
      </c>
      <c r="N79" s="48"/>
      <c r="O79" s="49">
        <v>74.535794178202394</v>
      </c>
      <c r="P79" s="70">
        <v>1.65741864590551</v>
      </c>
      <c r="Q79" s="70"/>
    </row>
    <row r="80" spans="1:17">
      <c r="A80" s="48" t="s">
        <v>241</v>
      </c>
      <c r="B80" s="48">
        <v>1</v>
      </c>
      <c r="C80" s="48">
        <v>162</v>
      </c>
      <c r="D80" s="48" t="s">
        <v>67</v>
      </c>
      <c r="E80" s="48" t="s">
        <v>406</v>
      </c>
      <c r="F80" s="105">
        <v>33</v>
      </c>
      <c r="G80" s="48">
        <v>118</v>
      </c>
      <c r="H80" s="48">
        <v>3</v>
      </c>
      <c r="I80" s="48" t="s">
        <v>67</v>
      </c>
      <c r="J80" s="48" t="s">
        <v>406</v>
      </c>
      <c r="K80" s="48" t="s">
        <v>7</v>
      </c>
      <c r="L80" s="48" t="s">
        <v>6</v>
      </c>
      <c r="M80" s="48" t="s">
        <v>67</v>
      </c>
      <c r="N80" s="48"/>
      <c r="O80" s="49">
        <v>74.535794178202394</v>
      </c>
      <c r="P80" s="70">
        <v>1.65741864590551</v>
      </c>
      <c r="Q80" s="70"/>
    </row>
    <row r="81" spans="1:17">
      <c r="A81" s="48" t="s">
        <v>240</v>
      </c>
      <c r="B81" s="48">
        <v>1</v>
      </c>
      <c r="C81" s="48">
        <v>162</v>
      </c>
      <c r="D81" s="48" t="s">
        <v>67</v>
      </c>
      <c r="E81" s="48" t="s">
        <v>406</v>
      </c>
      <c r="F81" s="105">
        <v>33</v>
      </c>
      <c r="G81" s="48">
        <v>65</v>
      </c>
      <c r="H81" s="48">
        <v>3</v>
      </c>
      <c r="I81" s="48" t="s">
        <v>67</v>
      </c>
      <c r="J81" s="48" t="s">
        <v>406</v>
      </c>
      <c r="K81" s="48" t="s">
        <v>7</v>
      </c>
      <c r="L81" s="48" t="s">
        <v>12</v>
      </c>
      <c r="M81" s="48"/>
      <c r="N81" s="48" t="s">
        <v>67</v>
      </c>
      <c r="O81" s="47">
        <v>74.535794178202394</v>
      </c>
      <c r="P81" s="70">
        <v>1.65741864590551</v>
      </c>
      <c r="Q81" s="70"/>
    </row>
    <row r="82" spans="1:17">
      <c r="A82" s="48" t="s">
        <v>239</v>
      </c>
      <c r="B82" s="48">
        <v>1</v>
      </c>
      <c r="C82" s="48">
        <v>162</v>
      </c>
      <c r="D82" s="48" t="s">
        <v>67</v>
      </c>
      <c r="E82" s="48" t="s">
        <v>406</v>
      </c>
      <c r="F82" s="105">
        <v>33</v>
      </c>
      <c r="G82" s="48">
        <v>65</v>
      </c>
      <c r="H82" s="48">
        <v>3</v>
      </c>
      <c r="I82" s="48" t="s">
        <v>67</v>
      </c>
      <c r="J82" s="48" t="s">
        <v>406</v>
      </c>
      <c r="K82" s="48" t="s">
        <v>7</v>
      </c>
      <c r="L82" s="48" t="s">
        <v>12</v>
      </c>
      <c r="M82" s="48"/>
      <c r="N82" s="48" t="s">
        <v>67</v>
      </c>
      <c r="O82" s="47">
        <v>74.535794178202394</v>
      </c>
      <c r="P82" s="70">
        <v>1.65741864590551</v>
      </c>
      <c r="Q82" s="70"/>
    </row>
    <row r="83" spans="1:17">
      <c r="A83" s="72" t="s">
        <v>382</v>
      </c>
      <c r="B83" s="72">
        <v>1</v>
      </c>
      <c r="C83" s="72">
        <v>150</v>
      </c>
      <c r="D83" s="72" t="s">
        <v>67</v>
      </c>
      <c r="E83" s="72" t="s">
        <v>406</v>
      </c>
      <c r="F83" s="75">
        <v>4</v>
      </c>
      <c r="G83" s="72"/>
      <c r="H83" s="72">
        <v>1</v>
      </c>
      <c r="I83" s="72" t="s">
        <v>67</v>
      </c>
      <c r="J83" s="72" t="s">
        <v>406</v>
      </c>
      <c r="K83" s="72" t="s">
        <v>377</v>
      </c>
      <c r="L83" s="72" t="s">
        <v>384</v>
      </c>
      <c r="M83" s="72" t="s">
        <v>386</v>
      </c>
      <c r="N83" s="73"/>
      <c r="O83" s="90">
        <v>70.459591255191398</v>
      </c>
      <c r="P83" s="69">
        <v>1.96256694782039</v>
      </c>
      <c r="Q83" s="70"/>
    </row>
    <row r="84" spans="1:17">
      <c r="A84" s="72" t="s">
        <v>383</v>
      </c>
      <c r="B84" s="72">
        <v>1</v>
      </c>
      <c r="C84" s="72">
        <v>150</v>
      </c>
      <c r="D84" s="72" t="s">
        <v>67</v>
      </c>
      <c r="E84" s="72" t="s">
        <v>406</v>
      </c>
      <c r="F84" s="75">
        <v>4</v>
      </c>
      <c r="G84" s="72"/>
      <c r="H84" s="72">
        <v>1</v>
      </c>
      <c r="I84" s="72" t="s">
        <v>67</v>
      </c>
      <c r="J84" s="72" t="s">
        <v>406</v>
      </c>
      <c r="K84" s="72" t="s">
        <v>377</v>
      </c>
      <c r="L84" s="72" t="s">
        <v>385</v>
      </c>
      <c r="M84" s="72"/>
      <c r="N84" s="73" t="s">
        <v>386</v>
      </c>
      <c r="O84" s="90">
        <v>70.459591255191398</v>
      </c>
      <c r="P84" s="69">
        <v>1.96256694782039</v>
      </c>
      <c r="Q84" s="70"/>
    </row>
    <row r="85" spans="1:17">
      <c r="A85" s="20" t="s">
        <v>236</v>
      </c>
      <c r="B85" s="87">
        <v>1</v>
      </c>
      <c r="C85" s="87">
        <v>162</v>
      </c>
      <c r="D85" s="87" t="s">
        <v>5</v>
      </c>
      <c r="E85" s="87" t="s">
        <v>406</v>
      </c>
      <c r="F85" s="117">
        <v>45</v>
      </c>
      <c r="G85" s="87"/>
      <c r="H85" s="87">
        <v>1</v>
      </c>
      <c r="I85" s="87" t="s">
        <v>14</v>
      </c>
      <c r="J85" s="87" t="s">
        <v>15</v>
      </c>
      <c r="K85" s="87" t="s">
        <v>7</v>
      </c>
      <c r="L85" s="20" t="s">
        <v>6</v>
      </c>
      <c r="M85" s="87" t="s">
        <v>14</v>
      </c>
      <c r="N85" s="20"/>
      <c r="O85" s="47">
        <v>61.154782653928798</v>
      </c>
      <c r="P85" s="70">
        <v>1.94373548949765</v>
      </c>
      <c r="Q85" s="70"/>
    </row>
    <row r="86" spans="1:17">
      <c r="A86" s="20" t="s">
        <v>235</v>
      </c>
      <c r="B86" s="87">
        <v>1</v>
      </c>
      <c r="C86" s="87">
        <v>162</v>
      </c>
      <c r="D86" s="87" t="s">
        <v>5</v>
      </c>
      <c r="E86" s="87" t="s">
        <v>406</v>
      </c>
      <c r="F86" s="117">
        <v>45</v>
      </c>
      <c r="G86" s="87"/>
      <c r="H86" s="87">
        <v>1</v>
      </c>
      <c r="I86" s="87" t="s">
        <v>5</v>
      </c>
      <c r="J86" s="87" t="s">
        <v>406</v>
      </c>
      <c r="K86" s="87" t="s">
        <v>7</v>
      </c>
      <c r="L86" s="20" t="s">
        <v>12</v>
      </c>
      <c r="M86" s="20"/>
      <c r="N86" s="87" t="s">
        <v>5</v>
      </c>
      <c r="O86" s="47">
        <v>61.154782653928798</v>
      </c>
      <c r="P86" s="70">
        <v>1.94373548949765</v>
      </c>
      <c r="Q86" s="70"/>
    </row>
    <row r="87" spans="1:17">
      <c r="A87" s="123" t="s">
        <v>376</v>
      </c>
      <c r="B87" s="123">
        <v>1</v>
      </c>
      <c r="C87" s="67">
        <v>150</v>
      </c>
      <c r="D87" s="123" t="s">
        <v>5</v>
      </c>
      <c r="E87" s="123" t="s">
        <v>406</v>
      </c>
      <c r="F87" s="74">
        <v>3</v>
      </c>
      <c r="G87" s="123"/>
      <c r="H87" s="123">
        <v>2</v>
      </c>
      <c r="I87" s="123" t="s">
        <v>5</v>
      </c>
      <c r="J87" s="123" t="s">
        <v>406</v>
      </c>
      <c r="K87" s="68" t="s">
        <v>7</v>
      </c>
      <c r="L87" s="123" t="s">
        <v>385</v>
      </c>
      <c r="M87" s="123"/>
      <c r="N87" s="123" t="s">
        <v>5</v>
      </c>
      <c r="O87" s="90">
        <v>66.572147849832405</v>
      </c>
      <c r="P87" s="69">
        <v>0.749022966201076</v>
      </c>
      <c r="Q87" s="70"/>
    </row>
    <row r="88" spans="1:17">
      <c r="A88" s="123" t="s">
        <v>378</v>
      </c>
      <c r="B88" s="123">
        <v>1</v>
      </c>
      <c r="C88" s="67">
        <v>150</v>
      </c>
      <c r="D88" s="123" t="s">
        <v>5</v>
      </c>
      <c r="E88" s="123" t="s">
        <v>406</v>
      </c>
      <c r="F88" s="74">
        <v>3</v>
      </c>
      <c r="G88" s="123">
        <v>128</v>
      </c>
      <c r="H88" s="123">
        <v>2</v>
      </c>
      <c r="I88" s="123" t="s">
        <v>380</v>
      </c>
      <c r="J88" s="123" t="s">
        <v>15</v>
      </c>
      <c r="K88" s="68" t="s">
        <v>7</v>
      </c>
      <c r="L88" s="123" t="s">
        <v>384</v>
      </c>
      <c r="M88" s="123" t="s">
        <v>380</v>
      </c>
      <c r="N88" s="123"/>
      <c r="O88" s="90">
        <v>66.572147849832405</v>
      </c>
      <c r="P88" s="69">
        <v>0.749022966201076</v>
      </c>
      <c r="Q88" s="70"/>
    </row>
    <row r="89" spans="1:17">
      <c r="A89" s="123" t="s">
        <v>379</v>
      </c>
      <c r="B89" s="123">
        <v>1</v>
      </c>
      <c r="C89" s="67">
        <v>150</v>
      </c>
      <c r="D89" s="123" t="s">
        <v>5</v>
      </c>
      <c r="E89" s="123" t="s">
        <v>406</v>
      </c>
      <c r="F89" s="74">
        <v>3</v>
      </c>
      <c r="G89" s="123">
        <v>128</v>
      </c>
      <c r="H89" s="123">
        <v>2</v>
      </c>
      <c r="I89" s="123" t="s">
        <v>5</v>
      </c>
      <c r="J89" s="123" t="s">
        <v>406</v>
      </c>
      <c r="K89" s="68" t="s">
        <v>7</v>
      </c>
      <c r="L89" s="123" t="s">
        <v>384</v>
      </c>
      <c r="M89" s="123" t="s">
        <v>5</v>
      </c>
      <c r="N89" s="123"/>
      <c r="O89" s="90">
        <v>66.572147849832405</v>
      </c>
      <c r="P89" s="69">
        <v>0.749022966201076</v>
      </c>
      <c r="Q89" s="70"/>
    </row>
    <row r="90" spans="1:17">
      <c r="A90" s="124" t="s">
        <v>399</v>
      </c>
      <c r="B90" s="124">
        <v>1</v>
      </c>
      <c r="C90" s="124">
        <v>150</v>
      </c>
      <c r="D90" s="124" t="s">
        <v>5</v>
      </c>
      <c r="E90" s="124" t="s">
        <v>407</v>
      </c>
      <c r="F90" s="138">
        <v>56</v>
      </c>
      <c r="G90" s="124"/>
      <c r="H90" s="124">
        <v>1</v>
      </c>
      <c r="I90" s="124" t="s">
        <v>5</v>
      </c>
      <c r="J90" s="124" t="s">
        <v>407</v>
      </c>
      <c r="K90" s="87" t="s">
        <v>7</v>
      </c>
      <c r="L90" s="124" t="s">
        <v>385</v>
      </c>
      <c r="M90" s="124"/>
      <c r="N90" s="124" t="s">
        <v>408</v>
      </c>
      <c r="O90" s="91">
        <v>69.633216424203795</v>
      </c>
      <c r="P90" s="71">
        <v>0.53528900087817399</v>
      </c>
      <c r="Q90" s="70"/>
    </row>
    <row r="91" spans="1:17">
      <c r="A91" s="124" t="s">
        <v>398</v>
      </c>
      <c r="B91" s="124">
        <v>1</v>
      </c>
      <c r="C91" s="124">
        <v>150</v>
      </c>
      <c r="D91" s="124" t="s">
        <v>5</v>
      </c>
      <c r="E91" s="124" t="s">
        <v>407</v>
      </c>
      <c r="F91" s="138">
        <v>56</v>
      </c>
      <c r="G91" s="124"/>
      <c r="H91" s="124">
        <v>1</v>
      </c>
      <c r="I91" s="124" t="s">
        <v>5</v>
      </c>
      <c r="J91" s="124" t="s">
        <v>407</v>
      </c>
      <c r="K91" s="87" t="s">
        <v>7</v>
      </c>
      <c r="L91" s="124" t="s">
        <v>384</v>
      </c>
      <c r="M91" s="124" t="s">
        <v>408</v>
      </c>
      <c r="N91" s="124"/>
      <c r="O91" s="91">
        <v>69.633216424203795</v>
      </c>
      <c r="P91" s="71">
        <v>0.53528900087817399</v>
      </c>
      <c r="Q91" s="70"/>
    </row>
    <row r="92" spans="1:17">
      <c r="A92" s="16" t="s">
        <v>234</v>
      </c>
      <c r="B92" s="16">
        <v>1</v>
      </c>
      <c r="C92" s="16">
        <v>162</v>
      </c>
      <c r="D92" s="16" t="s">
        <v>9</v>
      </c>
      <c r="E92" s="16" t="s">
        <v>406</v>
      </c>
      <c r="F92" s="120">
        <v>50</v>
      </c>
      <c r="G92" s="16"/>
      <c r="H92" s="16">
        <v>2</v>
      </c>
      <c r="I92" s="16" t="s">
        <v>9</v>
      </c>
      <c r="J92" s="16" t="s">
        <v>406</v>
      </c>
      <c r="K92" s="16" t="s">
        <v>7</v>
      </c>
      <c r="L92" s="16" t="s">
        <v>12</v>
      </c>
      <c r="M92" s="16"/>
      <c r="N92" s="16" t="s">
        <v>9</v>
      </c>
      <c r="O92" s="47">
        <v>45.570963064604001</v>
      </c>
      <c r="P92" s="70">
        <v>2.51026088840942</v>
      </c>
      <c r="Q92" s="70"/>
    </row>
    <row r="93" spans="1:17">
      <c r="A93" s="16" t="s">
        <v>233</v>
      </c>
      <c r="B93" s="16">
        <v>1</v>
      </c>
      <c r="C93" s="16">
        <v>162</v>
      </c>
      <c r="D93" s="16" t="s">
        <v>9</v>
      </c>
      <c r="E93" s="16" t="s">
        <v>406</v>
      </c>
      <c r="F93" s="120">
        <v>50</v>
      </c>
      <c r="G93" s="16">
        <v>133</v>
      </c>
      <c r="H93" s="16">
        <v>2</v>
      </c>
      <c r="I93" s="16" t="s">
        <v>9</v>
      </c>
      <c r="J93" s="16" t="s">
        <v>406</v>
      </c>
      <c r="K93" s="16" t="s">
        <v>7</v>
      </c>
      <c r="L93" s="16" t="s">
        <v>6</v>
      </c>
      <c r="M93" s="16" t="s">
        <v>9</v>
      </c>
      <c r="N93" s="16"/>
      <c r="O93" s="46">
        <v>45.570963064604001</v>
      </c>
      <c r="P93" s="70">
        <v>2.51026088840942</v>
      </c>
      <c r="Q93" s="70"/>
    </row>
    <row r="94" spans="1:17">
      <c r="A94" s="16" t="s">
        <v>232</v>
      </c>
      <c r="B94" s="16">
        <v>1</v>
      </c>
      <c r="C94" s="16">
        <v>162</v>
      </c>
      <c r="D94" s="16" t="s">
        <v>9</v>
      </c>
      <c r="E94" s="16" t="s">
        <v>406</v>
      </c>
      <c r="F94" s="120">
        <v>50</v>
      </c>
      <c r="G94" s="16">
        <v>133</v>
      </c>
      <c r="H94" s="16">
        <v>2</v>
      </c>
      <c r="I94" s="16" t="s">
        <v>9</v>
      </c>
      <c r="J94" s="16" t="s">
        <v>406</v>
      </c>
      <c r="K94" s="16" t="s">
        <v>7</v>
      </c>
      <c r="L94" s="16" t="s">
        <v>6</v>
      </c>
      <c r="M94" s="16" t="s">
        <v>9</v>
      </c>
      <c r="N94" s="16"/>
      <c r="O94" s="46">
        <v>45.570963064604001</v>
      </c>
      <c r="P94" s="70">
        <v>2.51026088840942</v>
      </c>
      <c r="Q94" s="70"/>
    </row>
    <row r="95" spans="1:17">
      <c r="A95" s="125" t="s">
        <v>403</v>
      </c>
      <c r="B95" s="125">
        <v>1</v>
      </c>
      <c r="C95" s="125">
        <v>150</v>
      </c>
      <c r="D95" s="125" t="s">
        <v>404</v>
      </c>
      <c r="E95" s="125" t="s">
        <v>407</v>
      </c>
      <c r="F95" s="139">
        <v>70</v>
      </c>
      <c r="G95" s="88"/>
      <c r="H95" s="125">
        <v>1</v>
      </c>
      <c r="I95" s="125" t="s">
        <v>404</v>
      </c>
      <c r="J95" s="88" t="s">
        <v>407</v>
      </c>
      <c r="K95" s="88" t="s">
        <v>7</v>
      </c>
      <c r="L95" s="88" t="s">
        <v>384</v>
      </c>
      <c r="M95" s="88" t="s">
        <v>404</v>
      </c>
      <c r="N95" s="88"/>
      <c r="O95" s="91">
        <v>52.505345041404098</v>
      </c>
      <c r="P95" s="71">
        <v>0.86440866217360202</v>
      </c>
      <c r="Q95" s="70"/>
    </row>
    <row r="96" spans="1:17">
      <c r="A96" s="125" t="s">
        <v>402</v>
      </c>
      <c r="B96" s="125">
        <v>1</v>
      </c>
      <c r="C96" s="125">
        <v>150</v>
      </c>
      <c r="D96" s="125" t="s">
        <v>404</v>
      </c>
      <c r="E96" s="125" t="s">
        <v>407</v>
      </c>
      <c r="F96" s="139">
        <v>70</v>
      </c>
      <c r="G96" s="88"/>
      <c r="H96" s="125">
        <v>1</v>
      </c>
      <c r="I96" s="125" t="s">
        <v>380</v>
      </c>
      <c r="J96" s="88" t="s">
        <v>381</v>
      </c>
      <c r="K96" s="88" t="s">
        <v>7</v>
      </c>
      <c r="L96" s="88" t="s">
        <v>385</v>
      </c>
      <c r="M96" s="88"/>
      <c r="N96" s="88" t="s">
        <v>380</v>
      </c>
      <c r="O96" s="91">
        <v>52.505345041404098</v>
      </c>
      <c r="P96" s="71">
        <v>0.86440866217360202</v>
      </c>
      <c r="Q96" s="70"/>
    </row>
    <row r="97" spans="1:17">
      <c r="A97" s="126" t="s">
        <v>401</v>
      </c>
      <c r="B97" s="126">
        <v>1</v>
      </c>
      <c r="C97" s="126">
        <v>150</v>
      </c>
      <c r="D97" s="126" t="s">
        <v>404</v>
      </c>
      <c r="E97" s="126" t="s">
        <v>407</v>
      </c>
      <c r="F97" s="140">
        <v>73</v>
      </c>
      <c r="G97" s="16"/>
      <c r="H97" s="126">
        <v>1</v>
      </c>
      <c r="I97" s="126" t="s">
        <v>404</v>
      </c>
      <c r="J97" s="16" t="s">
        <v>407</v>
      </c>
      <c r="K97" s="16" t="s">
        <v>7</v>
      </c>
      <c r="L97" s="16" t="s">
        <v>384</v>
      </c>
      <c r="M97" s="16" t="s">
        <v>404</v>
      </c>
      <c r="N97" s="16"/>
      <c r="O97" s="91">
        <v>53.381412689764801</v>
      </c>
      <c r="P97" s="71">
        <v>0.87142562635109799</v>
      </c>
      <c r="Q97" s="70"/>
    </row>
    <row r="98" spans="1:17">
      <c r="A98" s="126" t="s">
        <v>400</v>
      </c>
      <c r="B98" s="126">
        <v>1</v>
      </c>
      <c r="C98" s="126">
        <v>150</v>
      </c>
      <c r="D98" s="126" t="s">
        <v>404</v>
      </c>
      <c r="E98" s="126" t="s">
        <v>407</v>
      </c>
      <c r="F98" s="140">
        <v>73</v>
      </c>
      <c r="G98" s="16"/>
      <c r="H98" s="126">
        <v>1</v>
      </c>
      <c r="I98" s="126" t="s">
        <v>404</v>
      </c>
      <c r="J98" s="16" t="s">
        <v>407</v>
      </c>
      <c r="K98" s="16" t="s">
        <v>7</v>
      </c>
      <c r="L98" s="16" t="s">
        <v>385</v>
      </c>
      <c r="M98" s="16"/>
      <c r="N98" s="16" t="s">
        <v>404</v>
      </c>
      <c r="O98" s="91">
        <v>53.381412689764801</v>
      </c>
      <c r="P98" s="71">
        <v>0.87142562635109799</v>
      </c>
      <c r="Q98" s="70"/>
    </row>
    <row r="99" spans="1:17">
      <c r="Q99" s="70"/>
    </row>
    <row r="100" spans="1:17">
      <c r="A100" s="127" t="s">
        <v>4</v>
      </c>
      <c r="P100" s="70"/>
      <c r="Q100" s="70"/>
    </row>
    <row r="101" spans="1:17">
      <c r="A101" s="128" t="s">
        <v>4</v>
      </c>
      <c r="P101" s="70"/>
      <c r="Q101" s="70"/>
    </row>
    <row r="102" spans="1:17">
      <c r="A102" s="129" t="s">
        <v>3</v>
      </c>
      <c r="P102" s="70"/>
      <c r="Q102" s="70"/>
    </row>
    <row r="103" spans="1:17">
      <c r="A103" s="130" t="s">
        <v>3</v>
      </c>
      <c r="P103" s="70"/>
      <c r="Q103" s="70"/>
    </row>
    <row r="104" spans="1:17">
      <c r="A104" s="131" t="s">
        <v>2</v>
      </c>
      <c r="P104" s="70"/>
      <c r="Q104" s="70"/>
    </row>
    <row r="105" spans="1:17">
      <c r="A105" s="132" t="s">
        <v>2</v>
      </c>
      <c r="P105" s="70"/>
    </row>
    <row r="106" spans="1:17">
      <c r="A106" s="133" t="s">
        <v>1</v>
      </c>
      <c r="P106" s="70"/>
    </row>
    <row r="107" spans="1:17">
      <c r="A107" s="134" t="s">
        <v>1</v>
      </c>
      <c r="P107" s="70"/>
    </row>
    <row r="108" spans="1:17">
      <c r="P108" s="70"/>
    </row>
    <row r="109" spans="1:17">
      <c r="P109" s="70"/>
    </row>
    <row r="110" spans="1:17">
      <c r="P110" s="70"/>
    </row>
    <row r="111" spans="1:17">
      <c r="P111" s="70"/>
    </row>
    <row r="112" spans="1:17">
      <c r="P112" s="70"/>
    </row>
    <row r="113" spans="16:16">
      <c r="P113" s="70"/>
    </row>
    <row r="114" spans="16:16">
      <c r="P114" s="70"/>
    </row>
    <row r="115" spans="16:16">
      <c r="P115" s="70"/>
    </row>
    <row r="116" spans="16:16">
      <c r="P116" s="70"/>
    </row>
    <row r="117" spans="16:16">
      <c r="P117" s="70"/>
    </row>
    <row r="118" spans="16:16">
      <c r="P118" s="70"/>
    </row>
    <row r="119" spans="16:16">
      <c r="P119" s="70"/>
    </row>
    <row r="120" spans="16:16">
      <c r="P120" s="70"/>
    </row>
    <row r="121" spans="16:16">
      <c r="P121" s="70"/>
    </row>
    <row r="122" spans="16:16">
      <c r="P122" s="70"/>
    </row>
  </sheetData>
  <mergeCells count="19">
    <mergeCell ref="R2:R3"/>
    <mergeCell ref="S2:S3"/>
    <mergeCell ref="R14:R19"/>
    <mergeCell ref="R21:R26"/>
    <mergeCell ref="R4:R5"/>
    <mergeCell ref="R6:R7"/>
    <mergeCell ref="R8:R9"/>
    <mergeCell ref="R10:R11"/>
    <mergeCell ref="Z2:Z3"/>
    <mergeCell ref="Z14:Z15"/>
    <mergeCell ref="S14:S15"/>
    <mergeCell ref="S21:S22"/>
    <mergeCell ref="Z21:Z22"/>
    <mergeCell ref="T2:T3"/>
    <mergeCell ref="T14:T15"/>
    <mergeCell ref="T21:T22"/>
    <mergeCell ref="U21:Y21"/>
    <mergeCell ref="U2:Y2"/>
    <mergeCell ref="U14:Y14"/>
  </mergeCells>
  <phoneticPr fontId="1"/>
  <conditionalFormatting sqref="S12:T13 S20:T20">
    <cfRule type="cellIs" dxfId="89" priority="3" operator="lessThan">
      <formula>31</formula>
    </cfRule>
  </conditionalFormatting>
  <conditionalFormatting sqref="P2:P98">
    <cfRule type="cellIs" dxfId="88" priority="2" operator="greaterThan">
      <formula>5</formula>
    </cfRule>
  </conditionalFormatting>
  <conditionalFormatting sqref="O2:O98">
    <cfRule type="cellIs" dxfId="87" priority="1" operator="greaterThan">
      <formula>60</formula>
    </cfRule>
    <cfRule type="cellIs" dxfId="86" priority="5" operator="greaterThan">
      <formula>45</formula>
    </cfRule>
    <cfRule type="cellIs" dxfId="85" priority="6" operator="lessThan">
      <formula>30</formula>
    </cfRule>
    <cfRule type="cellIs" dxfId="84" priority="7" operator="lessThan">
      <formula>45</formula>
    </cfRule>
  </conditionalFormatting>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BC0DDE0-6550-B940-91DF-D0C8A366BB59}">
  <sheetPr>
    <tabColor theme="7" tint="0.79998168889431442"/>
  </sheetPr>
  <dimension ref="A1:AB103"/>
  <sheetViews>
    <sheetView zoomScale="80" zoomScaleNormal="80" workbookViewId="0">
      <pane xSplit="1" ySplit="1" topLeftCell="C2" activePane="bottomRight" state="frozen"/>
      <selection activeCell="K80" sqref="K80"/>
      <selection pane="topRight" activeCell="K80" sqref="K80"/>
      <selection pane="bottomLeft" activeCell="K80" sqref="K80"/>
      <selection pane="bottomRight" activeCell="A8" sqref="A8:XFD27"/>
    </sheetView>
  </sheetViews>
  <sheetFormatPr baseColWidth="10" defaultColWidth="7.5703125" defaultRowHeight="20"/>
  <cols>
    <col min="1" max="1" width="17.140625" style="3" customWidth="1"/>
    <col min="2" max="2" width="9.85546875" style="3" customWidth="1"/>
    <col min="3" max="3" width="9.5703125" style="3" customWidth="1"/>
    <col min="4" max="5" width="13.28515625" style="3" customWidth="1"/>
    <col min="6" max="9" width="10.28515625" style="3" customWidth="1"/>
    <col min="10" max="11" width="14.140625" style="3" customWidth="1"/>
    <col min="12" max="12" width="13.28515625" style="3" customWidth="1"/>
    <col min="13" max="13" width="15.140625" style="3" customWidth="1"/>
    <col min="14" max="14" width="9.85546875" style="3" customWidth="1"/>
    <col min="15" max="15" width="12.42578125" style="54" customWidth="1"/>
    <col min="16" max="16" width="11.5703125" style="54" customWidth="1"/>
    <col min="17" max="17" width="11.85546875" style="313" customWidth="1"/>
    <col min="18" max="18" width="13.5703125" style="54" customWidth="1"/>
    <col min="19" max="19" width="7.5703125" style="1"/>
    <col min="20" max="20" width="16.7109375" style="70" customWidth="1"/>
    <col min="21" max="21" width="23.5703125" style="70" customWidth="1"/>
    <col min="22" max="22" width="5.85546875" style="70" customWidth="1"/>
    <col min="23" max="27" width="9.85546875" style="70" customWidth="1"/>
    <col min="28" max="28" width="7.5703125" style="70"/>
    <col min="29" max="16384" width="7.5703125" style="1"/>
  </cols>
  <sheetData>
    <row r="1" spans="1:28" s="144" customFormat="1" ht="85" thickBot="1">
      <c r="A1" s="141" t="s">
        <v>231</v>
      </c>
      <c r="B1" s="141" t="s">
        <v>230</v>
      </c>
      <c r="C1" s="141" t="s">
        <v>229</v>
      </c>
      <c r="D1" s="142" t="s">
        <v>307</v>
      </c>
      <c r="E1" s="142" t="s">
        <v>405</v>
      </c>
      <c r="F1" s="141" t="s">
        <v>409</v>
      </c>
      <c r="G1" s="141" t="s">
        <v>226</v>
      </c>
      <c r="H1" s="141" t="s">
        <v>359</v>
      </c>
      <c r="I1" s="141" t="s">
        <v>410</v>
      </c>
      <c r="J1" s="141" t="s">
        <v>411</v>
      </c>
      <c r="K1" s="142" t="s">
        <v>412</v>
      </c>
      <c r="L1" s="142" t="s">
        <v>413</v>
      </c>
      <c r="M1" s="55" t="s">
        <v>222</v>
      </c>
      <c r="N1" s="143" t="s">
        <v>358</v>
      </c>
      <c r="O1" s="55" t="s">
        <v>357</v>
      </c>
      <c r="P1" s="55" t="s">
        <v>306</v>
      </c>
      <c r="Q1" s="143" t="s">
        <v>218</v>
      </c>
      <c r="R1" s="143" t="s">
        <v>217</v>
      </c>
      <c r="T1" s="107"/>
      <c r="U1" s="107"/>
      <c r="V1" s="107"/>
      <c r="W1" s="107"/>
      <c r="X1" s="107"/>
      <c r="Y1" s="107"/>
      <c r="Z1" s="107"/>
      <c r="AA1" s="107"/>
      <c r="AB1" s="107"/>
    </row>
    <row r="2" spans="1:28" ht="20" customHeight="1">
      <c r="A2" s="145" t="s">
        <v>356</v>
      </c>
      <c r="B2" s="145">
        <v>43</v>
      </c>
      <c r="C2" s="146" t="s">
        <v>355</v>
      </c>
      <c r="D2" s="147" t="s">
        <v>414</v>
      </c>
      <c r="E2" s="147" t="s">
        <v>406</v>
      </c>
      <c r="F2" s="148">
        <v>43</v>
      </c>
      <c r="G2" s="145">
        <v>83</v>
      </c>
      <c r="H2" s="145"/>
      <c r="I2" s="145"/>
      <c r="J2" s="145">
        <v>2</v>
      </c>
      <c r="K2" s="145" t="s">
        <v>4</v>
      </c>
      <c r="L2" s="145" t="s">
        <v>406</v>
      </c>
      <c r="M2" s="145" t="s">
        <v>415</v>
      </c>
      <c r="N2" s="145" t="s">
        <v>6</v>
      </c>
      <c r="O2" s="145" t="s">
        <v>4</v>
      </c>
      <c r="P2" s="145"/>
      <c r="Q2" s="310">
        <v>60.778257840478098</v>
      </c>
      <c r="R2" s="149">
        <v>2.3225274909117002</v>
      </c>
      <c r="T2" s="317" t="s">
        <v>191</v>
      </c>
      <c r="U2" s="317" t="s">
        <v>215</v>
      </c>
      <c r="V2" s="314" t="s">
        <v>190</v>
      </c>
      <c r="W2" s="322" t="s">
        <v>189</v>
      </c>
      <c r="X2" s="322"/>
      <c r="Y2" s="322"/>
      <c r="Z2" s="322"/>
      <c r="AA2" s="322"/>
      <c r="AB2" s="320" t="s">
        <v>188</v>
      </c>
    </row>
    <row r="3" spans="1:28">
      <c r="A3" s="145" t="s">
        <v>354</v>
      </c>
      <c r="B3" s="145">
        <v>43</v>
      </c>
      <c r="C3" s="146" t="s">
        <v>353</v>
      </c>
      <c r="D3" s="147" t="s">
        <v>414</v>
      </c>
      <c r="E3" s="147" t="s">
        <v>406</v>
      </c>
      <c r="F3" s="148">
        <v>43</v>
      </c>
      <c r="G3" s="145">
        <v>83</v>
      </c>
      <c r="H3" s="145"/>
      <c r="I3" s="145"/>
      <c r="J3" s="145">
        <v>2</v>
      </c>
      <c r="K3" s="145" t="s">
        <v>4</v>
      </c>
      <c r="L3" s="145" t="s">
        <v>406</v>
      </c>
      <c r="M3" s="145" t="s">
        <v>415</v>
      </c>
      <c r="N3" s="145" t="s">
        <v>6</v>
      </c>
      <c r="O3" s="145" t="s">
        <v>4</v>
      </c>
      <c r="P3" s="145"/>
      <c r="Q3" s="310">
        <v>60.778257840478098</v>
      </c>
      <c r="R3" s="149">
        <v>2.3225274909117002</v>
      </c>
      <c r="T3" s="318"/>
      <c r="U3" s="318"/>
      <c r="V3" s="315"/>
      <c r="W3" s="177" t="s">
        <v>4</v>
      </c>
      <c r="X3" s="177" t="s">
        <v>67</v>
      </c>
      <c r="Y3" s="177" t="s">
        <v>5</v>
      </c>
      <c r="Z3" s="177" t="s">
        <v>1</v>
      </c>
      <c r="AA3" s="177" t="s">
        <v>186</v>
      </c>
      <c r="AB3" s="321"/>
    </row>
    <row r="4" spans="1:28" ht="20" customHeight="1">
      <c r="A4" s="145" t="s">
        <v>352</v>
      </c>
      <c r="B4" s="145">
        <v>43</v>
      </c>
      <c r="C4" s="150" t="s">
        <v>351</v>
      </c>
      <c r="D4" s="147" t="s">
        <v>414</v>
      </c>
      <c r="E4" s="147" t="s">
        <v>406</v>
      </c>
      <c r="F4" s="148">
        <v>43</v>
      </c>
      <c r="G4" s="145"/>
      <c r="H4" s="145"/>
      <c r="I4" s="145"/>
      <c r="J4" s="145">
        <v>2</v>
      </c>
      <c r="K4" s="145" t="s">
        <v>4</v>
      </c>
      <c r="L4" s="145" t="s">
        <v>406</v>
      </c>
      <c r="M4" s="145" t="s">
        <v>415</v>
      </c>
      <c r="N4" s="145" t="s">
        <v>12</v>
      </c>
      <c r="O4" s="145"/>
      <c r="P4" s="145" t="s">
        <v>4</v>
      </c>
      <c r="Q4" s="310">
        <v>60.778257840478098</v>
      </c>
      <c r="R4" s="149">
        <v>2.3225274909117002</v>
      </c>
      <c r="T4" s="314" t="s">
        <v>184</v>
      </c>
      <c r="U4" s="98" t="s">
        <v>206</v>
      </c>
      <c r="V4" s="98">
        <f>COUNTIFS(A2:A200, "*_01", D2:D200, "IFE", M2:M200, "Perpendicular")</f>
        <v>5</v>
      </c>
      <c r="W4" s="99">
        <f>COUNTIFS($D$2:$D$200, "IFE", $M$2:$M$200, "Perpendicular", $K$2:$K$200, W3)</f>
        <v>12</v>
      </c>
      <c r="X4" s="99">
        <f t="shared" ref="X4:AA4" si="0">COUNTIFS($D$2:$D$200, "IFE", $M$2:$M$200, "Perpendicular", $K$2:$K$200, X3)</f>
        <v>0</v>
      </c>
      <c r="Y4" s="99">
        <f t="shared" si="0"/>
        <v>0</v>
      </c>
      <c r="Z4" s="99">
        <f t="shared" si="0"/>
        <v>0</v>
      </c>
      <c r="AA4" s="99">
        <f t="shared" si="0"/>
        <v>2</v>
      </c>
      <c r="AB4" s="99">
        <f t="shared" ref="AB4:AB11" si="1">SUM(W4:AA4)</f>
        <v>14</v>
      </c>
    </row>
    <row r="5" spans="1:28">
      <c r="A5" s="151" t="s">
        <v>350</v>
      </c>
      <c r="B5" s="151">
        <v>40</v>
      </c>
      <c r="C5" s="151">
        <v>124</v>
      </c>
      <c r="D5" s="152" t="s">
        <v>414</v>
      </c>
      <c r="E5" s="152" t="s">
        <v>406</v>
      </c>
      <c r="F5" s="153">
        <v>40</v>
      </c>
      <c r="G5" s="151"/>
      <c r="H5" s="151"/>
      <c r="I5" s="151"/>
      <c r="J5" s="151">
        <v>1</v>
      </c>
      <c r="K5" s="151" t="s">
        <v>4</v>
      </c>
      <c r="L5" s="151" t="s">
        <v>406</v>
      </c>
      <c r="M5" s="151" t="s">
        <v>415</v>
      </c>
      <c r="N5" s="151" t="s">
        <v>12</v>
      </c>
      <c r="O5" s="151" t="s">
        <v>4</v>
      </c>
      <c r="P5" s="151"/>
      <c r="Q5" s="310">
        <v>62.087785565885603</v>
      </c>
      <c r="R5" s="149">
        <v>1.54697179994037</v>
      </c>
      <c r="T5" s="315"/>
      <c r="U5" s="100" t="s">
        <v>204</v>
      </c>
      <c r="V5" s="100">
        <f>COUNTIFS(A2:A200, "*_01", D2:D200, "IFE", M2:M200, "Horizontal")</f>
        <v>3</v>
      </c>
      <c r="W5" s="179">
        <f>COUNTIFS($D$2:$D$200, "IFE", $M$2:$M$200, "Horizontal", $K$2:$K$200, W3)</f>
        <v>11</v>
      </c>
      <c r="X5" s="179">
        <f t="shared" ref="X5:AA5" si="2">COUNTIFS($D$2:$D$200, "IFE", $M$2:$M$200, "Horizontal", $K$2:$K$200, X3)</f>
        <v>1</v>
      </c>
      <c r="Y5" s="179">
        <f t="shared" si="2"/>
        <v>0</v>
      </c>
      <c r="Z5" s="179">
        <f t="shared" si="2"/>
        <v>0</v>
      </c>
      <c r="AA5" s="179">
        <f t="shared" si="2"/>
        <v>1</v>
      </c>
      <c r="AB5" s="101">
        <f t="shared" si="1"/>
        <v>13</v>
      </c>
    </row>
    <row r="6" spans="1:28" ht="20" customHeight="1">
      <c r="A6" s="151" t="s">
        <v>349</v>
      </c>
      <c r="B6" s="151">
        <v>40</v>
      </c>
      <c r="C6" s="154" t="s">
        <v>348</v>
      </c>
      <c r="D6" s="152" t="s">
        <v>414</v>
      </c>
      <c r="E6" s="152" t="s">
        <v>406</v>
      </c>
      <c r="F6" s="153">
        <v>40</v>
      </c>
      <c r="G6" s="151"/>
      <c r="H6" s="151"/>
      <c r="I6" s="151"/>
      <c r="J6" s="151">
        <v>1</v>
      </c>
      <c r="K6" s="151" t="s">
        <v>4</v>
      </c>
      <c r="L6" s="151" t="s">
        <v>406</v>
      </c>
      <c r="M6" s="151" t="s">
        <v>415</v>
      </c>
      <c r="N6" s="151" t="s">
        <v>6</v>
      </c>
      <c r="O6" s="151"/>
      <c r="P6" s="151" t="s">
        <v>4</v>
      </c>
      <c r="Q6" s="310">
        <v>62.087785565885603</v>
      </c>
      <c r="R6" s="149">
        <v>1.54697179994037</v>
      </c>
      <c r="T6" s="314" t="s">
        <v>182</v>
      </c>
      <c r="U6" s="98" t="s">
        <v>206</v>
      </c>
      <c r="V6" s="98">
        <f>COUNTIFS(A2:A200, "*_01", D2:D200, "Upper", M2:M200, "Perpendicular")</f>
        <v>4</v>
      </c>
      <c r="W6" s="99">
        <f>COUNTIFS($D$2:$D$200, "Upper", $M$2:$M$200, "Perpendicular", $K$2:$K$200, W3)</f>
        <v>2</v>
      </c>
      <c r="X6" s="99">
        <f t="shared" ref="X6:AA6" si="3">COUNTIFS($D$2:$D$200, "Upper", $M$2:$M$200, "Perpendicular", $K$2:$K$200, X3)</f>
        <v>10</v>
      </c>
      <c r="Y6" s="99">
        <f t="shared" si="3"/>
        <v>1</v>
      </c>
      <c r="Z6" s="99">
        <f t="shared" si="3"/>
        <v>0</v>
      </c>
      <c r="AA6" s="99">
        <f t="shared" si="3"/>
        <v>2</v>
      </c>
      <c r="AB6" s="99">
        <f t="shared" si="1"/>
        <v>15</v>
      </c>
    </row>
    <row r="7" spans="1:28">
      <c r="A7" s="145" t="s">
        <v>340</v>
      </c>
      <c r="B7" s="145">
        <v>42</v>
      </c>
      <c r="C7" s="145">
        <v>124</v>
      </c>
      <c r="D7" s="147" t="s">
        <v>414</v>
      </c>
      <c r="E7" s="147" t="s">
        <v>406</v>
      </c>
      <c r="F7" s="148">
        <v>42</v>
      </c>
      <c r="G7" s="145">
        <v>106</v>
      </c>
      <c r="H7" s="145"/>
      <c r="I7" s="145"/>
      <c r="J7" s="145">
        <v>2</v>
      </c>
      <c r="K7" s="145" t="s">
        <v>4</v>
      </c>
      <c r="L7" s="145" t="s">
        <v>406</v>
      </c>
      <c r="M7" s="145" t="s">
        <v>415</v>
      </c>
      <c r="N7" s="145" t="s">
        <v>6</v>
      </c>
      <c r="O7" s="145" t="s">
        <v>4</v>
      </c>
      <c r="P7" s="145"/>
      <c r="Q7" s="310">
        <v>64.465841258441898</v>
      </c>
      <c r="R7" s="149">
        <v>1.69326663663774</v>
      </c>
      <c r="T7" s="315"/>
      <c r="U7" s="100" t="s">
        <v>204</v>
      </c>
      <c r="V7" s="100">
        <f>COUNTIFS(A2:A200, "*_01", D2:D200, "Upper", M2:M200, "Horizontal")</f>
        <v>4</v>
      </c>
      <c r="W7" s="101">
        <f>COUNTIFS($D$2:$D$200, "Upper", $M$2:$M$200, "Horizontal", $K$2:$K$200, W3)</f>
        <v>0</v>
      </c>
      <c r="X7" s="101">
        <f t="shared" ref="X7:AA7" si="4">COUNTIFS($D$2:$D$200, "Upper", $M$2:$M$200, "Horizontal", $K$2:$K$200, X3)</f>
        <v>9</v>
      </c>
      <c r="Y7" s="101">
        <f t="shared" si="4"/>
        <v>0</v>
      </c>
      <c r="Z7" s="101">
        <f t="shared" si="4"/>
        <v>0</v>
      </c>
      <c r="AA7" s="101">
        <f t="shared" si="4"/>
        <v>2</v>
      </c>
      <c r="AB7" s="101">
        <f t="shared" si="1"/>
        <v>11</v>
      </c>
    </row>
    <row r="8" spans="1:28" ht="20" customHeight="1">
      <c r="A8" s="145" t="s">
        <v>339</v>
      </c>
      <c r="B8" s="145">
        <v>42</v>
      </c>
      <c r="C8" s="145">
        <v>124</v>
      </c>
      <c r="D8" s="147" t="s">
        <v>414</v>
      </c>
      <c r="E8" s="147" t="s">
        <v>406</v>
      </c>
      <c r="F8" s="148">
        <v>42</v>
      </c>
      <c r="G8" s="145">
        <v>106</v>
      </c>
      <c r="H8" s="145"/>
      <c r="I8" s="145"/>
      <c r="J8" s="145">
        <v>2</v>
      </c>
      <c r="K8" s="145" t="s">
        <v>4</v>
      </c>
      <c r="L8" s="145" t="s">
        <v>406</v>
      </c>
      <c r="M8" s="145" t="s">
        <v>415</v>
      </c>
      <c r="N8" s="145" t="s">
        <v>6</v>
      </c>
      <c r="O8" s="145" t="s">
        <v>4</v>
      </c>
      <c r="P8" s="145"/>
      <c r="Q8" s="310">
        <v>64.465841258441898</v>
      </c>
      <c r="R8" s="149">
        <v>1.69326663663774</v>
      </c>
      <c r="T8" s="314" t="s">
        <v>180</v>
      </c>
      <c r="U8" s="98" t="s">
        <v>206</v>
      </c>
      <c r="V8" s="98">
        <f>COUNTIFS(A2:A200, "*_01", D2:D200, "Lower", M2:M200, "Perpendicular")</f>
        <v>3</v>
      </c>
      <c r="W8" s="178">
        <f>COUNTIFS($D$2:$D$200, "Lower", $M$2:$M$200, "Perpendicular", $K$2:$K$200, W3)</f>
        <v>0</v>
      </c>
      <c r="X8" s="178">
        <f t="shared" ref="X8:AA8" si="5">COUNTIFS($D$2:$D$200, "Lower", $M$2:$M$200, "Perpendicular", $K$2:$K$200, X3)</f>
        <v>0</v>
      </c>
      <c r="Y8" s="178">
        <f t="shared" si="5"/>
        <v>10</v>
      </c>
      <c r="Z8" s="178">
        <f t="shared" si="5"/>
        <v>0</v>
      </c>
      <c r="AA8" s="178">
        <f t="shared" si="5"/>
        <v>3</v>
      </c>
      <c r="AB8" s="99">
        <f t="shared" si="1"/>
        <v>13</v>
      </c>
    </row>
    <row r="9" spans="1:28" ht="20" customHeight="1">
      <c r="A9" s="145" t="s">
        <v>338</v>
      </c>
      <c r="B9" s="145">
        <v>42</v>
      </c>
      <c r="C9" s="145">
        <v>124</v>
      </c>
      <c r="D9" s="147" t="s">
        <v>414</v>
      </c>
      <c r="E9" s="147" t="s">
        <v>406</v>
      </c>
      <c r="F9" s="148">
        <v>42</v>
      </c>
      <c r="G9" s="145"/>
      <c r="H9" s="145"/>
      <c r="I9" s="145"/>
      <c r="J9" s="145">
        <v>2</v>
      </c>
      <c r="K9" s="145" t="s">
        <v>4</v>
      </c>
      <c r="L9" s="145" t="s">
        <v>406</v>
      </c>
      <c r="M9" s="145" t="s">
        <v>415</v>
      </c>
      <c r="N9" s="145" t="s">
        <v>12</v>
      </c>
      <c r="O9" s="145"/>
      <c r="P9" s="145" t="s">
        <v>4</v>
      </c>
      <c r="Q9" s="310">
        <v>64.465841258441898</v>
      </c>
      <c r="R9" s="149">
        <v>1.69326663663774</v>
      </c>
      <c r="T9" s="315"/>
      <c r="U9" s="100" t="s">
        <v>204</v>
      </c>
      <c r="V9" s="100">
        <f>COUNTIFS(A2:A200, "*_01", D2:D200, "Lower", M2:M200, "Horizontal")</f>
        <v>3</v>
      </c>
      <c r="W9" s="101">
        <f>COUNTIFS($D$2:$D$200, "Lower", $M$2:$M$200, "Horizontal", $K$2:$K$200, W3)</f>
        <v>0</v>
      </c>
      <c r="X9" s="101">
        <f t="shared" ref="X9:AA9" si="6">COUNTIFS($D$2:$D$200, "Lower", $M$2:$M$200, "Horizontal", $K$2:$K$200, X3)</f>
        <v>0</v>
      </c>
      <c r="Y9" s="101">
        <f t="shared" si="6"/>
        <v>9</v>
      </c>
      <c r="Z9" s="101">
        <f t="shared" si="6"/>
        <v>0</v>
      </c>
      <c r="AA9" s="101">
        <f t="shared" si="6"/>
        <v>1</v>
      </c>
      <c r="AB9" s="101">
        <f t="shared" si="1"/>
        <v>10</v>
      </c>
    </row>
    <row r="10" spans="1:28" ht="20" customHeight="1">
      <c r="A10" s="151" t="s">
        <v>344</v>
      </c>
      <c r="B10" s="151">
        <v>45</v>
      </c>
      <c r="C10" s="151">
        <v>124</v>
      </c>
      <c r="D10" s="152" t="s">
        <v>414</v>
      </c>
      <c r="E10" s="152" t="s">
        <v>406</v>
      </c>
      <c r="F10" s="153">
        <v>45</v>
      </c>
      <c r="G10" s="151">
        <v>106</v>
      </c>
      <c r="H10" s="151"/>
      <c r="I10" s="151"/>
      <c r="J10" s="151">
        <v>2</v>
      </c>
      <c r="K10" s="151" t="s">
        <v>4</v>
      </c>
      <c r="L10" s="151" t="s">
        <v>406</v>
      </c>
      <c r="M10" s="151" t="s">
        <v>415</v>
      </c>
      <c r="N10" s="151" t="s">
        <v>6</v>
      </c>
      <c r="O10" s="151" t="s">
        <v>4</v>
      </c>
      <c r="P10" s="151"/>
      <c r="Q10" s="310">
        <v>68.982674825138602</v>
      </c>
      <c r="R10" s="149">
        <v>2.3755247215964901</v>
      </c>
      <c r="T10" s="316" t="s">
        <v>178</v>
      </c>
      <c r="U10" s="103" t="s">
        <v>206</v>
      </c>
      <c r="V10" s="103">
        <f>COUNTIFS(A2:A200, "*_01", D2:D200, "Hair germ", M2:M200, "Perpendicular")</f>
        <v>4</v>
      </c>
      <c r="W10" s="178">
        <f>COUNTIFS($D$2:$D$200, "Hair germ", $M$2:$M$200, "Perpendicular", $K$2:$K$200, W3)</f>
        <v>0</v>
      </c>
      <c r="X10" s="178">
        <f t="shared" ref="X10:AA10" si="7">COUNTIFS($D$2:$D$200, "Hair germ", $M$2:$M$200, "Perpendicular", $K$2:$K$200, X3)</f>
        <v>0</v>
      </c>
      <c r="Y10" s="178">
        <f t="shared" si="7"/>
        <v>2</v>
      </c>
      <c r="Z10" s="178">
        <f t="shared" si="7"/>
        <v>7</v>
      </c>
      <c r="AA10" s="178">
        <f t="shared" si="7"/>
        <v>6</v>
      </c>
      <c r="AB10" s="104">
        <f t="shared" si="1"/>
        <v>15</v>
      </c>
    </row>
    <row r="11" spans="1:28" ht="20" customHeight="1">
      <c r="A11" s="151" t="s">
        <v>343</v>
      </c>
      <c r="B11" s="151">
        <v>45</v>
      </c>
      <c r="C11" s="151">
        <v>124</v>
      </c>
      <c r="D11" s="152" t="s">
        <v>414</v>
      </c>
      <c r="E11" s="152" t="s">
        <v>406</v>
      </c>
      <c r="F11" s="153">
        <v>45</v>
      </c>
      <c r="G11" s="151">
        <v>106</v>
      </c>
      <c r="H11" s="151"/>
      <c r="I11" s="151"/>
      <c r="J11" s="151">
        <v>2</v>
      </c>
      <c r="K11" s="151" t="s">
        <v>4</v>
      </c>
      <c r="L11" s="151" t="s">
        <v>406</v>
      </c>
      <c r="M11" s="151" t="s">
        <v>415</v>
      </c>
      <c r="N11" s="151" t="s">
        <v>6</v>
      </c>
      <c r="O11" s="151" t="s">
        <v>4</v>
      </c>
      <c r="P11" s="151"/>
      <c r="Q11" s="310">
        <v>68.982674825138602</v>
      </c>
      <c r="R11" s="149">
        <v>2.3755247215964901</v>
      </c>
      <c r="T11" s="315"/>
      <c r="U11" s="100" t="s">
        <v>204</v>
      </c>
      <c r="V11" s="100">
        <f>COUNTIFS(A2:A200, "*_01", D2:D200, "Hair germ", M2:M200, "Horizontal")</f>
        <v>3</v>
      </c>
      <c r="W11" s="101">
        <f>COUNTIFS($D$2:$D$200, "Hair germ", $M$2:$M$200, "Horizontal", $K$2:$K$200, W3)</f>
        <v>0</v>
      </c>
      <c r="X11" s="101">
        <f t="shared" ref="X11:AA11" si="8">COUNTIFS($D$2:$D$200, "Hair germ", $M$2:$M$200, "Horizontal", $K$2:$K$200, X3)</f>
        <v>0</v>
      </c>
      <c r="Y11" s="101">
        <f t="shared" si="8"/>
        <v>0</v>
      </c>
      <c r="Z11" s="101">
        <f t="shared" si="8"/>
        <v>6</v>
      </c>
      <c r="AA11" s="101">
        <f t="shared" si="8"/>
        <v>5</v>
      </c>
      <c r="AB11" s="101">
        <f t="shared" si="1"/>
        <v>11</v>
      </c>
    </row>
    <row r="12" spans="1:28" ht="20" customHeight="1">
      <c r="A12" s="151" t="s">
        <v>342</v>
      </c>
      <c r="B12" s="151">
        <v>45</v>
      </c>
      <c r="C12" s="154" t="s">
        <v>341</v>
      </c>
      <c r="D12" s="152" t="s">
        <v>414</v>
      </c>
      <c r="E12" s="152" t="s">
        <v>406</v>
      </c>
      <c r="F12" s="153">
        <v>45</v>
      </c>
      <c r="G12" s="151"/>
      <c r="H12" s="151"/>
      <c r="I12" s="151"/>
      <c r="J12" s="151">
        <v>2</v>
      </c>
      <c r="K12" s="151" t="s">
        <v>4</v>
      </c>
      <c r="L12" s="151" t="s">
        <v>406</v>
      </c>
      <c r="M12" s="151" t="s">
        <v>415</v>
      </c>
      <c r="N12" s="151" t="s">
        <v>12</v>
      </c>
      <c r="O12" s="151"/>
      <c r="P12" s="151" t="s">
        <v>4</v>
      </c>
      <c r="Q12" s="310">
        <v>68.982674825138602</v>
      </c>
      <c r="R12" s="149">
        <v>2.3755247215964901</v>
      </c>
      <c r="T12" s="104"/>
      <c r="U12" s="104"/>
      <c r="V12" s="104"/>
      <c r="W12" s="104"/>
      <c r="X12" s="104"/>
      <c r="Y12" s="104"/>
      <c r="Z12" s="104"/>
      <c r="AA12" s="104"/>
    </row>
    <row r="13" spans="1:28" ht="20" customHeight="1">
      <c r="A13" s="145" t="s">
        <v>347</v>
      </c>
      <c r="B13" s="145">
        <v>43</v>
      </c>
      <c r="C13" s="145">
        <v>124</v>
      </c>
      <c r="D13" s="147" t="s">
        <v>414</v>
      </c>
      <c r="E13" s="147" t="s">
        <v>406</v>
      </c>
      <c r="F13" s="148">
        <v>43</v>
      </c>
      <c r="G13" s="145"/>
      <c r="H13" s="145"/>
      <c r="I13" s="145"/>
      <c r="J13" s="145">
        <v>2</v>
      </c>
      <c r="K13" s="145" t="s">
        <v>4</v>
      </c>
      <c r="L13" s="145" t="s">
        <v>406</v>
      </c>
      <c r="M13" s="145" t="s">
        <v>415</v>
      </c>
      <c r="N13" s="145" t="s">
        <v>12</v>
      </c>
      <c r="O13" s="145"/>
      <c r="P13" s="145" t="s">
        <v>4</v>
      </c>
      <c r="Q13" s="310">
        <v>84.800223338848696</v>
      </c>
      <c r="R13" s="149">
        <v>2.30390725876619</v>
      </c>
      <c r="T13" s="104"/>
      <c r="U13" s="104"/>
      <c r="V13" s="104"/>
      <c r="W13" s="104"/>
      <c r="X13" s="104"/>
      <c r="Y13" s="104"/>
      <c r="Z13" s="104"/>
      <c r="AA13" s="104"/>
    </row>
    <row r="14" spans="1:28" ht="20" customHeight="1">
      <c r="A14" s="145" t="s">
        <v>346</v>
      </c>
      <c r="B14" s="145">
        <v>43</v>
      </c>
      <c r="C14" s="145">
        <v>124</v>
      </c>
      <c r="D14" s="147" t="s">
        <v>414</v>
      </c>
      <c r="E14" s="147" t="s">
        <v>406</v>
      </c>
      <c r="F14" s="148">
        <v>43</v>
      </c>
      <c r="G14" s="145">
        <v>105</v>
      </c>
      <c r="H14" s="145"/>
      <c r="I14" s="145"/>
      <c r="J14" s="145">
        <v>2</v>
      </c>
      <c r="K14" s="145" t="s">
        <v>416</v>
      </c>
      <c r="L14" s="145" t="s">
        <v>15</v>
      </c>
      <c r="M14" s="145" t="s">
        <v>415</v>
      </c>
      <c r="N14" s="145" t="s">
        <v>6</v>
      </c>
      <c r="O14" s="145" t="s">
        <v>416</v>
      </c>
      <c r="P14" s="145"/>
      <c r="Q14" s="310">
        <v>84.800223338848696</v>
      </c>
      <c r="R14" s="149">
        <v>2.30390725876619</v>
      </c>
      <c r="T14" s="319" t="s">
        <v>200</v>
      </c>
      <c r="U14" s="317" t="s">
        <v>191</v>
      </c>
      <c r="V14" s="314" t="s">
        <v>190</v>
      </c>
      <c r="W14" s="322" t="s">
        <v>189</v>
      </c>
      <c r="X14" s="322"/>
      <c r="Y14" s="322"/>
      <c r="Z14" s="322"/>
      <c r="AA14" s="322"/>
      <c r="AB14" s="320" t="s">
        <v>188</v>
      </c>
    </row>
    <row r="15" spans="1:28" ht="20" customHeight="1">
      <c r="A15" s="145" t="s">
        <v>345</v>
      </c>
      <c r="B15" s="145">
        <v>43</v>
      </c>
      <c r="C15" s="145">
        <v>124</v>
      </c>
      <c r="D15" s="147" t="s">
        <v>414</v>
      </c>
      <c r="E15" s="147" t="s">
        <v>406</v>
      </c>
      <c r="F15" s="148">
        <v>43</v>
      </c>
      <c r="G15" s="145">
        <v>105</v>
      </c>
      <c r="H15" s="145"/>
      <c r="I15" s="145"/>
      <c r="J15" s="145">
        <v>2</v>
      </c>
      <c r="K15" s="145" t="s">
        <v>416</v>
      </c>
      <c r="L15" s="145" t="s">
        <v>15</v>
      </c>
      <c r="M15" s="145" t="s">
        <v>415</v>
      </c>
      <c r="N15" s="145" t="s">
        <v>6</v>
      </c>
      <c r="O15" s="145" t="s">
        <v>416</v>
      </c>
      <c r="P15" s="145"/>
      <c r="Q15" s="310">
        <v>84.800223338848696</v>
      </c>
      <c r="R15" s="149">
        <v>2.30390725876619</v>
      </c>
      <c r="T15" s="319"/>
      <c r="U15" s="318"/>
      <c r="V15" s="315"/>
      <c r="W15" s="96" t="s">
        <v>4</v>
      </c>
      <c r="X15" s="96" t="s">
        <v>67</v>
      </c>
      <c r="Y15" s="96" t="s">
        <v>5</v>
      </c>
      <c r="Z15" s="96" t="s">
        <v>1</v>
      </c>
      <c r="AA15" s="96" t="s">
        <v>186</v>
      </c>
      <c r="AB15" s="321"/>
    </row>
    <row r="16" spans="1:28" ht="20" customHeight="1">
      <c r="A16" s="155" t="s">
        <v>333</v>
      </c>
      <c r="B16" s="155">
        <v>39</v>
      </c>
      <c r="C16" s="155">
        <v>124</v>
      </c>
      <c r="D16" s="156" t="s">
        <v>67</v>
      </c>
      <c r="E16" s="156" t="s">
        <v>406</v>
      </c>
      <c r="F16" s="157">
        <v>39</v>
      </c>
      <c r="G16" s="155"/>
      <c r="H16" s="155"/>
      <c r="I16" s="155"/>
      <c r="J16" s="155">
        <v>3</v>
      </c>
      <c r="K16" s="155" t="s">
        <v>67</v>
      </c>
      <c r="L16" s="155" t="s">
        <v>406</v>
      </c>
      <c r="M16" s="155" t="s">
        <v>415</v>
      </c>
      <c r="N16" s="155" t="s">
        <v>12</v>
      </c>
      <c r="O16" s="155"/>
      <c r="P16" s="155" t="s">
        <v>67</v>
      </c>
      <c r="Q16" s="310">
        <v>57.838538806996098</v>
      </c>
      <c r="R16" s="149">
        <v>0.81782755256623896</v>
      </c>
      <c r="T16" s="319"/>
      <c r="U16" s="108" t="s">
        <v>184</v>
      </c>
      <c r="V16" s="109">
        <f>V4</f>
        <v>5</v>
      </c>
      <c r="W16" s="99">
        <f>COUNTIFS($D$2:$D$200, "IFE", $M$2:$M$200, "Perpendicular", $O$2:$O$200, W15)</f>
        <v>7</v>
      </c>
      <c r="X16" s="99">
        <f t="shared" ref="X16:AA16" si="9">COUNTIFS($D$2:$D$200, "IFE", $M$2:$M$200, "Perpendicular", $O$2:$O$200, X15)</f>
        <v>0</v>
      </c>
      <c r="Y16" s="99">
        <f t="shared" si="9"/>
        <v>0</v>
      </c>
      <c r="Z16" s="99">
        <f t="shared" si="9"/>
        <v>0</v>
      </c>
      <c r="AA16" s="99">
        <f t="shared" si="9"/>
        <v>2</v>
      </c>
      <c r="AB16" s="99">
        <f>SUM(W16:AA16)</f>
        <v>9</v>
      </c>
    </row>
    <row r="17" spans="1:28" ht="20" customHeight="1">
      <c r="A17" s="155" t="s">
        <v>332</v>
      </c>
      <c r="B17" s="155">
        <v>39</v>
      </c>
      <c r="C17" s="155">
        <v>124</v>
      </c>
      <c r="D17" s="156" t="s">
        <v>67</v>
      </c>
      <c r="E17" s="156" t="s">
        <v>406</v>
      </c>
      <c r="F17" s="157">
        <v>39</v>
      </c>
      <c r="G17" s="155">
        <v>74</v>
      </c>
      <c r="H17" s="155">
        <v>95</v>
      </c>
      <c r="I17" s="155"/>
      <c r="J17" s="155">
        <v>3</v>
      </c>
      <c r="K17" s="155" t="s">
        <v>67</v>
      </c>
      <c r="L17" s="155" t="s">
        <v>406</v>
      </c>
      <c r="M17" s="155" t="s">
        <v>415</v>
      </c>
      <c r="N17" s="155" t="s">
        <v>6</v>
      </c>
      <c r="O17" s="155" t="s">
        <v>67</v>
      </c>
      <c r="P17" s="155"/>
      <c r="Q17" s="310">
        <v>57.838538806996098</v>
      </c>
      <c r="R17" s="149">
        <v>0.81782755256623896</v>
      </c>
      <c r="T17" s="319"/>
      <c r="U17" s="110" t="s">
        <v>182</v>
      </c>
      <c r="V17" s="111">
        <f>V6</f>
        <v>4</v>
      </c>
      <c r="W17" s="178">
        <f>COUNTIFS($D$2:$D$200, "Upper", $M$2:$M$200, "Perpendicular", $O$2:$O$200, W15)</f>
        <v>0</v>
      </c>
      <c r="X17" s="178">
        <f t="shared" ref="X17:AA17" si="10">COUNTIFS($D$2:$D$200, "Upper", $M$2:$M$200, "Perpendicular", $O$2:$O$200, X15)</f>
        <v>7</v>
      </c>
      <c r="Y17" s="178">
        <f t="shared" si="10"/>
        <v>1</v>
      </c>
      <c r="Z17" s="178">
        <f t="shared" si="10"/>
        <v>0</v>
      </c>
      <c r="AA17" s="178">
        <f t="shared" si="10"/>
        <v>2</v>
      </c>
      <c r="AB17" s="104">
        <f>SUM(W17:AA17)</f>
        <v>10</v>
      </c>
    </row>
    <row r="18" spans="1:28" s="3" customFormat="1" ht="20" customHeight="1">
      <c r="A18" s="155" t="s">
        <v>331</v>
      </c>
      <c r="B18" s="155">
        <v>39</v>
      </c>
      <c r="C18" s="155">
        <v>124</v>
      </c>
      <c r="D18" s="156" t="s">
        <v>67</v>
      </c>
      <c r="E18" s="156" t="s">
        <v>406</v>
      </c>
      <c r="F18" s="157">
        <v>39</v>
      </c>
      <c r="G18" s="155">
        <v>74</v>
      </c>
      <c r="H18" s="155">
        <v>95</v>
      </c>
      <c r="I18" s="155"/>
      <c r="J18" s="155">
        <v>3</v>
      </c>
      <c r="K18" s="155" t="s">
        <v>67</v>
      </c>
      <c r="L18" s="155" t="s">
        <v>406</v>
      </c>
      <c r="M18" s="155" t="s">
        <v>415</v>
      </c>
      <c r="N18" s="155" t="s">
        <v>6</v>
      </c>
      <c r="O18" s="155" t="s">
        <v>67</v>
      </c>
      <c r="P18" s="155"/>
      <c r="Q18" s="310">
        <v>57.838538806996098</v>
      </c>
      <c r="R18" s="149">
        <v>0.81782755256623896</v>
      </c>
      <c r="T18" s="319"/>
      <c r="U18" s="110" t="s">
        <v>180</v>
      </c>
      <c r="V18" s="111">
        <f>V8</f>
        <v>3</v>
      </c>
      <c r="W18" s="178">
        <f>COUNTIFS($D$2:$D$200, "Lower", $M$2:$M$200, "Perpendicular", $O$2:$O$200, W15)</f>
        <v>0</v>
      </c>
      <c r="X18" s="178">
        <f t="shared" ref="X18:AA18" si="11">COUNTIFS($D$2:$D$200, "Lower", $M$2:$M$200, "Perpendicular", $O$2:$O$200, X15)</f>
        <v>0</v>
      </c>
      <c r="Y18" s="178">
        <f t="shared" si="11"/>
        <v>4</v>
      </c>
      <c r="Z18" s="178">
        <f t="shared" si="11"/>
        <v>0</v>
      </c>
      <c r="AA18" s="178">
        <f t="shared" si="11"/>
        <v>1</v>
      </c>
      <c r="AB18" s="104">
        <f>SUM(W18:AA18)</f>
        <v>5</v>
      </c>
    </row>
    <row r="19" spans="1:28" s="3" customFormat="1" ht="20" customHeight="1">
      <c r="A19" s="155" t="s">
        <v>330</v>
      </c>
      <c r="B19" s="155">
        <v>39</v>
      </c>
      <c r="C19" s="155">
        <v>124</v>
      </c>
      <c r="D19" s="156" t="s">
        <v>67</v>
      </c>
      <c r="E19" s="156" t="s">
        <v>406</v>
      </c>
      <c r="F19" s="157">
        <v>39</v>
      </c>
      <c r="G19" s="155">
        <v>74</v>
      </c>
      <c r="H19" s="155"/>
      <c r="I19" s="155"/>
      <c r="J19" s="155">
        <v>3</v>
      </c>
      <c r="K19" s="155" t="s">
        <v>5</v>
      </c>
      <c r="L19" s="155" t="s">
        <v>406</v>
      </c>
      <c r="M19" s="155" t="s">
        <v>415</v>
      </c>
      <c r="N19" s="155" t="s">
        <v>6</v>
      </c>
      <c r="O19" s="155" t="s">
        <v>5</v>
      </c>
      <c r="P19" s="155"/>
      <c r="Q19" s="310">
        <v>57.838538806996098</v>
      </c>
      <c r="R19" s="149">
        <v>0.81782755256623896</v>
      </c>
      <c r="T19" s="319"/>
      <c r="U19" s="112" t="s">
        <v>178</v>
      </c>
      <c r="V19" s="113">
        <f>V10</f>
        <v>4</v>
      </c>
      <c r="W19" s="114">
        <f>COUNTIFS($D$2:$D$200, "Hair germ", $M$2:$M$200, "Perpendicular", $O$2:$O$200, W15)</f>
        <v>0</v>
      </c>
      <c r="X19" s="114">
        <f t="shared" ref="X19:AA19" si="12">COUNTIFS($D$2:$D$200, "Hair germ", $M$2:$M$200, "Perpendicular", $O$2:$O$200, X15)</f>
        <v>0</v>
      </c>
      <c r="Y19" s="114">
        <f t="shared" si="12"/>
        <v>2</v>
      </c>
      <c r="Z19" s="114">
        <f t="shared" si="12"/>
        <v>2</v>
      </c>
      <c r="AA19" s="114">
        <f t="shared" si="12"/>
        <v>4</v>
      </c>
      <c r="AB19" s="114">
        <f>SUM(W19:AA19)</f>
        <v>8</v>
      </c>
    </row>
    <row r="20" spans="1:28" s="3" customFormat="1" ht="20" customHeight="1">
      <c r="A20" s="158" t="s">
        <v>337</v>
      </c>
      <c r="B20" s="158">
        <v>41</v>
      </c>
      <c r="C20" s="158">
        <v>124</v>
      </c>
      <c r="D20" s="159" t="s">
        <v>67</v>
      </c>
      <c r="E20" s="159" t="s">
        <v>406</v>
      </c>
      <c r="F20" s="160">
        <v>41</v>
      </c>
      <c r="G20" s="158">
        <v>80</v>
      </c>
      <c r="H20" s="158"/>
      <c r="I20" s="158"/>
      <c r="J20" s="158">
        <v>3</v>
      </c>
      <c r="K20" s="158" t="s">
        <v>4</v>
      </c>
      <c r="L20" s="158" t="s">
        <v>406</v>
      </c>
      <c r="M20" s="158" t="s">
        <v>415</v>
      </c>
      <c r="N20" s="158" t="s">
        <v>12</v>
      </c>
      <c r="O20" s="158"/>
      <c r="P20" s="158" t="s">
        <v>4</v>
      </c>
      <c r="Q20" s="310">
        <v>62.113833112471397</v>
      </c>
      <c r="R20" s="149">
        <v>1.0533602474594299</v>
      </c>
      <c r="T20" s="115"/>
      <c r="U20" s="104"/>
      <c r="V20" s="104"/>
      <c r="W20" s="104"/>
      <c r="X20" s="104"/>
      <c r="Y20" s="104"/>
      <c r="Z20" s="104"/>
      <c r="AA20" s="104"/>
      <c r="AB20" s="70"/>
    </row>
    <row r="21" spans="1:28" s="3" customFormat="1" ht="20" customHeight="1">
      <c r="A21" s="158" t="s">
        <v>336</v>
      </c>
      <c r="B21" s="158">
        <v>41</v>
      </c>
      <c r="C21" s="158">
        <v>124</v>
      </c>
      <c r="D21" s="159" t="s">
        <v>67</v>
      </c>
      <c r="E21" s="159" t="s">
        <v>406</v>
      </c>
      <c r="F21" s="160">
        <v>41</v>
      </c>
      <c r="G21" s="158">
        <v>80</v>
      </c>
      <c r="H21" s="158"/>
      <c r="I21" s="158"/>
      <c r="J21" s="158">
        <v>3</v>
      </c>
      <c r="K21" s="158" t="s">
        <v>67</v>
      </c>
      <c r="L21" s="158" t="s">
        <v>406</v>
      </c>
      <c r="M21" s="158" t="s">
        <v>415</v>
      </c>
      <c r="N21" s="158" t="s">
        <v>12</v>
      </c>
      <c r="O21" s="158"/>
      <c r="P21" s="158" t="s">
        <v>67</v>
      </c>
      <c r="Q21" s="310">
        <v>62.113833112471397</v>
      </c>
      <c r="R21" s="149">
        <v>1.0533602474594299</v>
      </c>
      <c r="T21" s="319" t="s">
        <v>481</v>
      </c>
      <c r="U21" s="317" t="s">
        <v>191</v>
      </c>
      <c r="V21" s="314" t="s">
        <v>190</v>
      </c>
      <c r="W21" s="322" t="s">
        <v>189</v>
      </c>
      <c r="X21" s="322"/>
      <c r="Y21" s="322"/>
      <c r="Z21" s="322"/>
      <c r="AA21" s="322"/>
      <c r="AB21" s="320" t="s">
        <v>188</v>
      </c>
    </row>
    <row r="22" spans="1:28" ht="20" customHeight="1">
      <c r="A22" s="158" t="s">
        <v>335</v>
      </c>
      <c r="B22" s="158">
        <v>41</v>
      </c>
      <c r="C22" s="158">
        <v>124</v>
      </c>
      <c r="D22" s="159" t="s">
        <v>67</v>
      </c>
      <c r="E22" s="159" t="s">
        <v>406</v>
      </c>
      <c r="F22" s="160">
        <v>41</v>
      </c>
      <c r="G22" s="158">
        <v>70</v>
      </c>
      <c r="H22" s="158"/>
      <c r="I22" s="158"/>
      <c r="J22" s="158">
        <v>3</v>
      </c>
      <c r="K22" s="158" t="s">
        <v>14</v>
      </c>
      <c r="L22" s="158" t="s">
        <v>15</v>
      </c>
      <c r="M22" s="158" t="s">
        <v>415</v>
      </c>
      <c r="N22" s="158" t="s">
        <v>6</v>
      </c>
      <c r="O22" s="158" t="s">
        <v>14</v>
      </c>
      <c r="P22" s="158"/>
      <c r="Q22" s="310">
        <v>62.113833112471397</v>
      </c>
      <c r="R22" s="149">
        <v>1.0533602474594299</v>
      </c>
      <c r="T22" s="319"/>
      <c r="U22" s="318"/>
      <c r="V22" s="315"/>
      <c r="W22" s="96" t="s">
        <v>4</v>
      </c>
      <c r="X22" s="96" t="s">
        <v>67</v>
      </c>
      <c r="Y22" s="96" t="s">
        <v>5</v>
      </c>
      <c r="Z22" s="96" t="s">
        <v>1</v>
      </c>
      <c r="AA22" s="96" t="s">
        <v>186</v>
      </c>
      <c r="AB22" s="321"/>
    </row>
    <row r="23" spans="1:28" ht="20" customHeight="1">
      <c r="A23" s="158" t="s">
        <v>334</v>
      </c>
      <c r="B23" s="158">
        <v>41</v>
      </c>
      <c r="C23" s="158">
        <v>124</v>
      </c>
      <c r="D23" s="159" t="s">
        <v>67</v>
      </c>
      <c r="E23" s="159" t="s">
        <v>406</v>
      </c>
      <c r="F23" s="160">
        <v>41</v>
      </c>
      <c r="G23" s="158">
        <v>70</v>
      </c>
      <c r="H23" s="158"/>
      <c r="I23" s="158"/>
      <c r="J23" s="158">
        <v>3</v>
      </c>
      <c r="K23" s="158" t="s">
        <v>14</v>
      </c>
      <c r="L23" s="158" t="s">
        <v>15</v>
      </c>
      <c r="M23" s="158" t="s">
        <v>415</v>
      </c>
      <c r="N23" s="158" t="s">
        <v>6</v>
      </c>
      <c r="O23" s="158" t="s">
        <v>14</v>
      </c>
      <c r="P23" s="158"/>
      <c r="Q23" s="310">
        <v>62.113833112471397</v>
      </c>
      <c r="R23" s="149">
        <v>1.0533602474594299</v>
      </c>
      <c r="T23" s="319"/>
      <c r="U23" s="108" t="s">
        <v>184</v>
      </c>
      <c r="V23" s="109">
        <f>V4</f>
        <v>5</v>
      </c>
      <c r="W23" s="99">
        <f>COUNTIFS($D$2:$D$200, "IFE", $M$2:$M$200, "Perpendicular", $P$2:$P$200, W22)</f>
        <v>5</v>
      </c>
      <c r="X23" s="99">
        <f t="shared" ref="X23:AA23" si="13">COUNTIFS($D$2:$D$200, "IFE", $M$2:$M$200, "Perpendicular", $P$2:$P$200, X22)</f>
        <v>0</v>
      </c>
      <c r="Y23" s="99">
        <f t="shared" si="13"/>
        <v>0</v>
      </c>
      <c r="Z23" s="99">
        <f t="shared" si="13"/>
        <v>0</v>
      </c>
      <c r="AA23" s="99">
        <f t="shared" si="13"/>
        <v>0</v>
      </c>
      <c r="AB23" s="99">
        <f>SUM(W23:AA23)</f>
        <v>5</v>
      </c>
    </row>
    <row r="24" spans="1:28" ht="20" customHeight="1">
      <c r="A24" s="155" t="s">
        <v>417</v>
      </c>
      <c r="B24" s="155">
        <v>19</v>
      </c>
      <c r="C24" s="155">
        <v>124</v>
      </c>
      <c r="D24" s="156" t="s">
        <v>67</v>
      </c>
      <c r="E24" s="156" t="s">
        <v>406</v>
      </c>
      <c r="F24" s="157">
        <v>19</v>
      </c>
      <c r="G24" s="155">
        <v>57</v>
      </c>
      <c r="H24" s="155"/>
      <c r="I24" s="155"/>
      <c r="J24" s="155">
        <v>2</v>
      </c>
      <c r="K24" s="155" t="s">
        <v>4</v>
      </c>
      <c r="L24" s="155" t="s">
        <v>406</v>
      </c>
      <c r="M24" s="155" t="s">
        <v>415</v>
      </c>
      <c r="N24" s="155" t="s">
        <v>12</v>
      </c>
      <c r="O24" s="155"/>
      <c r="P24" s="155" t="s">
        <v>4</v>
      </c>
      <c r="Q24" s="311">
        <v>64.527428220411508</v>
      </c>
      <c r="R24" s="149">
        <v>1.3525959494174</v>
      </c>
      <c r="T24" s="319"/>
      <c r="U24" s="110" t="s">
        <v>182</v>
      </c>
      <c r="V24" s="111">
        <f>V6</f>
        <v>4</v>
      </c>
      <c r="W24" s="178">
        <f>COUNTIFS($D$2:$D$200, "Upper", $M$2:$M$200, "Perpendicular", $P$2:$P$200, W22)</f>
        <v>2</v>
      </c>
      <c r="X24" s="178">
        <f t="shared" ref="X24:AA24" si="14">COUNTIFS($D$2:$D$200, "Upper", $M$2:$M$200, "Perpendicular", $P$2:$P$200, X22)</f>
        <v>3</v>
      </c>
      <c r="Y24" s="178">
        <f t="shared" si="14"/>
        <v>0</v>
      </c>
      <c r="Z24" s="178">
        <f t="shared" si="14"/>
        <v>0</v>
      </c>
      <c r="AA24" s="178">
        <f t="shared" si="14"/>
        <v>0</v>
      </c>
      <c r="AB24" s="104">
        <f>SUM(W24:AA24)</f>
        <v>5</v>
      </c>
    </row>
    <row r="25" spans="1:28" ht="20" customHeight="1">
      <c r="A25" s="155" t="s">
        <v>418</v>
      </c>
      <c r="B25" s="155">
        <v>19</v>
      </c>
      <c r="C25" s="155">
        <v>124</v>
      </c>
      <c r="D25" s="156" t="s">
        <v>67</v>
      </c>
      <c r="E25" s="156" t="s">
        <v>406</v>
      </c>
      <c r="F25" s="157">
        <v>19</v>
      </c>
      <c r="G25" s="155">
        <v>57</v>
      </c>
      <c r="H25" s="155"/>
      <c r="I25" s="155"/>
      <c r="J25" s="155">
        <v>2</v>
      </c>
      <c r="K25" s="155" t="s">
        <v>67</v>
      </c>
      <c r="L25" s="155" t="s">
        <v>406</v>
      </c>
      <c r="M25" s="155" t="s">
        <v>415</v>
      </c>
      <c r="N25" s="155" t="s">
        <v>6</v>
      </c>
      <c r="O25" s="155" t="s">
        <v>67</v>
      </c>
      <c r="P25" s="155"/>
      <c r="Q25" s="311">
        <v>64.527428220411508</v>
      </c>
      <c r="R25" s="149">
        <v>1.3525959494174</v>
      </c>
      <c r="T25" s="319"/>
      <c r="U25" s="110" t="s">
        <v>180</v>
      </c>
      <c r="V25" s="111">
        <f>V8</f>
        <v>3</v>
      </c>
      <c r="W25" s="178">
        <f>COUNTIFS($D$2:$D$200, "Lower", $M$2:$M$200, "Perpendicular", $P$2:$P$200, W22)</f>
        <v>0</v>
      </c>
      <c r="X25" s="178">
        <f t="shared" ref="X25:AA25" si="15">COUNTIFS($D$2:$D$200, "Lower", $M$2:$M$200, "Perpendicular", $P$2:$P$200, X22)</f>
        <v>0</v>
      </c>
      <c r="Y25" s="178">
        <f t="shared" si="15"/>
        <v>6</v>
      </c>
      <c r="Z25" s="178">
        <f t="shared" si="15"/>
        <v>0</v>
      </c>
      <c r="AA25" s="178">
        <f t="shared" si="15"/>
        <v>2</v>
      </c>
      <c r="AB25" s="104">
        <f>SUM(W25:AA25)</f>
        <v>8</v>
      </c>
    </row>
    <row r="26" spans="1:28" ht="20" customHeight="1">
      <c r="A26" s="155" t="s">
        <v>419</v>
      </c>
      <c r="B26" s="155">
        <v>19</v>
      </c>
      <c r="C26" s="155">
        <v>124</v>
      </c>
      <c r="D26" s="156" t="s">
        <v>67</v>
      </c>
      <c r="E26" s="156" t="s">
        <v>406</v>
      </c>
      <c r="F26" s="157">
        <v>19</v>
      </c>
      <c r="G26" s="155"/>
      <c r="H26" s="155"/>
      <c r="I26" s="155"/>
      <c r="J26" s="155">
        <v>2</v>
      </c>
      <c r="K26" s="155" t="s">
        <v>67</v>
      </c>
      <c r="L26" s="155" t="s">
        <v>406</v>
      </c>
      <c r="M26" s="155" t="s">
        <v>415</v>
      </c>
      <c r="N26" s="155" t="s">
        <v>6</v>
      </c>
      <c r="O26" s="155" t="s">
        <v>67</v>
      </c>
      <c r="P26" s="155"/>
      <c r="Q26" s="311">
        <v>64.527428220411508</v>
      </c>
      <c r="R26" s="149">
        <v>1.3525959494174</v>
      </c>
      <c r="T26" s="319"/>
      <c r="U26" s="112" t="s">
        <v>178</v>
      </c>
      <c r="V26" s="113">
        <f>V10</f>
        <v>4</v>
      </c>
      <c r="W26" s="114">
        <f>COUNTIFS($D$2:$D$200, "Hair germ", $M$2:$M$200, "Perpendicular", $P$2:$P$200, W22)</f>
        <v>0</v>
      </c>
      <c r="X26" s="114">
        <f t="shared" ref="X26:AA26" si="16">COUNTIFS($D$2:$D$200, "Hair germ", $M$2:$M$200, "Perpendicular", $P$2:$P$200, X22)</f>
        <v>0</v>
      </c>
      <c r="Y26" s="114">
        <f t="shared" si="16"/>
        <v>0</v>
      </c>
      <c r="Z26" s="114">
        <f t="shared" si="16"/>
        <v>5</v>
      </c>
      <c r="AA26" s="114">
        <f t="shared" si="16"/>
        <v>2</v>
      </c>
      <c r="AB26" s="114">
        <f>SUM(W26:AA26)</f>
        <v>7</v>
      </c>
    </row>
    <row r="27" spans="1:28" ht="20" customHeight="1">
      <c r="A27" s="158" t="s">
        <v>420</v>
      </c>
      <c r="B27" s="158">
        <v>17</v>
      </c>
      <c r="C27" s="158">
        <v>124</v>
      </c>
      <c r="D27" s="159" t="s">
        <v>67</v>
      </c>
      <c r="E27" s="159" t="s">
        <v>406</v>
      </c>
      <c r="F27" s="160">
        <v>17</v>
      </c>
      <c r="G27" s="158"/>
      <c r="H27" s="158"/>
      <c r="I27" s="158"/>
      <c r="J27" s="158">
        <v>3</v>
      </c>
      <c r="K27" s="158" t="s">
        <v>67</v>
      </c>
      <c r="L27" s="158" t="s">
        <v>406</v>
      </c>
      <c r="M27" s="158" t="s">
        <v>415</v>
      </c>
      <c r="N27" s="158" t="s">
        <v>12</v>
      </c>
      <c r="O27" s="158"/>
      <c r="P27" s="158" t="s">
        <v>67</v>
      </c>
      <c r="Q27" s="311">
        <v>72.022148363999293</v>
      </c>
      <c r="R27" s="149">
        <v>1.8192227623981501</v>
      </c>
    </row>
    <row r="28" spans="1:28">
      <c r="A28" s="158" t="s">
        <v>421</v>
      </c>
      <c r="B28" s="158">
        <v>17</v>
      </c>
      <c r="C28" s="158">
        <v>124</v>
      </c>
      <c r="D28" s="159" t="s">
        <v>67</v>
      </c>
      <c r="E28" s="159" t="s">
        <v>406</v>
      </c>
      <c r="F28" s="160">
        <v>17</v>
      </c>
      <c r="G28" s="158">
        <v>80</v>
      </c>
      <c r="H28" s="158">
        <v>109</v>
      </c>
      <c r="I28" s="158"/>
      <c r="J28" s="158">
        <v>3</v>
      </c>
      <c r="K28" s="158" t="s">
        <v>67</v>
      </c>
      <c r="L28" s="158" t="s">
        <v>406</v>
      </c>
      <c r="M28" s="158" t="s">
        <v>415</v>
      </c>
      <c r="N28" s="158" t="s">
        <v>6</v>
      </c>
      <c r="O28" s="158" t="s">
        <v>67</v>
      </c>
      <c r="P28" s="158"/>
      <c r="Q28" s="311">
        <v>72.022148363999293</v>
      </c>
      <c r="R28" s="149">
        <v>1.8192227623981501</v>
      </c>
    </row>
    <row r="29" spans="1:28">
      <c r="A29" s="158" t="s">
        <v>422</v>
      </c>
      <c r="B29" s="158">
        <v>17</v>
      </c>
      <c r="C29" s="158">
        <v>124</v>
      </c>
      <c r="D29" s="159" t="s">
        <v>67</v>
      </c>
      <c r="E29" s="159" t="s">
        <v>406</v>
      </c>
      <c r="F29" s="160">
        <v>17</v>
      </c>
      <c r="G29" s="158">
        <v>80</v>
      </c>
      <c r="H29" s="158">
        <v>109</v>
      </c>
      <c r="I29" s="158"/>
      <c r="J29" s="158">
        <v>3</v>
      </c>
      <c r="K29" s="158" t="s">
        <v>67</v>
      </c>
      <c r="L29" s="158" t="s">
        <v>406</v>
      </c>
      <c r="M29" s="158" t="s">
        <v>415</v>
      </c>
      <c r="N29" s="158" t="s">
        <v>6</v>
      </c>
      <c r="O29" s="158" t="s">
        <v>67</v>
      </c>
      <c r="P29" s="158"/>
      <c r="Q29" s="311">
        <v>72.022148363999293</v>
      </c>
      <c r="R29" s="149">
        <v>1.8192227623981501</v>
      </c>
    </row>
    <row r="30" spans="1:28">
      <c r="A30" s="158" t="s">
        <v>423</v>
      </c>
      <c r="B30" s="158">
        <v>17</v>
      </c>
      <c r="C30" s="158">
        <v>124</v>
      </c>
      <c r="D30" s="159" t="s">
        <v>67</v>
      </c>
      <c r="E30" s="159" t="s">
        <v>406</v>
      </c>
      <c r="F30" s="160">
        <v>17</v>
      </c>
      <c r="G30" s="158">
        <v>80</v>
      </c>
      <c r="H30" s="158"/>
      <c r="I30" s="158"/>
      <c r="J30" s="158">
        <v>3</v>
      </c>
      <c r="K30" s="158" t="s">
        <v>67</v>
      </c>
      <c r="L30" s="158" t="s">
        <v>406</v>
      </c>
      <c r="M30" s="158" t="s">
        <v>415</v>
      </c>
      <c r="N30" s="158" t="s">
        <v>6</v>
      </c>
      <c r="O30" s="158" t="s">
        <v>67</v>
      </c>
      <c r="P30" s="158"/>
      <c r="Q30" s="311">
        <v>72.022148363999293</v>
      </c>
      <c r="R30" s="149">
        <v>1.8192227623981501</v>
      </c>
    </row>
    <row r="31" spans="1:28">
      <c r="A31" s="161" t="s">
        <v>329</v>
      </c>
      <c r="B31" s="161">
        <v>40</v>
      </c>
      <c r="C31" s="161">
        <v>124</v>
      </c>
      <c r="D31" s="124" t="s">
        <v>5</v>
      </c>
      <c r="E31" s="124" t="s">
        <v>406</v>
      </c>
      <c r="F31" s="138">
        <v>40</v>
      </c>
      <c r="G31" s="161"/>
      <c r="H31" s="161"/>
      <c r="I31" s="161"/>
      <c r="J31" s="161">
        <v>1</v>
      </c>
      <c r="K31" s="161" t="s">
        <v>14</v>
      </c>
      <c r="L31" s="161" t="s">
        <v>15</v>
      </c>
      <c r="M31" s="161" t="s">
        <v>415</v>
      </c>
      <c r="N31" s="161" t="s">
        <v>6</v>
      </c>
      <c r="O31" s="161" t="s">
        <v>14</v>
      </c>
      <c r="P31" s="161"/>
      <c r="Q31" s="310">
        <v>59.3129957595973</v>
      </c>
      <c r="R31" s="149">
        <v>0.90028643138699205</v>
      </c>
    </row>
    <row r="32" spans="1:28">
      <c r="A32" s="161" t="s">
        <v>328</v>
      </c>
      <c r="B32" s="161">
        <v>40</v>
      </c>
      <c r="C32" s="161">
        <v>124</v>
      </c>
      <c r="D32" s="124" t="s">
        <v>5</v>
      </c>
      <c r="E32" s="124" t="s">
        <v>406</v>
      </c>
      <c r="F32" s="138">
        <v>40</v>
      </c>
      <c r="G32" s="161"/>
      <c r="H32" s="161"/>
      <c r="I32" s="161"/>
      <c r="J32" s="161">
        <v>1</v>
      </c>
      <c r="K32" s="161" t="s">
        <v>5</v>
      </c>
      <c r="L32" s="161" t="s">
        <v>406</v>
      </c>
      <c r="M32" s="161" t="s">
        <v>415</v>
      </c>
      <c r="N32" s="161" t="s">
        <v>12</v>
      </c>
      <c r="O32" s="161"/>
      <c r="P32" s="161" t="s">
        <v>5</v>
      </c>
      <c r="Q32" s="310">
        <v>59.3129957595973</v>
      </c>
      <c r="R32" s="149">
        <v>0.90028643138699205</v>
      </c>
    </row>
    <row r="33" spans="1:18">
      <c r="A33" s="162" t="s">
        <v>424</v>
      </c>
      <c r="B33" s="162">
        <v>13</v>
      </c>
      <c r="C33" s="162">
        <v>124</v>
      </c>
      <c r="D33" s="163" t="s">
        <v>5</v>
      </c>
      <c r="E33" s="163" t="s">
        <v>406</v>
      </c>
      <c r="F33" s="164">
        <v>13</v>
      </c>
      <c r="G33" s="162">
        <v>65</v>
      </c>
      <c r="H33" s="162">
        <v>93</v>
      </c>
      <c r="I33" s="162"/>
      <c r="J33" s="162">
        <v>5</v>
      </c>
      <c r="K33" s="162" t="s">
        <v>5</v>
      </c>
      <c r="L33" s="162" t="s">
        <v>406</v>
      </c>
      <c r="M33" s="162" t="s">
        <v>415</v>
      </c>
      <c r="N33" s="162" t="s">
        <v>12</v>
      </c>
      <c r="O33" s="162"/>
      <c r="P33" s="162" t="s">
        <v>5</v>
      </c>
      <c r="Q33" s="311">
        <v>64.491449203112495</v>
      </c>
      <c r="R33" s="149">
        <v>1.8868313158404</v>
      </c>
    </row>
    <row r="34" spans="1:18">
      <c r="A34" s="162" t="s">
        <v>425</v>
      </c>
      <c r="B34" s="162">
        <v>13</v>
      </c>
      <c r="C34" s="162">
        <v>124</v>
      </c>
      <c r="D34" s="163" t="s">
        <v>5</v>
      </c>
      <c r="E34" s="163" t="s">
        <v>406</v>
      </c>
      <c r="F34" s="164">
        <v>13</v>
      </c>
      <c r="G34" s="162">
        <v>65</v>
      </c>
      <c r="H34" s="162">
        <v>93</v>
      </c>
      <c r="I34" s="162">
        <v>105</v>
      </c>
      <c r="J34" s="162">
        <v>5</v>
      </c>
      <c r="K34" s="162" t="s">
        <v>5</v>
      </c>
      <c r="L34" s="162" t="s">
        <v>406</v>
      </c>
      <c r="M34" s="162" t="s">
        <v>415</v>
      </c>
      <c r="N34" s="162" t="s">
        <v>12</v>
      </c>
      <c r="O34" s="162"/>
      <c r="P34" s="162" t="s">
        <v>5</v>
      </c>
      <c r="Q34" s="311">
        <v>64.491449203112495</v>
      </c>
      <c r="R34" s="149">
        <v>1.8868313158404</v>
      </c>
    </row>
    <row r="35" spans="1:18">
      <c r="A35" s="162" t="s">
        <v>426</v>
      </c>
      <c r="B35" s="162">
        <v>13</v>
      </c>
      <c r="C35" s="162">
        <v>124</v>
      </c>
      <c r="D35" s="163" t="s">
        <v>5</v>
      </c>
      <c r="E35" s="163" t="s">
        <v>406</v>
      </c>
      <c r="F35" s="164">
        <v>13</v>
      </c>
      <c r="G35" s="162">
        <v>65</v>
      </c>
      <c r="H35" s="162">
        <v>93</v>
      </c>
      <c r="I35" s="162">
        <v>105</v>
      </c>
      <c r="J35" s="162">
        <v>5</v>
      </c>
      <c r="K35" s="162" t="s">
        <v>5</v>
      </c>
      <c r="L35" s="162" t="s">
        <v>406</v>
      </c>
      <c r="M35" s="162" t="s">
        <v>415</v>
      </c>
      <c r="N35" s="162" t="s">
        <v>12</v>
      </c>
      <c r="O35" s="162"/>
      <c r="P35" s="162" t="s">
        <v>5</v>
      </c>
      <c r="Q35" s="311">
        <v>64.491449203112495</v>
      </c>
      <c r="R35" s="149">
        <v>1.8868313158404</v>
      </c>
    </row>
    <row r="36" spans="1:18">
      <c r="A36" s="162" t="s">
        <v>427</v>
      </c>
      <c r="B36" s="162">
        <v>13</v>
      </c>
      <c r="C36" s="162">
        <v>124</v>
      </c>
      <c r="D36" s="163" t="s">
        <v>5</v>
      </c>
      <c r="E36" s="163" t="s">
        <v>406</v>
      </c>
      <c r="F36" s="164">
        <v>13</v>
      </c>
      <c r="G36" s="162">
        <v>65</v>
      </c>
      <c r="H36" s="162">
        <v>101</v>
      </c>
      <c r="I36" s="162"/>
      <c r="J36" s="162">
        <v>5</v>
      </c>
      <c r="K36" s="162" t="s">
        <v>14</v>
      </c>
      <c r="L36" s="162" t="s">
        <v>15</v>
      </c>
      <c r="M36" s="162" t="s">
        <v>415</v>
      </c>
      <c r="N36" s="162" t="s">
        <v>12</v>
      </c>
      <c r="O36" s="162"/>
      <c r="P36" s="162" t="s">
        <v>14</v>
      </c>
      <c r="Q36" s="311">
        <v>64.491449203112495</v>
      </c>
      <c r="R36" s="149">
        <v>1.8868313158404</v>
      </c>
    </row>
    <row r="37" spans="1:18">
      <c r="A37" s="162" t="s">
        <v>428</v>
      </c>
      <c r="B37" s="162">
        <v>13</v>
      </c>
      <c r="C37" s="162">
        <v>124</v>
      </c>
      <c r="D37" s="163" t="s">
        <v>5</v>
      </c>
      <c r="E37" s="163" t="s">
        <v>406</v>
      </c>
      <c r="F37" s="164">
        <v>13</v>
      </c>
      <c r="G37" s="162">
        <v>65</v>
      </c>
      <c r="H37" s="162">
        <v>101</v>
      </c>
      <c r="I37" s="162"/>
      <c r="J37" s="162">
        <v>5</v>
      </c>
      <c r="K37" s="162" t="s">
        <v>14</v>
      </c>
      <c r="L37" s="162" t="s">
        <v>15</v>
      </c>
      <c r="M37" s="162" t="s">
        <v>415</v>
      </c>
      <c r="N37" s="162" t="s">
        <v>12</v>
      </c>
      <c r="O37" s="162"/>
      <c r="P37" s="162" t="s">
        <v>14</v>
      </c>
      <c r="Q37" s="311">
        <v>64.491449203112495</v>
      </c>
      <c r="R37" s="149">
        <v>1.8868313158404</v>
      </c>
    </row>
    <row r="38" spans="1:18">
      <c r="A38" s="162" t="s">
        <v>429</v>
      </c>
      <c r="B38" s="162">
        <v>13</v>
      </c>
      <c r="C38" s="162">
        <v>124</v>
      </c>
      <c r="D38" s="163" t="s">
        <v>5</v>
      </c>
      <c r="E38" s="163" t="s">
        <v>406</v>
      </c>
      <c r="F38" s="164">
        <v>13</v>
      </c>
      <c r="G38" s="162"/>
      <c r="H38" s="162"/>
      <c r="I38" s="162"/>
      <c r="J38" s="162">
        <v>5</v>
      </c>
      <c r="K38" s="162" t="s">
        <v>5</v>
      </c>
      <c r="L38" s="162" t="s">
        <v>406</v>
      </c>
      <c r="M38" s="162" t="s">
        <v>415</v>
      </c>
      <c r="N38" s="162" t="s">
        <v>6</v>
      </c>
      <c r="O38" s="162" t="s">
        <v>5</v>
      </c>
      <c r="P38" s="162"/>
      <c r="Q38" s="311">
        <v>64.491449203112495</v>
      </c>
      <c r="R38" s="149">
        <v>1.8868313158404</v>
      </c>
    </row>
    <row r="39" spans="1:18">
      <c r="A39" s="161" t="s">
        <v>430</v>
      </c>
      <c r="B39" s="161">
        <v>23</v>
      </c>
      <c r="C39" s="161">
        <v>124</v>
      </c>
      <c r="D39" s="124" t="s">
        <v>5</v>
      </c>
      <c r="E39" s="124" t="s">
        <v>406</v>
      </c>
      <c r="F39" s="138">
        <v>23</v>
      </c>
      <c r="G39" s="161">
        <v>79</v>
      </c>
      <c r="H39" s="161"/>
      <c r="I39" s="161"/>
      <c r="J39" s="161">
        <v>4</v>
      </c>
      <c r="K39" s="161" t="s">
        <v>5</v>
      </c>
      <c r="L39" s="161" t="s">
        <v>406</v>
      </c>
      <c r="M39" s="161" t="s">
        <v>415</v>
      </c>
      <c r="N39" s="161" t="s">
        <v>12</v>
      </c>
      <c r="O39" s="161"/>
      <c r="P39" s="161" t="s">
        <v>5</v>
      </c>
      <c r="Q39" s="311">
        <v>72.072174342182805</v>
      </c>
      <c r="R39" s="149">
        <v>1.8817764087962601</v>
      </c>
    </row>
    <row r="40" spans="1:18">
      <c r="A40" s="161" t="s">
        <v>431</v>
      </c>
      <c r="B40" s="161">
        <v>23</v>
      </c>
      <c r="C40" s="161">
        <v>124</v>
      </c>
      <c r="D40" s="124" t="s">
        <v>5</v>
      </c>
      <c r="E40" s="124" t="s">
        <v>406</v>
      </c>
      <c r="F40" s="138">
        <v>23</v>
      </c>
      <c r="G40" s="161">
        <v>79</v>
      </c>
      <c r="H40" s="161"/>
      <c r="I40" s="161"/>
      <c r="J40" s="161">
        <v>4</v>
      </c>
      <c r="K40" s="161" t="s">
        <v>5</v>
      </c>
      <c r="L40" s="161" t="s">
        <v>406</v>
      </c>
      <c r="M40" s="161" t="s">
        <v>415</v>
      </c>
      <c r="N40" s="161" t="s">
        <v>12</v>
      </c>
      <c r="O40" s="161"/>
      <c r="P40" s="161" t="s">
        <v>5</v>
      </c>
      <c r="Q40" s="311">
        <v>72.072174342182805</v>
      </c>
      <c r="R40" s="149">
        <v>1.8817764087962601</v>
      </c>
    </row>
    <row r="41" spans="1:18">
      <c r="A41" s="161" t="s">
        <v>432</v>
      </c>
      <c r="B41" s="161">
        <v>23</v>
      </c>
      <c r="C41" s="161">
        <v>124</v>
      </c>
      <c r="D41" s="124" t="s">
        <v>5</v>
      </c>
      <c r="E41" s="124" t="s">
        <v>406</v>
      </c>
      <c r="F41" s="138">
        <v>23</v>
      </c>
      <c r="G41" s="161">
        <v>84</v>
      </c>
      <c r="H41" s="161"/>
      <c r="I41" s="161"/>
      <c r="J41" s="161">
        <v>4</v>
      </c>
      <c r="K41" s="161" t="s">
        <v>5</v>
      </c>
      <c r="L41" s="161" t="s">
        <v>406</v>
      </c>
      <c r="M41" s="161" t="s">
        <v>415</v>
      </c>
      <c r="N41" s="161" t="s">
        <v>6</v>
      </c>
      <c r="O41" s="161" t="s">
        <v>5</v>
      </c>
      <c r="P41" s="161"/>
      <c r="Q41" s="311">
        <v>72.072174342182805</v>
      </c>
      <c r="R41" s="149">
        <v>1.8817764087962601</v>
      </c>
    </row>
    <row r="42" spans="1:18">
      <c r="A42" s="161" t="s">
        <v>433</v>
      </c>
      <c r="B42" s="161">
        <v>23</v>
      </c>
      <c r="C42" s="161">
        <v>124</v>
      </c>
      <c r="D42" s="124" t="s">
        <v>5</v>
      </c>
      <c r="E42" s="124" t="s">
        <v>406</v>
      </c>
      <c r="F42" s="138">
        <v>23</v>
      </c>
      <c r="G42" s="161">
        <v>84</v>
      </c>
      <c r="H42" s="161">
        <v>106</v>
      </c>
      <c r="I42" s="161"/>
      <c r="J42" s="161">
        <v>4</v>
      </c>
      <c r="K42" s="161" t="s">
        <v>5</v>
      </c>
      <c r="L42" s="161" t="s">
        <v>406</v>
      </c>
      <c r="M42" s="161" t="s">
        <v>415</v>
      </c>
      <c r="N42" s="161" t="s">
        <v>6</v>
      </c>
      <c r="O42" s="161" t="s">
        <v>5</v>
      </c>
      <c r="P42" s="161"/>
      <c r="Q42" s="311">
        <v>72.072174342182805</v>
      </c>
      <c r="R42" s="149">
        <v>1.8817764087962601</v>
      </c>
    </row>
    <row r="43" spans="1:18">
      <c r="A43" s="161" t="s">
        <v>434</v>
      </c>
      <c r="B43" s="161">
        <v>23</v>
      </c>
      <c r="C43" s="161">
        <v>124</v>
      </c>
      <c r="D43" s="124" t="s">
        <v>5</v>
      </c>
      <c r="E43" s="124" t="s">
        <v>406</v>
      </c>
      <c r="F43" s="138">
        <v>23</v>
      </c>
      <c r="G43" s="161">
        <v>84</v>
      </c>
      <c r="H43" s="161">
        <v>106</v>
      </c>
      <c r="I43" s="161"/>
      <c r="J43" s="161">
        <v>4</v>
      </c>
      <c r="K43" s="161" t="s">
        <v>5</v>
      </c>
      <c r="L43" s="161" t="s">
        <v>406</v>
      </c>
      <c r="M43" s="161" t="s">
        <v>415</v>
      </c>
      <c r="N43" s="161" t="s">
        <v>6</v>
      </c>
      <c r="O43" s="161" t="s">
        <v>5</v>
      </c>
      <c r="P43" s="161"/>
      <c r="Q43" s="311">
        <v>72.072174342182805</v>
      </c>
      <c r="R43" s="149">
        <v>1.8817764087962601</v>
      </c>
    </row>
    <row r="44" spans="1:18">
      <c r="A44" s="167" t="s">
        <v>327</v>
      </c>
      <c r="B44" s="167">
        <v>39</v>
      </c>
      <c r="C44" s="167">
        <v>124</v>
      </c>
      <c r="D44" s="169" t="s">
        <v>9</v>
      </c>
      <c r="E44" s="169" t="s">
        <v>406</v>
      </c>
      <c r="F44" s="168">
        <v>39</v>
      </c>
      <c r="G44" s="167">
        <v>121</v>
      </c>
      <c r="H44" s="167"/>
      <c r="I44" s="167"/>
      <c r="J44" s="167">
        <v>3</v>
      </c>
      <c r="K44" s="167" t="s">
        <v>14</v>
      </c>
      <c r="L44" s="167" t="s">
        <v>15</v>
      </c>
      <c r="M44" s="167" t="s">
        <v>206</v>
      </c>
      <c r="N44" s="167" t="s">
        <v>6</v>
      </c>
      <c r="O44" s="167" t="s">
        <v>14</v>
      </c>
      <c r="P44" s="167"/>
      <c r="Q44" s="310">
        <v>51.526632410888098</v>
      </c>
      <c r="R44" s="149">
        <v>2.4779150813627799</v>
      </c>
    </row>
    <row r="45" spans="1:18">
      <c r="A45" s="167" t="s">
        <v>326</v>
      </c>
      <c r="B45" s="167">
        <v>39</v>
      </c>
      <c r="C45" s="167">
        <v>124</v>
      </c>
      <c r="D45" s="169" t="s">
        <v>9</v>
      </c>
      <c r="E45" s="169" t="s">
        <v>406</v>
      </c>
      <c r="F45" s="168">
        <v>39</v>
      </c>
      <c r="G45" s="167">
        <v>121</v>
      </c>
      <c r="H45" s="167"/>
      <c r="I45" s="167"/>
      <c r="J45" s="167">
        <v>3</v>
      </c>
      <c r="K45" s="167" t="s">
        <v>14</v>
      </c>
      <c r="L45" s="167" t="s">
        <v>15</v>
      </c>
      <c r="M45" s="167" t="s">
        <v>206</v>
      </c>
      <c r="N45" s="167" t="s">
        <v>6</v>
      </c>
      <c r="O45" s="167" t="s">
        <v>14</v>
      </c>
      <c r="P45" s="167"/>
      <c r="Q45" s="310">
        <v>51.526632410888098</v>
      </c>
      <c r="R45" s="149">
        <v>2.4779150813627799</v>
      </c>
    </row>
    <row r="46" spans="1:18">
      <c r="A46" s="167" t="s">
        <v>325</v>
      </c>
      <c r="B46" s="167">
        <v>39</v>
      </c>
      <c r="C46" s="167">
        <v>124</v>
      </c>
      <c r="D46" s="169" t="s">
        <v>9</v>
      </c>
      <c r="E46" s="169" t="s">
        <v>406</v>
      </c>
      <c r="F46" s="168">
        <v>39</v>
      </c>
      <c r="G46" s="167">
        <v>108</v>
      </c>
      <c r="H46" s="167"/>
      <c r="I46" s="167"/>
      <c r="J46" s="167">
        <v>3</v>
      </c>
      <c r="K46" s="167" t="s">
        <v>9</v>
      </c>
      <c r="L46" s="167" t="s">
        <v>406</v>
      </c>
      <c r="M46" s="167" t="s">
        <v>206</v>
      </c>
      <c r="N46" s="167" t="s">
        <v>12</v>
      </c>
      <c r="O46" s="167"/>
      <c r="P46" s="167" t="s">
        <v>9</v>
      </c>
      <c r="Q46" s="310">
        <v>51.526632410888098</v>
      </c>
      <c r="R46" s="149">
        <v>2.4779150813627799</v>
      </c>
    </row>
    <row r="47" spans="1:18">
      <c r="A47" s="167" t="s">
        <v>324</v>
      </c>
      <c r="B47" s="167">
        <v>39</v>
      </c>
      <c r="C47" s="167">
        <v>124</v>
      </c>
      <c r="D47" s="169" t="s">
        <v>9</v>
      </c>
      <c r="E47" s="169" t="s">
        <v>406</v>
      </c>
      <c r="F47" s="168">
        <v>39</v>
      </c>
      <c r="G47" s="167">
        <v>108</v>
      </c>
      <c r="H47" s="167"/>
      <c r="I47" s="167"/>
      <c r="J47" s="167">
        <v>3</v>
      </c>
      <c r="K47" s="167" t="s">
        <v>14</v>
      </c>
      <c r="L47" s="167" t="s">
        <v>15</v>
      </c>
      <c r="M47" s="167" t="s">
        <v>206</v>
      </c>
      <c r="N47" s="167" t="s">
        <v>12</v>
      </c>
      <c r="O47" s="167"/>
      <c r="P47" s="167" t="s">
        <v>14</v>
      </c>
      <c r="Q47" s="310">
        <v>51.526632410888098</v>
      </c>
      <c r="R47" s="149">
        <v>2.4779150813627799</v>
      </c>
    </row>
    <row r="48" spans="1:18">
      <c r="A48" s="165" t="s">
        <v>323</v>
      </c>
      <c r="B48" s="165">
        <v>38</v>
      </c>
      <c r="C48" s="165">
        <v>124</v>
      </c>
      <c r="D48" s="125" t="s">
        <v>9</v>
      </c>
      <c r="E48" s="125" t="s">
        <v>406</v>
      </c>
      <c r="F48" s="165">
        <v>38</v>
      </c>
      <c r="G48" s="165"/>
      <c r="H48" s="165"/>
      <c r="I48" s="165"/>
      <c r="J48" s="165">
        <v>2</v>
      </c>
      <c r="K48" s="165" t="s">
        <v>9</v>
      </c>
      <c r="L48" s="165" t="s">
        <v>406</v>
      </c>
      <c r="M48" s="165" t="s">
        <v>415</v>
      </c>
      <c r="N48" s="165" t="s">
        <v>12</v>
      </c>
      <c r="O48" s="165"/>
      <c r="P48" s="165" t="s">
        <v>9</v>
      </c>
      <c r="Q48" s="310">
        <v>54.744767355261303</v>
      </c>
      <c r="R48" s="149">
        <v>1.8116403519847799</v>
      </c>
    </row>
    <row r="49" spans="1:18">
      <c r="A49" s="165" t="s">
        <v>322</v>
      </c>
      <c r="B49" s="165">
        <v>38</v>
      </c>
      <c r="C49" s="165">
        <v>124</v>
      </c>
      <c r="D49" s="125" t="s">
        <v>9</v>
      </c>
      <c r="E49" s="125" t="s">
        <v>406</v>
      </c>
      <c r="F49" s="165">
        <v>38</v>
      </c>
      <c r="G49" s="165">
        <v>109</v>
      </c>
      <c r="H49" s="165"/>
      <c r="I49" s="165"/>
      <c r="J49" s="165">
        <v>2</v>
      </c>
      <c r="K49" s="165" t="s">
        <v>14</v>
      </c>
      <c r="L49" s="165" t="s">
        <v>15</v>
      </c>
      <c r="M49" s="165" t="s">
        <v>415</v>
      </c>
      <c r="N49" s="165" t="s">
        <v>6</v>
      </c>
      <c r="O49" s="165" t="s">
        <v>14</v>
      </c>
      <c r="P49" s="165"/>
      <c r="Q49" s="310">
        <v>54.744767355261303</v>
      </c>
      <c r="R49" s="149">
        <v>1.8116403519847799</v>
      </c>
    </row>
    <row r="50" spans="1:18">
      <c r="A50" s="165" t="s">
        <v>321</v>
      </c>
      <c r="B50" s="165">
        <v>38</v>
      </c>
      <c r="C50" s="165">
        <v>124</v>
      </c>
      <c r="D50" s="125" t="s">
        <v>9</v>
      </c>
      <c r="E50" s="125" t="s">
        <v>406</v>
      </c>
      <c r="F50" s="165">
        <v>38</v>
      </c>
      <c r="G50" s="165">
        <v>109</v>
      </c>
      <c r="H50" s="165"/>
      <c r="I50" s="165"/>
      <c r="J50" s="165">
        <v>2</v>
      </c>
      <c r="K50" s="165" t="s">
        <v>14</v>
      </c>
      <c r="L50" s="165" t="s">
        <v>15</v>
      </c>
      <c r="M50" s="165" t="s">
        <v>415</v>
      </c>
      <c r="N50" s="165" t="s">
        <v>6</v>
      </c>
      <c r="O50" s="165" t="s">
        <v>14</v>
      </c>
      <c r="P50" s="165"/>
      <c r="Q50" s="310">
        <v>54.744767355261303</v>
      </c>
      <c r="R50" s="149">
        <v>1.8116403519847799</v>
      </c>
    </row>
    <row r="51" spans="1:18">
      <c r="A51" s="167" t="s">
        <v>443</v>
      </c>
      <c r="B51" s="167">
        <v>30</v>
      </c>
      <c r="C51" s="167">
        <v>124</v>
      </c>
      <c r="D51" s="169" t="s">
        <v>9</v>
      </c>
      <c r="E51" s="169" t="s">
        <v>406</v>
      </c>
      <c r="F51" s="168">
        <v>30</v>
      </c>
      <c r="G51" s="167"/>
      <c r="H51" s="167"/>
      <c r="I51" s="167"/>
      <c r="J51" s="167">
        <v>3</v>
      </c>
      <c r="K51" s="167" t="s">
        <v>9</v>
      </c>
      <c r="L51" s="167" t="s">
        <v>406</v>
      </c>
      <c r="M51" s="167" t="s">
        <v>206</v>
      </c>
      <c r="N51" s="167" t="s">
        <v>12</v>
      </c>
      <c r="O51" s="167"/>
      <c r="P51" s="167" t="s">
        <v>9</v>
      </c>
      <c r="Q51" s="310">
        <v>60.134391478029997</v>
      </c>
      <c r="R51" s="149">
        <v>0.94116698489446804</v>
      </c>
    </row>
    <row r="52" spans="1:18">
      <c r="A52" s="167" t="s">
        <v>442</v>
      </c>
      <c r="B52" s="167">
        <v>30</v>
      </c>
      <c r="C52" s="167">
        <v>124</v>
      </c>
      <c r="D52" s="169" t="s">
        <v>9</v>
      </c>
      <c r="E52" s="169" t="s">
        <v>406</v>
      </c>
      <c r="F52" s="168">
        <v>30</v>
      </c>
      <c r="G52" s="167">
        <v>95</v>
      </c>
      <c r="H52" s="167">
        <v>116</v>
      </c>
      <c r="I52" s="167"/>
      <c r="J52" s="167">
        <v>3</v>
      </c>
      <c r="K52" s="167" t="s">
        <v>5</v>
      </c>
      <c r="L52" s="167" t="s">
        <v>406</v>
      </c>
      <c r="M52" s="167" t="s">
        <v>206</v>
      </c>
      <c r="N52" s="167" t="s">
        <v>6</v>
      </c>
      <c r="O52" s="167" t="s">
        <v>5</v>
      </c>
      <c r="P52" s="167"/>
      <c r="Q52" s="310">
        <v>60.134391478029997</v>
      </c>
      <c r="R52" s="149">
        <v>0.94116698489446804</v>
      </c>
    </row>
    <row r="53" spans="1:18">
      <c r="A53" s="167" t="s">
        <v>441</v>
      </c>
      <c r="B53" s="167">
        <v>30</v>
      </c>
      <c r="C53" s="167">
        <v>124</v>
      </c>
      <c r="D53" s="169" t="s">
        <v>9</v>
      </c>
      <c r="E53" s="169" t="s">
        <v>406</v>
      </c>
      <c r="F53" s="168">
        <v>30</v>
      </c>
      <c r="G53" s="167">
        <v>95</v>
      </c>
      <c r="H53" s="167">
        <v>116</v>
      </c>
      <c r="I53" s="167"/>
      <c r="J53" s="167">
        <v>3</v>
      </c>
      <c r="K53" s="167" t="s">
        <v>5</v>
      </c>
      <c r="L53" s="167" t="s">
        <v>406</v>
      </c>
      <c r="M53" s="167" t="s">
        <v>206</v>
      </c>
      <c r="N53" s="167" t="s">
        <v>6</v>
      </c>
      <c r="O53" s="167" t="s">
        <v>5</v>
      </c>
      <c r="P53" s="167"/>
      <c r="Q53" s="310">
        <v>60.134391478029997</v>
      </c>
      <c r="R53" s="149">
        <v>0.94116698489446804</v>
      </c>
    </row>
    <row r="54" spans="1:18">
      <c r="A54" s="167" t="s">
        <v>440</v>
      </c>
      <c r="B54" s="167">
        <v>30</v>
      </c>
      <c r="C54" s="167">
        <v>124</v>
      </c>
      <c r="D54" s="169" t="s">
        <v>9</v>
      </c>
      <c r="E54" s="169" t="s">
        <v>406</v>
      </c>
      <c r="F54" s="168">
        <v>30</v>
      </c>
      <c r="G54" s="167">
        <v>95</v>
      </c>
      <c r="H54" s="167"/>
      <c r="I54" s="167"/>
      <c r="J54" s="167">
        <v>3</v>
      </c>
      <c r="K54" s="167" t="s">
        <v>9</v>
      </c>
      <c r="L54" s="167" t="s">
        <v>406</v>
      </c>
      <c r="M54" s="167" t="s">
        <v>206</v>
      </c>
      <c r="N54" s="167" t="s">
        <v>6</v>
      </c>
      <c r="O54" s="167" t="s">
        <v>9</v>
      </c>
      <c r="P54" s="167"/>
      <c r="Q54" s="310">
        <v>60.134391478029997</v>
      </c>
      <c r="R54" s="149">
        <v>0.94116698489446804</v>
      </c>
    </row>
    <row r="55" spans="1:18">
      <c r="A55" s="165" t="s">
        <v>439</v>
      </c>
      <c r="B55" s="165">
        <v>24</v>
      </c>
      <c r="C55" s="166" t="s">
        <v>438</v>
      </c>
      <c r="D55" s="125" t="s">
        <v>9</v>
      </c>
      <c r="E55" s="125" t="s">
        <v>406</v>
      </c>
      <c r="F55" s="139">
        <v>24</v>
      </c>
      <c r="G55" s="165">
        <v>71</v>
      </c>
      <c r="H55" s="165"/>
      <c r="I55" s="165"/>
      <c r="J55" s="165">
        <v>3</v>
      </c>
      <c r="K55" s="165" t="s">
        <v>14</v>
      </c>
      <c r="L55" s="165" t="s">
        <v>15</v>
      </c>
      <c r="M55" s="165" t="s">
        <v>415</v>
      </c>
      <c r="N55" s="165" t="s">
        <v>12</v>
      </c>
      <c r="O55" s="165"/>
      <c r="P55" s="165" t="s">
        <v>14</v>
      </c>
      <c r="Q55" s="311">
        <v>65.354877498365298</v>
      </c>
      <c r="R55" s="149">
        <v>1.4238803842165699</v>
      </c>
    </row>
    <row r="56" spans="1:18">
      <c r="A56" s="165" t="s">
        <v>437</v>
      </c>
      <c r="B56" s="165">
        <v>24</v>
      </c>
      <c r="C56" s="165">
        <v>124</v>
      </c>
      <c r="D56" s="125" t="s">
        <v>9</v>
      </c>
      <c r="E56" s="125" t="s">
        <v>406</v>
      </c>
      <c r="F56" s="139">
        <v>24</v>
      </c>
      <c r="G56" s="165">
        <v>71</v>
      </c>
      <c r="H56" s="165">
        <v>119</v>
      </c>
      <c r="I56" s="165"/>
      <c r="J56" s="165">
        <v>3</v>
      </c>
      <c r="K56" s="165" t="s">
        <v>9</v>
      </c>
      <c r="L56" s="165" t="s">
        <v>406</v>
      </c>
      <c r="M56" s="165" t="s">
        <v>415</v>
      </c>
      <c r="N56" s="165" t="s">
        <v>12</v>
      </c>
      <c r="O56" s="165"/>
      <c r="P56" s="165" t="s">
        <v>9</v>
      </c>
      <c r="Q56" s="311">
        <v>65.354877498365298</v>
      </c>
      <c r="R56" s="149">
        <v>1.4238803842165699</v>
      </c>
    </row>
    <row r="57" spans="1:18">
      <c r="A57" s="165" t="s">
        <v>436</v>
      </c>
      <c r="B57" s="165">
        <v>24</v>
      </c>
      <c r="C57" s="165">
        <v>124</v>
      </c>
      <c r="D57" s="125" t="s">
        <v>9</v>
      </c>
      <c r="E57" s="125" t="s">
        <v>406</v>
      </c>
      <c r="F57" s="139">
        <v>24</v>
      </c>
      <c r="G57" s="165">
        <v>71</v>
      </c>
      <c r="H57" s="165">
        <v>119</v>
      </c>
      <c r="I57" s="165"/>
      <c r="J57" s="165">
        <v>3</v>
      </c>
      <c r="K57" s="165" t="s">
        <v>9</v>
      </c>
      <c r="L57" s="165" t="s">
        <v>406</v>
      </c>
      <c r="M57" s="165" t="s">
        <v>415</v>
      </c>
      <c r="N57" s="165" t="s">
        <v>12</v>
      </c>
      <c r="O57" s="165"/>
      <c r="P57" s="165" t="s">
        <v>9</v>
      </c>
      <c r="Q57" s="311">
        <v>65.354877498365298</v>
      </c>
      <c r="R57" s="149">
        <v>1.4238803842165699</v>
      </c>
    </row>
    <row r="58" spans="1:18">
      <c r="A58" s="165" t="s">
        <v>435</v>
      </c>
      <c r="B58" s="165">
        <v>24</v>
      </c>
      <c r="C58" s="165">
        <v>124</v>
      </c>
      <c r="D58" s="125" t="s">
        <v>9</v>
      </c>
      <c r="E58" s="125" t="s">
        <v>406</v>
      </c>
      <c r="F58" s="165">
        <v>24</v>
      </c>
      <c r="G58" s="165"/>
      <c r="H58" s="165"/>
      <c r="I58" s="165"/>
      <c r="J58" s="165">
        <v>3</v>
      </c>
      <c r="K58" s="165" t="s">
        <v>9</v>
      </c>
      <c r="L58" s="165" t="s">
        <v>406</v>
      </c>
      <c r="M58" s="165" t="s">
        <v>415</v>
      </c>
      <c r="N58" s="165" t="s">
        <v>6</v>
      </c>
      <c r="O58" s="165" t="s">
        <v>9</v>
      </c>
      <c r="P58" s="165"/>
      <c r="Q58" s="311">
        <v>65.354877498365298</v>
      </c>
      <c r="R58" s="149">
        <v>1.4238803842165699</v>
      </c>
    </row>
    <row r="59" spans="1:18">
      <c r="A59" s="151" t="s">
        <v>460</v>
      </c>
      <c r="B59" s="151">
        <v>8</v>
      </c>
      <c r="C59" s="154" t="s">
        <v>459</v>
      </c>
      <c r="D59" s="152" t="s">
        <v>414</v>
      </c>
      <c r="E59" s="152" t="s">
        <v>406</v>
      </c>
      <c r="F59" s="153">
        <v>8</v>
      </c>
      <c r="G59" s="151">
        <v>63</v>
      </c>
      <c r="H59" s="151"/>
      <c r="I59" s="151"/>
      <c r="J59" s="151">
        <v>2</v>
      </c>
      <c r="K59" s="151" t="s">
        <v>4</v>
      </c>
      <c r="L59" s="171" t="s">
        <v>406</v>
      </c>
      <c r="M59" s="151" t="s">
        <v>444</v>
      </c>
      <c r="N59" s="37" t="s">
        <v>124</v>
      </c>
      <c r="O59" s="37" t="s">
        <v>124</v>
      </c>
      <c r="P59" s="37" t="s">
        <v>124</v>
      </c>
      <c r="Q59" s="311">
        <v>1.4224343128441035</v>
      </c>
      <c r="R59" s="149">
        <v>3.4241111665861501</v>
      </c>
    </row>
    <row r="60" spans="1:18">
      <c r="A60" s="151" t="s">
        <v>458</v>
      </c>
      <c r="B60" s="151">
        <v>8</v>
      </c>
      <c r="C60" s="172" t="s">
        <v>457</v>
      </c>
      <c r="D60" s="152" t="s">
        <v>414</v>
      </c>
      <c r="E60" s="152" t="s">
        <v>406</v>
      </c>
      <c r="F60" s="153">
        <v>8</v>
      </c>
      <c r="G60" s="151">
        <v>63</v>
      </c>
      <c r="H60" s="151"/>
      <c r="I60" s="151"/>
      <c r="J60" s="151">
        <v>2</v>
      </c>
      <c r="K60" s="151" t="s">
        <v>4</v>
      </c>
      <c r="L60" s="171" t="s">
        <v>406</v>
      </c>
      <c r="M60" s="151" t="s">
        <v>444</v>
      </c>
      <c r="N60" s="37" t="s">
        <v>124</v>
      </c>
      <c r="O60" s="37" t="s">
        <v>124</v>
      </c>
      <c r="P60" s="37" t="s">
        <v>124</v>
      </c>
      <c r="Q60" s="311">
        <v>1.4224343128441035</v>
      </c>
      <c r="R60" s="149">
        <v>3.4241111665861501</v>
      </c>
    </row>
    <row r="61" spans="1:18">
      <c r="A61" s="151" t="s">
        <v>456</v>
      </c>
      <c r="B61" s="151">
        <v>8</v>
      </c>
      <c r="C61" s="172" t="s">
        <v>455</v>
      </c>
      <c r="D61" s="152" t="s">
        <v>414</v>
      </c>
      <c r="E61" s="152" t="s">
        <v>406</v>
      </c>
      <c r="F61" s="153">
        <v>8</v>
      </c>
      <c r="G61" s="151"/>
      <c r="H61" s="151"/>
      <c r="I61" s="151"/>
      <c r="J61" s="151">
        <v>2</v>
      </c>
      <c r="K61" s="151" t="s">
        <v>4</v>
      </c>
      <c r="L61" s="171" t="s">
        <v>406</v>
      </c>
      <c r="M61" s="151" t="s">
        <v>444</v>
      </c>
      <c r="N61" s="37" t="s">
        <v>124</v>
      </c>
      <c r="O61" s="37" t="s">
        <v>124</v>
      </c>
      <c r="P61" s="37" t="s">
        <v>124</v>
      </c>
      <c r="Q61" s="311">
        <v>1.4224343128441035</v>
      </c>
      <c r="R61" s="149">
        <v>3.4241111665861501</v>
      </c>
    </row>
    <row r="62" spans="1:18">
      <c r="A62" s="145" t="s">
        <v>454</v>
      </c>
      <c r="B62" s="145">
        <v>17</v>
      </c>
      <c r="C62" s="145">
        <v>124</v>
      </c>
      <c r="D62" s="147" t="s">
        <v>414</v>
      </c>
      <c r="E62" s="147" t="s">
        <v>406</v>
      </c>
      <c r="F62" s="148">
        <v>17</v>
      </c>
      <c r="G62" s="145">
        <v>89</v>
      </c>
      <c r="H62" s="145"/>
      <c r="I62" s="145"/>
      <c r="J62" s="145">
        <v>3</v>
      </c>
      <c r="K62" s="145" t="s">
        <v>4</v>
      </c>
      <c r="L62" s="145" t="s">
        <v>406</v>
      </c>
      <c r="M62" s="145" t="s">
        <v>444</v>
      </c>
      <c r="N62" s="37" t="s">
        <v>124</v>
      </c>
      <c r="O62" s="37" t="s">
        <v>124</v>
      </c>
      <c r="P62" s="37" t="s">
        <v>124</v>
      </c>
      <c r="Q62" s="311">
        <v>16.805378184829706</v>
      </c>
      <c r="R62" s="149">
        <v>3.1412088194152301</v>
      </c>
    </row>
    <row r="63" spans="1:18">
      <c r="A63" s="145" t="s">
        <v>453</v>
      </c>
      <c r="B63" s="145">
        <v>17</v>
      </c>
      <c r="C63" s="145">
        <v>124</v>
      </c>
      <c r="D63" s="147" t="s">
        <v>414</v>
      </c>
      <c r="E63" s="147" t="s">
        <v>406</v>
      </c>
      <c r="F63" s="148">
        <v>17</v>
      </c>
      <c r="G63" s="145">
        <v>89</v>
      </c>
      <c r="H63" s="145"/>
      <c r="I63" s="145"/>
      <c r="J63" s="145">
        <v>3</v>
      </c>
      <c r="K63" s="145" t="s">
        <v>14</v>
      </c>
      <c r="L63" s="145" t="s">
        <v>15</v>
      </c>
      <c r="M63" s="145" t="s">
        <v>444</v>
      </c>
      <c r="N63" s="37" t="s">
        <v>124</v>
      </c>
      <c r="O63" s="37" t="s">
        <v>124</v>
      </c>
      <c r="P63" s="37" t="s">
        <v>124</v>
      </c>
      <c r="Q63" s="311">
        <v>16.805378184829706</v>
      </c>
      <c r="R63" s="149">
        <v>3.1412088194152301</v>
      </c>
    </row>
    <row r="64" spans="1:18">
      <c r="A64" s="145" t="s">
        <v>452</v>
      </c>
      <c r="B64" s="145">
        <v>17</v>
      </c>
      <c r="C64" s="145">
        <v>124</v>
      </c>
      <c r="D64" s="147" t="s">
        <v>414</v>
      </c>
      <c r="E64" s="147" t="s">
        <v>406</v>
      </c>
      <c r="F64" s="148">
        <v>17</v>
      </c>
      <c r="G64" s="145">
        <v>67</v>
      </c>
      <c r="H64" s="145"/>
      <c r="I64" s="145"/>
      <c r="J64" s="145">
        <v>3</v>
      </c>
      <c r="K64" s="145" t="s">
        <v>4</v>
      </c>
      <c r="L64" s="145" t="s">
        <v>406</v>
      </c>
      <c r="M64" s="145" t="s">
        <v>444</v>
      </c>
      <c r="N64" s="37" t="s">
        <v>124</v>
      </c>
      <c r="O64" s="37" t="s">
        <v>124</v>
      </c>
      <c r="P64" s="37" t="s">
        <v>124</v>
      </c>
      <c r="Q64" s="311">
        <v>16.805378184829706</v>
      </c>
      <c r="R64" s="149">
        <v>3.1412088194152301</v>
      </c>
    </row>
    <row r="65" spans="1:18">
      <c r="A65" s="145" t="s">
        <v>451</v>
      </c>
      <c r="B65" s="145">
        <v>17</v>
      </c>
      <c r="C65" s="145">
        <v>124</v>
      </c>
      <c r="D65" s="147" t="s">
        <v>414</v>
      </c>
      <c r="E65" s="147" t="s">
        <v>406</v>
      </c>
      <c r="F65" s="148">
        <v>17</v>
      </c>
      <c r="G65" s="145">
        <v>67</v>
      </c>
      <c r="H65" s="145"/>
      <c r="I65" s="145"/>
      <c r="J65" s="145">
        <v>3</v>
      </c>
      <c r="K65" s="145" t="s">
        <v>4</v>
      </c>
      <c r="L65" s="145" t="s">
        <v>406</v>
      </c>
      <c r="M65" s="145" t="s">
        <v>444</v>
      </c>
      <c r="N65" s="37" t="s">
        <v>124</v>
      </c>
      <c r="O65" s="37" t="s">
        <v>124</v>
      </c>
      <c r="P65" s="37" t="s">
        <v>124</v>
      </c>
      <c r="Q65" s="311">
        <v>16.805378184829706</v>
      </c>
      <c r="R65" s="149">
        <v>3.1412088194152301</v>
      </c>
    </row>
    <row r="66" spans="1:18">
      <c r="A66" s="151" t="s">
        <v>450</v>
      </c>
      <c r="B66" s="151">
        <v>27</v>
      </c>
      <c r="C66" s="151">
        <v>124</v>
      </c>
      <c r="D66" s="152" t="s">
        <v>414</v>
      </c>
      <c r="E66" s="152" t="s">
        <v>406</v>
      </c>
      <c r="F66" s="153">
        <v>27</v>
      </c>
      <c r="G66" s="151">
        <v>73</v>
      </c>
      <c r="H66" s="151">
        <v>108</v>
      </c>
      <c r="I66" s="151"/>
      <c r="J66" s="151">
        <v>5</v>
      </c>
      <c r="K66" s="151" t="s">
        <v>4</v>
      </c>
      <c r="L66" s="151" t="s">
        <v>406</v>
      </c>
      <c r="M66" s="151" t="s">
        <v>444</v>
      </c>
      <c r="N66" s="37" t="s">
        <v>124</v>
      </c>
      <c r="O66" s="37" t="s">
        <v>124</v>
      </c>
      <c r="P66" s="37" t="s">
        <v>124</v>
      </c>
      <c r="Q66" s="312">
        <v>26.1514219330776</v>
      </c>
      <c r="R66" s="170">
        <v>1.0147175156419499</v>
      </c>
    </row>
    <row r="67" spans="1:18">
      <c r="A67" s="151" t="s">
        <v>449</v>
      </c>
      <c r="B67" s="151">
        <v>27</v>
      </c>
      <c r="C67" s="151">
        <v>124</v>
      </c>
      <c r="D67" s="152" t="s">
        <v>414</v>
      </c>
      <c r="E67" s="152" t="s">
        <v>406</v>
      </c>
      <c r="F67" s="153">
        <v>27</v>
      </c>
      <c r="G67" s="151">
        <v>73</v>
      </c>
      <c r="H67" s="151">
        <v>108</v>
      </c>
      <c r="I67" s="151"/>
      <c r="J67" s="151">
        <v>5</v>
      </c>
      <c r="K67" s="151" t="s">
        <v>4</v>
      </c>
      <c r="L67" s="151" t="s">
        <v>406</v>
      </c>
      <c r="M67" s="151" t="s">
        <v>444</v>
      </c>
      <c r="N67" s="37" t="s">
        <v>124</v>
      </c>
      <c r="O67" s="37" t="s">
        <v>124</v>
      </c>
      <c r="P67" s="37" t="s">
        <v>124</v>
      </c>
      <c r="Q67" s="312">
        <v>26.1514219330776</v>
      </c>
      <c r="R67" s="170">
        <v>1.0147175156419499</v>
      </c>
    </row>
    <row r="68" spans="1:18">
      <c r="A68" s="151" t="s">
        <v>448</v>
      </c>
      <c r="B68" s="151">
        <v>27</v>
      </c>
      <c r="C68" s="151">
        <v>124</v>
      </c>
      <c r="D68" s="152" t="s">
        <v>414</v>
      </c>
      <c r="E68" s="152" t="s">
        <v>406</v>
      </c>
      <c r="F68" s="153">
        <v>27</v>
      </c>
      <c r="G68" s="151">
        <v>73</v>
      </c>
      <c r="H68" s="151"/>
      <c r="I68" s="151"/>
      <c r="J68" s="151">
        <v>5</v>
      </c>
      <c r="K68" s="151" t="s">
        <v>4</v>
      </c>
      <c r="L68" s="151" t="s">
        <v>406</v>
      </c>
      <c r="M68" s="151" t="s">
        <v>444</v>
      </c>
      <c r="N68" s="37" t="s">
        <v>124</v>
      </c>
      <c r="O68" s="37" t="s">
        <v>124</v>
      </c>
      <c r="P68" s="37" t="s">
        <v>124</v>
      </c>
      <c r="Q68" s="312">
        <v>26.1514219330776</v>
      </c>
      <c r="R68" s="170">
        <v>1.0147175156419499</v>
      </c>
    </row>
    <row r="69" spans="1:18">
      <c r="A69" s="151" t="s">
        <v>447</v>
      </c>
      <c r="B69" s="151">
        <v>27</v>
      </c>
      <c r="C69" s="151">
        <v>124</v>
      </c>
      <c r="D69" s="152" t="s">
        <v>414</v>
      </c>
      <c r="E69" s="152" t="s">
        <v>406</v>
      </c>
      <c r="F69" s="153">
        <v>27</v>
      </c>
      <c r="G69" s="151">
        <v>61</v>
      </c>
      <c r="H69" s="151">
        <v>105</v>
      </c>
      <c r="I69" s="151"/>
      <c r="J69" s="151">
        <v>5</v>
      </c>
      <c r="K69" s="151" t="s">
        <v>4</v>
      </c>
      <c r="L69" s="151" t="s">
        <v>406</v>
      </c>
      <c r="M69" s="151" t="s">
        <v>444</v>
      </c>
      <c r="N69" s="37" t="s">
        <v>124</v>
      </c>
      <c r="O69" s="37" t="s">
        <v>124</v>
      </c>
      <c r="P69" s="37" t="s">
        <v>124</v>
      </c>
      <c r="Q69" s="312">
        <v>26.1514219330776</v>
      </c>
      <c r="R69" s="170">
        <v>1.0147175156419499</v>
      </c>
    </row>
    <row r="70" spans="1:18">
      <c r="A70" s="151" t="s">
        <v>446</v>
      </c>
      <c r="B70" s="151">
        <v>27</v>
      </c>
      <c r="C70" s="151">
        <v>124</v>
      </c>
      <c r="D70" s="152" t="s">
        <v>414</v>
      </c>
      <c r="E70" s="152" t="s">
        <v>406</v>
      </c>
      <c r="F70" s="153">
        <v>27</v>
      </c>
      <c r="G70" s="151">
        <v>61</v>
      </c>
      <c r="H70" s="151">
        <v>105</v>
      </c>
      <c r="I70" s="151"/>
      <c r="J70" s="151">
        <v>5</v>
      </c>
      <c r="K70" s="151" t="s">
        <v>4</v>
      </c>
      <c r="L70" s="151" t="s">
        <v>406</v>
      </c>
      <c r="M70" s="151" t="s">
        <v>444</v>
      </c>
      <c r="N70" s="37" t="s">
        <v>124</v>
      </c>
      <c r="O70" s="37" t="s">
        <v>124</v>
      </c>
      <c r="P70" s="37" t="s">
        <v>124</v>
      </c>
      <c r="Q70" s="312">
        <v>26.1514219330776</v>
      </c>
      <c r="R70" s="170">
        <v>1.0147175156419499</v>
      </c>
    </row>
    <row r="71" spans="1:18">
      <c r="A71" s="151" t="s">
        <v>445</v>
      </c>
      <c r="B71" s="151">
        <v>27</v>
      </c>
      <c r="C71" s="151">
        <v>124</v>
      </c>
      <c r="D71" s="152" t="s">
        <v>414</v>
      </c>
      <c r="E71" s="152" t="s">
        <v>406</v>
      </c>
      <c r="F71" s="153">
        <v>27</v>
      </c>
      <c r="G71" s="151">
        <v>61</v>
      </c>
      <c r="H71" s="151"/>
      <c r="I71" s="151"/>
      <c r="J71" s="151">
        <v>5</v>
      </c>
      <c r="K71" s="151" t="s">
        <v>67</v>
      </c>
      <c r="L71" s="151" t="s">
        <v>406</v>
      </c>
      <c r="M71" s="151" t="s">
        <v>444</v>
      </c>
      <c r="N71" s="37" t="s">
        <v>124</v>
      </c>
      <c r="O71" s="37" t="s">
        <v>124</v>
      </c>
      <c r="P71" s="37" t="s">
        <v>124</v>
      </c>
      <c r="Q71" s="312">
        <v>26.1514219330776</v>
      </c>
      <c r="R71" s="170">
        <v>1.0147175156419499</v>
      </c>
    </row>
    <row r="72" spans="1:18">
      <c r="A72" s="155" t="s">
        <v>461</v>
      </c>
      <c r="B72" s="155">
        <v>24</v>
      </c>
      <c r="C72" s="155">
        <v>124</v>
      </c>
      <c r="D72" s="156" t="s">
        <v>67</v>
      </c>
      <c r="E72" s="156" t="s">
        <v>406</v>
      </c>
      <c r="F72" s="155">
        <v>24</v>
      </c>
      <c r="G72" s="155"/>
      <c r="H72" s="155"/>
      <c r="I72" s="155"/>
      <c r="J72" s="155">
        <v>2</v>
      </c>
      <c r="K72" s="155" t="s">
        <v>67</v>
      </c>
      <c r="L72" s="155" t="s">
        <v>406</v>
      </c>
      <c r="M72" s="155" t="s">
        <v>444</v>
      </c>
      <c r="N72" s="37" t="s">
        <v>124</v>
      </c>
      <c r="O72" s="37" t="s">
        <v>124</v>
      </c>
      <c r="P72" s="37" t="s">
        <v>124</v>
      </c>
      <c r="Q72" s="311">
        <v>23.505352012222204</v>
      </c>
      <c r="R72" s="149">
        <v>3.7614198362607101</v>
      </c>
    </row>
    <row r="73" spans="1:18">
      <c r="A73" s="155" t="s">
        <v>462</v>
      </c>
      <c r="B73" s="155">
        <v>24</v>
      </c>
      <c r="C73" s="155">
        <v>124</v>
      </c>
      <c r="D73" s="156" t="s">
        <v>67</v>
      </c>
      <c r="E73" s="156" t="s">
        <v>406</v>
      </c>
      <c r="F73" s="155">
        <v>24</v>
      </c>
      <c r="G73" s="155">
        <v>96</v>
      </c>
      <c r="H73" s="155"/>
      <c r="I73" s="155"/>
      <c r="J73" s="155">
        <v>2</v>
      </c>
      <c r="K73" s="155" t="s">
        <v>67</v>
      </c>
      <c r="L73" s="155" t="s">
        <v>406</v>
      </c>
      <c r="M73" s="155" t="s">
        <v>444</v>
      </c>
      <c r="N73" s="37" t="s">
        <v>124</v>
      </c>
      <c r="O73" s="37" t="s">
        <v>124</v>
      </c>
      <c r="P73" s="37" t="s">
        <v>124</v>
      </c>
      <c r="Q73" s="311">
        <v>23.505352012222204</v>
      </c>
      <c r="R73" s="149">
        <v>3.7614198362607101</v>
      </c>
    </row>
    <row r="74" spans="1:18">
      <c r="A74" s="155" t="s">
        <v>463</v>
      </c>
      <c r="B74" s="155">
        <v>24</v>
      </c>
      <c r="C74" s="155">
        <v>124</v>
      </c>
      <c r="D74" s="156" t="s">
        <v>67</v>
      </c>
      <c r="E74" s="156" t="s">
        <v>406</v>
      </c>
      <c r="F74" s="155">
        <v>24</v>
      </c>
      <c r="G74" s="155">
        <v>96</v>
      </c>
      <c r="H74" s="155"/>
      <c r="I74" s="155"/>
      <c r="J74" s="155">
        <v>2</v>
      </c>
      <c r="K74" s="155" t="s">
        <v>14</v>
      </c>
      <c r="L74" s="155" t="s">
        <v>15</v>
      </c>
      <c r="M74" s="155" t="s">
        <v>444</v>
      </c>
      <c r="N74" s="37" t="s">
        <v>124</v>
      </c>
      <c r="O74" s="37" t="s">
        <v>124</v>
      </c>
      <c r="P74" s="37" t="s">
        <v>124</v>
      </c>
      <c r="Q74" s="311">
        <v>23.505352012222204</v>
      </c>
      <c r="R74" s="149">
        <v>3.7614198362607101</v>
      </c>
    </row>
    <row r="75" spans="1:18">
      <c r="A75" s="158" t="s">
        <v>464</v>
      </c>
      <c r="B75" s="158">
        <v>21</v>
      </c>
      <c r="C75" s="158">
        <v>124</v>
      </c>
      <c r="D75" s="159" t="s">
        <v>67</v>
      </c>
      <c r="E75" s="159" t="s">
        <v>406</v>
      </c>
      <c r="F75" s="160">
        <v>21</v>
      </c>
      <c r="G75" s="158">
        <v>105</v>
      </c>
      <c r="H75" s="158"/>
      <c r="I75" s="158"/>
      <c r="J75" s="158">
        <v>2</v>
      </c>
      <c r="K75" s="173" t="s">
        <v>67</v>
      </c>
      <c r="L75" s="158" t="s">
        <v>406</v>
      </c>
      <c r="M75" s="158" t="s">
        <v>444</v>
      </c>
      <c r="N75" s="37" t="s">
        <v>124</v>
      </c>
      <c r="O75" s="37" t="s">
        <v>124</v>
      </c>
      <c r="P75" s="37" t="s">
        <v>124</v>
      </c>
      <c r="Q75" s="311">
        <v>29.474766837299597</v>
      </c>
      <c r="R75" s="149">
        <v>0.82531197576619197</v>
      </c>
    </row>
    <row r="76" spans="1:18">
      <c r="A76" s="158" t="s">
        <v>465</v>
      </c>
      <c r="B76" s="158">
        <v>21</v>
      </c>
      <c r="C76" s="158">
        <v>124</v>
      </c>
      <c r="D76" s="159" t="s">
        <v>67</v>
      </c>
      <c r="E76" s="159" t="s">
        <v>406</v>
      </c>
      <c r="F76" s="160">
        <v>21</v>
      </c>
      <c r="G76" s="158">
        <v>105</v>
      </c>
      <c r="H76" s="158"/>
      <c r="I76" s="158"/>
      <c r="J76" s="158">
        <v>2</v>
      </c>
      <c r="K76" s="173" t="s">
        <v>67</v>
      </c>
      <c r="L76" s="158" t="s">
        <v>406</v>
      </c>
      <c r="M76" s="158" t="s">
        <v>444</v>
      </c>
      <c r="N76" s="37" t="s">
        <v>124</v>
      </c>
      <c r="O76" s="37" t="s">
        <v>124</v>
      </c>
      <c r="P76" s="37" t="s">
        <v>124</v>
      </c>
      <c r="Q76" s="311">
        <v>29.474766837299597</v>
      </c>
      <c r="R76" s="149">
        <v>0.82531197576619197</v>
      </c>
    </row>
    <row r="77" spans="1:18">
      <c r="A77" s="158" t="s">
        <v>466</v>
      </c>
      <c r="B77" s="158">
        <v>21</v>
      </c>
      <c r="C77" s="158">
        <v>124</v>
      </c>
      <c r="D77" s="159" t="s">
        <v>67</v>
      </c>
      <c r="E77" s="159" t="s">
        <v>406</v>
      </c>
      <c r="F77" s="160">
        <v>21</v>
      </c>
      <c r="G77" s="158"/>
      <c r="H77" s="158"/>
      <c r="I77" s="158"/>
      <c r="J77" s="158">
        <v>2</v>
      </c>
      <c r="K77" s="158" t="s">
        <v>67</v>
      </c>
      <c r="L77" s="158" t="s">
        <v>406</v>
      </c>
      <c r="M77" s="158" t="s">
        <v>444</v>
      </c>
      <c r="N77" s="37" t="s">
        <v>124</v>
      </c>
      <c r="O77" s="37" t="s">
        <v>124</v>
      </c>
      <c r="P77" s="37" t="s">
        <v>124</v>
      </c>
      <c r="Q77" s="311">
        <v>29.474766837299597</v>
      </c>
      <c r="R77" s="149">
        <v>0.82531197576619197</v>
      </c>
    </row>
    <row r="78" spans="1:18">
      <c r="A78" s="155" t="s">
        <v>320</v>
      </c>
      <c r="B78" s="155">
        <v>50</v>
      </c>
      <c r="C78" s="155">
        <v>124</v>
      </c>
      <c r="D78" s="156" t="s">
        <v>67</v>
      </c>
      <c r="E78" s="156" t="s">
        <v>406</v>
      </c>
      <c r="F78" s="157">
        <v>50</v>
      </c>
      <c r="G78" s="155">
        <v>81</v>
      </c>
      <c r="H78" s="155"/>
      <c r="I78" s="155"/>
      <c r="J78" s="155">
        <v>2</v>
      </c>
      <c r="K78" s="155" t="s">
        <v>67</v>
      </c>
      <c r="L78" s="155" t="s">
        <v>406</v>
      </c>
      <c r="M78" s="155" t="s">
        <v>444</v>
      </c>
      <c r="N78" s="37" t="s">
        <v>124</v>
      </c>
      <c r="O78" s="37" t="s">
        <v>124</v>
      </c>
      <c r="P78" s="37" t="s">
        <v>124</v>
      </c>
      <c r="Q78" s="310">
        <v>33.9378546355601</v>
      </c>
      <c r="R78" s="149">
        <v>2.77082079811191</v>
      </c>
    </row>
    <row r="79" spans="1:18">
      <c r="A79" s="155" t="s">
        <v>319</v>
      </c>
      <c r="B79" s="155">
        <v>50</v>
      </c>
      <c r="C79" s="155">
        <v>124</v>
      </c>
      <c r="D79" s="156" t="s">
        <v>67</v>
      </c>
      <c r="E79" s="156" t="s">
        <v>406</v>
      </c>
      <c r="F79" s="157">
        <v>50</v>
      </c>
      <c r="G79" s="155">
        <v>81</v>
      </c>
      <c r="H79" s="155"/>
      <c r="I79" s="155"/>
      <c r="J79" s="155">
        <v>2</v>
      </c>
      <c r="K79" s="155" t="s">
        <v>67</v>
      </c>
      <c r="L79" s="155" t="s">
        <v>406</v>
      </c>
      <c r="M79" s="155" t="s">
        <v>444</v>
      </c>
      <c r="N79" s="37" t="s">
        <v>124</v>
      </c>
      <c r="O79" s="37" t="s">
        <v>124</v>
      </c>
      <c r="P79" s="37" t="s">
        <v>124</v>
      </c>
      <c r="Q79" s="310">
        <v>33.9378546355601</v>
      </c>
      <c r="R79" s="149">
        <v>2.77082079811191</v>
      </c>
    </row>
    <row r="80" spans="1:18">
      <c r="A80" s="155" t="s">
        <v>318</v>
      </c>
      <c r="B80" s="155">
        <v>50</v>
      </c>
      <c r="C80" s="155">
        <v>124</v>
      </c>
      <c r="D80" s="156" t="s">
        <v>67</v>
      </c>
      <c r="E80" s="156" t="s">
        <v>406</v>
      </c>
      <c r="F80" s="157">
        <v>50</v>
      </c>
      <c r="G80" s="155"/>
      <c r="H80" s="155"/>
      <c r="I80" s="155"/>
      <c r="J80" s="155">
        <v>2</v>
      </c>
      <c r="K80" s="155" t="s">
        <v>67</v>
      </c>
      <c r="L80" s="155" t="s">
        <v>406</v>
      </c>
      <c r="M80" s="155" t="s">
        <v>444</v>
      </c>
      <c r="N80" s="37" t="s">
        <v>124</v>
      </c>
      <c r="O80" s="37" t="s">
        <v>124</v>
      </c>
      <c r="P80" s="37" t="s">
        <v>124</v>
      </c>
      <c r="Q80" s="310">
        <v>33.9378546355601</v>
      </c>
      <c r="R80" s="149">
        <v>2.77082079811191</v>
      </c>
    </row>
    <row r="81" spans="1:18">
      <c r="A81" s="158" t="s">
        <v>467</v>
      </c>
      <c r="B81" s="158">
        <v>20</v>
      </c>
      <c r="C81" s="158">
        <v>124</v>
      </c>
      <c r="D81" s="159" t="s">
        <v>67</v>
      </c>
      <c r="E81" s="159" t="s">
        <v>406</v>
      </c>
      <c r="F81" s="160">
        <v>20</v>
      </c>
      <c r="G81" s="158"/>
      <c r="H81" s="158"/>
      <c r="I81" s="158"/>
      <c r="J81" s="158">
        <v>1</v>
      </c>
      <c r="K81" s="158" t="s">
        <v>14</v>
      </c>
      <c r="L81" s="174" t="s">
        <v>15</v>
      </c>
      <c r="M81" s="158" t="s">
        <v>444</v>
      </c>
      <c r="N81" s="37" t="s">
        <v>124</v>
      </c>
      <c r="O81" s="37" t="s">
        <v>124</v>
      </c>
      <c r="P81" s="37" t="s">
        <v>124</v>
      </c>
      <c r="Q81" s="311">
        <v>41.007313347769099</v>
      </c>
      <c r="R81" s="149">
        <v>1.5310300236262899</v>
      </c>
    </row>
    <row r="82" spans="1:18">
      <c r="A82" s="158" t="s">
        <v>468</v>
      </c>
      <c r="B82" s="158">
        <v>20</v>
      </c>
      <c r="C82" s="158">
        <v>124</v>
      </c>
      <c r="D82" s="159" t="s">
        <v>67</v>
      </c>
      <c r="E82" s="159" t="s">
        <v>406</v>
      </c>
      <c r="F82" s="160">
        <v>20</v>
      </c>
      <c r="G82" s="158"/>
      <c r="H82" s="158"/>
      <c r="I82" s="158"/>
      <c r="J82" s="158">
        <v>1</v>
      </c>
      <c r="K82" s="158" t="s">
        <v>67</v>
      </c>
      <c r="L82" s="174" t="s">
        <v>406</v>
      </c>
      <c r="M82" s="158" t="s">
        <v>444</v>
      </c>
      <c r="N82" s="37" t="s">
        <v>124</v>
      </c>
      <c r="O82" s="37" t="s">
        <v>124</v>
      </c>
      <c r="P82" s="37" t="s">
        <v>124</v>
      </c>
      <c r="Q82" s="311">
        <v>41.007313347769099</v>
      </c>
      <c r="R82" s="149">
        <v>1.5310300236262899</v>
      </c>
    </row>
    <row r="83" spans="1:18">
      <c r="A83" s="162" t="s">
        <v>313</v>
      </c>
      <c r="B83" s="162">
        <v>35</v>
      </c>
      <c r="C83" s="162">
        <v>124</v>
      </c>
      <c r="D83" s="163" t="s">
        <v>5</v>
      </c>
      <c r="E83" s="163" t="s">
        <v>406</v>
      </c>
      <c r="F83" s="164">
        <v>35</v>
      </c>
      <c r="G83" s="162">
        <v>101</v>
      </c>
      <c r="H83" s="162"/>
      <c r="I83" s="162"/>
      <c r="J83" s="162">
        <v>5</v>
      </c>
      <c r="K83" s="162" t="s">
        <v>5</v>
      </c>
      <c r="L83" s="162" t="s">
        <v>406</v>
      </c>
      <c r="M83" s="162" t="s">
        <v>444</v>
      </c>
      <c r="N83" s="37" t="s">
        <v>124</v>
      </c>
      <c r="O83" s="37" t="s">
        <v>124</v>
      </c>
      <c r="P83" s="37" t="s">
        <v>124</v>
      </c>
      <c r="Q83" s="310">
        <v>2.0313664514246002</v>
      </c>
      <c r="R83" s="149">
        <v>0.62950331191679099</v>
      </c>
    </row>
    <row r="84" spans="1:18">
      <c r="A84" s="162" t="s">
        <v>312</v>
      </c>
      <c r="B84" s="162">
        <v>35</v>
      </c>
      <c r="C84" s="162">
        <v>124</v>
      </c>
      <c r="D84" s="163" t="s">
        <v>5</v>
      </c>
      <c r="E84" s="163" t="s">
        <v>406</v>
      </c>
      <c r="F84" s="164">
        <v>35</v>
      </c>
      <c r="G84" s="162">
        <v>101</v>
      </c>
      <c r="H84" s="162"/>
      <c r="I84" s="162"/>
      <c r="J84" s="162">
        <v>5</v>
      </c>
      <c r="K84" s="162" t="s">
        <v>5</v>
      </c>
      <c r="L84" s="162" t="s">
        <v>406</v>
      </c>
      <c r="M84" s="162" t="s">
        <v>444</v>
      </c>
      <c r="N84" s="37" t="s">
        <v>124</v>
      </c>
      <c r="O84" s="37" t="s">
        <v>124</v>
      </c>
      <c r="P84" s="37" t="s">
        <v>124</v>
      </c>
      <c r="Q84" s="310">
        <v>2.0313664514246002</v>
      </c>
      <c r="R84" s="149">
        <v>0.62950331191679099</v>
      </c>
    </row>
    <row r="85" spans="1:18">
      <c r="A85" s="162" t="s">
        <v>311</v>
      </c>
      <c r="B85" s="162">
        <v>35</v>
      </c>
      <c r="C85" s="162">
        <v>124</v>
      </c>
      <c r="D85" s="163" t="s">
        <v>5</v>
      </c>
      <c r="E85" s="163" t="s">
        <v>406</v>
      </c>
      <c r="F85" s="164">
        <v>35</v>
      </c>
      <c r="G85" s="162">
        <v>60</v>
      </c>
      <c r="H85" s="162">
        <v>102</v>
      </c>
      <c r="I85" s="162"/>
      <c r="J85" s="162">
        <v>5</v>
      </c>
      <c r="K85" s="162" t="s">
        <v>5</v>
      </c>
      <c r="L85" s="162" t="s">
        <v>406</v>
      </c>
      <c r="M85" s="162" t="s">
        <v>444</v>
      </c>
      <c r="N85" s="37" t="s">
        <v>124</v>
      </c>
      <c r="O85" s="37" t="s">
        <v>124</v>
      </c>
      <c r="P85" s="37" t="s">
        <v>124</v>
      </c>
      <c r="Q85" s="310">
        <v>2.0313664514246002</v>
      </c>
      <c r="R85" s="149">
        <v>0.62950331191679099</v>
      </c>
    </row>
    <row r="86" spans="1:18">
      <c r="A86" s="162" t="s">
        <v>310</v>
      </c>
      <c r="B86" s="162">
        <v>35</v>
      </c>
      <c r="C86" s="162">
        <v>124</v>
      </c>
      <c r="D86" s="163" t="s">
        <v>5</v>
      </c>
      <c r="E86" s="163" t="s">
        <v>406</v>
      </c>
      <c r="F86" s="164">
        <v>35</v>
      </c>
      <c r="G86" s="162">
        <v>60</v>
      </c>
      <c r="H86" s="162">
        <v>102</v>
      </c>
      <c r="I86" s="162"/>
      <c r="J86" s="162">
        <v>5</v>
      </c>
      <c r="K86" s="162" t="s">
        <v>5</v>
      </c>
      <c r="L86" s="162" t="s">
        <v>406</v>
      </c>
      <c r="M86" s="162" t="s">
        <v>444</v>
      </c>
      <c r="N86" s="37" t="s">
        <v>124</v>
      </c>
      <c r="O86" s="37" t="s">
        <v>124</v>
      </c>
      <c r="P86" s="37" t="s">
        <v>124</v>
      </c>
      <c r="Q86" s="310">
        <v>2.0313664514246002</v>
      </c>
      <c r="R86" s="149">
        <v>0.62950331191679099</v>
      </c>
    </row>
    <row r="87" spans="1:18">
      <c r="A87" s="162" t="s">
        <v>309</v>
      </c>
      <c r="B87" s="162">
        <v>35</v>
      </c>
      <c r="C87" s="162">
        <v>124</v>
      </c>
      <c r="D87" s="163" t="s">
        <v>5</v>
      </c>
      <c r="E87" s="163" t="s">
        <v>406</v>
      </c>
      <c r="F87" s="164">
        <v>35</v>
      </c>
      <c r="G87" s="162">
        <v>60</v>
      </c>
      <c r="H87" s="162">
        <v>118</v>
      </c>
      <c r="I87" s="162"/>
      <c r="J87" s="162">
        <v>5</v>
      </c>
      <c r="K87" s="162" t="s">
        <v>5</v>
      </c>
      <c r="L87" s="162" t="s">
        <v>406</v>
      </c>
      <c r="M87" s="162" t="s">
        <v>444</v>
      </c>
      <c r="N87" s="37" t="s">
        <v>124</v>
      </c>
      <c r="O87" s="37" t="s">
        <v>124</v>
      </c>
      <c r="P87" s="37" t="s">
        <v>124</v>
      </c>
      <c r="Q87" s="310">
        <v>2.0313664514246002</v>
      </c>
      <c r="R87" s="149">
        <v>0.62950331191679099</v>
      </c>
    </row>
    <row r="88" spans="1:18">
      <c r="A88" s="162" t="s">
        <v>308</v>
      </c>
      <c r="B88" s="162">
        <v>35</v>
      </c>
      <c r="C88" s="162">
        <v>124</v>
      </c>
      <c r="D88" s="163" t="s">
        <v>5</v>
      </c>
      <c r="E88" s="163" t="s">
        <v>406</v>
      </c>
      <c r="F88" s="164">
        <v>35</v>
      </c>
      <c r="G88" s="162">
        <v>60</v>
      </c>
      <c r="H88" s="162">
        <v>118</v>
      </c>
      <c r="I88" s="162"/>
      <c r="J88" s="162">
        <v>5</v>
      </c>
      <c r="K88" s="162" t="s">
        <v>5</v>
      </c>
      <c r="L88" s="162" t="s">
        <v>406</v>
      </c>
      <c r="M88" s="162" t="s">
        <v>444</v>
      </c>
      <c r="N88" s="37" t="s">
        <v>124</v>
      </c>
      <c r="O88" s="37" t="s">
        <v>124</v>
      </c>
      <c r="P88" s="37" t="s">
        <v>124</v>
      </c>
      <c r="Q88" s="310">
        <v>2.0313664514246002</v>
      </c>
      <c r="R88" s="149">
        <v>0.62950331191679099</v>
      </c>
    </row>
    <row r="89" spans="1:18">
      <c r="A89" s="161" t="s">
        <v>317</v>
      </c>
      <c r="B89" s="161">
        <v>42</v>
      </c>
      <c r="C89" s="161">
        <v>124</v>
      </c>
      <c r="D89" s="124" t="s">
        <v>5</v>
      </c>
      <c r="E89" s="124" t="s">
        <v>406</v>
      </c>
      <c r="F89" s="138">
        <v>42</v>
      </c>
      <c r="G89" s="161"/>
      <c r="H89" s="161"/>
      <c r="I89" s="161"/>
      <c r="J89" s="161">
        <v>1</v>
      </c>
      <c r="K89" s="161" t="s">
        <v>5</v>
      </c>
      <c r="L89" s="161" t="s">
        <v>406</v>
      </c>
      <c r="M89" s="161" t="s">
        <v>444</v>
      </c>
      <c r="N89" s="37" t="s">
        <v>124</v>
      </c>
      <c r="O89" s="37" t="s">
        <v>124</v>
      </c>
      <c r="P89" s="37" t="s">
        <v>124</v>
      </c>
      <c r="Q89" s="310">
        <v>10.0014027989768</v>
      </c>
      <c r="R89" s="149">
        <v>1.2846204420924801</v>
      </c>
    </row>
    <row r="90" spans="1:18">
      <c r="A90" s="161" t="s">
        <v>316</v>
      </c>
      <c r="B90" s="161">
        <v>42</v>
      </c>
      <c r="C90" s="161">
        <v>124</v>
      </c>
      <c r="D90" s="124" t="s">
        <v>5</v>
      </c>
      <c r="E90" s="124" t="s">
        <v>406</v>
      </c>
      <c r="F90" s="138">
        <v>42</v>
      </c>
      <c r="G90" s="161"/>
      <c r="H90" s="161"/>
      <c r="I90" s="161"/>
      <c r="J90" s="161">
        <v>1</v>
      </c>
      <c r="K90" s="161" t="s">
        <v>5</v>
      </c>
      <c r="L90" s="161" t="s">
        <v>406</v>
      </c>
      <c r="M90" s="161" t="s">
        <v>444</v>
      </c>
      <c r="N90" s="37" t="s">
        <v>124</v>
      </c>
      <c r="O90" s="37" t="s">
        <v>124</v>
      </c>
      <c r="P90" s="37" t="s">
        <v>124</v>
      </c>
      <c r="Q90" s="310">
        <v>10.0014027989768</v>
      </c>
      <c r="R90" s="149">
        <v>1.2846204420924801</v>
      </c>
    </row>
    <row r="91" spans="1:18">
      <c r="A91" s="162" t="s">
        <v>315</v>
      </c>
      <c r="B91" s="162">
        <v>41</v>
      </c>
      <c r="C91" s="162">
        <v>124</v>
      </c>
      <c r="D91" s="163" t="s">
        <v>5</v>
      </c>
      <c r="E91" s="163" t="s">
        <v>406</v>
      </c>
      <c r="F91" s="164">
        <v>41</v>
      </c>
      <c r="G91" s="162"/>
      <c r="H91" s="162"/>
      <c r="I91" s="162"/>
      <c r="J91" s="162">
        <v>1</v>
      </c>
      <c r="K91" s="162" t="s">
        <v>5</v>
      </c>
      <c r="L91" s="162" t="s">
        <v>406</v>
      </c>
      <c r="M91" s="162" t="s">
        <v>444</v>
      </c>
      <c r="N91" s="37" t="s">
        <v>124</v>
      </c>
      <c r="O91" s="37" t="s">
        <v>124</v>
      </c>
      <c r="P91" s="37" t="s">
        <v>124</v>
      </c>
      <c r="Q91" s="310">
        <v>17.651794997666201</v>
      </c>
      <c r="R91" s="149">
        <v>0.96342696981929699</v>
      </c>
    </row>
    <row r="92" spans="1:18">
      <c r="A92" s="162" t="s">
        <v>314</v>
      </c>
      <c r="B92" s="162">
        <v>41</v>
      </c>
      <c r="C92" s="162">
        <v>124</v>
      </c>
      <c r="D92" s="163" t="s">
        <v>5</v>
      </c>
      <c r="E92" s="163" t="s">
        <v>406</v>
      </c>
      <c r="F92" s="164">
        <v>41</v>
      </c>
      <c r="G92" s="162"/>
      <c r="H92" s="162"/>
      <c r="I92" s="162"/>
      <c r="J92" s="162">
        <v>1</v>
      </c>
      <c r="K92" s="162" t="s">
        <v>14</v>
      </c>
      <c r="L92" s="162" t="s">
        <v>15</v>
      </c>
      <c r="M92" s="162" t="s">
        <v>444</v>
      </c>
      <c r="N92" s="37" t="s">
        <v>124</v>
      </c>
      <c r="O92" s="37" t="s">
        <v>124</v>
      </c>
      <c r="P92" s="37" t="s">
        <v>124</v>
      </c>
      <c r="Q92" s="310">
        <v>17.651794997666201</v>
      </c>
      <c r="R92" s="149">
        <v>0.96342696981929699</v>
      </c>
    </row>
    <row r="93" spans="1:18">
      <c r="A93" s="165" t="s">
        <v>480</v>
      </c>
      <c r="B93" s="165">
        <v>21</v>
      </c>
      <c r="C93" s="165">
        <v>124</v>
      </c>
      <c r="D93" s="165" t="s">
        <v>9</v>
      </c>
      <c r="E93" s="165" t="s">
        <v>406</v>
      </c>
      <c r="F93" s="139">
        <v>21</v>
      </c>
      <c r="G93" s="165">
        <v>89</v>
      </c>
      <c r="H93" s="165">
        <v>108</v>
      </c>
      <c r="I93" s="165"/>
      <c r="J93" s="165">
        <v>4</v>
      </c>
      <c r="K93" s="165" t="s">
        <v>14</v>
      </c>
      <c r="L93" s="165" t="s">
        <v>15</v>
      </c>
      <c r="M93" s="165" t="s">
        <v>444</v>
      </c>
      <c r="N93" s="37" t="s">
        <v>124</v>
      </c>
      <c r="O93" s="37" t="s">
        <v>124</v>
      </c>
      <c r="P93" s="37" t="s">
        <v>124</v>
      </c>
      <c r="Q93" s="311">
        <v>7.1180031665851971</v>
      </c>
      <c r="R93" s="149">
        <v>2.2146601498477301</v>
      </c>
    </row>
    <row r="94" spans="1:18">
      <c r="A94" s="165" t="s">
        <v>479</v>
      </c>
      <c r="B94" s="165">
        <v>21</v>
      </c>
      <c r="C94" s="165">
        <v>124</v>
      </c>
      <c r="D94" s="125" t="s">
        <v>9</v>
      </c>
      <c r="E94" s="125" t="s">
        <v>406</v>
      </c>
      <c r="F94" s="139">
        <v>21</v>
      </c>
      <c r="G94" s="165">
        <v>89</v>
      </c>
      <c r="H94" s="165">
        <v>108</v>
      </c>
      <c r="I94" s="165"/>
      <c r="J94" s="165">
        <v>4</v>
      </c>
      <c r="K94" s="165" t="s">
        <v>14</v>
      </c>
      <c r="L94" s="165" t="s">
        <v>15</v>
      </c>
      <c r="M94" s="165" t="s">
        <v>444</v>
      </c>
      <c r="N94" s="37" t="s">
        <v>124</v>
      </c>
      <c r="O94" s="37" t="s">
        <v>124</v>
      </c>
      <c r="P94" s="37" t="s">
        <v>124</v>
      </c>
      <c r="Q94" s="311">
        <v>7.1180031665851971</v>
      </c>
      <c r="R94" s="149">
        <v>2.2146601498477301</v>
      </c>
    </row>
    <row r="95" spans="1:18">
      <c r="A95" s="165" t="s">
        <v>478</v>
      </c>
      <c r="B95" s="165">
        <v>21</v>
      </c>
      <c r="C95" s="165">
        <v>124</v>
      </c>
      <c r="D95" s="125" t="s">
        <v>9</v>
      </c>
      <c r="E95" s="125" t="s">
        <v>406</v>
      </c>
      <c r="F95" s="139">
        <v>21</v>
      </c>
      <c r="G95" s="165">
        <v>89</v>
      </c>
      <c r="H95" s="165"/>
      <c r="I95" s="165"/>
      <c r="J95" s="165">
        <v>4</v>
      </c>
      <c r="K95" s="165" t="s">
        <v>14</v>
      </c>
      <c r="L95" s="165" t="s">
        <v>15</v>
      </c>
      <c r="M95" s="165" t="s">
        <v>444</v>
      </c>
      <c r="N95" s="37" t="s">
        <v>124</v>
      </c>
      <c r="O95" s="37" t="s">
        <v>124</v>
      </c>
      <c r="P95" s="37" t="s">
        <v>124</v>
      </c>
      <c r="Q95" s="311">
        <v>7.1180031665851971</v>
      </c>
      <c r="R95" s="149">
        <v>2.2146601498477301</v>
      </c>
    </row>
    <row r="96" spans="1:18">
      <c r="A96" s="165" t="s">
        <v>477</v>
      </c>
      <c r="B96" s="165">
        <v>21</v>
      </c>
      <c r="C96" s="165">
        <v>124</v>
      </c>
      <c r="D96" s="125" t="s">
        <v>9</v>
      </c>
      <c r="E96" s="125" t="s">
        <v>406</v>
      </c>
      <c r="F96" s="139">
        <v>21</v>
      </c>
      <c r="G96" s="165">
        <v>123</v>
      </c>
      <c r="H96" s="165"/>
      <c r="I96" s="165"/>
      <c r="J96" s="165">
        <v>4</v>
      </c>
      <c r="K96" s="165" t="s">
        <v>9</v>
      </c>
      <c r="L96" s="165" t="s">
        <v>406</v>
      </c>
      <c r="M96" s="165" t="s">
        <v>444</v>
      </c>
      <c r="N96" s="37" t="s">
        <v>124</v>
      </c>
      <c r="O96" s="37" t="s">
        <v>124</v>
      </c>
      <c r="P96" s="37" t="s">
        <v>124</v>
      </c>
      <c r="Q96" s="311">
        <v>7.1180031665851971</v>
      </c>
      <c r="R96" s="149">
        <v>2.2146601498477301</v>
      </c>
    </row>
    <row r="97" spans="1:18">
      <c r="A97" s="165" t="s">
        <v>476</v>
      </c>
      <c r="B97" s="165">
        <v>21</v>
      </c>
      <c r="C97" s="165">
        <v>124</v>
      </c>
      <c r="D97" s="125" t="s">
        <v>9</v>
      </c>
      <c r="E97" s="125" t="s">
        <v>406</v>
      </c>
      <c r="F97" s="139">
        <v>21</v>
      </c>
      <c r="G97" s="165">
        <v>123</v>
      </c>
      <c r="H97" s="165"/>
      <c r="I97" s="165"/>
      <c r="J97" s="165">
        <v>4</v>
      </c>
      <c r="K97" s="165" t="s">
        <v>9</v>
      </c>
      <c r="L97" s="165" t="s">
        <v>406</v>
      </c>
      <c r="M97" s="165" t="s">
        <v>444</v>
      </c>
      <c r="N97" s="37" t="s">
        <v>124</v>
      </c>
      <c r="O97" s="37" t="s">
        <v>124</v>
      </c>
      <c r="P97" s="37" t="s">
        <v>124</v>
      </c>
      <c r="Q97" s="311">
        <v>7.1180031665851971</v>
      </c>
      <c r="R97" s="149">
        <v>2.2146601498477301</v>
      </c>
    </row>
    <row r="98" spans="1:18">
      <c r="A98" s="167" t="s">
        <v>475</v>
      </c>
      <c r="B98" s="167">
        <v>12</v>
      </c>
      <c r="C98" s="176" t="s">
        <v>474</v>
      </c>
      <c r="D98" s="169" t="s">
        <v>9</v>
      </c>
      <c r="E98" s="169" t="s">
        <v>406</v>
      </c>
      <c r="F98" s="168">
        <v>12</v>
      </c>
      <c r="G98" s="167"/>
      <c r="H98" s="167"/>
      <c r="I98" s="167"/>
      <c r="J98" s="167">
        <v>1</v>
      </c>
      <c r="K98" s="167" t="s">
        <v>14</v>
      </c>
      <c r="L98" s="167" t="s">
        <v>15</v>
      </c>
      <c r="M98" s="167" t="s">
        <v>444</v>
      </c>
      <c r="N98" s="37" t="s">
        <v>124</v>
      </c>
      <c r="O98" s="37" t="s">
        <v>124</v>
      </c>
      <c r="P98" s="37" t="s">
        <v>124</v>
      </c>
      <c r="Q98" s="311">
        <v>36.974048433691301</v>
      </c>
      <c r="R98" s="149">
        <v>0.84966509643666399</v>
      </c>
    </row>
    <row r="99" spans="1:18">
      <c r="A99" s="167" t="s">
        <v>473</v>
      </c>
      <c r="B99" s="167">
        <v>12</v>
      </c>
      <c r="C99" s="167">
        <v>124</v>
      </c>
      <c r="D99" s="169" t="s">
        <v>9</v>
      </c>
      <c r="E99" s="169" t="s">
        <v>406</v>
      </c>
      <c r="F99" s="168">
        <v>12</v>
      </c>
      <c r="G99" s="167"/>
      <c r="H99" s="167"/>
      <c r="I99" s="167"/>
      <c r="J99" s="167">
        <v>1</v>
      </c>
      <c r="K99" s="167" t="s">
        <v>14</v>
      </c>
      <c r="L99" s="167" t="s">
        <v>15</v>
      </c>
      <c r="M99" s="167" t="s">
        <v>444</v>
      </c>
      <c r="N99" s="37" t="s">
        <v>124</v>
      </c>
      <c r="O99" s="37" t="s">
        <v>124</v>
      </c>
      <c r="P99" s="37" t="s">
        <v>124</v>
      </c>
      <c r="Q99" s="311">
        <v>36.974048433691301</v>
      </c>
      <c r="R99" s="149">
        <v>0.84966509643666399</v>
      </c>
    </row>
    <row r="100" spans="1:18">
      <c r="A100" s="175" t="s">
        <v>472</v>
      </c>
      <c r="B100" s="165">
        <v>30</v>
      </c>
      <c r="C100" s="165">
        <v>124</v>
      </c>
      <c r="D100" s="125" t="s">
        <v>9</v>
      </c>
      <c r="E100" s="125" t="s">
        <v>406</v>
      </c>
      <c r="F100" s="139">
        <v>30</v>
      </c>
      <c r="G100" s="165">
        <v>120</v>
      </c>
      <c r="H100" s="165"/>
      <c r="I100" s="165"/>
      <c r="J100" s="165">
        <v>3</v>
      </c>
      <c r="K100" s="165" t="s">
        <v>9</v>
      </c>
      <c r="L100" s="165" t="s">
        <v>406</v>
      </c>
      <c r="M100" s="165" t="s">
        <v>444</v>
      </c>
      <c r="N100" s="37" t="s">
        <v>124</v>
      </c>
      <c r="O100" s="37" t="s">
        <v>124</v>
      </c>
      <c r="P100" s="37" t="s">
        <v>124</v>
      </c>
      <c r="Q100" s="310">
        <v>42.589480219575997</v>
      </c>
      <c r="R100" s="149">
        <v>4.4147101141788401</v>
      </c>
    </row>
    <row r="101" spans="1:18">
      <c r="A101" s="175" t="s">
        <v>471</v>
      </c>
      <c r="B101" s="165">
        <v>30</v>
      </c>
      <c r="C101" s="165">
        <v>124</v>
      </c>
      <c r="D101" s="125" t="s">
        <v>9</v>
      </c>
      <c r="E101" s="125" t="s">
        <v>406</v>
      </c>
      <c r="F101" s="139">
        <v>30</v>
      </c>
      <c r="G101" s="165">
        <v>120</v>
      </c>
      <c r="H101" s="165"/>
      <c r="I101" s="165"/>
      <c r="J101" s="165">
        <v>3</v>
      </c>
      <c r="K101" s="165" t="s">
        <v>9</v>
      </c>
      <c r="L101" s="165" t="s">
        <v>406</v>
      </c>
      <c r="M101" s="165" t="s">
        <v>444</v>
      </c>
      <c r="N101" s="37" t="s">
        <v>124</v>
      </c>
      <c r="O101" s="37" t="s">
        <v>124</v>
      </c>
      <c r="P101" s="37" t="s">
        <v>124</v>
      </c>
      <c r="Q101" s="310">
        <v>42.589480219575997</v>
      </c>
      <c r="R101" s="149">
        <v>4.4147101141788401</v>
      </c>
    </row>
    <row r="102" spans="1:18">
      <c r="A102" s="175" t="s">
        <v>470</v>
      </c>
      <c r="B102" s="165">
        <v>30</v>
      </c>
      <c r="C102" s="165">
        <v>124</v>
      </c>
      <c r="D102" s="125" t="s">
        <v>9</v>
      </c>
      <c r="E102" s="125" t="s">
        <v>406</v>
      </c>
      <c r="F102" s="139">
        <v>30</v>
      </c>
      <c r="G102" s="165">
        <v>105</v>
      </c>
      <c r="H102" s="165"/>
      <c r="I102" s="165"/>
      <c r="J102" s="165">
        <v>3</v>
      </c>
      <c r="K102" s="165" t="s">
        <v>9</v>
      </c>
      <c r="L102" s="165" t="s">
        <v>406</v>
      </c>
      <c r="M102" s="165" t="s">
        <v>444</v>
      </c>
      <c r="N102" s="37" t="s">
        <v>124</v>
      </c>
      <c r="O102" s="37" t="s">
        <v>124</v>
      </c>
      <c r="P102" s="37" t="s">
        <v>124</v>
      </c>
      <c r="Q102" s="310">
        <v>42.589480219575997</v>
      </c>
      <c r="R102" s="149">
        <v>4.4147101141788401</v>
      </c>
    </row>
    <row r="103" spans="1:18">
      <c r="A103" s="175" t="s">
        <v>469</v>
      </c>
      <c r="B103" s="165">
        <v>30</v>
      </c>
      <c r="C103" s="165">
        <v>124</v>
      </c>
      <c r="D103" s="125" t="s">
        <v>9</v>
      </c>
      <c r="E103" s="125" t="s">
        <v>406</v>
      </c>
      <c r="F103" s="139">
        <v>30</v>
      </c>
      <c r="G103" s="165">
        <v>105</v>
      </c>
      <c r="H103" s="165"/>
      <c r="I103" s="165"/>
      <c r="J103" s="165">
        <v>3</v>
      </c>
      <c r="K103" s="165" t="s">
        <v>9</v>
      </c>
      <c r="L103" s="165" t="s">
        <v>406</v>
      </c>
      <c r="M103" s="165" t="s">
        <v>444</v>
      </c>
      <c r="N103" s="37" t="s">
        <v>124</v>
      </c>
      <c r="O103" s="37" t="s">
        <v>124</v>
      </c>
      <c r="P103" s="37" t="s">
        <v>124</v>
      </c>
      <c r="Q103" s="310">
        <v>42.589480219575997</v>
      </c>
      <c r="R103" s="149">
        <v>4.4147101141788401</v>
      </c>
    </row>
  </sheetData>
  <mergeCells count="19">
    <mergeCell ref="U14:U15"/>
    <mergeCell ref="V14:V15"/>
    <mergeCell ref="W14:AA14"/>
    <mergeCell ref="AB14:AB15"/>
    <mergeCell ref="T14:T19"/>
    <mergeCell ref="U21:U22"/>
    <mergeCell ref="V21:V22"/>
    <mergeCell ref="W21:AA21"/>
    <mergeCell ref="AB21:AB22"/>
    <mergeCell ref="T21:T26"/>
    <mergeCell ref="T10:T11"/>
    <mergeCell ref="AB2:AB3"/>
    <mergeCell ref="U2:U3"/>
    <mergeCell ref="V2:V3"/>
    <mergeCell ref="T2:T3"/>
    <mergeCell ref="W2:AA2"/>
    <mergeCell ref="T4:T5"/>
    <mergeCell ref="T6:T7"/>
    <mergeCell ref="T8:T9"/>
  </mergeCells>
  <phoneticPr fontId="1"/>
  <conditionalFormatting sqref="F104:I1048576">
    <cfRule type="cellIs" dxfId="83" priority="246" operator="lessThan">
      <formula>50</formula>
    </cfRule>
  </conditionalFormatting>
  <conditionalFormatting sqref="R104:R1048576">
    <cfRule type="cellIs" dxfId="82" priority="242" operator="greaterThan">
      <formula>5</formula>
    </cfRule>
  </conditionalFormatting>
  <conditionalFormatting sqref="F1:I1">
    <cfRule type="cellIs" dxfId="81" priority="152" operator="lessThan">
      <formula>50</formula>
    </cfRule>
  </conditionalFormatting>
  <conditionalFormatting sqref="F2:H3 G4:I12 I13:I15 F13:G15">
    <cfRule type="cellIs" dxfId="80" priority="151" operator="lessThan">
      <formula>50</formula>
    </cfRule>
  </conditionalFormatting>
  <conditionalFormatting sqref="F2:H3 G4:I12 I13:I15 F13:G15">
    <cfRule type="cellIs" dxfId="79" priority="150" operator="lessThan">
      <formula>51</formula>
    </cfRule>
  </conditionalFormatting>
  <conditionalFormatting sqref="R2:R15">
    <cfRule type="cellIs" dxfId="78" priority="147" operator="greaterThan">
      <formula>5</formula>
    </cfRule>
  </conditionalFormatting>
  <conditionalFormatting sqref="I2:I3">
    <cfRule type="cellIs" dxfId="77" priority="138" operator="lessThan">
      <formula>50</formula>
    </cfRule>
  </conditionalFormatting>
  <conditionalFormatting sqref="I2:I3">
    <cfRule type="cellIs" dxfId="76" priority="137" operator="lessThan">
      <formula>51</formula>
    </cfRule>
  </conditionalFormatting>
  <conditionalFormatting sqref="H13:H15">
    <cfRule type="cellIs" dxfId="75" priority="136" operator="lessThan">
      <formula>50</formula>
    </cfRule>
  </conditionalFormatting>
  <conditionalFormatting sqref="H13:H15">
    <cfRule type="cellIs" dxfId="74" priority="135" operator="lessThan">
      <formula>51</formula>
    </cfRule>
  </conditionalFormatting>
  <conditionalFormatting sqref="I16:I26 G18:H26 F16:G17">
    <cfRule type="cellIs" dxfId="73" priority="134" operator="lessThan">
      <formula>50</formula>
    </cfRule>
  </conditionalFormatting>
  <conditionalFormatting sqref="G18:I26 I16:I17 F16:G17">
    <cfRule type="cellIs" dxfId="72" priority="133" operator="lessThan">
      <formula>51</formula>
    </cfRule>
  </conditionalFormatting>
  <conditionalFormatting sqref="R16:R30">
    <cfRule type="cellIs" dxfId="71" priority="130" operator="greaterThan">
      <formula>5</formula>
    </cfRule>
  </conditionalFormatting>
  <conditionalFormatting sqref="G27:H30">
    <cfRule type="cellIs" dxfId="70" priority="119" operator="lessThan">
      <formula>50</formula>
    </cfRule>
  </conditionalFormatting>
  <conditionalFormatting sqref="G27:H30">
    <cfRule type="cellIs" dxfId="69" priority="118" operator="lessThan">
      <formula>51</formula>
    </cfRule>
  </conditionalFormatting>
  <conditionalFormatting sqref="I27:I30">
    <cfRule type="cellIs" dxfId="68" priority="115" operator="lessThan">
      <formula>50</formula>
    </cfRule>
  </conditionalFormatting>
  <conditionalFormatting sqref="I27:I30">
    <cfRule type="cellIs" dxfId="67" priority="114" operator="lessThan">
      <formula>51</formula>
    </cfRule>
  </conditionalFormatting>
  <conditionalFormatting sqref="H16:H17">
    <cfRule type="cellIs" dxfId="66" priority="113" operator="lessThan">
      <formula>50</formula>
    </cfRule>
  </conditionalFormatting>
  <conditionalFormatting sqref="H16:H17">
    <cfRule type="cellIs" dxfId="65" priority="112" operator="lessThan">
      <formula>51</formula>
    </cfRule>
  </conditionalFormatting>
  <conditionalFormatting sqref="F31:H35 F43 G36:I41 I42:I43 F42:G42">
    <cfRule type="cellIs" dxfId="64" priority="111" operator="lessThan">
      <formula>50</formula>
    </cfRule>
  </conditionalFormatting>
  <conditionalFormatting sqref="F31:H35 G36:I41 I42:I43 F42:G43">
    <cfRule type="cellIs" dxfId="63" priority="110" operator="lessThan">
      <formula>51</formula>
    </cfRule>
  </conditionalFormatting>
  <conditionalFormatting sqref="R31:R43">
    <cfRule type="cellIs" dxfId="62" priority="107" operator="greaterThan">
      <formula>5</formula>
    </cfRule>
  </conditionalFormatting>
  <conditionalFormatting sqref="H42:H43">
    <cfRule type="cellIs" dxfId="61" priority="94" operator="lessThan">
      <formula>50</formula>
    </cfRule>
  </conditionalFormatting>
  <conditionalFormatting sqref="H42:H43">
    <cfRule type="cellIs" dxfId="60" priority="93" operator="lessThan">
      <formula>51</formula>
    </cfRule>
  </conditionalFormatting>
  <conditionalFormatting sqref="G44:I44 I45:I52 F45:G52 G53:I56 I57:I58 F57:G58">
    <cfRule type="cellIs" dxfId="59" priority="92" operator="lessThan">
      <formula>50</formula>
    </cfRule>
  </conditionalFormatting>
  <conditionalFormatting sqref="G44:I44 I45:I52 F45:G52 G53:I56 I57:I58 F57:G58">
    <cfRule type="cellIs" dxfId="58" priority="91" operator="lessThan">
      <formula>51</formula>
    </cfRule>
  </conditionalFormatting>
  <conditionalFormatting sqref="R44:R58">
    <cfRule type="cellIs" dxfId="57" priority="88" operator="greaterThan">
      <formula>5</formula>
    </cfRule>
  </conditionalFormatting>
  <conditionalFormatting sqref="H45:H52">
    <cfRule type="cellIs" dxfId="56" priority="77" operator="lessThan">
      <formula>50</formula>
    </cfRule>
  </conditionalFormatting>
  <conditionalFormatting sqref="H45:H52">
    <cfRule type="cellIs" dxfId="55" priority="76" operator="lessThan">
      <formula>51</formula>
    </cfRule>
  </conditionalFormatting>
  <conditionalFormatting sqref="H57:H58">
    <cfRule type="cellIs" dxfId="54" priority="75" operator="lessThan">
      <formula>50</formula>
    </cfRule>
  </conditionalFormatting>
  <conditionalFormatting sqref="H57:H58">
    <cfRule type="cellIs" dxfId="53" priority="74" operator="lessThan">
      <formula>51</formula>
    </cfRule>
  </conditionalFormatting>
  <conditionalFormatting sqref="I59 F59:G59 G60:I62 I63:I66 F63:G66 G67:I69 F70:H71">
    <cfRule type="cellIs" dxfId="52" priority="73" operator="lessThan">
      <formula>50</formula>
    </cfRule>
  </conditionalFormatting>
  <conditionalFormatting sqref="I59 F59:G59 G60:I62 I63:I66 F63:G66 G67:I69 F70:H71">
    <cfRule type="cellIs" dxfId="51" priority="72" operator="lessThan">
      <formula>51</formula>
    </cfRule>
  </conditionalFormatting>
  <conditionalFormatting sqref="R59:R71">
    <cfRule type="cellIs" dxfId="50" priority="69" operator="greaterThan">
      <formula>5</formula>
    </cfRule>
  </conditionalFormatting>
  <conditionalFormatting sqref="H59">
    <cfRule type="cellIs" dxfId="49" priority="58" operator="lessThan">
      <formula>50</formula>
    </cfRule>
  </conditionalFormatting>
  <conditionalFormatting sqref="H59">
    <cfRule type="cellIs" dxfId="48" priority="57" operator="lessThan">
      <formula>51</formula>
    </cfRule>
  </conditionalFormatting>
  <conditionalFormatting sqref="H63:H66">
    <cfRule type="cellIs" dxfId="47" priority="56" operator="lessThan">
      <formula>50</formula>
    </cfRule>
  </conditionalFormatting>
  <conditionalFormatting sqref="H63:H66">
    <cfRule type="cellIs" dxfId="46" priority="55" operator="lessThan">
      <formula>51</formula>
    </cfRule>
  </conditionalFormatting>
  <conditionalFormatting sqref="I70:I71">
    <cfRule type="cellIs" dxfId="45" priority="54" operator="lessThan">
      <formula>50</formula>
    </cfRule>
  </conditionalFormatting>
  <conditionalFormatting sqref="I70:I71">
    <cfRule type="cellIs" dxfId="44" priority="53" operator="lessThan">
      <formula>51</formula>
    </cfRule>
  </conditionalFormatting>
  <conditionalFormatting sqref="F72:F75 I72:I82 H76:H81 G72:G81 F82:G82">
    <cfRule type="cellIs" dxfId="43" priority="52" operator="lessThan">
      <formula>50</formula>
    </cfRule>
  </conditionalFormatting>
  <conditionalFormatting sqref="I72:I75 F72:G75 G76:I81 I82 F82:G82">
    <cfRule type="cellIs" dxfId="42" priority="51" operator="lessThan">
      <formula>51</formula>
    </cfRule>
  </conditionalFormatting>
  <conditionalFormatting sqref="R72:R82">
    <cfRule type="cellIs" dxfId="41" priority="48" operator="greaterThan">
      <formula>5</formula>
    </cfRule>
  </conditionalFormatting>
  <conditionalFormatting sqref="H72:H75">
    <cfRule type="cellIs" dxfId="40" priority="35" operator="lessThan">
      <formula>50</formula>
    </cfRule>
  </conditionalFormatting>
  <conditionalFormatting sqref="H72:H75">
    <cfRule type="cellIs" dxfId="39" priority="34" operator="lessThan">
      <formula>51</formula>
    </cfRule>
  </conditionalFormatting>
  <conditionalFormatting sqref="H82">
    <cfRule type="cellIs" dxfId="38" priority="33" operator="lessThan">
      <formula>50</formula>
    </cfRule>
  </conditionalFormatting>
  <conditionalFormatting sqref="H82">
    <cfRule type="cellIs" dxfId="37" priority="32" operator="lessThan">
      <formula>51</formula>
    </cfRule>
  </conditionalFormatting>
  <conditionalFormatting sqref="G83:I87 F88:H92">
    <cfRule type="cellIs" dxfId="36" priority="31" operator="lessThan">
      <formula>50</formula>
    </cfRule>
  </conditionalFormatting>
  <conditionalFormatting sqref="G83:I87 F88:H92">
    <cfRule type="cellIs" dxfId="35" priority="30" operator="lessThan">
      <formula>51</formula>
    </cfRule>
  </conditionalFormatting>
  <conditionalFormatting sqref="R83:R92">
    <cfRule type="cellIs" dxfId="34" priority="27" operator="greaterThan">
      <formula>5</formula>
    </cfRule>
  </conditionalFormatting>
  <conditionalFormatting sqref="I93:I95 F93:G95 G96:I103">
    <cfRule type="cellIs" dxfId="33" priority="22" operator="lessThan">
      <formula>50</formula>
    </cfRule>
  </conditionalFormatting>
  <conditionalFormatting sqref="I93:I95 F93:G95 G96:I103">
    <cfRule type="cellIs" dxfId="32" priority="21" operator="lessThan">
      <formula>51</formula>
    </cfRule>
  </conditionalFormatting>
  <conditionalFormatting sqref="R93:R103">
    <cfRule type="cellIs" dxfId="31" priority="18" operator="greaterThan">
      <formula>5</formula>
    </cfRule>
  </conditionalFormatting>
  <conditionalFormatting sqref="H93:H95">
    <cfRule type="cellIs" dxfId="30" priority="5" operator="lessThan">
      <formula>50</formula>
    </cfRule>
  </conditionalFormatting>
  <conditionalFormatting sqref="H93:H95">
    <cfRule type="cellIs" dxfId="29" priority="4" operator="lessThan">
      <formula>51</formula>
    </cfRule>
  </conditionalFormatting>
  <conditionalFormatting sqref="U12:V13 U20:V20">
    <cfRule type="cellIs" dxfId="28" priority="3" operator="lessThan">
      <formula>31</formula>
    </cfRule>
  </conditionalFormatting>
  <conditionalFormatting sqref="Q2:Q104">
    <cfRule type="cellIs" dxfId="27" priority="1" operator="greaterThan">
      <formula>60</formula>
    </cfRule>
    <cfRule type="cellIs" dxfId="26" priority="2" operator="greaterThan">
      <formula>45</formula>
    </cfRule>
    <cfRule type="cellIs" dxfId="25" priority="243" operator="lessThan">
      <formula>30</formula>
    </cfRule>
    <cfRule type="cellIs" dxfId="24" priority="244" operator="lessThan">
      <formula>45</formula>
    </cfRule>
  </conditionalFormatting>
  <pageMargins left="0.7" right="0.7" top="0.75" bottom="0.75" header="0.3" footer="0.3"/>
  <pageSetup paperSize="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B551B90-659E-364A-AC69-3EB1AEC95E09}">
  <sheetPr>
    <tabColor theme="7" tint="0.79998168889431442"/>
  </sheetPr>
  <dimension ref="A1:AZ83"/>
  <sheetViews>
    <sheetView topLeftCell="AD42" zoomScale="75" zoomScaleNormal="60" workbookViewId="0">
      <selection activeCell="K80" sqref="K80"/>
    </sheetView>
  </sheetViews>
  <sheetFormatPr baseColWidth="10" defaultColWidth="15.28515625" defaultRowHeight="16"/>
  <cols>
    <col min="1" max="1" width="15.28515625" style="56"/>
    <col min="2" max="2" width="20.85546875" style="81" customWidth="1"/>
    <col min="3" max="3" width="14.85546875" style="81" customWidth="1"/>
    <col min="4" max="10" width="15.28515625" style="81"/>
    <col min="11" max="11" width="15.28515625" style="56"/>
    <col min="12" max="12" width="24.42578125" style="81" customWidth="1"/>
    <col min="13" max="19" width="15.28515625" style="81"/>
    <col min="20" max="20" width="19.140625" style="81" customWidth="1"/>
    <col min="21" max="34" width="9.42578125" style="81" customWidth="1"/>
    <col min="35" max="35" width="9.42578125" style="56" customWidth="1"/>
    <col min="36" max="36" width="15.28515625" style="56"/>
    <col min="37" max="37" width="18.28515625" style="56" customWidth="1"/>
    <col min="38" max="52" width="10.85546875" style="56" customWidth="1"/>
    <col min="53" max="16384" width="15.28515625" style="56"/>
  </cols>
  <sheetData>
    <row r="1" spans="1:35">
      <c r="L1" s="81" t="s">
        <v>364</v>
      </c>
      <c r="AF1" s="56"/>
      <c r="AG1" s="56"/>
      <c r="AH1" s="56"/>
    </row>
    <row r="2" spans="1:35" ht="15" customHeight="1">
      <c r="A2" s="56" t="s">
        <v>484</v>
      </c>
      <c r="B2" s="317" t="s">
        <v>191</v>
      </c>
      <c r="C2" s="317" t="s">
        <v>215</v>
      </c>
      <c r="D2" s="314" t="s">
        <v>190</v>
      </c>
      <c r="E2" s="322" t="s">
        <v>189</v>
      </c>
      <c r="F2" s="322"/>
      <c r="G2" s="322"/>
      <c r="H2" s="322"/>
      <c r="I2" s="322"/>
      <c r="J2" s="320" t="s">
        <v>188</v>
      </c>
      <c r="L2" s="326" t="s">
        <v>191</v>
      </c>
      <c r="M2" s="326" t="s">
        <v>215</v>
      </c>
      <c r="N2" s="323" t="s">
        <v>189</v>
      </c>
      <c r="O2" s="323"/>
      <c r="P2" s="323"/>
      <c r="Q2" s="323"/>
      <c r="R2" s="323"/>
      <c r="AF2" s="56"/>
      <c r="AG2" s="56"/>
      <c r="AH2" s="56"/>
    </row>
    <row r="3" spans="1:35" ht="15" customHeight="1">
      <c r="B3" s="318"/>
      <c r="C3" s="318"/>
      <c r="D3" s="315"/>
      <c r="E3" s="177" t="s">
        <v>4</v>
      </c>
      <c r="F3" s="177" t="s">
        <v>67</v>
      </c>
      <c r="G3" s="177" t="s">
        <v>5</v>
      </c>
      <c r="H3" s="177" t="s">
        <v>9</v>
      </c>
      <c r="I3" s="177" t="s">
        <v>14</v>
      </c>
      <c r="J3" s="321"/>
      <c r="L3" s="327"/>
      <c r="M3" s="327"/>
      <c r="N3" s="60" t="s">
        <v>4</v>
      </c>
      <c r="O3" s="60" t="s">
        <v>67</v>
      </c>
      <c r="P3" s="60" t="s">
        <v>5</v>
      </c>
      <c r="Q3" s="60" t="s">
        <v>1</v>
      </c>
      <c r="R3" s="60" t="s">
        <v>186</v>
      </c>
      <c r="AF3" s="56"/>
      <c r="AG3" s="56"/>
      <c r="AH3" s="56"/>
    </row>
    <row r="4" spans="1:35" ht="15" customHeight="1">
      <c r="B4" s="314" t="s">
        <v>184</v>
      </c>
      <c r="C4" s="98" t="s">
        <v>206</v>
      </c>
      <c r="D4" s="98">
        <v>15</v>
      </c>
      <c r="E4" s="99">
        <v>26</v>
      </c>
      <c r="F4" s="99">
        <v>3</v>
      </c>
      <c r="G4" s="99">
        <v>0</v>
      </c>
      <c r="H4" s="99">
        <v>0</v>
      </c>
      <c r="I4" s="99">
        <v>3</v>
      </c>
      <c r="J4" s="99">
        <v>32</v>
      </c>
      <c r="L4" s="328" t="s">
        <v>363</v>
      </c>
      <c r="M4" s="64" t="s">
        <v>206</v>
      </c>
      <c r="N4" s="188">
        <f>E4*100/$J$4</f>
        <v>81.25</v>
      </c>
      <c r="O4" s="188">
        <f>F4*100/$J$4</f>
        <v>9.375</v>
      </c>
      <c r="P4" s="188">
        <f>G4*100/$J$4</f>
        <v>0</v>
      </c>
      <c r="Q4" s="188">
        <f>H4*100/$J$4</f>
        <v>0</v>
      </c>
      <c r="R4" s="188">
        <f>I4*100/$J$4</f>
        <v>9.375</v>
      </c>
      <c r="AF4" s="56"/>
      <c r="AG4" s="56"/>
      <c r="AH4" s="56"/>
    </row>
    <row r="5" spans="1:35" ht="15" customHeight="1">
      <c r="B5" s="315"/>
      <c r="C5" s="100" t="s">
        <v>204</v>
      </c>
      <c r="D5" s="100">
        <v>6</v>
      </c>
      <c r="E5" s="179">
        <v>11</v>
      </c>
      <c r="F5" s="179">
        <v>1</v>
      </c>
      <c r="G5" s="179">
        <v>0</v>
      </c>
      <c r="H5" s="179">
        <v>0</v>
      </c>
      <c r="I5" s="179">
        <v>0</v>
      </c>
      <c r="J5" s="101">
        <v>12</v>
      </c>
      <c r="L5" s="329"/>
      <c r="M5" s="63" t="s">
        <v>204</v>
      </c>
      <c r="N5" s="189">
        <f>E5*100/$J$5</f>
        <v>91.666666666666671</v>
      </c>
      <c r="O5" s="189">
        <f t="shared" ref="O5:R5" si="0">F5*100/$J$5</f>
        <v>8.3333333333333339</v>
      </c>
      <c r="P5" s="189">
        <f t="shared" si="0"/>
        <v>0</v>
      </c>
      <c r="Q5" s="189">
        <f t="shared" si="0"/>
        <v>0</v>
      </c>
      <c r="R5" s="189">
        <f t="shared" si="0"/>
        <v>0</v>
      </c>
      <c r="AF5" s="56"/>
      <c r="AG5" s="56"/>
      <c r="AH5" s="56"/>
    </row>
    <row r="6" spans="1:35" ht="15" customHeight="1">
      <c r="B6" s="314" t="s">
        <v>182</v>
      </c>
      <c r="C6" s="98" t="s">
        <v>206</v>
      </c>
      <c r="D6" s="98">
        <v>11</v>
      </c>
      <c r="E6" s="99">
        <v>1</v>
      </c>
      <c r="F6" s="99">
        <v>17</v>
      </c>
      <c r="G6" s="99">
        <v>0</v>
      </c>
      <c r="H6" s="99">
        <v>0</v>
      </c>
      <c r="I6" s="99">
        <v>4</v>
      </c>
      <c r="J6" s="99">
        <v>22</v>
      </c>
      <c r="L6" s="328" t="s">
        <v>362</v>
      </c>
      <c r="M6" s="64" t="s">
        <v>206</v>
      </c>
      <c r="N6" s="188">
        <f>E6*100/$J$6</f>
        <v>4.5454545454545459</v>
      </c>
      <c r="O6" s="188">
        <f t="shared" ref="O6:R6" si="1">F6*100/$J$6</f>
        <v>77.272727272727266</v>
      </c>
      <c r="P6" s="188">
        <f t="shared" si="1"/>
        <v>0</v>
      </c>
      <c r="Q6" s="188">
        <f t="shared" si="1"/>
        <v>0</v>
      </c>
      <c r="R6" s="188">
        <f t="shared" si="1"/>
        <v>18.181818181818183</v>
      </c>
      <c r="AF6" s="56"/>
      <c r="AG6" s="56"/>
      <c r="AH6" s="56"/>
    </row>
    <row r="7" spans="1:35" ht="15" customHeight="1">
      <c r="B7" s="315"/>
      <c r="C7" s="100" t="s">
        <v>204</v>
      </c>
      <c r="D7" s="100">
        <v>10</v>
      </c>
      <c r="E7" s="101">
        <v>2</v>
      </c>
      <c r="F7" s="101">
        <v>16</v>
      </c>
      <c r="G7" s="101">
        <v>0</v>
      </c>
      <c r="H7" s="101">
        <v>0</v>
      </c>
      <c r="I7" s="101">
        <v>4</v>
      </c>
      <c r="J7" s="101">
        <v>22</v>
      </c>
      <c r="L7" s="329"/>
      <c r="M7" s="63" t="s">
        <v>204</v>
      </c>
      <c r="N7" s="189">
        <f>E7*100/$J$7</f>
        <v>9.0909090909090917</v>
      </c>
      <c r="O7" s="189">
        <f t="shared" ref="O7:R7" si="2">F7*100/$J$7</f>
        <v>72.727272727272734</v>
      </c>
      <c r="P7" s="189">
        <f t="shared" si="2"/>
        <v>0</v>
      </c>
      <c r="Q7" s="189">
        <f t="shared" si="2"/>
        <v>0</v>
      </c>
      <c r="R7" s="189">
        <f t="shared" si="2"/>
        <v>18.181818181818183</v>
      </c>
      <c r="AF7" s="56"/>
      <c r="AG7" s="56"/>
      <c r="AH7" s="56"/>
    </row>
    <row r="8" spans="1:35" ht="15" customHeight="1">
      <c r="B8" s="314" t="s">
        <v>180</v>
      </c>
      <c r="C8" s="98" t="s">
        <v>206</v>
      </c>
      <c r="D8" s="98">
        <v>10</v>
      </c>
      <c r="E8" s="178">
        <v>0</v>
      </c>
      <c r="F8" s="178">
        <v>0</v>
      </c>
      <c r="G8" s="178">
        <v>14</v>
      </c>
      <c r="H8" s="178">
        <v>1</v>
      </c>
      <c r="I8" s="178">
        <v>7</v>
      </c>
      <c r="J8" s="99">
        <v>22</v>
      </c>
      <c r="L8" s="328" t="s">
        <v>361</v>
      </c>
      <c r="M8" s="64" t="s">
        <v>206</v>
      </c>
      <c r="N8" s="188">
        <f>E8*100/$J$8</f>
        <v>0</v>
      </c>
      <c r="O8" s="188">
        <f t="shared" ref="O8:R8" si="3">F8*100/$J$8</f>
        <v>0</v>
      </c>
      <c r="P8" s="188">
        <f t="shared" si="3"/>
        <v>63.636363636363633</v>
      </c>
      <c r="Q8" s="188">
        <f t="shared" si="3"/>
        <v>4.5454545454545459</v>
      </c>
      <c r="R8" s="188">
        <f t="shared" si="3"/>
        <v>31.818181818181817</v>
      </c>
      <c r="AF8" s="56"/>
      <c r="AG8" s="56"/>
      <c r="AH8" s="56"/>
    </row>
    <row r="9" spans="1:35" ht="15" customHeight="1">
      <c r="B9" s="315"/>
      <c r="C9" s="100" t="s">
        <v>204</v>
      </c>
      <c r="D9" s="100">
        <v>7</v>
      </c>
      <c r="E9" s="101">
        <v>0</v>
      </c>
      <c r="F9" s="101">
        <v>2</v>
      </c>
      <c r="G9" s="101">
        <v>10</v>
      </c>
      <c r="H9" s="101">
        <v>0</v>
      </c>
      <c r="I9" s="101">
        <v>5</v>
      </c>
      <c r="J9" s="101">
        <v>17</v>
      </c>
      <c r="L9" s="329"/>
      <c r="M9" s="63" t="s">
        <v>204</v>
      </c>
      <c r="N9" s="189">
        <f>E9*100/$J$9</f>
        <v>0</v>
      </c>
      <c r="O9" s="189">
        <f t="shared" ref="O9:R9" si="4">F9*100/$J$9</f>
        <v>11.764705882352942</v>
      </c>
      <c r="P9" s="189">
        <f t="shared" si="4"/>
        <v>58.823529411764703</v>
      </c>
      <c r="Q9" s="189">
        <f t="shared" si="4"/>
        <v>0</v>
      </c>
      <c r="R9" s="189">
        <f t="shared" si="4"/>
        <v>29.411764705882351</v>
      </c>
      <c r="AF9" s="56"/>
      <c r="AG9" s="56"/>
      <c r="AH9" s="56"/>
    </row>
    <row r="10" spans="1:35" ht="15" customHeight="1">
      <c r="B10" s="316" t="s">
        <v>178</v>
      </c>
      <c r="C10" s="103" t="s">
        <v>206</v>
      </c>
      <c r="D10" s="103">
        <v>11</v>
      </c>
      <c r="E10" s="178">
        <v>0</v>
      </c>
      <c r="F10" s="178">
        <v>0</v>
      </c>
      <c r="G10" s="178">
        <v>4</v>
      </c>
      <c r="H10" s="178">
        <v>15</v>
      </c>
      <c r="I10" s="178">
        <v>9</v>
      </c>
      <c r="J10" s="104">
        <v>28</v>
      </c>
      <c r="L10" s="334" t="s">
        <v>360</v>
      </c>
      <c r="M10" s="66" t="s">
        <v>206</v>
      </c>
      <c r="N10" s="190">
        <f>E10*100/$J$10</f>
        <v>0</v>
      </c>
      <c r="O10" s="190">
        <f t="shared" ref="O10:R10" si="5">F10*100/$J$10</f>
        <v>0</v>
      </c>
      <c r="P10" s="190">
        <f t="shared" si="5"/>
        <v>14.285714285714286</v>
      </c>
      <c r="Q10" s="190">
        <f t="shared" si="5"/>
        <v>53.571428571428569</v>
      </c>
      <c r="R10" s="190">
        <f t="shared" si="5"/>
        <v>32.142857142857146</v>
      </c>
      <c r="AF10" s="56"/>
      <c r="AG10" s="56"/>
      <c r="AH10" s="56"/>
    </row>
    <row r="11" spans="1:35" ht="15" customHeight="1">
      <c r="B11" s="315"/>
      <c r="C11" s="100" t="s">
        <v>204</v>
      </c>
      <c r="D11" s="100">
        <v>10</v>
      </c>
      <c r="E11" s="101">
        <v>0</v>
      </c>
      <c r="F11" s="101">
        <v>0</v>
      </c>
      <c r="G11" s="101">
        <v>2</v>
      </c>
      <c r="H11" s="101">
        <v>14</v>
      </c>
      <c r="I11" s="101">
        <v>9</v>
      </c>
      <c r="J11" s="101">
        <v>25</v>
      </c>
      <c r="L11" s="329"/>
      <c r="M11" s="63" t="s">
        <v>204</v>
      </c>
      <c r="N11" s="189">
        <f>E11*100/$J$11</f>
        <v>0</v>
      </c>
      <c r="O11" s="189">
        <f>F11*100/$J$11</f>
        <v>0</v>
      </c>
      <c r="P11" s="189">
        <f>G11*100/$J$11</f>
        <v>8</v>
      </c>
      <c r="Q11" s="189">
        <f>H11*100/$J$11</f>
        <v>56</v>
      </c>
      <c r="R11" s="189">
        <f>I11*100/$J$11</f>
        <v>36</v>
      </c>
      <c r="AF11" s="56"/>
      <c r="AG11" s="56"/>
      <c r="AH11" s="56"/>
    </row>
    <row r="12" spans="1:35" ht="15" customHeight="1">
      <c r="AF12" s="56"/>
      <c r="AG12" s="56"/>
      <c r="AH12" s="56"/>
    </row>
    <row r="13" spans="1:35" ht="15" customHeight="1">
      <c r="A13" s="56" t="s">
        <v>485</v>
      </c>
      <c r="B13" s="332" t="s">
        <v>191</v>
      </c>
      <c r="C13" s="332" t="s">
        <v>215</v>
      </c>
      <c r="D13" s="328" t="s">
        <v>190</v>
      </c>
      <c r="E13" s="323" t="s">
        <v>189</v>
      </c>
      <c r="F13" s="323"/>
      <c r="G13" s="323"/>
      <c r="H13" s="323"/>
      <c r="I13" s="323"/>
      <c r="J13" s="324" t="s">
        <v>188</v>
      </c>
      <c r="L13" s="326" t="s">
        <v>191</v>
      </c>
      <c r="M13" s="326" t="s">
        <v>215</v>
      </c>
      <c r="N13" s="323" t="s">
        <v>189</v>
      </c>
      <c r="O13" s="323"/>
      <c r="P13" s="323"/>
      <c r="Q13" s="323"/>
      <c r="R13" s="323"/>
      <c r="T13" s="326" t="s">
        <v>191</v>
      </c>
      <c r="U13" s="323" t="s">
        <v>189</v>
      </c>
      <c r="V13" s="323"/>
      <c r="W13" s="323"/>
      <c r="X13" s="323"/>
      <c r="Y13" s="323"/>
      <c r="Z13" s="323"/>
      <c r="AA13" s="323"/>
      <c r="AB13" s="323"/>
      <c r="AC13" s="323"/>
      <c r="AD13" s="323"/>
      <c r="AE13" s="323"/>
      <c r="AF13" s="323"/>
      <c r="AG13" s="323"/>
      <c r="AH13" s="323"/>
      <c r="AI13" s="323"/>
    </row>
    <row r="14" spans="1:35" ht="15" customHeight="1">
      <c r="B14" s="333"/>
      <c r="C14" s="333"/>
      <c r="D14" s="329"/>
      <c r="E14" s="60" t="s">
        <v>4</v>
      </c>
      <c r="F14" s="60" t="s">
        <v>67</v>
      </c>
      <c r="G14" s="60" t="s">
        <v>5</v>
      </c>
      <c r="H14" s="60" t="s">
        <v>9</v>
      </c>
      <c r="I14" s="60" t="s">
        <v>14</v>
      </c>
      <c r="J14" s="325"/>
      <c r="L14" s="327"/>
      <c r="M14" s="327"/>
      <c r="N14" s="60" t="s">
        <v>4</v>
      </c>
      <c r="O14" s="60" t="s">
        <v>67</v>
      </c>
      <c r="P14" s="60" t="s">
        <v>5</v>
      </c>
      <c r="Q14" s="60" t="s">
        <v>1</v>
      </c>
      <c r="R14" s="60" t="s">
        <v>186</v>
      </c>
      <c r="T14" s="337"/>
      <c r="U14" s="336" t="s">
        <v>4</v>
      </c>
      <c r="V14" s="336"/>
      <c r="W14" s="336"/>
      <c r="X14" s="336" t="s">
        <v>67</v>
      </c>
      <c r="Y14" s="336"/>
      <c r="Z14" s="336"/>
      <c r="AA14" s="336" t="s">
        <v>5</v>
      </c>
      <c r="AB14" s="336"/>
      <c r="AC14" s="336"/>
      <c r="AD14" s="336" t="s">
        <v>9</v>
      </c>
      <c r="AE14" s="336"/>
      <c r="AF14" s="336"/>
      <c r="AG14" s="336" t="s">
        <v>186</v>
      </c>
      <c r="AH14" s="336"/>
      <c r="AI14" s="336"/>
    </row>
    <row r="15" spans="1:35" ht="15" customHeight="1">
      <c r="B15" s="330" t="s">
        <v>184</v>
      </c>
      <c r="C15" s="40" t="s">
        <v>206</v>
      </c>
      <c r="D15" s="64">
        <v>10</v>
      </c>
      <c r="E15" s="81">
        <v>21</v>
      </c>
      <c r="F15" s="81">
        <v>2</v>
      </c>
      <c r="G15" s="81">
        <v>0</v>
      </c>
      <c r="H15" s="81">
        <v>0</v>
      </c>
      <c r="I15" s="81">
        <v>2</v>
      </c>
      <c r="J15" s="59">
        <v>25</v>
      </c>
      <c r="L15" s="328" t="s">
        <v>363</v>
      </c>
      <c r="M15" s="64" t="s">
        <v>206</v>
      </c>
      <c r="N15" s="188">
        <f>E15*100/$J$15</f>
        <v>84</v>
      </c>
      <c r="O15" s="188">
        <f t="shared" ref="O15:R15" si="6">F15*100/$J$15</f>
        <v>8</v>
      </c>
      <c r="P15" s="188">
        <f t="shared" si="6"/>
        <v>0</v>
      </c>
      <c r="Q15" s="188">
        <f t="shared" si="6"/>
        <v>0</v>
      </c>
      <c r="R15" s="188">
        <f t="shared" si="6"/>
        <v>8</v>
      </c>
      <c r="T15" s="327"/>
      <c r="U15" s="197" t="s">
        <v>487</v>
      </c>
      <c r="V15" s="198" t="s">
        <v>488</v>
      </c>
      <c r="W15" s="199" t="s">
        <v>489</v>
      </c>
      <c r="X15" s="197" t="s">
        <v>487</v>
      </c>
      <c r="Y15" s="198" t="s">
        <v>488</v>
      </c>
      <c r="Z15" s="199" t="s">
        <v>489</v>
      </c>
      <c r="AA15" s="197" t="s">
        <v>487</v>
      </c>
      <c r="AB15" s="198" t="s">
        <v>488</v>
      </c>
      <c r="AC15" s="199" t="s">
        <v>489</v>
      </c>
      <c r="AD15" s="197" t="s">
        <v>487</v>
      </c>
      <c r="AE15" s="198" t="s">
        <v>488</v>
      </c>
      <c r="AF15" s="199" t="s">
        <v>489</v>
      </c>
      <c r="AG15" s="197" t="s">
        <v>487</v>
      </c>
      <c r="AH15" s="198" t="s">
        <v>488</v>
      </c>
      <c r="AI15" s="199" t="s">
        <v>489</v>
      </c>
    </row>
    <row r="16" spans="1:35" ht="15" customHeight="1">
      <c r="B16" s="335"/>
      <c r="C16" s="39" t="s">
        <v>204</v>
      </c>
      <c r="D16" s="66">
        <v>5</v>
      </c>
      <c r="E16" s="65">
        <v>8</v>
      </c>
      <c r="F16" s="65">
        <v>1</v>
      </c>
      <c r="G16" s="65">
        <v>0</v>
      </c>
      <c r="H16" s="65">
        <v>0</v>
      </c>
      <c r="I16" s="65">
        <v>1</v>
      </c>
      <c r="J16" s="65">
        <v>10</v>
      </c>
      <c r="L16" s="329"/>
      <c r="M16" s="63" t="s">
        <v>204</v>
      </c>
      <c r="N16" s="189">
        <f>E16*100/$J$16</f>
        <v>80</v>
      </c>
      <c r="O16" s="189">
        <f t="shared" ref="O16:R16" si="7">F16*100/$J$16</f>
        <v>10</v>
      </c>
      <c r="P16" s="189">
        <f t="shared" si="7"/>
        <v>0</v>
      </c>
      <c r="Q16" s="189">
        <f t="shared" si="7"/>
        <v>0</v>
      </c>
      <c r="R16" s="189">
        <f t="shared" si="7"/>
        <v>10</v>
      </c>
      <c r="T16" s="194" t="s">
        <v>490</v>
      </c>
      <c r="U16" s="188">
        <f>N4</f>
        <v>81.25</v>
      </c>
      <c r="V16" s="188">
        <f>N15</f>
        <v>84</v>
      </c>
      <c r="W16" s="188">
        <f>N26</f>
        <v>85.714285714285708</v>
      </c>
      <c r="X16" s="188">
        <f>O4</f>
        <v>9.375</v>
      </c>
      <c r="Y16" s="188">
        <f>O15</f>
        <v>8</v>
      </c>
      <c r="Z16" s="188">
        <f>O26</f>
        <v>0</v>
      </c>
      <c r="AA16" s="188">
        <f>P4</f>
        <v>0</v>
      </c>
      <c r="AB16" s="188">
        <f>P15</f>
        <v>0</v>
      </c>
      <c r="AC16" s="188">
        <f>P26</f>
        <v>0</v>
      </c>
      <c r="AD16" s="188">
        <f>Q4</f>
        <v>0</v>
      </c>
      <c r="AE16" s="188">
        <f>Q15</f>
        <v>0</v>
      </c>
      <c r="AF16" s="188">
        <f>Q26</f>
        <v>0</v>
      </c>
      <c r="AG16" s="188">
        <f>R4</f>
        <v>9.375</v>
      </c>
      <c r="AH16" s="188">
        <f>R15</f>
        <v>8</v>
      </c>
      <c r="AI16" s="188">
        <f>R26</f>
        <v>14.285714285714286</v>
      </c>
    </row>
    <row r="17" spans="1:35" ht="15" customHeight="1">
      <c r="B17" s="330" t="s">
        <v>182</v>
      </c>
      <c r="C17" s="40" t="s">
        <v>206</v>
      </c>
      <c r="D17" s="64">
        <v>4</v>
      </c>
      <c r="E17" s="59">
        <v>0</v>
      </c>
      <c r="F17" s="59">
        <v>8</v>
      </c>
      <c r="G17" s="59">
        <v>0</v>
      </c>
      <c r="H17" s="59">
        <v>0</v>
      </c>
      <c r="I17" s="59">
        <v>2</v>
      </c>
      <c r="J17" s="59">
        <v>10</v>
      </c>
      <c r="L17" s="328" t="s">
        <v>362</v>
      </c>
      <c r="M17" s="64" t="s">
        <v>206</v>
      </c>
      <c r="N17" s="188">
        <f>E17*100/$J$17</f>
        <v>0</v>
      </c>
      <c r="O17" s="188">
        <f t="shared" ref="O17:R17" si="8">F17*100/$J$17</f>
        <v>80</v>
      </c>
      <c r="P17" s="188">
        <f t="shared" si="8"/>
        <v>0</v>
      </c>
      <c r="Q17" s="188">
        <f t="shared" si="8"/>
        <v>0</v>
      </c>
      <c r="R17" s="188">
        <f t="shared" si="8"/>
        <v>20</v>
      </c>
      <c r="T17" s="195" t="s">
        <v>491</v>
      </c>
      <c r="U17" s="191">
        <f t="shared" ref="U17:U23" si="9">N5</f>
        <v>91.666666666666671</v>
      </c>
      <c r="V17" s="191">
        <f t="shared" ref="V17:V23" si="10">N16</f>
        <v>80</v>
      </c>
      <c r="W17" s="191">
        <f t="shared" ref="W17:W23" si="11">N27</f>
        <v>84.615384615384613</v>
      </c>
      <c r="X17" s="191">
        <f t="shared" ref="X17:X23" si="12">O5</f>
        <v>8.3333333333333339</v>
      </c>
      <c r="Y17" s="191">
        <f t="shared" ref="Y17:Y23" si="13">O16</f>
        <v>10</v>
      </c>
      <c r="Z17" s="191">
        <f t="shared" ref="Z17:Z23" si="14">O27</f>
        <v>7.6923076923076925</v>
      </c>
      <c r="AA17" s="191">
        <f t="shared" ref="AA17:AA23" si="15">P5</f>
        <v>0</v>
      </c>
      <c r="AB17" s="191">
        <f t="shared" ref="AB17:AB23" si="16">P16</f>
        <v>0</v>
      </c>
      <c r="AC17" s="191">
        <f t="shared" ref="AC17:AC23" si="17">P27</f>
        <v>0</v>
      </c>
      <c r="AD17" s="191">
        <f t="shared" ref="AD17:AD23" si="18">Q5</f>
        <v>0</v>
      </c>
      <c r="AE17" s="191">
        <f t="shared" ref="AE17:AE23" si="19">Q16</f>
        <v>0</v>
      </c>
      <c r="AF17" s="191">
        <f t="shared" ref="AF17:AF23" si="20">Q27</f>
        <v>0</v>
      </c>
      <c r="AG17" s="191">
        <f t="shared" ref="AG17:AG23" si="21">R5</f>
        <v>0</v>
      </c>
      <c r="AH17" s="191">
        <f t="shared" ref="AH17:AH23" si="22">R16</f>
        <v>10</v>
      </c>
      <c r="AI17" s="191">
        <f t="shared" ref="AI17:AI23" si="23">R27</f>
        <v>7.6923076923076925</v>
      </c>
    </row>
    <row r="18" spans="1:35" ht="15" customHeight="1">
      <c r="B18" s="331"/>
      <c r="C18" s="38" t="s">
        <v>204</v>
      </c>
      <c r="D18" s="63">
        <v>8</v>
      </c>
      <c r="E18" s="62">
        <v>0</v>
      </c>
      <c r="F18" s="62">
        <v>14</v>
      </c>
      <c r="G18" s="62">
        <v>0</v>
      </c>
      <c r="H18" s="62">
        <v>0</v>
      </c>
      <c r="I18" s="62">
        <v>5</v>
      </c>
      <c r="J18" s="62">
        <v>19</v>
      </c>
      <c r="L18" s="329"/>
      <c r="M18" s="63" t="s">
        <v>204</v>
      </c>
      <c r="N18" s="189">
        <f>E18*100/$J$18</f>
        <v>0</v>
      </c>
      <c r="O18" s="189">
        <f t="shared" ref="O18:R18" si="24">F18*100/$J$18</f>
        <v>73.684210526315795</v>
      </c>
      <c r="P18" s="189">
        <f t="shared" si="24"/>
        <v>0</v>
      </c>
      <c r="Q18" s="189">
        <f t="shared" si="24"/>
        <v>0</v>
      </c>
      <c r="R18" s="189">
        <f t="shared" si="24"/>
        <v>26.315789473684209</v>
      </c>
      <c r="T18" s="195" t="s">
        <v>492</v>
      </c>
      <c r="U18" s="191">
        <f t="shared" si="9"/>
        <v>4.5454545454545459</v>
      </c>
      <c r="V18" s="191">
        <f t="shared" si="10"/>
        <v>0</v>
      </c>
      <c r="W18" s="191">
        <f t="shared" si="11"/>
        <v>13.333333333333334</v>
      </c>
      <c r="X18" s="191">
        <f t="shared" si="12"/>
        <v>77.272727272727266</v>
      </c>
      <c r="Y18" s="191">
        <f t="shared" si="13"/>
        <v>80</v>
      </c>
      <c r="Z18" s="191">
        <f t="shared" si="14"/>
        <v>66.666666666666671</v>
      </c>
      <c r="AA18" s="191">
        <f t="shared" si="15"/>
        <v>0</v>
      </c>
      <c r="AB18" s="191">
        <f t="shared" si="16"/>
        <v>0</v>
      </c>
      <c r="AC18" s="191">
        <f t="shared" si="17"/>
        <v>6.666666666666667</v>
      </c>
      <c r="AD18" s="191">
        <f t="shared" si="18"/>
        <v>0</v>
      </c>
      <c r="AE18" s="191">
        <f t="shared" si="19"/>
        <v>0</v>
      </c>
      <c r="AF18" s="191">
        <f t="shared" si="20"/>
        <v>0</v>
      </c>
      <c r="AG18" s="191">
        <f t="shared" si="21"/>
        <v>18.181818181818183</v>
      </c>
      <c r="AH18" s="191">
        <f t="shared" si="22"/>
        <v>20</v>
      </c>
      <c r="AI18" s="191">
        <f t="shared" si="23"/>
        <v>13.333333333333334</v>
      </c>
    </row>
    <row r="19" spans="1:35" ht="15" customHeight="1">
      <c r="B19" s="335" t="s">
        <v>180</v>
      </c>
      <c r="C19" s="39" t="s">
        <v>206</v>
      </c>
      <c r="D19" s="66">
        <v>3</v>
      </c>
      <c r="E19" s="81">
        <v>0</v>
      </c>
      <c r="F19" s="81">
        <v>0</v>
      </c>
      <c r="G19" s="81">
        <v>5</v>
      </c>
      <c r="H19" s="81">
        <v>0</v>
      </c>
      <c r="I19" s="81">
        <v>2</v>
      </c>
      <c r="J19" s="81">
        <v>7</v>
      </c>
      <c r="L19" s="328" t="s">
        <v>361</v>
      </c>
      <c r="M19" s="64" t="s">
        <v>206</v>
      </c>
      <c r="N19" s="188">
        <f>E19*100/$J$19</f>
        <v>0</v>
      </c>
      <c r="O19" s="188">
        <f t="shared" ref="O19:R19" si="25">F19*100/$J$19</f>
        <v>0</v>
      </c>
      <c r="P19" s="188">
        <f t="shared" si="25"/>
        <v>71.428571428571431</v>
      </c>
      <c r="Q19" s="188">
        <f t="shared" si="25"/>
        <v>0</v>
      </c>
      <c r="R19" s="188">
        <f t="shared" si="25"/>
        <v>28.571428571428573</v>
      </c>
      <c r="T19" s="195" t="s">
        <v>493</v>
      </c>
      <c r="U19" s="191">
        <f t="shared" si="9"/>
        <v>9.0909090909090917</v>
      </c>
      <c r="V19" s="191">
        <f t="shared" si="10"/>
        <v>0</v>
      </c>
      <c r="W19" s="191">
        <f t="shared" si="11"/>
        <v>0</v>
      </c>
      <c r="X19" s="191">
        <f t="shared" si="12"/>
        <v>72.727272727272734</v>
      </c>
      <c r="Y19" s="191">
        <f t="shared" si="13"/>
        <v>73.684210526315795</v>
      </c>
      <c r="Z19" s="191">
        <f t="shared" si="14"/>
        <v>81.818181818181813</v>
      </c>
      <c r="AA19" s="191">
        <f t="shared" si="15"/>
        <v>0</v>
      </c>
      <c r="AB19" s="191">
        <f t="shared" si="16"/>
        <v>0</v>
      </c>
      <c r="AC19" s="191">
        <f t="shared" si="17"/>
        <v>0</v>
      </c>
      <c r="AD19" s="191">
        <f t="shared" si="18"/>
        <v>0</v>
      </c>
      <c r="AE19" s="191">
        <f t="shared" si="19"/>
        <v>0</v>
      </c>
      <c r="AF19" s="191">
        <f t="shared" si="20"/>
        <v>0</v>
      </c>
      <c r="AG19" s="191">
        <f t="shared" si="21"/>
        <v>18.181818181818183</v>
      </c>
      <c r="AH19" s="191">
        <f t="shared" si="22"/>
        <v>26.315789473684209</v>
      </c>
      <c r="AI19" s="191">
        <f t="shared" si="23"/>
        <v>18.181818181818183</v>
      </c>
    </row>
    <row r="20" spans="1:35" ht="15" customHeight="1">
      <c r="B20" s="335"/>
      <c r="C20" s="39" t="s">
        <v>204</v>
      </c>
      <c r="D20" s="66">
        <v>5</v>
      </c>
      <c r="E20" s="65">
        <v>0</v>
      </c>
      <c r="F20" s="65">
        <v>0</v>
      </c>
      <c r="G20" s="65">
        <v>5</v>
      </c>
      <c r="H20" s="65">
        <v>1</v>
      </c>
      <c r="I20" s="65">
        <v>6</v>
      </c>
      <c r="J20" s="65">
        <v>12</v>
      </c>
      <c r="L20" s="329"/>
      <c r="M20" s="63" t="s">
        <v>204</v>
      </c>
      <c r="N20" s="189">
        <f>E20*100/$J$20</f>
        <v>0</v>
      </c>
      <c r="O20" s="189">
        <f t="shared" ref="O20:R20" si="26">F20*100/$J$20</f>
        <v>0</v>
      </c>
      <c r="P20" s="189">
        <f t="shared" si="26"/>
        <v>41.666666666666664</v>
      </c>
      <c r="Q20" s="189">
        <f t="shared" si="26"/>
        <v>8.3333333333333339</v>
      </c>
      <c r="R20" s="189">
        <f t="shared" si="26"/>
        <v>50</v>
      </c>
      <c r="T20" s="195" t="s">
        <v>494</v>
      </c>
      <c r="U20" s="191">
        <f t="shared" si="9"/>
        <v>0</v>
      </c>
      <c r="V20" s="191">
        <f t="shared" si="10"/>
        <v>0</v>
      </c>
      <c r="W20" s="191">
        <f t="shared" si="11"/>
        <v>0</v>
      </c>
      <c r="X20" s="191">
        <f t="shared" si="12"/>
        <v>0</v>
      </c>
      <c r="Y20" s="191">
        <f t="shared" si="13"/>
        <v>0</v>
      </c>
      <c r="Z20" s="191">
        <f t="shared" si="14"/>
        <v>0</v>
      </c>
      <c r="AA20" s="191">
        <f t="shared" si="15"/>
        <v>63.636363636363633</v>
      </c>
      <c r="AB20" s="191">
        <f t="shared" si="16"/>
        <v>71.428571428571431</v>
      </c>
      <c r="AC20" s="191">
        <f t="shared" si="17"/>
        <v>76.92307692307692</v>
      </c>
      <c r="AD20" s="191">
        <f t="shared" si="18"/>
        <v>4.5454545454545459</v>
      </c>
      <c r="AE20" s="191">
        <f t="shared" si="19"/>
        <v>0</v>
      </c>
      <c r="AF20" s="191">
        <f t="shared" si="20"/>
        <v>0</v>
      </c>
      <c r="AG20" s="191">
        <f t="shared" si="21"/>
        <v>31.818181818181817</v>
      </c>
      <c r="AH20" s="191">
        <f t="shared" si="22"/>
        <v>28.571428571428573</v>
      </c>
      <c r="AI20" s="191">
        <f t="shared" si="23"/>
        <v>23.076923076923077</v>
      </c>
    </row>
    <row r="21" spans="1:35" ht="15" customHeight="1">
      <c r="B21" s="330" t="s">
        <v>178</v>
      </c>
      <c r="C21" s="40" t="s">
        <v>206</v>
      </c>
      <c r="D21" s="64">
        <v>3</v>
      </c>
      <c r="E21" s="59">
        <v>0</v>
      </c>
      <c r="F21" s="59">
        <v>0</v>
      </c>
      <c r="G21" s="59">
        <v>0</v>
      </c>
      <c r="H21" s="59">
        <v>6</v>
      </c>
      <c r="I21" s="59">
        <v>1</v>
      </c>
      <c r="J21" s="59">
        <v>7</v>
      </c>
      <c r="L21" s="334" t="s">
        <v>360</v>
      </c>
      <c r="M21" s="66" t="s">
        <v>206</v>
      </c>
      <c r="N21" s="190">
        <f>E21*100/$J$21</f>
        <v>0</v>
      </c>
      <c r="O21" s="190">
        <f t="shared" ref="O21:R21" si="27">F21*100/$J$21</f>
        <v>0</v>
      </c>
      <c r="P21" s="190">
        <f t="shared" si="27"/>
        <v>0</v>
      </c>
      <c r="Q21" s="190">
        <f t="shared" si="27"/>
        <v>85.714285714285708</v>
      </c>
      <c r="R21" s="190">
        <f t="shared" si="27"/>
        <v>14.285714285714286</v>
      </c>
      <c r="T21" s="195" t="s">
        <v>495</v>
      </c>
      <c r="U21" s="191">
        <f t="shared" si="9"/>
        <v>0</v>
      </c>
      <c r="V21" s="191">
        <f t="shared" si="10"/>
        <v>0</v>
      </c>
      <c r="W21" s="191">
        <f t="shared" si="11"/>
        <v>0</v>
      </c>
      <c r="X21" s="191">
        <f t="shared" si="12"/>
        <v>11.764705882352942</v>
      </c>
      <c r="Y21" s="191">
        <f t="shared" si="13"/>
        <v>0</v>
      </c>
      <c r="Z21" s="191">
        <f t="shared" si="14"/>
        <v>0</v>
      </c>
      <c r="AA21" s="191">
        <f t="shared" si="15"/>
        <v>58.823529411764703</v>
      </c>
      <c r="AB21" s="191">
        <f t="shared" si="16"/>
        <v>41.666666666666664</v>
      </c>
      <c r="AC21" s="191">
        <f t="shared" si="17"/>
        <v>90</v>
      </c>
      <c r="AD21" s="191">
        <f t="shared" si="18"/>
        <v>0</v>
      </c>
      <c r="AE21" s="191">
        <f t="shared" si="19"/>
        <v>8.3333333333333339</v>
      </c>
      <c r="AF21" s="191">
        <f t="shared" si="20"/>
        <v>0</v>
      </c>
      <c r="AG21" s="191">
        <f t="shared" si="21"/>
        <v>29.411764705882351</v>
      </c>
      <c r="AH21" s="191">
        <f t="shared" si="22"/>
        <v>50</v>
      </c>
      <c r="AI21" s="191">
        <f t="shared" si="23"/>
        <v>10</v>
      </c>
    </row>
    <row r="22" spans="1:35" ht="15" customHeight="1">
      <c r="B22" s="331"/>
      <c r="C22" s="38" t="s">
        <v>204</v>
      </c>
      <c r="D22" s="63">
        <v>3</v>
      </c>
      <c r="E22" s="62">
        <v>0</v>
      </c>
      <c r="F22" s="62">
        <v>0</v>
      </c>
      <c r="G22" s="62">
        <v>0</v>
      </c>
      <c r="H22" s="62">
        <v>6</v>
      </c>
      <c r="I22" s="62">
        <v>1</v>
      </c>
      <c r="J22" s="62">
        <v>7</v>
      </c>
      <c r="L22" s="329"/>
      <c r="M22" s="63" t="s">
        <v>204</v>
      </c>
      <c r="N22" s="189">
        <f>E22*100/$J$22</f>
        <v>0</v>
      </c>
      <c r="O22" s="189">
        <f t="shared" ref="O22:R22" si="28">F22*100/$J$22</f>
        <v>0</v>
      </c>
      <c r="P22" s="189">
        <f t="shared" si="28"/>
        <v>0</v>
      </c>
      <c r="Q22" s="189">
        <f t="shared" si="28"/>
        <v>85.714285714285708</v>
      </c>
      <c r="R22" s="189">
        <f t="shared" si="28"/>
        <v>14.285714285714286</v>
      </c>
      <c r="T22" s="195" t="s">
        <v>496</v>
      </c>
      <c r="U22" s="191">
        <f t="shared" si="9"/>
        <v>0</v>
      </c>
      <c r="V22" s="191">
        <f t="shared" si="10"/>
        <v>0</v>
      </c>
      <c r="W22" s="191">
        <f t="shared" si="11"/>
        <v>0</v>
      </c>
      <c r="X22" s="191">
        <f t="shared" si="12"/>
        <v>0</v>
      </c>
      <c r="Y22" s="191">
        <f t="shared" si="13"/>
        <v>0</v>
      </c>
      <c r="Z22" s="191">
        <f t="shared" si="14"/>
        <v>0</v>
      </c>
      <c r="AA22" s="191">
        <f t="shared" si="15"/>
        <v>14.285714285714286</v>
      </c>
      <c r="AB22" s="191">
        <f t="shared" si="16"/>
        <v>0</v>
      </c>
      <c r="AC22" s="191">
        <f t="shared" si="17"/>
        <v>13.333333333333334</v>
      </c>
      <c r="AD22" s="191">
        <f t="shared" si="18"/>
        <v>53.571428571428569</v>
      </c>
      <c r="AE22" s="191">
        <f t="shared" si="19"/>
        <v>85.714285714285708</v>
      </c>
      <c r="AF22" s="191">
        <f t="shared" si="20"/>
        <v>46.666666666666664</v>
      </c>
      <c r="AG22" s="191">
        <f t="shared" si="21"/>
        <v>32.142857142857146</v>
      </c>
      <c r="AH22" s="191">
        <f t="shared" si="22"/>
        <v>14.285714285714286</v>
      </c>
      <c r="AI22" s="191">
        <f t="shared" si="23"/>
        <v>40</v>
      </c>
    </row>
    <row r="23" spans="1:35" ht="15" customHeight="1">
      <c r="T23" s="196" t="s">
        <v>497</v>
      </c>
      <c r="U23" s="192">
        <f t="shared" si="9"/>
        <v>0</v>
      </c>
      <c r="V23" s="192">
        <f t="shared" si="10"/>
        <v>0</v>
      </c>
      <c r="W23" s="192">
        <f t="shared" si="11"/>
        <v>0</v>
      </c>
      <c r="X23" s="192">
        <f t="shared" si="12"/>
        <v>0</v>
      </c>
      <c r="Y23" s="192">
        <f t="shared" si="13"/>
        <v>0</v>
      </c>
      <c r="Z23" s="192">
        <f t="shared" si="14"/>
        <v>0</v>
      </c>
      <c r="AA23" s="192">
        <f t="shared" si="15"/>
        <v>8</v>
      </c>
      <c r="AB23" s="192">
        <f t="shared" si="16"/>
        <v>0</v>
      </c>
      <c r="AC23" s="192">
        <f t="shared" si="17"/>
        <v>0</v>
      </c>
      <c r="AD23" s="192">
        <f t="shared" si="18"/>
        <v>56</v>
      </c>
      <c r="AE23" s="192">
        <f t="shared" si="19"/>
        <v>85.714285714285708</v>
      </c>
      <c r="AF23" s="192">
        <f t="shared" si="20"/>
        <v>54.545454545454547</v>
      </c>
      <c r="AG23" s="192">
        <f t="shared" si="21"/>
        <v>36</v>
      </c>
      <c r="AH23" s="192">
        <f t="shared" si="22"/>
        <v>14.285714285714286</v>
      </c>
      <c r="AI23" s="192">
        <f t="shared" si="23"/>
        <v>45.454545454545453</v>
      </c>
    </row>
    <row r="24" spans="1:35" ht="15" customHeight="1">
      <c r="A24" s="180" t="s">
        <v>486</v>
      </c>
      <c r="B24" s="332" t="s">
        <v>191</v>
      </c>
      <c r="C24" s="332" t="s">
        <v>215</v>
      </c>
      <c r="D24" s="328" t="s">
        <v>190</v>
      </c>
      <c r="E24" s="323" t="s">
        <v>189</v>
      </c>
      <c r="F24" s="323"/>
      <c r="G24" s="323"/>
      <c r="H24" s="323"/>
      <c r="I24" s="323"/>
      <c r="J24" s="324" t="s">
        <v>188</v>
      </c>
      <c r="L24" s="326" t="s">
        <v>191</v>
      </c>
      <c r="M24" s="326" t="s">
        <v>215</v>
      </c>
      <c r="N24" s="323" t="s">
        <v>189</v>
      </c>
      <c r="O24" s="323"/>
      <c r="P24" s="323"/>
      <c r="Q24" s="323"/>
      <c r="R24" s="323"/>
      <c r="AF24" s="56"/>
      <c r="AG24" s="56"/>
      <c r="AH24" s="191"/>
    </row>
    <row r="25" spans="1:35" ht="15" customHeight="1">
      <c r="B25" s="333"/>
      <c r="C25" s="333"/>
      <c r="D25" s="329"/>
      <c r="E25" s="60" t="s">
        <v>4</v>
      </c>
      <c r="F25" s="60" t="s">
        <v>67</v>
      </c>
      <c r="G25" s="60" t="s">
        <v>5</v>
      </c>
      <c r="H25" s="60" t="s">
        <v>9</v>
      </c>
      <c r="I25" s="60" t="s">
        <v>14</v>
      </c>
      <c r="J25" s="325"/>
      <c r="L25" s="327"/>
      <c r="M25" s="327"/>
      <c r="N25" s="60" t="s">
        <v>4</v>
      </c>
      <c r="O25" s="60" t="s">
        <v>67</v>
      </c>
      <c r="P25" s="60" t="s">
        <v>5</v>
      </c>
      <c r="Q25" s="60" t="s">
        <v>1</v>
      </c>
      <c r="R25" s="60" t="s">
        <v>186</v>
      </c>
      <c r="AF25" s="56"/>
      <c r="AG25" s="56"/>
      <c r="AH25" s="56"/>
    </row>
    <row r="26" spans="1:35" ht="15" customHeight="1">
      <c r="B26" s="330" t="s">
        <v>184</v>
      </c>
      <c r="C26" s="40" t="s">
        <v>206</v>
      </c>
      <c r="D26" s="64">
        <v>5</v>
      </c>
      <c r="E26" s="81">
        <v>12</v>
      </c>
      <c r="F26" s="81">
        <v>0</v>
      </c>
      <c r="G26" s="81">
        <v>0</v>
      </c>
      <c r="H26" s="81">
        <v>0</v>
      </c>
      <c r="I26" s="81">
        <v>2</v>
      </c>
      <c r="J26" s="59">
        <v>14</v>
      </c>
      <c r="L26" s="328" t="s">
        <v>363</v>
      </c>
      <c r="M26" s="64" t="s">
        <v>206</v>
      </c>
      <c r="N26" s="188">
        <f>E26*100/$J$26</f>
        <v>85.714285714285708</v>
      </c>
      <c r="O26" s="188">
        <f t="shared" ref="O26:R26" si="29">F26*100/$J$26</f>
        <v>0</v>
      </c>
      <c r="P26" s="188">
        <f t="shared" si="29"/>
        <v>0</v>
      </c>
      <c r="Q26" s="188">
        <f t="shared" si="29"/>
        <v>0</v>
      </c>
      <c r="R26" s="188">
        <f t="shared" si="29"/>
        <v>14.285714285714286</v>
      </c>
      <c r="AF26" s="56"/>
      <c r="AG26" s="56"/>
      <c r="AH26" s="56"/>
    </row>
    <row r="27" spans="1:35" ht="15" customHeight="1">
      <c r="B27" s="335"/>
      <c r="C27" s="39" t="s">
        <v>204</v>
      </c>
      <c r="D27" s="66">
        <v>3</v>
      </c>
      <c r="E27" s="65">
        <v>11</v>
      </c>
      <c r="F27" s="65">
        <v>1</v>
      </c>
      <c r="G27" s="65">
        <v>0</v>
      </c>
      <c r="H27" s="65">
        <v>0</v>
      </c>
      <c r="I27" s="65">
        <v>1</v>
      </c>
      <c r="J27" s="65">
        <v>13</v>
      </c>
      <c r="L27" s="329"/>
      <c r="M27" s="63" t="s">
        <v>204</v>
      </c>
      <c r="N27" s="189">
        <f>E27*100/$J$27</f>
        <v>84.615384615384613</v>
      </c>
      <c r="O27" s="189">
        <f t="shared" ref="O27:R27" si="30">F27*100/$J$27</f>
        <v>7.6923076923076925</v>
      </c>
      <c r="P27" s="189">
        <f t="shared" si="30"/>
        <v>0</v>
      </c>
      <c r="Q27" s="189">
        <f t="shared" si="30"/>
        <v>0</v>
      </c>
      <c r="R27" s="189">
        <f t="shared" si="30"/>
        <v>7.6923076923076925</v>
      </c>
      <c r="AF27" s="56"/>
      <c r="AG27" s="56"/>
      <c r="AH27" s="56"/>
    </row>
    <row r="28" spans="1:35" ht="15" customHeight="1">
      <c r="B28" s="330" t="s">
        <v>182</v>
      </c>
      <c r="C28" s="40" t="s">
        <v>206</v>
      </c>
      <c r="D28" s="64">
        <v>4</v>
      </c>
      <c r="E28" s="59">
        <v>2</v>
      </c>
      <c r="F28" s="59">
        <v>10</v>
      </c>
      <c r="G28" s="59">
        <v>1</v>
      </c>
      <c r="H28" s="59">
        <v>0</v>
      </c>
      <c r="I28" s="59">
        <v>2</v>
      </c>
      <c r="J28" s="59">
        <v>15</v>
      </c>
      <c r="L28" s="328" t="s">
        <v>362</v>
      </c>
      <c r="M28" s="64" t="s">
        <v>206</v>
      </c>
      <c r="N28" s="188">
        <f>E28*100/$J$28</f>
        <v>13.333333333333334</v>
      </c>
      <c r="O28" s="188">
        <f t="shared" ref="O28:R28" si="31">F28*100/$J$28</f>
        <v>66.666666666666671</v>
      </c>
      <c r="P28" s="188">
        <f t="shared" si="31"/>
        <v>6.666666666666667</v>
      </c>
      <c r="Q28" s="188">
        <f t="shared" si="31"/>
        <v>0</v>
      </c>
      <c r="R28" s="188">
        <f t="shared" si="31"/>
        <v>13.333333333333334</v>
      </c>
      <c r="AF28" s="56"/>
      <c r="AG28" s="56"/>
      <c r="AH28" s="56"/>
    </row>
    <row r="29" spans="1:35" ht="15" customHeight="1">
      <c r="B29" s="331"/>
      <c r="C29" s="38" t="s">
        <v>204</v>
      </c>
      <c r="D29" s="63">
        <v>4</v>
      </c>
      <c r="E29" s="62">
        <v>0</v>
      </c>
      <c r="F29" s="62">
        <v>9</v>
      </c>
      <c r="G29" s="62">
        <v>0</v>
      </c>
      <c r="H29" s="62">
        <v>0</v>
      </c>
      <c r="I29" s="62">
        <v>2</v>
      </c>
      <c r="J29" s="62">
        <v>11</v>
      </c>
      <c r="L29" s="329"/>
      <c r="M29" s="63" t="s">
        <v>204</v>
      </c>
      <c r="N29" s="189">
        <f>E29*100/$J$29</f>
        <v>0</v>
      </c>
      <c r="O29" s="189">
        <f t="shared" ref="O29:R29" si="32">F29*100/$J$29</f>
        <v>81.818181818181813</v>
      </c>
      <c r="P29" s="189">
        <f t="shared" si="32"/>
        <v>0</v>
      </c>
      <c r="Q29" s="189">
        <f t="shared" si="32"/>
        <v>0</v>
      </c>
      <c r="R29" s="189">
        <f t="shared" si="32"/>
        <v>18.181818181818183</v>
      </c>
      <c r="AF29" s="56"/>
      <c r="AG29" s="56"/>
      <c r="AH29" s="56"/>
    </row>
    <row r="30" spans="1:35" ht="15" customHeight="1">
      <c r="B30" s="335" t="s">
        <v>180</v>
      </c>
      <c r="C30" s="39" t="s">
        <v>206</v>
      </c>
      <c r="D30" s="66">
        <v>3</v>
      </c>
      <c r="E30" s="81">
        <v>0</v>
      </c>
      <c r="F30" s="81">
        <v>0</v>
      </c>
      <c r="G30" s="81">
        <v>10</v>
      </c>
      <c r="H30" s="81">
        <v>0</v>
      </c>
      <c r="I30" s="81">
        <v>3</v>
      </c>
      <c r="J30" s="81">
        <v>13</v>
      </c>
      <c r="L30" s="328" t="s">
        <v>361</v>
      </c>
      <c r="M30" s="64" t="s">
        <v>206</v>
      </c>
      <c r="N30" s="188">
        <f>E30*100/$J$30</f>
        <v>0</v>
      </c>
      <c r="O30" s="188">
        <f t="shared" ref="O30:R30" si="33">F30*100/$J$30</f>
        <v>0</v>
      </c>
      <c r="P30" s="188">
        <f t="shared" si="33"/>
        <v>76.92307692307692</v>
      </c>
      <c r="Q30" s="188">
        <f t="shared" si="33"/>
        <v>0</v>
      </c>
      <c r="R30" s="188">
        <f t="shared" si="33"/>
        <v>23.076923076923077</v>
      </c>
      <c r="AF30" s="56"/>
      <c r="AG30" s="56"/>
      <c r="AH30" s="56"/>
    </row>
    <row r="31" spans="1:35" ht="15" customHeight="1">
      <c r="B31" s="335"/>
      <c r="C31" s="39" t="s">
        <v>204</v>
      </c>
      <c r="D31" s="66">
        <v>3</v>
      </c>
      <c r="E31" s="65">
        <v>0</v>
      </c>
      <c r="F31" s="65">
        <v>0</v>
      </c>
      <c r="G31" s="65">
        <v>9</v>
      </c>
      <c r="H31" s="65">
        <v>0</v>
      </c>
      <c r="I31" s="65">
        <v>1</v>
      </c>
      <c r="J31" s="65">
        <v>10</v>
      </c>
      <c r="L31" s="329"/>
      <c r="M31" s="63" t="s">
        <v>204</v>
      </c>
      <c r="N31" s="189">
        <f>E31*100/$J$31</f>
        <v>0</v>
      </c>
      <c r="O31" s="189">
        <f t="shared" ref="O31:R31" si="34">F31*100/$J$31</f>
        <v>0</v>
      </c>
      <c r="P31" s="189">
        <f t="shared" si="34"/>
        <v>90</v>
      </c>
      <c r="Q31" s="189">
        <f t="shared" si="34"/>
        <v>0</v>
      </c>
      <c r="R31" s="189">
        <f t="shared" si="34"/>
        <v>10</v>
      </c>
      <c r="AF31" s="56"/>
      <c r="AG31" s="56"/>
      <c r="AH31" s="56"/>
    </row>
    <row r="32" spans="1:35" ht="15" customHeight="1">
      <c r="B32" s="330" t="s">
        <v>178</v>
      </c>
      <c r="C32" s="40" t="s">
        <v>206</v>
      </c>
      <c r="D32" s="64">
        <v>4</v>
      </c>
      <c r="E32" s="59">
        <v>0</v>
      </c>
      <c r="F32" s="59">
        <v>0</v>
      </c>
      <c r="G32" s="59">
        <v>2</v>
      </c>
      <c r="H32" s="59">
        <v>7</v>
      </c>
      <c r="I32" s="59">
        <v>6</v>
      </c>
      <c r="J32" s="59">
        <v>15</v>
      </c>
      <c r="L32" s="334" t="s">
        <v>360</v>
      </c>
      <c r="M32" s="66" t="s">
        <v>206</v>
      </c>
      <c r="N32" s="190">
        <f>E32*100/$J$32</f>
        <v>0</v>
      </c>
      <c r="O32" s="190">
        <f t="shared" ref="O32:R32" si="35">F32*100/$J$32</f>
        <v>0</v>
      </c>
      <c r="P32" s="190">
        <f t="shared" si="35"/>
        <v>13.333333333333334</v>
      </c>
      <c r="Q32" s="190">
        <f t="shared" si="35"/>
        <v>46.666666666666664</v>
      </c>
      <c r="R32" s="190">
        <f t="shared" si="35"/>
        <v>40</v>
      </c>
      <c r="AF32" s="56"/>
      <c r="AG32" s="56"/>
      <c r="AH32" s="56"/>
    </row>
    <row r="33" spans="1:35" ht="15" customHeight="1">
      <c r="B33" s="331"/>
      <c r="C33" s="38" t="s">
        <v>204</v>
      </c>
      <c r="D33" s="63">
        <v>3</v>
      </c>
      <c r="E33" s="62">
        <v>0</v>
      </c>
      <c r="F33" s="62">
        <v>0</v>
      </c>
      <c r="G33" s="62">
        <v>0</v>
      </c>
      <c r="H33" s="62">
        <v>6</v>
      </c>
      <c r="I33" s="62">
        <v>5</v>
      </c>
      <c r="J33" s="62">
        <v>11</v>
      </c>
      <c r="L33" s="329"/>
      <c r="M33" s="63" t="s">
        <v>204</v>
      </c>
      <c r="N33" s="189">
        <f>E33*100/$J$33</f>
        <v>0</v>
      </c>
      <c r="O33" s="189">
        <f t="shared" ref="O33:R33" si="36">F33*100/$J$33</f>
        <v>0</v>
      </c>
      <c r="P33" s="189">
        <f t="shared" si="36"/>
        <v>0</v>
      </c>
      <c r="Q33" s="189">
        <f t="shared" si="36"/>
        <v>54.545454545454547</v>
      </c>
      <c r="R33" s="189">
        <f t="shared" si="36"/>
        <v>45.454545454545453</v>
      </c>
      <c r="AF33" s="56"/>
      <c r="AG33" s="56"/>
      <c r="AH33" s="56"/>
    </row>
    <row r="34" spans="1:35">
      <c r="AF34" s="56"/>
      <c r="AG34" s="56"/>
      <c r="AH34" s="56"/>
    </row>
    <row r="35" spans="1:35" ht="27" customHeight="1">
      <c r="J35" s="184"/>
      <c r="K35" s="181"/>
      <c r="AF35" s="56"/>
      <c r="AG35" s="56"/>
      <c r="AH35" s="56"/>
    </row>
    <row r="36" spans="1:35">
      <c r="A36" s="56" t="s">
        <v>374</v>
      </c>
      <c r="J36" s="184"/>
      <c r="K36" s="56" t="s">
        <v>374</v>
      </c>
      <c r="L36" s="81" t="s">
        <v>364</v>
      </c>
      <c r="AF36" s="56"/>
      <c r="AG36" s="56"/>
      <c r="AH36" s="56"/>
    </row>
    <row r="37" spans="1:35" ht="15" customHeight="1">
      <c r="A37" s="56" t="s">
        <v>484</v>
      </c>
      <c r="B37" s="326" t="s">
        <v>191</v>
      </c>
      <c r="C37" s="328" t="s">
        <v>190</v>
      </c>
      <c r="D37" s="323" t="s">
        <v>189</v>
      </c>
      <c r="E37" s="323"/>
      <c r="F37" s="323"/>
      <c r="G37" s="323"/>
      <c r="H37" s="323"/>
      <c r="I37" s="324" t="s">
        <v>188</v>
      </c>
      <c r="J37" s="182"/>
      <c r="K37" s="56" t="s">
        <v>484</v>
      </c>
      <c r="L37" s="326" t="s">
        <v>191</v>
      </c>
      <c r="M37" s="323" t="s">
        <v>189</v>
      </c>
      <c r="N37" s="323"/>
      <c r="O37" s="323"/>
      <c r="P37" s="323"/>
      <c r="Q37" s="323"/>
      <c r="AF37" s="56"/>
      <c r="AG37" s="56"/>
      <c r="AH37" s="56"/>
    </row>
    <row r="38" spans="1:35" ht="15" customHeight="1">
      <c r="B38" s="327"/>
      <c r="C38" s="329"/>
      <c r="D38" s="60" t="s">
        <v>4</v>
      </c>
      <c r="E38" s="60" t="s">
        <v>67</v>
      </c>
      <c r="F38" s="60" t="s">
        <v>5</v>
      </c>
      <c r="G38" s="60" t="s">
        <v>9</v>
      </c>
      <c r="H38" s="60" t="s">
        <v>14</v>
      </c>
      <c r="I38" s="325"/>
      <c r="J38" s="182"/>
      <c r="L38" s="327"/>
      <c r="M38" s="61" t="s">
        <v>4</v>
      </c>
      <c r="N38" s="61" t="s">
        <v>67</v>
      </c>
      <c r="O38" s="61" t="s">
        <v>5</v>
      </c>
      <c r="P38" s="61" t="s">
        <v>9</v>
      </c>
      <c r="Q38" s="61" t="s">
        <v>186</v>
      </c>
      <c r="AF38" s="56"/>
      <c r="AG38" s="56"/>
      <c r="AH38" s="56"/>
    </row>
    <row r="39" spans="1:35" ht="15" customHeight="1">
      <c r="B39" s="84" t="s">
        <v>184</v>
      </c>
      <c r="C39" s="82">
        <v>15</v>
      </c>
      <c r="D39" s="59">
        <v>12</v>
      </c>
      <c r="E39" s="59">
        <v>2</v>
      </c>
      <c r="F39" s="59">
        <v>0</v>
      </c>
      <c r="G39" s="59">
        <v>0</v>
      </c>
      <c r="H39" s="59">
        <v>3</v>
      </c>
      <c r="I39" s="59">
        <v>17</v>
      </c>
      <c r="J39" s="183"/>
      <c r="L39" s="84" t="s">
        <v>363</v>
      </c>
      <c r="M39" s="188">
        <f>D39*100/$I$39</f>
        <v>70.588235294117652</v>
      </c>
      <c r="N39" s="188">
        <f t="shared" ref="N39:Q39" si="37">E39*100/$I$39</f>
        <v>11.764705882352942</v>
      </c>
      <c r="O39" s="188">
        <f t="shared" si="37"/>
        <v>0</v>
      </c>
      <c r="P39" s="188">
        <f t="shared" si="37"/>
        <v>0</v>
      </c>
      <c r="Q39" s="188">
        <f t="shared" si="37"/>
        <v>17.647058823529413</v>
      </c>
      <c r="AF39" s="56"/>
      <c r="AG39" s="56"/>
      <c r="AH39" s="56"/>
    </row>
    <row r="40" spans="1:35" ht="15" customHeight="1">
      <c r="B40" s="86" t="s">
        <v>182</v>
      </c>
      <c r="C40" s="58">
        <v>11</v>
      </c>
      <c r="D40" s="81">
        <v>1</v>
      </c>
      <c r="E40" s="81">
        <v>6</v>
      </c>
      <c r="F40" s="81">
        <v>0</v>
      </c>
      <c r="G40" s="81">
        <v>0</v>
      </c>
      <c r="H40" s="81">
        <v>4</v>
      </c>
      <c r="I40" s="81">
        <v>11</v>
      </c>
      <c r="J40" s="184"/>
      <c r="L40" s="86" t="s">
        <v>362</v>
      </c>
      <c r="M40" s="191">
        <f>D40*100/$I$40</f>
        <v>9.0909090909090917</v>
      </c>
      <c r="N40" s="191">
        <f t="shared" ref="N40:Q40" si="38">E40*100/$I$40</f>
        <v>54.545454545454547</v>
      </c>
      <c r="O40" s="191">
        <f t="shared" si="38"/>
        <v>0</v>
      </c>
      <c r="P40" s="191">
        <f t="shared" si="38"/>
        <v>0</v>
      </c>
      <c r="Q40" s="191">
        <f t="shared" si="38"/>
        <v>36.363636363636367</v>
      </c>
      <c r="AF40" s="56"/>
      <c r="AG40" s="56"/>
      <c r="AH40" s="56"/>
    </row>
    <row r="41" spans="1:35" ht="15" customHeight="1">
      <c r="B41" s="86" t="s">
        <v>180</v>
      </c>
      <c r="C41" s="58">
        <v>10</v>
      </c>
      <c r="D41" s="81">
        <v>0</v>
      </c>
      <c r="E41" s="81">
        <v>0</v>
      </c>
      <c r="F41" s="81">
        <v>4</v>
      </c>
      <c r="G41" s="81">
        <v>1</v>
      </c>
      <c r="H41" s="81">
        <v>7</v>
      </c>
      <c r="I41" s="81">
        <v>12</v>
      </c>
      <c r="J41" s="184"/>
      <c r="L41" s="86" t="s">
        <v>361</v>
      </c>
      <c r="M41" s="191">
        <f>D41*100/$I$41</f>
        <v>0</v>
      </c>
      <c r="N41" s="191">
        <f t="shared" ref="N41:Q41" si="39">E41*100/$I$41</f>
        <v>0</v>
      </c>
      <c r="O41" s="191">
        <f t="shared" si="39"/>
        <v>33.333333333333336</v>
      </c>
      <c r="P41" s="191">
        <f t="shared" si="39"/>
        <v>8.3333333333333339</v>
      </c>
      <c r="Q41" s="191">
        <f t="shared" si="39"/>
        <v>58.333333333333336</v>
      </c>
      <c r="AF41" s="56"/>
      <c r="AG41" s="56"/>
      <c r="AH41" s="56"/>
    </row>
    <row r="42" spans="1:35" ht="15" customHeight="1">
      <c r="B42" s="85" t="s">
        <v>178</v>
      </c>
      <c r="C42" s="83">
        <v>11</v>
      </c>
      <c r="D42" s="57">
        <v>0</v>
      </c>
      <c r="E42" s="57">
        <v>0</v>
      </c>
      <c r="F42" s="57">
        <v>3</v>
      </c>
      <c r="G42" s="57">
        <v>7</v>
      </c>
      <c r="H42" s="57">
        <v>6</v>
      </c>
      <c r="I42" s="57">
        <v>16</v>
      </c>
      <c r="J42" s="183"/>
      <c r="L42" s="85" t="s">
        <v>360</v>
      </c>
      <c r="M42" s="192">
        <f>D42*100/$I$42</f>
        <v>0</v>
      </c>
      <c r="N42" s="192">
        <f t="shared" ref="N42:Q42" si="40">E42*100/$I$42</f>
        <v>0</v>
      </c>
      <c r="O42" s="192">
        <f t="shared" si="40"/>
        <v>18.75</v>
      </c>
      <c r="P42" s="192">
        <f t="shared" si="40"/>
        <v>43.75</v>
      </c>
      <c r="Q42" s="192">
        <f t="shared" si="40"/>
        <v>37.5</v>
      </c>
    </row>
    <row r="43" spans="1:35" ht="15" customHeight="1">
      <c r="J43" s="184"/>
      <c r="T43" s="326" t="s">
        <v>191</v>
      </c>
      <c r="U43" s="323" t="s">
        <v>189</v>
      </c>
      <c r="V43" s="323"/>
      <c r="W43" s="323"/>
      <c r="X43" s="323"/>
      <c r="Y43" s="323"/>
      <c r="Z43" s="323"/>
      <c r="AA43" s="323"/>
      <c r="AB43" s="323"/>
      <c r="AC43" s="323"/>
      <c r="AD43" s="323"/>
      <c r="AE43" s="323"/>
      <c r="AF43" s="323"/>
      <c r="AG43" s="323"/>
      <c r="AH43" s="323"/>
      <c r="AI43" s="323"/>
    </row>
    <row r="44" spans="1:35" ht="15" customHeight="1">
      <c r="A44" s="56" t="s">
        <v>485</v>
      </c>
      <c r="B44" s="326" t="s">
        <v>191</v>
      </c>
      <c r="C44" s="328" t="s">
        <v>190</v>
      </c>
      <c r="D44" s="323" t="s">
        <v>189</v>
      </c>
      <c r="E44" s="323"/>
      <c r="F44" s="323"/>
      <c r="G44" s="323"/>
      <c r="H44" s="323"/>
      <c r="I44" s="324" t="s">
        <v>188</v>
      </c>
      <c r="J44" s="182"/>
      <c r="K44" s="56" t="s">
        <v>485</v>
      </c>
      <c r="L44" s="326" t="s">
        <v>191</v>
      </c>
      <c r="M44" s="323" t="s">
        <v>189</v>
      </c>
      <c r="N44" s="323"/>
      <c r="O44" s="323"/>
      <c r="P44" s="323"/>
      <c r="Q44" s="323"/>
      <c r="T44" s="337"/>
      <c r="U44" s="336" t="s">
        <v>4</v>
      </c>
      <c r="V44" s="336"/>
      <c r="W44" s="336"/>
      <c r="X44" s="336" t="s">
        <v>67</v>
      </c>
      <c r="Y44" s="336"/>
      <c r="Z44" s="336"/>
      <c r="AA44" s="336" t="s">
        <v>5</v>
      </c>
      <c r="AB44" s="336"/>
      <c r="AC44" s="336"/>
      <c r="AD44" s="336" t="s">
        <v>9</v>
      </c>
      <c r="AE44" s="336"/>
      <c r="AF44" s="336"/>
      <c r="AG44" s="336" t="s">
        <v>186</v>
      </c>
      <c r="AH44" s="336"/>
      <c r="AI44" s="336"/>
    </row>
    <row r="45" spans="1:35" ht="15" customHeight="1">
      <c r="B45" s="327"/>
      <c r="C45" s="329"/>
      <c r="D45" s="60" t="s">
        <v>4</v>
      </c>
      <c r="E45" s="60" t="s">
        <v>67</v>
      </c>
      <c r="F45" s="60" t="s">
        <v>5</v>
      </c>
      <c r="G45" s="60" t="s">
        <v>9</v>
      </c>
      <c r="H45" s="60" t="s">
        <v>14</v>
      </c>
      <c r="I45" s="325"/>
      <c r="J45" s="182"/>
      <c r="L45" s="327"/>
      <c r="M45" s="61" t="s">
        <v>4</v>
      </c>
      <c r="N45" s="61" t="s">
        <v>67</v>
      </c>
      <c r="O45" s="61" t="s">
        <v>5</v>
      </c>
      <c r="P45" s="61" t="s">
        <v>9</v>
      </c>
      <c r="Q45" s="61" t="s">
        <v>186</v>
      </c>
      <c r="T45" s="327"/>
      <c r="U45" s="197" t="s">
        <v>487</v>
      </c>
      <c r="V45" s="198" t="s">
        <v>488</v>
      </c>
      <c r="W45" s="199" t="s">
        <v>489</v>
      </c>
      <c r="X45" s="197" t="s">
        <v>487</v>
      </c>
      <c r="Y45" s="198" t="s">
        <v>488</v>
      </c>
      <c r="Z45" s="199" t="s">
        <v>489</v>
      </c>
      <c r="AA45" s="197" t="s">
        <v>487</v>
      </c>
      <c r="AB45" s="198" t="s">
        <v>488</v>
      </c>
      <c r="AC45" s="199" t="s">
        <v>489</v>
      </c>
      <c r="AD45" s="197" t="s">
        <v>487</v>
      </c>
      <c r="AE45" s="198" t="s">
        <v>488</v>
      </c>
      <c r="AF45" s="199" t="s">
        <v>489</v>
      </c>
      <c r="AG45" s="197" t="s">
        <v>487</v>
      </c>
      <c r="AH45" s="198" t="s">
        <v>488</v>
      </c>
      <c r="AI45" s="199" t="s">
        <v>489</v>
      </c>
    </row>
    <row r="46" spans="1:35" ht="15" customHeight="1">
      <c r="B46" s="84" t="s">
        <v>184</v>
      </c>
      <c r="C46" s="82">
        <v>10</v>
      </c>
      <c r="D46" s="59">
        <v>11</v>
      </c>
      <c r="E46" s="59">
        <v>0</v>
      </c>
      <c r="F46" s="59">
        <v>0</v>
      </c>
      <c r="G46" s="59">
        <v>0</v>
      </c>
      <c r="H46" s="59">
        <v>1</v>
      </c>
      <c r="I46" s="59">
        <v>12</v>
      </c>
      <c r="J46" s="183"/>
      <c r="L46" s="84" t="s">
        <v>363</v>
      </c>
      <c r="M46" s="188">
        <f>D46*100/$I$46</f>
        <v>91.666666666666671</v>
      </c>
      <c r="N46" s="188">
        <f t="shared" ref="N46:Q46" si="41">E46*100/$I$46</f>
        <v>0</v>
      </c>
      <c r="O46" s="188">
        <f t="shared" si="41"/>
        <v>0</v>
      </c>
      <c r="P46" s="188">
        <f t="shared" si="41"/>
        <v>0</v>
      </c>
      <c r="Q46" s="188">
        <f t="shared" si="41"/>
        <v>8.3333333333333339</v>
      </c>
      <c r="T46" s="185" t="s">
        <v>373</v>
      </c>
      <c r="U46" s="188">
        <f>M39</f>
        <v>70.588235294117652</v>
      </c>
      <c r="V46" s="188">
        <f>M46</f>
        <v>91.666666666666671</v>
      </c>
      <c r="W46" s="188">
        <f>M53</f>
        <v>77.777777777777771</v>
      </c>
      <c r="X46" s="188">
        <f>N39</f>
        <v>11.764705882352942</v>
      </c>
      <c r="Y46" s="188">
        <f>N46</f>
        <v>0</v>
      </c>
      <c r="Z46" s="188">
        <f>N53</f>
        <v>0</v>
      </c>
      <c r="AA46" s="188">
        <f>O39</f>
        <v>0</v>
      </c>
      <c r="AB46" s="188">
        <f>O46</f>
        <v>0</v>
      </c>
      <c r="AC46" s="188">
        <f>O53</f>
        <v>0</v>
      </c>
      <c r="AD46" s="188">
        <f>P39</f>
        <v>0</v>
      </c>
      <c r="AE46" s="188">
        <f>P46</f>
        <v>0</v>
      </c>
      <c r="AF46" s="188">
        <f>P53</f>
        <v>0</v>
      </c>
      <c r="AG46" s="188">
        <f>Q39</f>
        <v>17.647058823529413</v>
      </c>
      <c r="AH46" s="188">
        <f>Q46</f>
        <v>8.3333333333333339</v>
      </c>
      <c r="AI46" s="188">
        <f>Q53</f>
        <v>22.222222222222221</v>
      </c>
    </row>
    <row r="47" spans="1:35" ht="15" customHeight="1">
      <c r="B47" s="86" t="s">
        <v>182</v>
      </c>
      <c r="C47" s="58">
        <v>4</v>
      </c>
      <c r="D47" s="81">
        <v>0</v>
      </c>
      <c r="E47" s="81">
        <v>4</v>
      </c>
      <c r="F47" s="81">
        <v>0</v>
      </c>
      <c r="G47" s="81">
        <v>0</v>
      </c>
      <c r="H47" s="81">
        <v>1</v>
      </c>
      <c r="I47" s="81">
        <v>5</v>
      </c>
      <c r="J47" s="184"/>
      <c r="L47" s="86" t="s">
        <v>362</v>
      </c>
      <c r="M47" s="191">
        <f>D47*100/$I$47</f>
        <v>0</v>
      </c>
      <c r="N47" s="191">
        <f t="shared" ref="N47:Q47" si="42">E47*100/$I$47</f>
        <v>80</v>
      </c>
      <c r="O47" s="191">
        <f t="shared" si="42"/>
        <v>0</v>
      </c>
      <c r="P47" s="191">
        <f t="shared" si="42"/>
        <v>0</v>
      </c>
      <c r="Q47" s="191">
        <f t="shared" si="42"/>
        <v>20</v>
      </c>
      <c r="T47" s="193" t="s">
        <v>371</v>
      </c>
      <c r="U47" s="191">
        <f t="shared" ref="U47:U48" si="43">M40</f>
        <v>9.0909090909090917</v>
      </c>
      <c r="V47" s="191">
        <f t="shared" ref="V47:V48" si="44">M47</f>
        <v>0</v>
      </c>
      <c r="W47" s="191">
        <f t="shared" ref="W47:W48" si="45">M54</f>
        <v>0</v>
      </c>
      <c r="X47" s="191">
        <f t="shared" ref="X47:X48" si="46">N40</f>
        <v>54.545454545454547</v>
      </c>
      <c r="Y47" s="191">
        <f t="shared" ref="Y47:Y48" si="47">N47</f>
        <v>80</v>
      </c>
      <c r="Z47" s="191">
        <f t="shared" ref="Z47:Z48" si="48">N54</f>
        <v>70</v>
      </c>
      <c r="AA47" s="191">
        <f t="shared" ref="AA47:AA48" si="49">O40</f>
        <v>0</v>
      </c>
      <c r="AB47" s="191">
        <f t="shared" ref="AB47:AB48" si="50">O47</f>
        <v>0</v>
      </c>
      <c r="AC47" s="191">
        <f t="shared" ref="AC47:AC48" si="51">O54</f>
        <v>10</v>
      </c>
      <c r="AD47" s="191">
        <f t="shared" ref="AD47:AD48" si="52">P40</f>
        <v>0</v>
      </c>
      <c r="AE47" s="191">
        <f t="shared" ref="AE47:AE48" si="53">P47</f>
        <v>0</v>
      </c>
      <c r="AF47" s="191">
        <f t="shared" ref="AF47:AF48" si="54">P54</f>
        <v>0</v>
      </c>
      <c r="AG47" s="191">
        <f t="shared" ref="AG47:AG48" si="55">Q40</f>
        <v>36.363636363636367</v>
      </c>
      <c r="AH47" s="191">
        <f t="shared" ref="AH47:AH49" si="56">Q47</f>
        <v>20</v>
      </c>
      <c r="AI47" s="191">
        <f t="shared" ref="AI47:AI49" si="57">Q54</f>
        <v>20</v>
      </c>
    </row>
    <row r="48" spans="1:35" ht="15" customHeight="1">
      <c r="B48" s="86" t="s">
        <v>180</v>
      </c>
      <c r="C48" s="58">
        <v>3</v>
      </c>
      <c r="D48" s="81">
        <v>0</v>
      </c>
      <c r="E48" s="81">
        <v>0</v>
      </c>
      <c r="F48" s="81">
        <v>2</v>
      </c>
      <c r="G48" s="81">
        <v>0</v>
      </c>
      <c r="H48" s="81">
        <v>2</v>
      </c>
      <c r="I48" s="81">
        <v>4</v>
      </c>
      <c r="J48" s="184"/>
      <c r="L48" s="86" t="s">
        <v>361</v>
      </c>
      <c r="M48" s="191">
        <f>D48*100/$I$48</f>
        <v>0</v>
      </c>
      <c r="N48" s="191">
        <f t="shared" ref="N48:Q48" si="58">E48*100/$I$48</f>
        <v>0</v>
      </c>
      <c r="O48" s="191">
        <f t="shared" si="58"/>
        <v>50</v>
      </c>
      <c r="P48" s="191">
        <f t="shared" si="58"/>
        <v>0</v>
      </c>
      <c r="Q48" s="191">
        <f t="shared" si="58"/>
        <v>50</v>
      </c>
      <c r="T48" s="193" t="s">
        <v>369</v>
      </c>
      <c r="U48" s="191">
        <f t="shared" si="43"/>
        <v>0</v>
      </c>
      <c r="V48" s="191">
        <f t="shared" si="44"/>
        <v>0</v>
      </c>
      <c r="W48" s="191">
        <f t="shared" si="45"/>
        <v>0</v>
      </c>
      <c r="X48" s="191">
        <f t="shared" si="46"/>
        <v>0</v>
      </c>
      <c r="Y48" s="191">
        <f t="shared" si="47"/>
        <v>0</v>
      </c>
      <c r="Z48" s="191">
        <f t="shared" si="48"/>
        <v>0</v>
      </c>
      <c r="AA48" s="191">
        <f t="shared" si="49"/>
        <v>33.333333333333336</v>
      </c>
      <c r="AB48" s="191">
        <f t="shared" si="50"/>
        <v>50</v>
      </c>
      <c r="AC48" s="191">
        <f t="shared" si="51"/>
        <v>80</v>
      </c>
      <c r="AD48" s="191">
        <f t="shared" si="52"/>
        <v>8.3333333333333339</v>
      </c>
      <c r="AE48" s="191">
        <f t="shared" si="53"/>
        <v>0</v>
      </c>
      <c r="AF48" s="191">
        <f t="shared" si="54"/>
        <v>0</v>
      </c>
      <c r="AG48" s="191">
        <f t="shared" si="55"/>
        <v>58.333333333333336</v>
      </c>
      <c r="AH48" s="191">
        <f t="shared" si="56"/>
        <v>50</v>
      </c>
      <c r="AI48" s="191">
        <f t="shared" si="57"/>
        <v>20</v>
      </c>
    </row>
    <row r="49" spans="1:52" ht="15" customHeight="1">
      <c r="B49" s="85" t="s">
        <v>178</v>
      </c>
      <c r="C49" s="83">
        <v>3</v>
      </c>
      <c r="D49" s="57">
        <v>0</v>
      </c>
      <c r="E49" s="57">
        <v>0</v>
      </c>
      <c r="F49" s="57">
        <v>0</v>
      </c>
      <c r="G49" s="57">
        <v>4</v>
      </c>
      <c r="H49" s="57">
        <v>0</v>
      </c>
      <c r="I49" s="57">
        <v>4</v>
      </c>
      <c r="J49" s="183"/>
      <c r="L49" s="85" t="s">
        <v>360</v>
      </c>
      <c r="M49" s="192">
        <f>D49*100/$I$49</f>
        <v>0</v>
      </c>
      <c r="N49" s="192">
        <f t="shared" ref="N49:Q49" si="59">E49*100/$I$49</f>
        <v>0</v>
      </c>
      <c r="O49" s="192">
        <f t="shared" si="59"/>
        <v>0</v>
      </c>
      <c r="P49" s="192">
        <f t="shared" si="59"/>
        <v>100</v>
      </c>
      <c r="Q49" s="192">
        <f t="shared" si="59"/>
        <v>0</v>
      </c>
      <c r="R49" s="191"/>
      <c r="T49" s="187" t="s">
        <v>367</v>
      </c>
      <c r="U49" s="192">
        <f>M42</f>
        <v>0</v>
      </c>
      <c r="V49" s="192">
        <f>M49</f>
        <v>0</v>
      </c>
      <c r="W49" s="192">
        <f>M56</f>
        <v>0</v>
      </c>
      <c r="X49" s="192">
        <f>N42</f>
        <v>0</v>
      </c>
      <c r="Y49" s="192">
        <f>N49</f>
        <v>0</v>
      </c>
      <c r="Z49" s="192">
        <f>N56</f>
        <v>0</v>
      </c>
      <c r="AA49" s="192">
        <f>O42</f>
        <v>18.75</v>
      </c>
      <c r="AB49" s="192">
        <f>O49</f>
        <v>0</v>
      </c>
      <c r="AC49" s="192">
        <f>O56</f>
        <v>25</v>
      </c>
      <c r="AD49" s="192">
        <f>P42</f>
        <v>43.75</v>
      </c>
      <c r="AE49" s="192">
        <f>P49</f>
        <v>100</v>
      </c>
      <c r="AF49" s="192">
        <f>P56</f>
        <v>25</v>
      </c>
      <c r="AG49" s="192">
        <f>Q42</f>
        <v>37.5</v>
      </c>
      <c r="AH49" s="192">
        <f t="shared" si="56"/>
        <v>0</v>
      </c>
      <c r="AI49" s="192">
        <f t="shared" si="57"/>
        <v>50</v>
      </c>
    </row>
    <row r="50" spans="1:52" ht="15" customHeight="1">
      <c r="J50" s="184"/>
    </row>
    <row r="51" spans="1:52" ht="15" customHeight="1">
      <c r="A51" s="180" t="s">
        <v>486</v>
      </c>
      <c r="B51" s="326" t="s">
        <v>191</v>
      </c>
      <c r="C51" s="328" t="s">
        <v>190</v>
      </c>
      <c r="D51" s="323" t="s">
        <v>189</v>
      </c>
      <c r="E51" s="323"/>
      <c r="F51" s="323"/>
      <c r="G51" s="323"/>
      <c r="H51" s="323"/>
      <c r="I51" s="324" t="s">
        <v>188</v>
      </c>
      <c r="J51" s="182"/>
      <c r="K51" s="180" t="s">
        <v>486</v>
      </c>
      <c r="L51" s="326" t="s">
        <v>191</v>
      </c>
      <c r="M51" s="323" t="s">
        <v>189</v>
      </c>
      <c r="N51" s="323"/>
      <c r="O51" s="323"/>
      <c r="P51" s="323"/>
      <c r="Q51" s="323"/>
      <c r="AI51" s="81"/>
    </row>
    <row r="52" spans="1:52" ht="15" customHeight="1">
      <c r="B52" s="327"/>
      <c r="C52" s="329"/>
      <c r="D52" s="60" t="s">
        <v>4</v>
      </c>
      <c r="E52" s="60" t="s">
        <v>67</v>
      </c>
      <c r="F52" s="60" t="s">
        <v>5</v>
      </c>
      <c r="G52" s="60" t="s">
        <v>9</v>
      </c>
      <c r="H52" s="60" t="s">
        <v>14</v>
      </c>
      <c r="I52" s="325"/>
      <c r="J52" s="182"/>
      <c r="L52" s="327"/>
      <c r="M52" s="61" t="s">
        <v>4</v>
      </c>
      <c r="N52" s="61" t="s">
        <v>67</v>
      </c>
      <c r="O52" s="61" t="s">
        <v>5</v>
      </c>
      <c r="P52" s="61" t="s">
        <v>9</v>
      </c>
      <c r="Q52" s="61" t="s">
        <v>186</v>
      </c>
      <c r="AI52" s="81"/>
    </row>
    <row r="53" spans="1:52" ht="15" customHeight="1">
      <c r="B53" s="84" t="s">
        <v>184</v>
      </c>
      <c r="C53" s="82">
        <v>5</v>
      </c>
      <c r="D53" s="59">
        <v>7</v>
      </c>
      <c r="E53" s="59">
        <v>0</v>
      </c>
      <c r="F53" s="59">
        <v>0</v>
      </c>
      <c r="G53" s="59">
        <v>0</v>
      </c>
      <c r="H53" s="59">
        <v>2</v>
      </c>
      <c r="I53" s="59">
        <v>9</v>
      </c>
      <c r="J53" s="183"/>
      <c r="L53" s="84" t="s">
        <v>363</v>
      </c>
      <c r="M53" s="188">
        <f>D53*100/$I$53</f>
        <v>77.777777777777771</v>
      </c>
      <c r="N53" s="188">
        <f t="shared" ref="N53:Q53" si="60">E53*100/$I$53</f>
        <v>0</v>
      </c>
      <c r="O53" s="188">
        <f t="shared" si="60"/>
        <v>0</v>
      </c>
      <c r="P53" s="188">
        <f t="shared" si="60"/>
        <v>0</v>
      </c>
      <c r="Q53" s="188">
        <f t="shared" si="60"/>
        <v>22.222222222222221</v>
      </c>
      <c r="AK53" s="326" t="s">
        <v>191</v>
      </c>
      <c r="AL53" s="323" t="s">
        <v>189</v>
      </c>
      <c r="AM53" s="323"/>
      <c r="AN53" s="323"/>
      <c r="AO53" s="323"/>
      <c r="AP53" s="323"/>
      <c r="AQ53" s="323"/>
      <c r="AR53" s="323"/>
      <c r="AS53" s="323"/>
      <c r="AT53" s="323"/>
      <c r="AU53" s="323"/>
      <c r="AV53" s="323"/>
      <c r="AW53" s="323"/>
      <c r="AX53" s="323"/>
      <c r="AY53" s="323"/>
      <c r="AZ53" s="323"/>
    </row>
    <row r="54" spans="1:52" ht="15" customHeight="1">
      <c r="B54" s="86" t="s">
        <v>182</v>
      </c>
      <c r="C54" s="58">
        <v>4</v>
      </c>
      <c r="D54" s="81">
        <v>0</v>
      </c>
      <c r="E54" s="81">
        <v>7</v>
      </c>
      <c r="F54" s="81">
        <v>1</v>
      </c>
      <c r="G54" s="81">
        <v>0</v>
      </c>
      <c r="H54" s="81">
        <v>2</v>
      </c>
      <c r="I54" s="81">
        <v>10</v>
      </c>
      <c r="J54" s="184"/>
      <c r="L54" s="86" t="s">
        <v>362</v>
      </c>
      <c r="M54" s="191">
        <f>D54*100/$I$54</f>
        <v>0</v>
      </c>
      <c r="N54" s="191">
        <f t="shared" ref="N54:Q54" si="61">E54*100/$I$54</f>
        <v>70</v>
      </c>
      <c r="O54" s="191">
        <f t="shared" si="61"/>
        <v>10</v>
      </c>
      <c r="P54" s="191">
        <f t="shared" si="61"/>
        <v>0</v>
      </c>
      <c r="Q54" s="191">
        <f t="shared" si="61"/>
        <v>20</v>
      </c>
      <c r="AK54" s="337"/>
      <c r="AL54" s="336" t="s">
        <v>4</v>
      </c>
      <c r="AM54" s="336"/>
      <c r="AN54" s="336"/>
      <c r="AO54" s="336" t="s">
        <v>67</v>
      </c>
      <c r="AP54" s="336"/>
      <c r="AQ54" s="336"/>
      <c r="AR54" s="336" t="s">
        <v>5</v>
      </c>
      <c r="AS54" s="336"/>
      <c r="AT54" s="336"/>
      <c r="AU54" s="336" t="s">
        <v>9</v>
      </c>
      <c r="AV54" s="336"/>
      <c r="AW54" s="336"/>
      <c r="AX54" s="336" t="s">
        <v>186</v>
      </c>
      <c r="AY54" s="336"/>
      <c r="AZ54" s="336"/>
    </row>
    <row r="55" spans="1:52" ht="15" customHeight="1">
      <c r="B55" s="86" t="s">
        <v>180</v>
      </c>
      <c r="C55" s="58">
        <v>3</v>
      </c>
      <c r="D55" s="81">
        <v>0</v>
      </c>
      <c r="E55" s="81">
        <v>0</v>
      </c>
      <c r="F55" s="81">
        <v>4</v>
      </c>
      <c r="G55" s="81">
        <v>0</v>
      </c>
      <c r="H55" s="81">
        <v>1</v>
      </c>
      <c r="I55" s="81">
        <v>5</v>
      </c>
      <c r="J55" s="184"/>
      <c r="L55" s="86" t="s">
        <v>361</v>
      </c>
      <c r="M55" s="191">
        <f>D55*100/$I$55</f>
        <v>0</v>
      </c>
      <c r="N55" s="191">
        <f t="shared" ref="N55:Q55" si="62">E55*100/$I$55</f>
        <v>0</v>
      </c>
      <c r="O55" s="191">
        <f t="shared" si="62"/>
        <v>80</v>
      </c>
      <c r="P55" s="191">
        <f t="shared" si="62"/>
        <v>0</v>
      </c>
      <c r="Q55" s="191">
        <f t="shared" si="62"/>
        <v>20</v>
      </c>
      <c r="AK55" s="327"/>
      <c r="AL55" s="197" t="s">
        <v>487</v>
      </c>
      <c r="AM55" s="198" t="s">
        <v>488</v>
      </c>
      <c r="AN55" s="199" t="s">
        <v>489</v>
      </c>
      <c r="AO55" s="197" t="s">
        <v>487</v>
      </c>
      <c r="AP55" s="198" t="s">
        <v>488</v>
      </c>
      <c r="AQ55" s="199" t="s">
        <v>489</v>
      </c>
      <c r="AR55" s="197" t="s">
        <v>487</v>
      </c>
      <c r="AS55" s="198" t="s">
        <v>488</v>
      </c>
      <c r="AT55" s="199" t="s">
        <v>489</v>
      </c>
      <c r="AU55" s="197" t="s">
        <v>487</v>
      </c>
      <c r="AV55" s="198" t="s">
        <v>488</v>
      </c>
      <c r="AW55" s="199" t="s">
        <v>489</v>
      </c>
      <c r="AX55" s="197" t="s">
        <v>487</v>
      </c>
      <c r="AY55" s="198" t="s">
        <v>488</v>
      </c>
      <c r="AZ55" s="199" t="s">
        <v>489</v>
      </c>
    </row>
    <row r="56" spans="1:52" ht="15" customHeight="1">
      <c r="B56" s="85" t="s">
        <v>178</v>
      </c>
      <c r="C56" s="83">
        <v>4</v>
      </c>
      <c r="D56" s="57">
        <v>0</v>
      </c>
      <c r="E56" s="57">
        <v>0</v>
      </c>
      <c r="F56" s="57">
        <v>2</v>
      </c>
      <c r="G56" s="57">
        <v>2</v>
      </c>
      <c r="H56" s="57">
        <v>4</v>
      </c>
      <c r="I56" s="57">
        <v>8</v>
      </c>
      <c r="J56" s="183"/>
      <c r="L56" s="85" t="s">
        <v>360</v>
      </c>
      <c r="M56" s="192">
        <f>D56*100/$I$56</f>
        <v>0</v>
      </c>
      <c r="N56" s="192">
        <f t="shared" ref="N56:Q56" si="63">E56*100/$I$56</f>
        <v>0</v>
      </c>
      <c r="O56" s="192">
        <f t="shared" si="63"/>
        <v>25</v>
      </c>
      <c r="P56" s="192">
        <f t="shared" si="63"/>
        <v>25</v>
      </c>
      <c r="Q56" s="192">
        <f t="shared" si="63"/>
        <v>50</v>
      </c>
      <c r="AK56" s="185" t="s">
        <v>373</v>
      </c>
      <c r="AL56" s="188">
        <f>U46</f>
        <v>70.588235294117652</v>
      </c>
      <c r="AM56" s="188">
        <f t="shared" ref="AM56:AZ56" si="64">V46</f>
        <v>91.666666666666671</v>
      </c>
      <c r="AN56" s="188">
        <f t="shared" si="64"/>
        <v>77.777777777777771</v>
      </c>
      <c r="AO56" s="188">
        <f t="shared" si="64"/>
        <v>11.764705882352942</v>
      </c>
      <c r="AP56" s="188">
        <f t="shared" si="64"/>
        <v>0</v>
      </c>
      <c r="AQ56" s="188">
        <f t="shared" si="64"/>
        <v>0</v>
      </c>
      <c r="AR56" s="188">
        <f t="shared" si="64"/>
        <v>0</v>
      </c>
      <c r="AS56" s="188">
        <f t="shared" si="64"/>
        <v>0</v>
      </c>
      <c r="AT56" s="188">
        <f t="shared" si="64"/>
        <v>0</v>
      </c>
      <c r="AU56" s="188">
        <f t="shared" si="64"/>
        <v>0</v>
      </c>
      <c r="AV56" s="188">
        <f t="shared" si="64"/>
        <v>0</v>
      </c>
      <c r="AW56" s="188">
        <f t="shared" si="64"/>
        <v>0</v>
      </c>
      <c r="AX56" s="188">
        <f t="shared" si="64"/>
        <v>17.647058823529413</v>
      </c>
      <c r="AY56" s="188">
        <f t="shared" si="64"/>
        <v>8.3333333333333339</v>
      </c>
      <c r="AZ56" s="188">
        <f t="shared" si="64"/>
        <v>22.222222222222221</v>
      </c>
    </row>
    <row r="57" spans="1:52" ht="15" customHeight="1">
      <c r="J57" s="184"/>
      <c r="AK57" s="186" t="s">
        <v>372</v>
      </c>
      <c r="AL57" s="191">
        <f>U68</f>
        <v>93.333333333333329</v>
      </c>
      <c r="AM57" s="191">
        <f t="shared" ref="AM57:AZ57" si="65">V68</f>
        <v>76.92307692307692</v>
      </c>
      <c r="AN57" s="191">
        <f t="shared" si="65"/>
        <v>100</v>
      </c>
      <c r="AO57" s="191">
        <f t="shared" si="65"/>
        <v>6.666666666666667</v>
      </c>
      <c r="AP57" s="191">
        <f t="shared" si="65"/>
        <v>15.384615384615385</v>
      </c>
      <c r="AQ57" s="191">
        <f t="shared" si="65"/>
        <v>0</v>
      </c>
      <c r="AR57" s="191">
        <f t="shared" si="65"/>
        <v>0</v>
      </c>
      <c r="AS57" s="191">
        <f t="shared" si="65"/>
        <v>0</v>
      </c>
      <c r="AT57" s="191">
        <f t="shared" si="65"/>
        <v>0</v>
      </c>
      <c r="AU57" s="191">
        <f t="shared" si="65"/>
        <v>0</v>
      </c>
      <c r="AV57" s="191">
        <f t="shared" si="65"/>
        <v>0</v>
      </c>
      <c r="AW57" s="191">
        <f t="shared" si="65"/>
        <v>0</v>
      </c>
      <c r="AX57" s="191">
        <f t="shared" si="65"/>
        <v>0</v>
      </c>
      <c r="AY57" s="191">
        <f t="shared" si="65"/>
        <v>7.6923076923076925</v>
      </c>
      <c r="AZ57" s="191">
        <f t="shared" si="65"/>
        <v>0</v>
      </c>
    </row>
    <row r="58" spans="1:52" ht="15" customHeight="1">
      <c r="A58" s="56" t="s">
        <v>365</v>
      </c>
      <c r="J58" s="184"/>
      <c r="K58" s="56" t="s">
        <v>365</v>
      </c>
      <c r="L58" s="81" t="s">
        <v>364</v>
      </c>
      <c r="AK58" s="186" t="s">
        <v>371</v>
      </c>
      <c r="AL58" s="191">
        <f>U47</f>
        <v>9.0909090909090917</v>
      </c>
      <c r="AM58" s="191">
        <f t="shared" ref="AM58:AZ58" si="66">V47</f>
        <v>0</v>
      </c>
      <c r="AN58" s="191">
        <f t="shared" si="66"/>
        <v>0</v>
      </c>
      <c r="AO58" s="191">
        <f t="shared" si="66"/>
        <v>54.545454545454547</v>
      </c>
      <c r="AP58" s="191">
        <f t="shared" si="66"/>
        <v>80</v>
      </c>
      <c r="AQ58" s="191">
        <f t="shared" si="66"/>
        <v>70</v>
      </c>
      <c r="AR58" s="191">
        <f t="shared" si="66"/>
        <v>0</v>
      </c>
      <c r="AS58" s="191">
        <f t="shared" si="66"/>
        <v>0</v>
      </c>
      <c r="AT58" s="191">
        <f t="shared" si="66"/>
        <v>10</v>
      </c>
      <c r="AU58" s="191">
        <f t="shared" si="66"/>
        <v>0</v>
      </c>
      <c r="AV58" s="191">
        <f t="shared" si="66"/>
        <v>0</v>
      </c>
      <c r="AW58" s="191">
        <f t="shared" si="66"/>
        <v>0</v>
      </c>
      <c r="AX58" s="191">
        <f t="shared" si="66"/>
        <v>36.363636363636367</v>
      </c>
      <c r="AY58" s="191">
        <f t="shared" si="66"/>
        <v>20</v>
      </c>
      <c r="AZ58" s="191">
        <f t="shared" si="66"/>
        <v>20</v>
      </c>
    </row>
    <row r="59" spans="1:52" ht="15" customHeight="1">
      <c r="A59" s="56" t="s">
        <v>484</v>
      </c>
      <c r="B59" s="326" t="s">
        <v>191</v>
      </c>
      <c r="C59" s="328" t="s">
        <v>190</v>
      </c>
      <c r="D59" s="323" t="s">
        <v>189</v>
      </c>
      <c r="E59" s="323"/>
      <c r="F59" s="323"/>
      <c r="G59" s="323"/>
      <c r="H59" s="323"/>
      <c r="I59" s="324" t="s">
        <v>188</v>
      </c>
      <c r="J59" s="182"/>
      <c r="K59" s="56" t="s">
        <v>484</v>
      </c>
      <c r="L59" s="326" t="s">
        <v>191</v>
      </c>
      <c r="M59" s="323" t="s">
        <v>189</v>
      </c>
      <c r="N59" s="323"/>
      <c r="O59" s="323"/>
      <c r="P59" s="323"/>
      <c r="Q59" s="323"/>
      <c r="AK59" s="186" t="s">
        <v>370</v>
      </c>
      <c r="AL59" s="191">
        <f>U69</f>
        <v>0</v>
      </c>
      <c r="AM59" s="191">
        <f t="shared" ref="AM59:AZ59" si="67">V69</f>
        <v>0</v>
      </c>
      <c r="AN59" s="191">
        <f t="shared" si="67"/>
        <v>40</v>
      </c>
      <c r="AO59" s="191">
        <f t="shared" si="67"/>
        <v>100</v>
      </c>
      <c r="AP59" s="191">
        <f t="shared" si="67"/>
        <v>80</v>
      </c>
      <c r="AQ59" s="191">
        <f t="shared" si="67"/>
        <v>60</v>
      </c>
      <c r="AR59" s="191">
        <f t="shared" si="67"/>
        <v>0</v>
      </c>
      <c r="AS59" s="191">
        <f t="shared" si="67"/>
        <v>0</v>
      </c>
      <c r="AT59" s="191">
        <f t="shared" si="67"/>
        <v>0</v>
      </c>
      <c r="AU59" s="191">
        <f t="shared" si="67"/>
        <v>0</v>
      </c>
      <c r="AV59" s="191">
        <f t="shared" si="67"/>
        <v>0</v>
      </c>
      <c r="AW59" s="191">
        <f t="shared" si="67"/>
        <v>0</v>
      </c>
      <c r="AX59" s="191">
        <f t="shared" si="67"/>
        <v>0</v>
      </c>
      <c r="AY59" s="191">
        <f t="shared" si="67"/>
        <v>20</v>
      </c>
      <c r="AZ59" s="191">
        <f t="shared" si="67"/>
        <v>0</v>
      </c>
    </row>
    <row r="60" spans="1:52" ht="15" customHeight="1">
      <c r="B60" s="327"/>
      <c r="C60" s="329"/>
      <c r="D60" s="60" t="s">
        <v>4</v>
      </c>
      <c r="E60" s="60" t="s">
        <v>67</v>
      </c>
      <c r="F60" s="60" t="s">
        <v>5</v>
      </c>
      <c r="G60" s="60" t="s">
        <v>9</v>
      </c>
      <c r="H60" s="60" t="s">
        <v>14</v>
      </c>
      <c r="I60" s="325"/>
      <c r="J60" s="182"/>
      <c r="L60" s="327"/>
      <c r="M60" s="61" t="s">
        <v>4</v>
      </c>
      <c r="N60" s="61" t="s">
        <v>67</v>
      </c>
      <c r="O60" s="61" t="s">
        <v>5</v>
      </c>
      <c r="P60" s="61" t="s">
        <v>9</v>
      </c>
      <c r="Q60" s="61" t="s">
        <v>186</v>
      </c>
      <c r="AK60" s="186" t="s">
        <v>369</v>
      </c>
      <c r="AL60" s="191">
        <f>U48</f>
        <v>0</v>
      </c>
      <c r="AM60" s="191">
        <f t="shared" ref="AM60:AZ60" si="68">V48</f>
        <v>0</v>
      </c>
      <c r="AN60" s="191">
        <f t="shared" si="68"/>
        <v>0</v>
      </c>
      <c r="AO60" s="191">
        <f t="shared" si="68"/>
        <v>0</v>
      </c>
      <c r="AP60" s="191">
        <f t="shared" si="68"/>
        <v>0</v>
      </c>
      <c r="AQ60" s="191">
        <f t="shared" si="68"/>
        <v>0</v>
      </c>
      <c r="AR60" s="191">
        <f t="shared" si="68"/>
        <v>33.333333333333336</v>
      </c>
      <c r="AS60" s="191">
        <f t="shared" si="68"/>
        <v>50</v>
      </c>
      <c r="AT60" s="191">
        <f t="shared" si="68"/>
        <v>80</v>
      </c>
      <c r="AU60" s="191">
        <f t="shared" si="68"/>
        <v>8.3333333333333339</v>
      </c>
      <c r="AV60" s="191">
        <f t="shared" si="68"/>
        <v>0</v>
      </c>
      <c r="AW60" s="191">
        <f t="shared" si="68"/>
        <v>0</v>
      </c>
      <c r="AX60" s="191">
        <f t="shared" si="68"/>
        <v>58.333333333333336</v>
      </c>
      <c r="AY60" s="191">
        <f t="shared" si="68"/>
        <v>50</v>
      </c>
      <c r="AZ60" s="191">
        <f t="shared" si="68"/>
        <v>20</v>
      </c>
    </row>
    <row r="61" spans="1:52" ht="15" customHeight="1">
      <c r="B61" s="84" t="s">
        <v>184</v>
      </c>
      <c r="C61" s="82">
        <v>15</v>
      </c>
      <c r="D61" s="59">
        <v>14</v>
      </c>
      <c r="E61" s="59">
        <v>1</v>
      </c>
      <c r="F61" s="59">
        <v>0</v>
      </c>
      <c r="G61" s="59">
        <v>0</v>
      </c>
      <c r="H61" s="59">
        <v>0</v>
      </c>
      <c r="I61" s="59">
        <v>15</v>
      </c>
      <c r="J61" s="183"/>
      <c r="L61" s="84" t="s">
        <v>363</v>
      </c>
      <c r="M61" s="188">
        <f>D61*100/$I$61</f>
        <v>93.333333333333329</v>
      </c>
      <c r="N61" s="188">
        <f t="shared" ref="N61:Q61" si="69">E61*100/$I$61</f>
        <v>6.666666666666667</v>
      </c>
      <c r="O61" s="188">
        <f t="shared" si="69"/>
        <v>0</v>
      </c>
      <c r="P61" s="188">
        <f t="shared" si="69"/>
        <v>0</v>
      </c>
      <c r="Q61" s="188">
        <f t="shared" si="69"/>
        <v>0</v>
      </c>
      <c r="AK61" s="186" t="s">
        <v>368</v>
      </c>
      <c r="AL61" s="191">
        <f>U70</f>
        <v>0</v>
      </c>
      <c r="AM61" s="191">
        <f t="shared" ref="AM61:AZ61" si="70">V70</f>
        <v>0</v>
      </c>
      <c r="AN61" s="191">
        <f t="shared" si="70"/>
        <v>0</v>
      </c>
      <c r="AO61" s="191">
        <f t="shared" si="70"/>
        <v>0</v>
      </c>
      <c r="AP61" s="191">
        <f t="shared" si="70"/>
        <v>0</v>
      </c>
      <c r="AQ61" s="191">
        <f t="shared" si="70"/>
        <v>0</v>
      </c>
      <c r="AR61" s="191">
        <f t="shared" si="70"/>
        <v>100</v>
      </c>
      <c r="AS61" s="191">
        <f t="shared" si="70"/>
        <v>100</v>
      </c>
      <c r="AT61" s="191">
        <f t="shared" si="70"/>
        <v>75</v>
      </c>
      <c r="AU61" s="191">
        <f t="shared" si="70"/>
        <v>0</v>
      </c>
      <c r="AV61" s="191">
        <f t="shared" si="70"/>
        <v>0</v>
      </c>
      <c r="AW61" s="191">
        <f t="shared" si="70"/>
        <v>0</v>
      </c>
      <c r="AX61" s="191">
        <f t="shared" si="70"/>
        <v>0</v>
      </c>
      <c r="AY61" s="191">
        <f t="shared" si="70"/>
        <v>0</v>
      </c>
      <c r="AZ61" s="191">
        <f t="shared" si="70"/>
        <v>25</v>
      </c>
    </row>
    <row r="62" spans="1:52" ht="15" customHeight="1">
      <c r="B62" s="86" t="s">
        <v>182</v>
      </c>
      <c r="C62" s="58">
        <v>11</v>
      </c>
      <c r="D62" s="81">
        <v>0</v>
      </c>
      <c r="E62" s="81">
        <v>11</v>
      </c>
      <c r="F62" s="81">
        <v>0</v>
      </c>
      <c r="G62" s="81">
        <v>0</v>
      </c>
      <c r="H62" s="81">
        <v>0</v>
      </c>
      <c r="I62" s="81">
        <v>11</v>
      </c>
      <c r="J62" s="184"/>
      <c r="L62" s="86" t="s">
        <v>362</v>
      </c>
      <c r="M62" s="191">
        <f>D62*100/$I$62</f>
        <v>0</v>
      </c>
      <c r="N62" s="191">
        <f t="shared" ref="N62:Q62" si="71">E62*100/$I$62</f>
        <v>100</v>
      </c>
      <c r="O62" s="191">
        <f t="shared" si="71"/>
        <v>0</v>
      </c>
      <c r="P62" s="191">
        <f t="shared" si="71"/>
        <v>0</v>
      </c>
      <c r="Q62" s="191">
        <f t="shared" si="71"/>
        <v>0</v>
      </c>
      <c r="AK62" s="186" t="s">
        <v>367</v>
      </c>
      <c r="AL62" s="191">
        <f>U49</f>
        <v>0</v>
      </c>
      <c r="AM62" s="191">
        <f t="shared" ref="AM62:AZ62" si="72">V49</f>
        <v>0</v>
      </c>
      <c r="AN62" s="191">
        <f t="shared" si="72"/>
        <v>0</v>
      </c>
      <c r="AO62" s="191">
        <f t="shared" si="72"/>
        <v>0</v>
      </c>
      <c r="AP62" s="191">
        <f t="shared" si="72"/>
        <v>0</v>
      </c>
      <c r="AQ62" s="191">
        <f t="shared" si="72"/>
        <v>0</v>
      </c>
      <c r="AR62" s="191">
        <f t="shared" si="72"/>
        <v>18.75</v>
      </c>
      <c r="AS62" s="191">
        <f t="shared" si="72"/>
        <v>0</v>
      </c>
      <c r="AT62" s="191">
        <f t="shared" si="72"/>
        <v>25</v>
      </c>
      <c r="AU62" s="191">
        <f t="shared" si="72"/>
        <v>43.75</v>
      </c>
      <c r="AV62" s="191">
        <f t="shared" si="72"/>
        <v>100</v>
      </c>
      <c r="AW62" s="191">
        <f t="shared" si="72"/>
        <v>25</v>
      </c>
      <c r="AX62" s="191">
        <f t="shared" si="72"/>
        <v>37.5</v>
      </c>
      <c r="AY62" s="191">
        <f t="shared" si="72"/>
        <v>0</v>
      </c>
      <c r="AZ62" s="191">
        <f t="shared" si="72"/>
        <v>50</v>
      </c>
    </row>
    <row r="63" spans="1:52" ht="15" customHeight="1">
      <c r="B63" s="86" t="s">
        <v>180</v>
      </c>
      <c r="C63" s="58">
        <v>10</v>
      </c>
      <c r="D63" s="81">
        <v>0</v>
      </c>
      <c r="E63" s="81">
        <v>0</v>
      </c>
      <c r="F63" s="81">
        <v>10</v>
      </c>
      <c r="G63" s="81">
        <v>0</v>
      </c>
      <c r="H63" s="81">
        <v>0</v>
      </c>
      <c r="I63" s="81">
        <v>10</v>
      </c>
      <c r="J63" s="184"/>
      <c r="L63" s="86" t="s">
        <v>361</v>
      </c>
      <c r="M63" s="191">
        <f>D63*100/$I$63</f>
        <v>0</v>
      </c>
      <c r="N63" s="191">
        <f t="shared" ref="N63:Q63" si="73">E63*100/$I$63</f>
        <v>0</v>
      </c>
      <c r="O63" s="191">
        <f t="shared" si="73"/>
        <v>100</v>
      </c>
      <c r="P63" s="191">
        <f t="shared" si="73"/>
        <v>0</v>
      </c>
      <c r="Q63" s="191">
        <f t="shared" si="73"/>
        <v>0</v>
      </c>
      <c r="AK63" s="187" t="s">
        <v>366</v>
      </c>
      <c r="AL63" s="192">
        <f>U71</f>
        <v>0</v>
      </c>
      <c r="AM63" s="192">
        <f t="shared" ref="AM63:AZ63" si="74">V71</f>
        <v>0</v>
      </c>
      <c r="AN63" s="192">
        <f t="shared" si="74"/>
        <v>0</v>
      </c>
      <c r="AO63" s="192">
        <f t="shared" si="74"/>
        <v>0</v>
      </c>
      <c r="AP63" s="192">
        <f t="shared" si="74"/>
        <v>0</v>
      </c>
      <c r="AQ63" s="192">
        <f t="shared" si="74"/>
        <v>0</v>
      </c>
      <c r="AR63" s="192">
        <f t="shared" si="74"/>
        <v>8.3333333333333339</v>
      </c>
      <c r="AS63" s="192">
        <f t="shared" si="74"/>
        <v>0</v>
      </c>
      <c r="AT63" s="192">
        <f t="shared" si="74"/>
        <v>0</v>
      </c>
      <c r="AU63" s="192">
        <f t="shared" si="74"/>
        <v>66.666666666666671</v>
      </c>
      <c r="AV63" s="192">
        <f t="shared" si="74"/>
        <v>66.666666666666671</v>
      </c>
      <c r="AW63" s="192">
        <f t="shared" si="74"/>
        <v>71.428571428571431</v>
      </c>
      <c r="AX63" s="192">
        <f t="shared" si="74"/>
        <v>25</v>
      </c>
      <c r="AY63" s="192">
        <f t="shared" si="74"/>
        <v>33.333333333333336</v>
      </c>
      <c r="AZ63" s="192">
        <f t="shared" si="74"/>
        <v>28.571428571428573</v>
      </c>
    </row>
    <row r="64" spans="1:52" ht="15" customHeight="1">
      <c r="B64" s="85" t="s">
        <v>178</v>
      </c>
      <c r="C64" s="83">
        <v>11</v>
      </c>
      <c r="D64" s="57">
        <v>0</v>
      </c>
      <c r="E64" s="57">
        <v>0</v>
      </c>
      <c r="F64" s="57">
        <v>1</v>
      </c>
      <c r="G64" s="57">
        <v>8</v>
      </c>
      <c r="H64" s="57">
        <v>3</v>
      </c>
      <c r="I64" s="57">
        <v>12</v>
      </c>
      <c r="J64" s="183"/>
      <c r="L64" s="85" t="s">
        <v>360</v>
      </c>
      <c r="M64" s="192">
        <f>D64*100/$I$64</f>
        <v>0</v>
      </c>
      <c r="N64" s="192">
        <f t="shared" ref="N64:Q64" si="75">E64*100/$I$64</f>
        <v>0</v>
      </c>
      <c r="O64" s="192">
        <f t="shared" si="75"/>
        <v>8.3333333333333339</v>
      </c>
      <c r="P64" s="192">
        <f t="shared" si="75"/>
        <v>66.666666666666671</v>
      </c>
      <c r="Q64" s="192">
        <f t="shared" si="75"/>
        <v>25</v>
      </c>
    </row>
    <row r="65" spans="1:35" ht="15" customHeight="1">
      <c r="J65" s="184"/>
      <c r="T65" s="326" t="s">
        <v>191</v>
      </c>
      <c r="U65" s="323" t="s">
        <v>189</v>
      </c>
      <c r="V65" s="323"/>
      <c r="W65" s="323"/>
      <c r="X65" s="323"/>
      <c r="Y65" s="323"/>
      <c r="Z65" s="323"/>
      <c r="AA65" s="323"/>
      <c r="AB65" s="323"/>
      <c r="AC65" s="323"/>
      <c r="AD65" s="323"/>
      <c r="AE65" s="323"/>
      <c r="AF65" s="323"/>
      <c r="AG65" s="323"/>
      <c r="AH65" s="323"/>
      <c r="AI65" s="323"/>
    </row>
    <row r="66" spans="1:35" ht="15" customHeight="1">
      <c r="A66" s="56" t="s">
        <v>485</v>
      </c>
      <c r="B66" s="326" t="s">
        <v>191</v>
      </c>
      <c r="C66" s="328" t="s">
        <v>190</v>
      </c>
      <c r="D66" s="323" t="s">
        <v>189</v>
      </c>
      <c r="E66" s="323"/>
      <c r="F66" s="323"/>
      <c r="G66" s="323"/>
      <c r="H66" s="323"/>
      <c r="I66" s="324" t="s">
        <v>188</v>
      </c>
      <c r="J66" s="182"/>
      <c r="K66" s="56" t="s">
        <v>485</v>
      </c>
      <c r="L66" s="326" t="s">
        <v>191</v>
      </c>
      <c r="M66" s="323" t="s">
        <v>189</v>
      </c>
      <c r="N66" s="323"/>
      <c r="O66" s="323"/>
      <c r="P66" s="323"/>
      <c r="Q66" s="323"/>
      <c r="T66" s="337"/>
      <c r="U66" s="336" t="s">
        <v>4</v>
      </c>
      <c r="V66" s="336"/>
      <c r="W66" s="336"/>
      <c r="X66" s="336" t="s">
        <v>67</v>
      </c>
      <c r="Y66" s="336"/>
      <c r="Z66" s="336"/>
      <c r="AA66" s="336" t="s">
        <v>5</v>
      </c>
      <c r="AB66" s="336"/>
      <c r="AC66" s="336"/>
      <c r="AD66" s="336" t="s">
        <v>9</v>
      </c>
      <c r="AE66" s="336"/>
      <c r="AF66" s="336"/>
      <c r="AG66" s="336" t="s">
        <v>186</v>
      </c>
      <c r="AH66" s="336"/>
      <c r="AI66" s="336"/>
    </row>
    <row r="67" spans="1:35" ht="15" customHeight="1">
      <c r="B67" s="327"/>
      <c r="C67" s="329"/>
      <c r="D67" s="60" t="s">
        <v>4</v>
      </c>
      <c r="E67" s="60" t="s">
        <v>67</v>
      </c>
      <c r="F67" s="60" t="s">
        <v>5</v>
      </c>
      <c r="G67" s="60" t="s">
        <v>9</v>
      </c>
      <c r="H67" s="60" t="s">
        <v>14</v>
      </c>
      <c r="I67" s="325"/>
      <c r="J67" s="182"/>
      <c r="L67" s="327"/>
      <c r="M67" s="61" t="s">
        <v>4</v>
      </c>
      <c r="N67" s="61" t="s">
        <v>67</v>
      </c>
      <c r="O67" s="61" t="s">
        <v>5</v>
      </c>
      <c r="P67" s="61" t="s">
        <v>9</v>
      </c>
      <c r="Q67" s="61" t="s">
        <v>186</v>
      </c>
      <c r="T67" s="327"/>
      <c r="U67" s="197" t="s">
        <v>487</v>
      </c>
      <c r="V67" s="198" t="s">
        <v>488</v>
      </c>
      <c r="W67" s="199" t="s">
        <v>489</v>
      </c>
      <c r="X67" s="197" t="s">
        <v>487</v>
      </c>
      <c r="Y67" s="198" t="s">
        <v>488</v>
      </c>
      <c r="Z67" s="199" t="s">
        <v>489</v>
      </c>
      <c r="AA67" s="197" t="s">
        <v>487</v>
      </c>
      <c r="AB67" s="198" t="s">
        <v>488</v>
      </c>
      <c r="AC67" s="199" t="s">
        <v>489</v>
      </c>
      <c r="AD67" s="197" t="s">
        <v>487</v>
      </c>
      <c r="AE67" s="198" t="s">
        <v>488</v>
      </c>
      <c r="AF67" s="199" t="s">
        <v>489</v>
      </c>
      <c r="AG67" s="197" t="s">
        <v>487</v>
      </c>
      <c r="AH67" s="198" t="s">
        <v>488</v>
      </c>
      <c r="AI67" s="199" t="s">
        <v>489</v>
      </c>
    </row>
    <row r="68" spans="1:35" ht="15" customHeight="1">
      <c r="B68" s="84" t="s">
        <v>184</v>
      </c>
      <c r="C68" s="82">
        <v>10</v>
      </c>
      <c r="D68" s="59">
        <v>10</v>
      </c>
      <c r="E68" s="59">
        <v>2</v>
      </c>
      <c r="F68" s="59">
        <v>0</v>
      </c>
      <c r="G68" s="59">
        <v>0</v>
      </c>
      <c r="H68" s="59">
        <v>1</v>
      </c>
      <c r="I68" s="59">
        <v>13</v>
      </c>
      <c r="J68" s="183"/>
      <c r="L68" s="84" t="s">
        <v>363</v>
      </c>
      <c r="M68" s="188">
        <f>D68*100/$I$68</f>
        <v>76.92307692307692</v>
      </c>
      <c r="N68" s="188">
        <f t="shared" ref="N68:Q68" si="76">E68*100/$I$68</f>
        <v>15.384615384615385</v>
      </c>
      <c r="O68" s="188">
        <f t="shared" si="76"/>
        <v>0</v>
      </c>
      <c r="P68" s="188">
        <f t="shared" si="76"/>
        <v>0</v>
      </c>
      <c r="Q68" s="188">
        <f t="shared" si="76"/>
        <v>7.6923076923076925</v>
      </c>
      <c r="T68" s="185" t="s">
        <v>372</v>
      </c>
      <c r="U68" s="188">
        <f>M61</f>
        <v>93.333333333333329</v>
      </c>
      <c r="V68" s="188">
        <f>M68</f>
        <v>76.92307692307692</v>
      </c>
      <c r="W68" s="188">
        <f>M75</f>
        <v>100</v>
      </c>
      <c r="X68" s="188">
        <f>N61</f>
        <v>6.666666666666667</v>
      </c>
      <c r="Y68" s="188">
        <f>N68</f>
        <v>15.384615384615385</v>
      </c>
      <c r="Z68" s="188">
        <f>N75</f>
        <v>0</v>
      </c>
      <c r="AA68" s="188">
        <f>O61</f>
        <v>0</v>
      </c>
      <c r="AB68" s="188">
        <f>O68</f>
        <v>0</v>
      </c>
      <c r="AC68" s="188">
        <f>O75</f>
        <v>0</v>
      </c>
      <c r="AD68" s="188">
        <f>P61</f>
        <v>0</v>
      </c>
      <c r="AE68" s="188">
        <f>P68</f>
        <v>0</v>
      </c>
      <c r="AF68" s="188">
        <f>P75</f>
        <v>0</v>
      </c>
      <c r="AG68" s="188">
        <f>Q61</f>
        <v>0</v>
      </c>
      <c r="AH68" s="188">
        <f>Q68</f>
        <v>7.6923076923076925</v>
      </c>
      <c r="AI68" s="188">
        <f>Q75</f>
        <v>0</v>
      </c>
    </row>
    <row r="69" spans="1:35" ht="15" customHeight="1">
      <c r="B69" s="86" t="s">
        <v>182</v>
      </c>
      <c r="C69" s="58">
        <v>4</v>
      </c>
      <c r="D69" s="81">
        <v>0</v>
      </c>
      <c r="E69" s="81">
        <v>4</v>
      </c>
      <c r="F69" s="81">
        <v>0</v>
      </c>
      <c r="G69" s="81">
        <v>0</v>
      </c>
      <c r="H69" s="81">
        <v>1</v>
      </c>
      <c r="I69" s="81">
        <v>5</v>
      </c>
      <c r="J69" s="184"/>
      <c r="L69" s="86" t="s">
        <v>362</v>
      </c>
      <c r="M69" s="191">
        <f>D69*100/$I$69</f>
        <v>0</v>
      </c>
      <c r="N69" s="191">
        <f t="shared" ref="N69:Q69" si="77">E69*100/$I$69</f>
        <v>80</v>
      </c>
      <c r="O69" s="191">
        <f t="shared" si="77"/>
        <v>0</v>
      </c>
      <c r="P69" s="191">
        <f t="shared" si="77"/>
        <v>0</v>
      </c>
      <c r="Q69" s="191">
        <f t="shared" si="77"/>
        <v>20</v>
      </c>
      <c r="T69" s="193" t="s">
        <v>370</v>
      </c>
      <c r="U69" s="191">
        <f t="shared" ref="U69:U70" si="78">M62</f>
        <v>0</v>
      </c>
      <c r="V69" s="191">
        <f t="shared" ref="V69:V70" si="79">M69</f>
        <v>0</v>
      </c>
      <c r="W69" s="191">
        <f t="shared" ref="W69:W70" si="80">M76</f>
        <v>40</v>
      </c>
      <c r="X69" s="191">
        <f t="shared" ref="X69:X70" si="81">N62</f>
        <v>100</v>
      </c>
      <c r="Y69" s="191">
        <f t="shared" ref="Y69:Y70" si="82">N69</f>
        <v>80</v>
      </c>
      <c r="Z69" s="191">
        <f t="shared" ref="Z69:Z70" si="83">N76</f>
        <v>60</v>
      </c>
      <c r="AA69" s="191">
        <f t="shared" ref="AA69:AA70" si="84">O62</f>
        <v>0</v>
      </c>
      <c r="AB69" s="191">
        <f t="shared" ref="AB69:AB70" si="85">O69</f>
        <v>0</v>
      </c>
      <c r="AC69" s="191">
        <f t="shared" ref="AC69:AC70" si="86">O76</f>
        <v>0</v>
      </c>
      <c r="AD69" s="191">
        <f t="shared" ref="AD69:AD70" si="87">P62</f>
        <v>0</v>
      </c>
      <c r="AE69" s="191">
        <f t="shared" ref="AE69:AE70" si="88">P69</f>
        <v>0</v>
      </c>
      <c r="AF69" s="191">
        <f t="shared" ref="AF69:AF70" si="89">P76</f>
        <v>0</v>
      </c>
      <c r="AG69" s="191">
        <f t="shared" ref="AG69:AG70" si="90">Q62</f>
        <v>0</v>
      </c>
      <c r="AH69" s="191">
        <f t="shared" ref="AH69:AH71" si="91">Q69</f>
        <v>20</v>
      </c>
      <c r="AI69" s="191">
        <f t="shared" ref="AI69:AI71" si="92">Q76</f>
        <v>0</v>
      </c>
    </row>
    <row r="70" spans="1:35" ht="15" customHeight="1">
      <c r="B70" s="86" t="s">
        <v>180</v>
      </c>
      <c r="C70" s="58">
        <v>3</v>
      </c>
      <c r="D70" s="81">
        <v>0</v>
      </c>
      <c r="E70" s="81">
        <v>0</v>
      </c>
      <c r="F70" s="81">
        <v>3</v>
      </c>
      <c r="G70" s="81">
        <v>0</v>
      </c>
      <c r="H70" s="81">
        <v>0</v>
      </c>
      <c r="I70" s="81">
        <v>3</v>
      </c>
      <c r="J70" s="184"/>
      <c r="L70" s="86" t="s">
        <v>361</v>
      </c>
      <c r="M70" s="191">
        <f>D70*100/$I$70</f>
        <v>0</v>
      </c>
      <c r="N70" s="191">
        <f t="shared" ref="N70:Q70" si="93">E70*100/$I$70</f>
        <v>0</v>
      </c>
      <c r="O70" s="191">
        <f t="shared" si="93"/>
        <v>100</v>
      </c>
      <c r="P70" s="191">
        <f t="shared" si="93"/>
        <v>0</v>
      </c>
      <c r="Q70" s="191">
        <f t="shared" si="93"/>
        <v>0</v>
      </c>
      <c r="T70" s="193" t="s">
        <v>368</v>
      </c>
      <c r="U70" s="191">
        <f t="shared" si="78"/>
        <v>0</v>
      </c>
      <c r="V70" s="191">
        <f t="shared" si="79"/>
        <v>0</v>
      </c>
      <c r="W70" s="191">
        <f t="shared" si="80"/>
        <v>0</v>
      </c>
      <c r="X70" s="191">
        <f t="shared" si="81"/>
        <v>0</v>
      </c>
      <c r="Y70" s="191">
        <f t="shared" si="82"/>
        <v>0</v>
      </c>
      <c r="Z70" s="191">
        <f t="shared" si="83"/>
        <v>0</v>
      </c>
      <c r="AA70" s="191">
        <f t="shared" si="84"/>
        <v>100</v>
      </c>
      <c r="AB70" s="191">
        <f t="shared" si="85"/>
        <v>100</v>
      </c>
      <c r="AC70" s="191">
        <f t="shared" si="86"/>
        <v>75</v>
      </c>
      <c r="AD70" s="191">
        <f t="shared" si="87"/>
        <v>0</v>
      </c>
      <c r="AE70" s="191">
        <f t="shared" si="88"/>
        <v>0</v>
      </c>
      <c r="AF70" s="191">
        <f t="shared" si="89"/>
        <v>0</v>
      </c>
      <c r="AG70" s="191">
        <f t="shared" si="90"/>
        <v>0</v>
      </c>
      <c r="AH70" s="191">
        <f t="shared" si="91"/>
        <v>0</v>
      </c>
      <c r="AI70" s="191">
        <f t="shared" si="92"/>
        <v>25</v>
      </c>
    </row>
    <row r="71" spans="1:35" ht="15" customHeight="1">
      <c r="B71" s="85" t="s">
        <v>178</v>
      </c>
      <c r="C71" s="83">
        <v>3</v>
      </c>
      <c r="D71" s="57">
        <v>0</v>
      </c>
      <c r="E71" s="57">
        <v>0</v>
      </c>
      <c r="F71" s="57">
        <v>0</v>
      </c>
      <c r="G71" s="57">
        <v>2</v>
      </c>
      <c r="H71" s="57">
        <v>1</v>
      </c>
      <c r="I71" s="57">
        <v>3</v>
      </c>
      <c r="J71" s="183"/>
      <c r="L71" s="85" t="s">
        <v>360</v>
      </c>
      <c r="M71" s="192">
        <f>D71*100/$I$71</f>
        <v>0</v>
      </c>
      <c r="N71" s="192">
        <f t="shared" ref="N71:Q71" si="94">E71*100/$I$71</f>
        <v>0</v>
      </c>
      <c r="O71" s="192">
        <f t="shared" si="94"/>
        <v>0</v>
      </c>
      <c r="P71" s="192">
        <f t="shared" si="94"/>
        <v>66.666666666666671</v>
      </c>
      <c r="Q71" s="192">
        <f t="shared" si="94"/>
        <v>33.333333333333336</v>
      </c>
      <c r="T71" s="187" t="s">
        <v>366</v>
      </c>
      <c r="U71" s="192">
        <f>M64</f>
        <v>0</v>
      </c>
      <c r="V71" s="192">
        <f>M71</f>
        <v>0</v>
      </c>
      <c r="W71" s="192">
        <f>M78</f>
        <v>0</v>
      </c>
      <c r="X71" s="192">
        <f>N64</f>
        <v>0</v>
      </c>
      <c r="Y71" s="192">
        <f>N71</f>
        <v>0</v>
      </c>
      <c r="Z71" s="192">
        <f>N78</f>
        <v>0</v>
      </c>
      <c r="AA71" s="192">
        <f>O64</f>
        <v>8.3333333333333339</v>
      </c>
      <c r="AB71" s="192">
        <f>O71</f>
        <v>0</v>
      </c>
      <c r="AC71" s="192">
        <f>O78</f>
        <v>0</v>
      </c>
      <c r="AD71" s="192">
        <f>P64</f>
        <v>66.666666666666671</v>
      </c>
      <c r="AE71" s="192">
        <f>P71</f>
        <v>66.666666666666671</v>
      </c>
      <c r="AF71" s="192">
        <f>P78</f>
        <v>71.428571428571431</v>
      </c>
      <c r="AG71" s="192">
        <f>Q64</f>
        <v>25</v>
      </c>
      <c r="AH71" s="192">
        <f t="shared" si="91"/>
        <v>33.333333333333336</v>
      </c>
      <c r="AI71" s="192">
        <f t="shared" si="92"/>
        <v>28.571428571428573</v>
      </c>
    </row>
    <row r="72" spans="1:35" ht="15" customHeight="1">
      <c r="J72" s="184"/>
    </row>
    <row r="73" spans="1:35" ht="15" customHeight="1">
      <c r="A73" s="180" t="s">
        <v>486</v>
      </c>
      <c r="B73" s="326" t="s">
        <v>191</v>
      </c>
      <c r="C73" s="328" t="s">
        <v>190</v>
      </c>
      <c r="D73" s="323" t="s">
        <v>189</v>
      </c>
      <c r="E73" s="323"/>
      <c r="F73" s="323"/>
      <c r="G73" s="323"/>
      <c r="H73" s="323"/>
      <c r="I73" s="324" t="s">
        <v>188</v>
      </c>
      <c r="J73" s="182"/>
      <c r="K73" s="180" t="s">
        <v>486</v>
      </c>
      <c r="L73" s="326" t="s">
        <v>191</v>
      </c>
      <c r="M73" s="323" t="s">
        <v>189</v>
      </c>
      <c r="N73" s="323"/>
      <c r="O73" s="323"/>
      <c r="P73" s="323"/>
      <c r="Q73" s="323"/>
    </row>
    <row r="74" spans="1:35" ht="15" customHeight="1">
      <c r="B74" s="327"/>
      <c r="C74" s="329"/>
      <c r="D74" s="60" t="s">
        <v>4</v>
      </c>
      <c r="E74" s="60" t="s">
        <v>67</v>
      </c>
      <c r="F74" s="60" t="s">
        <v>5</v>
      </c>
      <c r="G74" s="60" t="s">
        <v>9</v>
      </c>
      <c r="H74" s="60" t="s">
        <v>14</v>
      </c>
      <c r="I74" s="325"/>
      <c r="J74" s="182"/>
      <c r="K74" s="181"/>
      <c r="L74" s="327"/>
      <c r="M74" s="61" t="s">
        <v>4</v>
      </c>
      <c r="N74" s="61" t="s">
        <v>67</v>
      </c>
      <c r="O74" s="61" t="s">
        <v>5</v>
      </c>
      <c r="P74" s="61" t="s">
        <v>9</v>
      </c>
      <c r="Q74" s="61" t="s">
        <v>186</v>
      </c>
    </row>
    <row r="75" spans="1:35" ht="15" customHeight="1">
      <c r="B75" s="84" t="s">
        <v>184</v>
      </c>
      <c r="C75" s="82">
        <v>5</v>
      </c>
      <c r="D75" s="59">
        <v>5</v>
      </c>
      <c r="E75" s="59">
        <v>0</v>
      </c>
      <c r="F75" s="59">
        <v>0</v>
      </c>
      <c r="G75" s="59">
        <v>0</v>
      </c>
      <c r="H75" s="59">
        <v>0</v>
      </c>
      <c r="I75" s="59">
        <v>5</v>
      </c>
      <c r="J75" s="183"/>
      <c r="K75" s="181"/>
      <c r="L75" s="84" t="s">
        <v>363</v>
      </c>
      <c r="M75" s="188">
        <f>D75*100/$I$75</f>
        <v>100</v>
      </c>
      <c r="N75" s="188">
        <f t="shared" ref="N75:Q75" si="95">E75*100/$I$75</f>
        <v>0</v>
      </c>
      <c r="O75" s="188">
        <f t="shared" si="95"/>
        <v>0</v>
      </c>
      <c r="P75" s="188">
        <f t="shared" si="95"/>
        <v>0</v>
      </c>
      <c r="Q75" s="188">
        <f t="shared" si="95"/>
        <v>0</v>
      </c>
    </row>
    <row r="76" spans="1:35" ht="15" customHeight="1">
      <c r="B76" s="86" t="s">
        <v>182</v>
      </c>
      <c r="C76" s="58">
        <v>4</v>
      </c>
      <c r="D76" s="81">
        <v>2</v>
      </c>
      <c r="E76" s="81">
        <v>3</v>
      </c>
      <c r="F76" s="81">
        <v>0</v>
      </c>
      <c r="G76" s="81">
        <v>0</v>
      </c>
      <c r="H76" s="81">
        <v>0</v>
      </c>
      <c r="I76" s="81">
        <v>5</v>
      </c>
      <c r="J76" s="184"/>
      <c r="K76" s="181"/>
      <c r="L76" s="86" t="s">
        <v>362</v>
      </c>
      <c r="M76" s="191">
        <f>D76*100/$I$76</f>
        <v>40</v>
      </c>
      <c r="N76" s="191">
        <f t="shared" ref="N76:Q76" si="96">E76*100/$I$76</f>
        <v>60</v>
      </c>
      <c r="O76" s="191">
        <f t="shared" si="96"/>
        <v>0</v>
      </c>
      <c r="P76" s="191">
        <f t="shared" si="96"/>
        <v>0</v>
      </c>
      <c r="Q76" s="191">
        <f t="shared" si="96"/>
        <v>0</v>
      </c>
    </row>
    <row r="77" spans="1:35" ht="15" customHeight="1">
      <c r="B77" s="86" t="s">
        <v>180</v>
      </c>
      <c r="C77" s="58">
        <v>3</v>
      </c>
      <c r="D77" s="81">
        <v>0</v>
      </c>
      <c r="E77" s="81">
        <v>0</v>
      </c>
      <c r="F77" s="81">
        <v>6</v>
      </c>
      <c r="G77" s="81">
        <v>0</v>
      </c>
      <c r="H77" s="81">
        <v>2</v>
      </c>
      <c r="I77" s="81">
        <v>8</v>
      </c>
      <c r="J77" s="184"/>
      <c r="K77" s="181"/>
      <c r="L77" s="86" t="s">
        <v>361</v>
      </c>
      <c r="M77" s="191">
        <f>D77*100/$I$77</f>
        <v>0</v>
      </c>
      <c r="N77" s="191">
        <f t="shared" ref="N77:Q77" si="97">E77*100/$I$77</f>
        <v>0</v>
      </c>
      <c r="O77" s="191">
        <f t="shared" si="97"/>
        <v>75</v>
      </c>
      <c r="P77" s="191">
        <f t="shared" si="97"/>
        <v>0</v>
      </c>
      <c r="Q77" s="191">
        <f t="shared" si="97"/>
        <v>25</v>
      </c>
    </row>
    <row r="78" spans="1:35" ht="15" customHeight="1">
      <c r="B78" s="85" t="s">
        <v>178</v>
      </c>
      <c r="C78" s="83">
        <v>4</v>
      </c>
      <c r="D78" s="57">
        <v>0</v>
      </c>
      <c r="E78" s="57">
        <v>0</v>
      </c>
      <c r="F78" s="57">
        <v>0</v>
      </c>
      <c r="G78" s="57">
        <v>5</v>
      </c>
      <c r="H78" s="57">
        <v>2</v>
      </c>
      <c r="I78" s="57">
        <v>7</v>
      </c>
      <c r="J78" s="183"/>
      <c r="K78" s="181"/>
      <c r="L78" s="85" t="s">
        <v>360</v>
      </c>
      <c r="M78" s="192">
        <f>D78*100/$I$78</f>
        <v>0</v>
      </c>
      <c r="N78" s="192">
        <f t="shared" ref="N78:Q78" si="98">E78*100/$I$78</f>
        <v>0</v>
      </c>
      <c r="O78" s="192">
        <f t="shared" si="98"/>
        <v>0</v>
      </c>
      <c r="P78" s="192">
        <f t="shared" si="98"/>
        <v>71.428571428571431</v>
      </c>
      <c r="Q78" s="192">
        <f t="shared" si="98"/>
        <v>28.571428571428573</v>
      </c>
    </row>
    <row r="79" spans="1:35">
      <c r="J79" s="184"/>
      <c r="K79" s="181"/>
    </row>
    <row r="80" spans="1:35">
      <c r="J80" s="184"/>
      <c r="K80" s="181"/>
    </row>
    <row r="81" spans="10:11">
      <c r="J81" s="184"/>
      <c r="K81" s="181"/>
    </row>
    <row r="82" spans="10:11">
      <c r="J82" s="184"/>
      <c r="K82" s="181"/>
    </row>
    <row r="83" spans="10:11">
      <c r="J83" s="184"/>
      <c r="K83" s="181"/>
    </row>
  </sheetData>
  <mergeCells count="112">
    <mergeCell ref="T13:T15"/>
    <mergeCell ref="U13:AI13"/>
    <mergeCell ref="U14:W14"/>
    <mergeCell ref="X14:Z14"/>
    <mergeCell ref="AA14:AC14"/>
    <mergeCell ref="AD14:AF14"/>
    <mergeCell ref="AG14:AI14"/>
    <mergeCell ref="L73:L74"/>
    <mergeCell ref="M73:Q73"/>
    <mergeCell ref="L24:L25"/>
    <mergeCell ref="M24:M25"/>
    <mergeCell ref="N24:R24"/>
    <mergeCell ref="L26:L27"/>
    <mergeCell ref="L28:L29"/>
    <mergeCell ref="N13:R13"/>
    <mergeCell ref="L15:L16"/>
    <mergeCell ref="L17:L18"/>
    <mergeCell ref="L19:L20"/>
    <mergeCell ref="L21:L22"/>
    <mergeCell ref="M13:M14"/>
    <mergeCell ref="M37:Q37"/>
    <mergeCell ref="U65:AI65"/>
    <mergeCell ref="U66:W66"/>
    <mergeCell ref="X66:Z66"/>
    <mergeCell ref="L59:L60"/>
    <mergeCell ref="I44:I45"/>
    <mergeCell ref="I51:I52"/>
    <mergeCell ref="I66:I67"/>
    <mergeCell ref="M59:Q59"/>
    <mergeCell ref="L66:L67"/>
    <mergeCell ref="M66:Q66"/>
    <mergeCell ref="T65:T67"/>
    <mergeCell ref="AA66:AC66"/>
    <mergeCell ref="L44:L45"/>
    <mergeCell ref="M44:Q44"/>
    <mergeCell ref="L51:L52"/>
    <mergeCell ref="M51:Q51"/>
    <mergeCell ref="T43:T45"/>
    <mergeCell ref="U43:AI43"/>
    <mergeCell ref="AD66:AF66"/>
    <mergeCell ref="AG66:AI66"/>
    <mergeCell ref="U44:W44"/>
    <mergeCell ref="X44:Z44"/>
    <mergeCell ref="AA44:AC44"/>
    <mergeCell ref="AD44:AF44"/>
    <mergeCell ref="AG44:AI44"/>
    <mergeCell ref="AL53:AZ53"/>
    <mergeCell ref="AL54:AN54"/>
    <mergeCell ref="AO54:AQ54"/>
    <mergeCell ref="AR54:AT54"/>
    <mergeCell ref="AU54:AW54"/>
    <mergeCell ref="AX54:AZ54"/>
    <mergeCell ref="AK53:AK55"/>
    <mergeCell ref="B26:B27"/>
    <mergeCell ref="B28:B29"/>
    <mergeCell ref="B32:B33"/>
    <mergeCell ref="B30:B31"/>
    <mergeCell ref="C37:C38"/>
    <mergeCell ref="L37:L38"/>
    <mergeCell ref="E24:I24"/>
    <mergeCell ref="J24:J25"/>
    <mergeCell ref="D37:H37"/>
    <mergeCell ref="I37:I38"/>
    <mergeCell ref="L13:L14"/>
    <mergeCell ref="B21:B22"/>
    <mergeCell ref="D13:D14"/>
    <mergeCell ref="B24:B25"/>
    <mergeCell ref="D24:D25"/>
    <mergeCell ref="C13:C14"/>
    <mergeCell ref="C24:C25"/>
    <mergeCell ref="B19:B20"/>
    <mergeCell ref="B15:B16"/>
    <mergeCell ref="B37:B38"/>
    <mergeCell ref="L30:L31"/>
    <mergeCell ref="L32:L33"/>
    <mergeCell ref="L6:L7"/>
    <mergeCell ref="B8:B9"/>
    <mergeCell ref="L8:L9"/>
    <mergeCell ref="B17:B18"/>
    <mergeCell ref="B13:B14"/>
    <mergeCell ref="B10:B11"/>
    <mergeCell ref="B6:B7"/>
    <mergeCell ref="J13:J14"/>
    <mergeCell ref="N2:R2"/>
    <mergeCell ref="B4:B5"/>
    <mergeCell ref="L4:L5"/>
    <mergeCell ref="B2:B3"/>
    <mergeCell ref="D2:D3"/>
    <mergeCell ref="L2:L3"/>
    <mergeCell ref="M2:M3"/>
    <mergeCell ref="C2:C3"/>
    <mergeCell ref="J2:J3"/>
    <mergeCell ref="E2:I2"/>
    <mergeCell ref="L10:L11"/>
    <mergeCell ref="E13:I13"/>
    <mergeCell ref="D73:H73"/>
    <mergeCell ref="D51:H51"/>
    <mergeCell ref="D59:H59"/>
    <mergeCell ref="I59:I60"/>
    <mergeCell ref="D66:H66"/>
    <mergeCell ref="I73:I74"/>
    <mergeCell ref="B73:B74"/>
    <mergeCell ref="C44:C45"/>
    <mergeCell ref="C51:C52"/>
    <mergeCell ref="C59:C60"/>
    <mergeCell ref="B44:B45"/>
    <mergeCell ref="B51:B52"/>
    <mergeCell ref="B59:B60"/>
    <mergeCell ref="B66:B67"/>
    <mergeCell ref="C66:C67"/>
    <mergeCell ref="C73:C74"/>
    <mergeCell ref="D44:H44"/>
  </mergeCells>
  <phoneticPr fontId="1"/>
  <pageMargins left="0.7" right="0.7" top="0.75" bottom="0.75" header="0.3" footer="0.3"/>
  <pageSetup paperSize="9" orientation="portrait" r:id="rId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FDDEF46-D681-1A43-8CFC-2909A314C9A7}">
  <sheetPr>
    <tabColor theme="7" tint="0.39997558519241921"/>
  </sheetPr>
  <dimension ref="A1:AL243"/>
  <sheetViews>
    <sheetView zoomScale="63" zoomScaleNormal="63" workbookViewId="0">
      <pane xSplit="1" ySplit="1" topLeftCell="R2" activePane="bottomRight" state="frozen"/>
      <selection activeCell="AF55" sqref="AF55"/>
      <selection pane="topRight" activeCell="AF55" sqref="AF55"/>
      <selection pane="bottomLeft" activeCell="AF55" sqref="AF55"/>
      <selection pane="bottomRight" activeCell="AA44" sqref="AA44"/>
    </sheetView>
  </sheetViews>
  <sheetFormatPr baseColWidth="10" defaultColWidth="7.5703125" defaultRowHeight="18"/>
  <cols>
    <col min="1" max="1" width="13.28515625" style="104" customWidth="1"/>
    <col min="2" max="3" width="10.28515625" style="3" customWidth="1"/>
    <col min="4" max="4" width="17.7109375" style="3" customWidth="1"/>
    <col min="5" max="5" width="18.28515625" style="3" customWidth="1"/>
    <col min="6" max="6" width="13.28515625" style="104" customWidth="1"/>
    <col min="7" max="7" width="18.42578125" style="3" customWidth="1"/>
    <col min="8" max="8" width="13.28515625" style="3" customWidth="1"/>
    <col min="9" max="9" width="9.140625" style="3" customWidth="1"/>
    <col min="10" max="10" width="13.28515625" style="3" customWidth="1"/>
    <col min="11" max="13" width="10.28515625" style="3" customWidth="1"/>
    <col min="14" max="14" width="14.140625" style="3" customWidth="1"/>
    <col min="15" max="15" width="16.42578125" style="3" customWidth="1"/>
    <col min="16" max="16" width="14.42578125" style="3" customWidth="1"/>
    <col min="17" max="17" width="16.42578125" style="3" customWidth="1"/>
    <col min="18" max="18" width="14.42578125" style="3" customWidth="1"/>
    <col min="19" max="19" width="9.140625" style="3" customWidth="1"/>
    <col min="20" max="21" width="14.42578125" style="3" customWidth="1"/>
    <col min="22" max="22" width="23.5703125" style="3" customWidth="1"/>
    <col min="23" max="23" width="7.5703125" style="1"/>
    <col min="24" max="26" width="16.140625" style="1" customWidth="1"/>
    <col min="27" max="29" width="20.42578125" style="1" customWidth="1"/>
    <col min="30" max="30" width="16.140625" style="1" customWidth="1"/>
    <col min="31" max="31" width="7.5703125" style="1"/>
    <col min="32" max="32" width="15.42578125" style="1" customWidth="1"/>
    <col min="33" max="37" width="14.85546875" style="1" customWidth="1"/>
    <col min="38" max="16384" width="7.5703125" style="1"/>
  </cols>
  <sheetData>
    <row r="1" spans="1:38" s="41" customFormat="1" ht="98.25" customHeight="1" thickBot="1">
      <c r="A1" s="42" t="s">
        <v>231</v>
      </c>
      <c r="B1" s="42" t="s">
        <v>230</v>
      </c>
      <c r="C1" s="42" t="s">
        <v>229</v>
      </c>
      <c r="D1" s="42" t="s">
        <v>684</v>
      </c>
      <c r="E1" s="42" t="s">
        <v>685</v>
      </c>
      <c r="F1" s="45" t="s">
        <v>231</v>
      </c>
      <c r="G1" s="45" t="s">
        <v>686</v>
      </c>
      <c r="H1" s="45" t="s">
        <v>687</v>
      </c>
      <c r="I1" s="45" t="s">
        <v>502</v>
      </c>
      <c r="J1" s="45" t="s">
        <v>688</v>
      </c>
      <c r="K1" s="42" t="s">
        <v>227</v>
      </c>
      <c r="L1" s="42" t="s">
        <v>226</v>
      </c>
      <c r="M1" s="42" t="s">
        <v>359</v>
      </c>
      <c r="N1" s="42" t="s">
        <v>225</v>
      </c>
      <c r="O1" s="45" t="s">
        <v>689</v>
      </c>
      <c r="P1" s="45" t="s">
        <v>690</v>
      </c>
      <c r="Q1" s="45" t="s">
        <v>691</v>
      </c>
      <c r="R1" s="45" t="s">
        <v>692</v>
      </c>
      <c r="S1" s="45" t="s">
        <v>693</v>
      </c>
      <c r="T1" s="45" t="s">
        <v>694</v>
      </c>
      <c r="U1" s="45" t="s">
        <v>695</v>
      </c>
      <c r="V1" s="45" t="s">
        <v>511</v>
      </c>
    </row>
    <row r="2" spans="1:38">
      <c r="A2" s="203" t="s">
        <v>696</v>
      </c>
      <c r="B2" s="200">
        <v>1</v>
      </c>
      <c r="C2" s="200">
        <v>120</v>
      </c>
      <c r="D2" s="200" t="s">
        <v>697</v>
      </c>
      <c r="E2" s="200" t="s">
        <v>406</v>
      </c>
      <c r="F2" s="203" t="s">
        <v>698</v>
      </c>
      <c r="G2" s="200" t="s">
        <v>5</v>
      </c>
      <c r="H2" s="200" t="s">
        <v>406</v>
      </c>
      <c r="I2" s="200">
        <v>80</v>
      </c>
      <c r="J2" s="255">
        <v>0.26530599999999999</v>
      </c>
      <c r="K2" s="200">
        <v>19</v>
      </c>
      <c r="L2" s="200">
        <v>86</v>
      </c>
      <c r="M2" s="200"/>
      <c r="N2" s="200">
        <v>2</v>
      </c>
      <c r="O2" s="200" t="s">
        <v>380</v>
      </c>
      <c r="P2" s="200" t="s">
        <v>15</v>
      </c>
      <c r="Q2" s="200" t="s">
        <v>14</v>
      </c>
      <c r="R2" s="200" t="s">
        <v>15</v>
      </c>
      <c r="S2" s="200">
        <v>254</v>
      </c>
      <c r="T2" s="255">
        <v>3.1067999999999998</v>
      </c>
      <c r="U2" s="200" t="str">
        <f>IF(T2&gt;0.5, "Positive", "Negative")</f>
        <v>Positive</v>
      </c>
      <c r="V2" s="200"/>
      <c r="X2" s="41"/>
      <c r="Y2" s="41"/>
      <c r="Z2" s="41"/>
      <c r="AA2" s="41"/>
      <c r="AB2" s="41"/>
      <c r="AC2" s="41"/>
      <c r="AD2" s="41"/>
      <c r="AE2" s="41"/>
      <c r="AF2" s="41"/>
      <c r="AG2" s="41"/>
      <c r="AH2" s="41"/>
      <c r="AI2" s="41"/>
      <c r="AJ2" s="41"/>
      <c r="AK2" s="41"/>
    </row>
    <row r="3" spans="1:38">
      <c r="A3" s="203" t="s">
        <v>699</v>
      </c>
      <c r="B3" s="200">
        <v>1</v>
      </c>
      <c r="C3" s="200">
        <v>120</v>
      </c>
      <c r="D3" s="200" t="s">
        <v>697</v>
      </c>
      <c r="E3" s="200" t="s">
        <v>406</v>
      </c>
      <c r="F3" s="203" t="s">
        <v>700</v>
      </c>
      <c r="G3" s="200" t="s">
        <v>5</v>
      </c>
      <c r="H3" s="200" t="s">
        <v>406</v>
      </c>
      <c r="I3" s="200">
        <v>80</v>
      </c>
      <c r="J3" s="255">
        <v>0.26530599999999999</v>
      </c>
      <c r="K3" s="200">
        <v>19</v>
      </c>
      <c r="L3" s="200">
        <v>86</v>
      </c>
      <c r="M3" s="200"/>
      <c r="N3" s="200">
        <v>2</v>
      </c>
      <c r="O3" s="200" t="s">
        <v>5</v>
      </c>
      <c r="P3" s="200" t="s">
        <v>406</v>
      </c>
      <c r="Q3" s="200" t="s">
        <v>5</v>
      </c>
      <c r="R3" s="200" t="s">
        <v>406</v>
      </c>
      <c r="S3" s="200">
        <v>255</v>
      </c>
      <c r="T3" s="255">
        <v>1.0291300000000001</v>
      </c>
      <c r="U3" s="200" t="str">
        <f>IF(T3&gt;0.5, "Positive", "Negative")</f>
        <v>Positive</v>
      </c>
      <c r="V3" s="200"/>
      <c r="X3" s="202" t="s">
        <v>518</v>
      </c>
      <c r="Y3" s="41"/>
      <c r="Z3" s="41"/>
      <c r="AA3" s="41"/>
      <c r="AB3" s="41"/>
      <c r="AC3" s="41"/>
      <c r="AE3" s="41"/>
      <c r="AF3" s="41"/>
      <c r="AG3" s="41"/>
      <c r="AH3" s="41"/>
      <c r="AI3" s="41"/>
      <c r="AJ3" s="41"/>
      <c r="AK3" s="41"/>
    </row>
    <row r="4" spans="1:38" ht="19" customHeight="1">
      <c r="A4" s="203" t="s">
        <v>701</v>
      </c>
      <c r="B4" s="200">
        <v>1</v>
      </c>
      <c r="C4" s="200">
        <v>120</v>
      </c>
      <c r="D4" s="200" t="s">
        <v>697</v>
      </c>
      <c r="E4" s="200" t="s">
        <v>406</v>
      </c>
      <c r="F4" s="256" t="s">
        <v>702</v>
      </c>
      <c r="G4" s="257" t="s">
        <v>521</v>
      </c>
      <c r="H4" s="257" t="s">
        <v>406</v>
      </c>
      <c r="I4" s="257">
        <v>81</v>
      </c>
      <c r="J4" s="258">
        <v>0.33</v>
      </c>
      <c r="K4" s="257">
        <v>19</v>
      </c>
      <c r="L4" s="257"/>
      <c r="M4" s="257"/>
      <c r="N4" s="257">
        <v>2</v>
      </c>
      <c r="O4" s="257" t="s">
        <v>521</v>
      </c>
      <c r="P4" s="257" t="s">
        <v>406</v>
      </c>
      <c r="Q4" s="257" t="s">
        <v>521</v>
      </c>
      <c r="R4" s="257" t="s">
        <v>406</v>
      </c>
      <c r="S4" s="257">
        <v>256</v>
      </c>
      <c r="T4" s="258">
        <v>0.41</v>
      </c>
      <c r="U4" s="257" t="str">
        <f t="shared" ref="U4:U67" si="0">IF(T4&gt;0.5, "Positive", "Negative")</f>
        <v>Negative</v>
      </c>
      <c r="V4" s="257"/>
      <c r="X4" s="350" t="s">
        <v>191</v>
      </c>
      <c r="Y4" s="350" t="s">
        <v>523</v>
      </c>
      <c r="Z4" s="343" t="s">
        <v>524</v>
      </c>
      <c r="AA4" s="354" t="s">
        <v>525</v>
      </c>
      <c r="AB4" s="205" t="s">
        <v>526</v>
      </c>
      <c r="AC4" s="356" t="s">
        <v>527</v>
      </c>
      <c r="AE4" s="206"/>
      <c r="AF4" s="338" t="s">
        <v>528</v>
      </c>
      <c r="AG4" s="349" t="s">
        <v>529</v>
      </c>
      <c r="AH4" s="349"/>
    </row>
    <row r="5" spans="1:38">
      <c r="A5" s="226" t="s">
        <v>703</v>
      </c>
      <c r="B5" s="225">
        <v>1</v>
      </c>
      <c r="C5" s="225">
        <v>120</v>
      </c>
      <c r="D5" s="225" t="s">
        <v>704</v>
      </c>
      <c r="E5" s="225" t="s">
        <v>406</v>
      </c>
      <c r="F5" s="226" t="s">
        <v>705</v>
      </c>
      <c r="G5" s="225" t="s">
        <v>67</v>
      </c>
      <c r="H5" s="225" t="s">
        <v>406</v>
      </c>
      <c r="I5" s="225">
        <v>1203</v>
      </c>
      <c r="J5" s="259">
        <v>0.269231</v>
      </c>
      <c r="K5" s="225">
        <v>22</v>
      </c>
      <c r="L5" s="225">
        <v>89</v>
      </c>
      <c r="M5" s="225"/>
      <c r="N5" s="225">
        <v>3</v>
      </c>
      <c r="O5" s="225" t="s">
        <v>67</v>
      </c>
      <c r="P5" s="225" t="s">
        <v>406</v>
      </c>
      <c r="Q5" s="225" t="s">
        <v>67</v>
      </c>
      <c r="R5" s="225" t="s">
        <v>406</v>
      </c>
      <c r="S5" s="225">
        <v>1392</v>
      </c>
      <c r="T5" s="259">
        <v>3.9607800000000002</v>
      </c>
      <c r="U5" s="249" t="str">
        <f t="shared" si="0"/>
        <v>Positive</v>
      </c>
      <c r="V5" s="225"/>
      <c r="X5" s="351"/>
      <c r="Y5" s="351"/>
      <c r="Z5" s="344"/>
      <c r="AA5" s="355"/>
      <c r="AB5" s="211"/>
      <c r="AC5" s="357"/>
      <c r="AE5" s="206"/>
      <c r="AF5" s="339"/>
      <c r="AG5" s="212" t="s">
        <v>406</v>
      </c>
      <c r="AH5" s="212" t="s">
        <v>15</v>
      </c>
    </row>
    <row r="6" spans="1:38">
      <c r="A6" s="226" t="s">
        <v>706</v>
      </c>
      <c r="B6" s="225">
        <v>1</v>
      </c>
      <c r="C6" s="225">
        <v>120</v>
      </c>
      <c r="D6" s="225" t="s">
        <v>704</v>
      </c>
      <c r="E6" s="225" t="s">
        <v>406</v>
      </c>
      <c r="F6" s="226" t="s">
        <v>707</v>
      </c>
      <c r="G6" s="225" t="s">
        <v>67</v>
      </c>
      <c r="H6" s="225" t="s">
        <v>406</v>
      </c>
      <c r="I6" s="225">
        <v>1203</v>
      </c>
      <c r="J6" s="259">
        <v>0.269231</v>
      </c>
      <c r="K6" s="225">
        <v>22</v>
      </c>
      <c r="L6" s="225">
        <v>89</v>
      </c>
      <c r="M6" s="225"/>
      <c r="N6" s="225">
        <v>3</v>
      </c>
      <c r="O6" s="225" t="s">
        <v>5</v>
      </c>
      <c r="P6" s="225" t="s">
        <v>406</v>
      </c>
      <c r="Q6" s="225" t="s">
        <v>5</v>
      </c>
      <c r="R6" s="225" t="s">
        <v>406</v>
      </c>
      <c r="S6" s="225">
        <v>1393</v>
      </c>
      <c r="T6" s="259">
        <v>3.53261</v>
      </c>
      <c r="U6" s="249" t="str">
        <f t="shared" si="0"/>
        <v>Positive</v>
      </c>
      <c r="V6" s="225"/>
      <c r="X6" s="213" t="s">
        <v>406</v>
      </c>
      <c r="Y6" s="213">
        <f>COUNTIFS(V2:V250, "&lt;&gt;Excluded from the analysis", A2:A250, "*_01", E2:E250, "Basal")</f>
        <v>65</v>
      </c>
      <c r="Z6" s="214" t="s">
        <v>406</v>
      </c>
      <c r="AA6" s="215">
        <f>COUNTIFS(V2:V250, "&lt;&gt;Excluded from the analysis", E2:E250, "Basal", F2:F250, "*_01", H2:H250, "Basal")</f>
        <v>103</v>
      </c>
      <c r="AB6" s="215">
        <f>AA6+AA7</f>
        <v>115</v>
      </c>
      <c r="AC6" s="215">
        <f>AA6*100/AB6</f>
        <v>89.565217391304344</v>
      </c>
      <c r="AF6" s="216" t="s">
        <v>537</v>
      </c>
      <c r="AG6" s="217">
        <f>AC6</f>
        <v>89.565217391304344</v>
      </c>
      <c r="AH6" s="217">
        <f>AC7</f>
        <v>10.434782608695652</v>
      </c>
    </row>
    <row r="7" spans="1:38">
      <c r="A7" s="226" t="s">
        <v>708</v>
      </c>
      <c r="B7" s="225">
        <v>1</v>
      </c>
      <c r="C7" s="225">
        <v>120</v>
      </c>
      <c r="D7" s="225" t="s">
        <v>704</v>
      </c>
      <c r="E7" s="225" t="s">
        <v>406</v>
      </c>
      <c r="F7" s="230" t="s">
        <v>709</v>
      </c>
      <c r="G7" s="229" t="s">
        <v>5</v>
      </c>
      <c r="H7" s="229" t="s">
        <v>406</v>
      </c>
      <c r="I7" s="229">
        <v>1204</v>
      </c>
      <c r="J7" s="260">
        <v>0.30434800000000001</v>
      </c>
      <c r="K7" s="229">
        <v>22</v>
      </c>
      <c r="L7" s="229">
        <v>102</v>
      </c>
      <c r="M7" s="229"/>
      <c r="N7" s="229">
        <v>3</v>
      </c>
      <c r="O7" s="229" t="s">
        <v>5</v>
      </c>
      <c r="P7" s="229" t="s">
        <v>406</v>
      </c>
      <c r="Q7" s="229" t="s">
        <v>5</v>
      </c>
      <c r="R7" s="229" t="s">
        <v>406</v>
      </c>
      <c r="S7" s="229">
        <v>1395</v>
      </c>
      <c r="T7" s="260">
        <v>1.77885</v>
      </c>
      <c r="U7" s="261" t="str">
        <f t="shared" si="0"/>
        <v>Positive</v>
      </c>
      <c r="V7" s="229"/>
      <c r="X7" s="219"/>
      <c r="Y7" s="219"/>
      <c r="Z7" s="220" t="s">
        <v>15</v>
      </c>
      <c r="AA7" s="92">
        <f>COUNTIFS(V2:V250, "&lt;&gt;Excluded from the analysis", E2:E250, "Basal", F2:F250, "*_01", H2:H250, "Suprabasal")</f>
        <v>12</v>
      </c>
      <c r="AB7" s="92"/>
      <c r="AC7" s="92">
        <f>AA7*100/AB6</f>
        <v>10.434782608695652</v>
      </c>
      <c r="AF7" s="216" t="s">
        <v>541</v>
      </c>
      <c r="AG7" s="217">
        <f>AC8</f>
        <v>0</v>
      </c>
      <c r="AH7" s="217">
        <f>AC9</f>
        <v>100</v>
      </c>
    </row>
    <row r="8" spans="1:38">
      <c r="A8" s="226" t="s">
        <v>710</v>
      </c>
      <c r="B8" s="225">
        <v>1</v>
      </c>
      <c r="C8" s="225">
        <v>120</v>
      </c>
      <c r="D8" s="225" t="s">
        <v>704</v>
      </c>
      <c r="E8" s="225" t="s">
        <v>406</v>
      </c>
      <c r="F8" s="230" t="s">
        <v>711</v>
      </c>
      <c r="G8" s="229" t="s">
        <v>5</v>
      </c>
      <c r="H8" s="229" t="s">
        <v>406</v>
      </c>
      <c r="I8" s="229">
        <v>1204</v>
      </c>
      <c r="J8" s="260">
        <v>0.30434800000000001</v>
      </c>
      <c r="K8" s="229">
        <v>22</v>
      </c>
      <c r="L8" s="229">
        <v>102</v>
      </c>
      <c r="M8" s="229"/>
      <c r="N8" s="229">
        <v>3</v>
      </c>
      <c r="O8" s="229" t="s">
        <v>5</v>
      </c>
      <c r="P8" s="229" t="s">
        <v>406</v>
      </c>
      <c r="Q8" s="229" t="s">
        <v>5</v>
      </c>
      <c r="R8" s="229" t="s">
        <v>406</v>
      </c>
      <c r="S8" s="229">
        <v>1394</v>
      </c>
      <c r="T8" s="260">
        <v>2.36842</v>
      </c>
      <c r="U8" s="261" t="str">
        <f t="shared" si="0"/>
        <v>Positive</v>
      </c>
      <c r="V8" s="229"/>
      <c r="X8" s="213" t="s">
        <v>15</v>
      </c>
      <c r="Y8" s="213">
        <f>COUNTIFS(V2:V250, "&lt;&gt;Excluded from the analysis", A2:A250, "*_01", E2:E250, "Suprabasal")</f>
        <v>4</v>
      </c>
      <c r="Z8" s="214" t="s">
        <v>406</v>
      </c>
      <c r="AA8" s="215">
        <f>COUNTIFS(V2:V250, "&lt;&gt;Excluded from the analysis", E2:E250, "Suprabasal", F2:F250, "*_01", H2:H250, "Basal")</f>
        <v>0</v>
      </c>
      <c r="AB8" s="215">
        <f>AA8+AA9</f>
        <v>6</v>
      </c>
      <c r="AC8" s="215">
        <f>AA8*100/AB8</f>
        <v>0</v>
      </c>
    </row>
    <row r="9" spans="1:38">
      <c r="A9" s="203" t="s">
        <v>712</v>
      </c>
      <c r="B9" s="200">
        <v>1</v>
      </c>
      <c r="C9" s="200">
        <v>120</v>
      </c>
      <c r="D9" s="200" t="s">
        <v>5</v>
      </c>
      <c r="E9" s="200" t="s">
        <v>406</v>
      </c>
      <c r="F9" s="203" t="s">
        <v>713</v>
      </c>
      <c r="G9" s="200" t="s">
        <v>5</v>
      </c>
      <c r="H9" s="200" t="s">
        <v>406</v>
      </c>
      <c r="I9" s="200">
        <v>49</v>
      </c>
      <c r="J9" s="255">
        <v>0.14851500000000001</v>
      </c>
      <c r="K9" s="200">
        <v>61</v>
      </c>
      <c r="L9" s="200"/>
      <c r="M9" s="200"/>
      <c r="N9" s="200">
        <v>2</v>
      </c>
      <c r="O9" s="200" t="s">
        <v>380</v>
      </c>
      <c r="P9" s="200" t="s">
        <v>15</v>
      </c>
      <c r="Q9" s="200" t="s">
        <v>14</v>
      </c>
      <c r="R9" s="200" t="s">
        <v>15</v>
      </c>
      <c r="S9" s="200">
        <v>180</v>
      </c>
      <c r="T9" s="255">
        <v>3.7450999999999999</v>
      </c>
      <c r="U9" s="200" t="str">
        <f t="shared" si="0"/>
        <v>Positive</v>
      </c>
      <c r="V9" s="200"/>
      <c r="X9" s="219"/>
      <c r="Y9" s="219"/>
      <c r="Z9" s="220" t="s">
        <v>15</v>
      </c>
      <c r="AA9" s="92">
        <f>COUNTIFS(V2:V250, "&lt;&gt;Excluded from the analysis", E2:E250, "Suprabasal", F2:F250, "*_01", H2:H250, "Suprabasal")</f>
        <v>6</v>
      </c>
      <c r="AB9" s="92"/>
      <c r="AC9" s="92">
        <f>AA9*100/AB8</f>
        <v>100</v>
      </c>
    </row>
    <row r="10" spans="1:38">
      <c r="A10" s="203" t="s">
        <v>714</v>
      </c>
      <c r="B10" s="200">
        <v>1</v>
      </c>
      <c r="C10" s="200">
        <v>120</v>
      </c>
      <c r="D10" s="200" t="s">
        <v>5</v>
      </c>
      <c r="E10" s="200" t="s">
        <v>406</v>
      </c>
      <c r="F10" s="203" t="s">
        <v>715</v>
      </c>
      <c r="G10" s="200" t="s">
        <v>5</v>
      </c>
      <c r="H10" s="200" t="s">
        <v>406</v>
      </c>
      <c r="I10" s="200">
        <v>49</v>
      </c>
      <c r="J10" s="255">
        <v>0.14851500000000001</v>
      </c>
      <c r="K10" s="200">
        <v>61</v>
      </c>
      <c r="L10" s="200">
        <v>118</v>
      </c>
      <c r="M10" s="200"/>
      <c r="N10" s="200">
        <v>2</v>
      </c>
      <c r="O10" s="200" t="s">
        <v>5</v>
      </c>
      <c r="P10" s="200" t="s">
        <v>406</v>
      </c>
      <c r="Q10" s="200" t="s">
        <v>5</v>
      </c>
      <c r="R10" s="200" t="s">
        <v>406</v>
      </c>
      <c r="S10" s="200">
        <v>181</v>
      </c>
      <c r="T10" s="255">
        <v>1.0396000000000001</v>
      </c>
      <c r="U10" s="200" t="str">
        <f t="shared" si="0"/>
        <v>Positive</v>
      </c>
      <c r="V10" s="200"/>
      <c r="X10" s="1" t="s">
        <v>548</v>
      </c>
      <c r="Y10" s="1">
        <f>Y6+Y8</f>
        <v>69</v>
      </c>
      <c r="AA10" s="70">
        <f>SUM(AA6:AA9)</f>
        <v>121</v>
      </c>
      <c r="AB10" s="70">
        <f>AB6+AB8</f>
        <v>121</v>
      </c>
      <c r="AC10" s="70"/>
      <c r="AE10" s="228"/>
    </row>
    <row r="11" spans="1:38">
      <c r="A11" s="203" t="s">
        <v>716</v>
      </c>
      <c r="B11" s="200">
        <v>1</v>
      </c>
      <c r="C11" s="200">
        <v>120</v>
      </c>
      <c r="D11" s="200" t="s">
        <v>5</v>
      </c>
      <c r="E11" s="200" t="s">
        <v>406</v>
      </c>
      <c r="F11" s="203" t="s">
        <v>717</v>
      </c>
      <c r="G11" s="200" t="s">
        <v>5</v>
      </c>
      <c r="H11" s="200" t="s">
        <v>406</v>
      </c>
      <c r="I11" s="200">
        <v>49</v>
      </c>
      <c r="J11" s="255">
        <v>0.14851500000000001</v>
      </c>
      <c r="K11" s="200">
        <v>61</v>
      </c>
      <c r="L11" s="200">
        <v>118</v>
      </c>
      <c r="M11" s="200"/>
      <c r="N11" s="200">
        <v>2</v>
      </c>
      <c r="O11" s="200" t="s">
        <v>5</v>
      </c>
      <c r="P11" s="200" t="s">
        <v>406</v>
      </c>
      <c r="Q11" s="200" t="s">
        <v>5</v>
      </c>
      <c r="R11" s="200" t="s">
        <v>406</v>
      </c>
      <c r="S11" s="200">
        <v>182</v>
      </c>
      <c r="T11" s="255">
        <v>1.8269200000000001</v>
      </c>
      <c r="U11" s="200" t="str">
        <f t="shared" si="0"/>
        <v>Positive</v>
      </c>
      <c r="V11" s="200"/>
    </row>
    <row r="12" spans="1:38">
      <c r="A12" s="226" t="s">
        <v>718</v>
      </c>
      <c r="B12" s="225">
        <v>1</v>
      </c>
      <c r="C12" s="225">
        <v>120</v>
      </c>
      <c r="D12" s="225" t="s">
        <v>704</v>
      </c>
      <c r="E12" s="225" t="s">
        <v>406</v>
      </c>
      <c r="F12" s="226" t="s">
        <v>719</v>
      </c>
      <c r="G12" s="225" t="s">
        <v>67</v>
      </c>
      <c r="H12" s="225" t="s">
        <v>406</v>
      </c>
      <c r="I12" s="225">
        <v>74</v>
      </c>
      <c r="J12" s="259">
        <v>0.21875</v>
      </c>
      <c r="K12" s="225">
        <v>25</v>
      </c>
      <c r="L12" s="225">
        <v>81</v>
      </c>
      <c r="M12" s="225"/>
      <c r="N12" s="225">
        <v>3</v>
      </c>
      <c r="O12" s="225" t="s">
        <v>67</v>
      </c>
      <c r="P12" s="225" t="s">
        <v>406</v>
      </c>
      <c r="Q12" s="225" t="s">
        <v>67</v>
      </c>
      <c r="R12" s="225" t="s">
        <v>406</v>
      </c>
      <c r="S12" s="225">
        <v>282</v>
      </c>
      <c r="T12" s="259">
        <v>3.09375</v>
      </c>
      <c r="U12" s="249" t="str">
        <f t="shared" si="0"/>
        <v>Positive</v>
      </c>
      <c r="V12" s="225"/>
    </row>
    <row r="13" spans="1:38" s="3" customFormat="1">
      <c r="A13" s="226" t="s">
        <v>720</v>
      </c>
      <c r="B13" s="225">
        <v>1</v>
      </c>
      <c r="C13" s="225">
        <v>120</v>
      </c>
      <c r="D13" s="225" t="s">
        <v>704</v>
      </c>
      <c r="E13" s="225" t="s">
        <v>406</v>
      </c>
      <c r="F13" s="226" t="s">
        <v>721</v>
      </c>
      <c r="G13" s="225" t="s">
        <v>67</v>
      </c>
      <c r="H13" s="225" t="s">
        <v>406</v>
      </c>
      <c r="I13" s="225">
        <v>74</v>
      </c>
      <c r="J13" s="259">
        <v>0.21875</v>
      </c>
      <c r="K13" s="225">
        <v>25</v>
      </c>
      <c r="L13" s="225">
        <v>81</v>
      </c>
      <c r="M13" s="225"/>
      <c r="N13" s="225">
        <v>3</v>
      </c>
      <c r="O13" s="225" t="s">
        <v>380</v>
      </c>
      <c r="P13" s="225" t="s">
        <v>15</v>
      </c>
      <c r="Q13" s="225" t="s">
        <v>14</v>
      </c>
      <c r="R13" s="225" t="s">
        <v>15</v>
      </c>
      <c r="S13" s="225">
        <v>283</v>
      </c>
      <c r="T13" s="259">
        <v>1.5480799999999999</v>
      </c>
      <c r="U13" s="249" t="str">
        <f t="shared" si="0"/>
        <v>Positive</v>
      </c>
      <c r="V13" s="225"/>
      <c r="X13" s="202" t="s">
        <v>556</v>
      </c>
      <c r="Y13" s="1"/>
      <c r="Z13" s="1"/>
      <c r="AA13" s="1"/>
      <c r="AB13" s="1"/>
      <c r="AC13" s="1"/>
      <c r="AD13" s="1"/>
      <c r="AE13" s="1"/>
      <c r="AF13" s="1"/>
      <c r="AG13" s="1"/>
      <c r="AH13" s="1"/>
      <c r="AI13" s="1"/>
      <c r="AJ13" s="1"/>
      <c r="AK13" s="1"/>
      <c r="AL13" s="1"/>
    </row>
    <row r="14" spans="1:38" s="3" customFormat="1" ht="18" customHeight="1">
      <c r="A14" s="226" t="s">
        <v>722</v>
      </c>
      <c r="B14" s="225">
        <v>1</v>
      </c>
      <c r="C14" s="225">
        <v>120</v>
      </c>
      <c r="D14" s="225" t="s">
        <v>704</v>
      </c>
      <c r="E14" s="225" t="s">
        <v>406</v>
      </c>
      <c r="F14" s="230" t="s">
        <v>723</v>
      </c>
      <c r="G14" s="229" t="s">
        <v>5</v>
      </c>
      <c r="H14" s="229" t="s">
        <v>406</v>
      </c>
      <c r="I14" s="229">
        <v>75</v>
      </c>
      <c r="J14" s="260">
        <v>0.17307700000000001</v>
      </c>
      <c r="K14" s="229">
        <v>25</v>
      </c>
      <c r="L14" s="229">
        <v>91</v>
      </c>
      <c r="M14" s="229"/>
      <c r="N14" s="229">
        <v>3</v>
      </c>
      <c r="O14" s="229" t="s">
        <v>5</v>
      </c>
      <c r="P14" s="229" t="s">
        <v>406</v>
      </c>
      <c r="Q14" s="229" t="s">
        <v>5</v>
      </c>
      <c r="R14" s="229" t="s">
        <v>406</v>
      </c>
      <c r="S14" s="229">
        <v>284</v>
      </c>
      <c r="T14" s="260">
        <v>3.5353500000000002</v>
      </c>
      <c r="U14" s="261" t="str">
        <f t="shared" si="0"/>
        <v>Positive</v>
      </c>
      <c r="V14" s="229"/>
      <c r="X14" s="350" t="s">
        <v>191</v>
      </c>
      <c r="Y14" s="350" t="s">
        <v>523</v>
      </c>
      <c r="Z14" s="343" t="s">
        <v>524</v>
      </c>
      <c r="AA14" s="352" t="s">
        <v>559</v>
      </c>
      <c r="AB14" s="345" t="s">
        <v>560</v>
      </c>
      <c r="AC14" s="345" t="s">
        <v>561</v>
      </c>
      <c r="AD14" s="347" t="s">
        <v>527</v>
      </c>
      <c r="AE14" s="1"/>
      <c r="AF14" s="338" t="s">
        <v>528</v>
      </c>
      <c r="AG14" s="349" t="s">
        <v>529</v>
      </c>
      <c r="AH14" s="349"/>
      <c r="AI14" s="1"/>
      <c r="AJ14" s="1"/>
      <c r="AK14" s="1"/>
      <c r="AL14" s="1"/>
    </row>
    <row r="15" spans="1:38" s="3" customFormat="1">
      <c r="A15" s="226" t="s">
        <v>724</v>
      </c>
      <c r="B15" s="225">
        <v>1</v>
      </c>
      <c r="C15" s="225">
        <v>120</v>
      </c>
      <c r="D15" s="225" t="s">
        <v>704</v>
      </c>
      <c r="E15" s="225" t="s">
        <v>406</v>
      </c>
      <c r="F15" s="230" t="s">
        <v>725</v>
      </c>
      <c r="G15" s="229" t="s">
        <v>5</v>
      </c>
      <c r="H15" s="229" t="s">
        <v>406</v>
      </c>
      <c r="I15" s="229">
        <v>75</v>
      </c>
      <c r="J15" s="260">
        <v>0.17307700000000001</v>
      </c>
      <c r="K15" s="229">
        <v>25</v>
      </c>
      <c r="L15" s="229">
        <v>91</v>
      </c>
      <c r="M15" s="229"/>
      <c r="N15" s="229">
        <v>3</v>
      </c>
      <c r="O15" s="229" t="s">
        <v>5</v>
      </c>
      <c r="P15" s="229" t="s">
        <v>406</v>
      </c>
      <c r="Q15" s="229" t="s">
        <v>5</v>
      </c>
      <c r="R15" s="229" t="s">
        <v>406</v>
      </c>
      <c r="S15" s="229">
        <v>285</v>
      </c>
      <c r="T15" s="260">
        <v>3.5188700000000002</v>
      </c>
      <c r="U15" s="261" t="str">
        <f t="shared" si="0"/>
        <v>Positive</v>
      </c>
      <c r="V15" s="229"/>
      <c r="X15" s="351"/>
      <c r="Y15" s="351"/>
      <c r="Z15" s="344"/>
      <c r="AA15" s="353"/>
      <c r="AB15" s="346"/>
      <c r="AC15" s="346"/>
      <c r="AD15" s="348"/>
      <c r="AE15" s="1"/>
      <c r="AF15" s="339"/>
      <c r="AG15" s="212" t="s">
        <v>406</v>
      </c>
      <c r="AH15" s="212" t="s">
        <v>15</v>
      </c>
      <c r="AI15" s="1"/>
      <c r="AJ15" s="1"/>
      <c r="AK15" s="1"/>
      <c r="AL15" s="1"/>
    </row>
    <row r="16" spans="1:38">
      <c r="A16" s="203" t="s">
        <v>726</v>
      </c>
      <c r="B16" s="200">
        <v>1</v>
      </c>
      <c r="C16" s="200">
        <v>120</v>
      </c>
      <c r="D16" s="200" t="s">
        <v>67</v>
      </c>
      <c r="E16" s="200" t="s">
        <v>406</v>
      </c>
      <c r="F16" s="203" t="s">
        <v>727</v>
      </c>
      <c r="G16" s="200" t="s">
        <v>67</v>
      </c>
      <c r="H16" s="200" t="s">
        <v>406</v>
      </c>
      <c r="I16" s="200">
        <v>49</v>
      </c>
      <c r="J16" s="200">
        <v>0.26041700000000001</v>
      </c>
      <c r="K16" s="200">
        <v>80</v>
      </c>
      <c r="L16" s="200"/>
      <c r="M16" s="200"/>
      <c r="N16" s="200">
        <v>1</v>
      </c>
      <c r="O16" s="200" t="s">
        <v>67</v>
      </c>
      <c r="P16" s="200" t="s">
        <v>406</v>
      </c>
      <c r="Q16" s="200" t="s">
        <v>67</v>
      </c>
      <c r="R16" s="200" t="s">
        <v>406</v>
      </c>
      <c r="S16" s="200">
        <v>159</v>
      </c>
      <c r="T16" s="255">
        <v>2.3786399999999999</v>
      </c>
      <c r="U16" s="200" t="str">
        <f t="shared" si="0"/>
        <v>Positive</v>
      </c>
      <c r="V16" s="200"/>
      <c r="X16" s="213" t="s">
        <v>406</v>
      </c>
      <c r="Y16" s="213">
        <f>COUNTIFS(V2:V250, "&lt;&gt;Excluded from the analysis", F2:F250, "*_01", H2:H250, "Basal")</f>
        <v>105</v>
      </c>
      <c r="Z16" s="214" t="s">
        <v>406</v>
      </c>
      <c r="AA16" s="232">
        <f>COUNTIFS(V2:V250, "&lt;&gt;Excluded from the analysis", H2:H250, "Basal", R2:R250, "Basal", U2:U250, "Negative")</f>
        <v>31</v>
      </c>
      <c r="AB16" s="233">
        <f>COUNTIFS(V2:V250, "&lt;&gt;Excluded from the analysis", H2:H250, "Basal", R2:R250, "Basal", U2:U250, "Positive")</f>
        <v>134</v>
      </c>
      <c r="AC16" s="233">
        <f>AB16+AB17</f>
        <v>156</v>
      </c>
      <c r="AD16" s="233">
        <f>AB16*100/AC16</f>
        <v>85.897435897435898</v>
      </c>
      <c r="AF16" s="216" t="s">
        <v>537</v>
      </c>
      <c r="AG16" s="217">
        <f>AD16</f>
        <v>85.897435897435898</v>
      </c>
      <c r="AH16" s="217">
        <f>AD17</f>
        <v>14.102564102564102</v>
      </c>
    </row>
    <row r="17" spans="1:37">
      <c r="A17" s="203" t="s">
        <v>728</v>
      </c>
      <c r="B17" s="200">
        <v>1</v>
      </c>
      <c r="C17" s="200">
        <v>120</v>
      </c>
      <c r="D17" s="200" t="s">
        <v>67</v>
      </c>
      <c r="E17" s="200" t="s">
        <v>406</v>
      </c>
      <c r="F17" s="203" t="s">
        <v>729</v>
      </c>
      <c r="G17" s="200" t="s">
        <v>67</v>
      </c>
      <c r="H17" s="200" t="s">
        <v>406</v>
      </c>
      <c r="I17" s="200">
        <v>49</v>
      </c>
      <c r="J17" s="200">
        <v>0.26041700000000001</v>
      </c>
      <c r="K17" s="200">
        <v>80</v>
      </c>
      <c r="L17" s="200"/>
      <c r="M17" s="200"/>
      <c r="N17" s="200">
        <v>1</v>
      </c>
      <c r="O17" s="200" t="s">
        <v>380</v>
      </c>
      <c r="P17" s="200" t="s">
        <v>15</v>
      </c>
      <c r="Q17" s="200" t="s">
        <v>14</v>
      </c>
      <c r="R17" s="200" t="s">
        <v>15</v>
      </c>
      <c r="S17" s="200">
        <v>160</v>
      </c>
      <c r="T17" s="255">
        <v>2.61856</v>
      </c>
      <c r="U17" s="200" t="str">
        <f t="shared" si="0"/>
        <v>Positive</v>
      </c>
      <c r="V17" s="200"/>
      <c r="X17" s="219"/>
      <c r="Y17" s="219"/>
      <c r="Z17" s="220" t="s">
        <v>15</v>
      </c>
      <c r="AA17" s="234">
        <f>COUNTIFS(V2:V250, "&lt;&gt;Excluded from the analysis", H2:H250, "Basal", R2:R250, "Suprabasal", U2:U250, "Negative")</f>
        <v>2</v>
      </c>
      <c r="AB17" s="235">
        <f>COUNTIFS(V2:V250, "&lt;&gt;Excluded from the analysis", H2:H250, "Basal", R2:R250, "Suprabasal", U2:U250, "Positive")</f>
        <v>22</v>
      </c>
      <c r="AC17" s="235"/>
      <c r="AD17" s="235">
        <f>AB17*100/AC16</f>
        <v>14.102564102564102</v>
      </c>
      <c r="AF17" s="216" t="s">
        <v>541</v>
      </c>
      <c r="AG17" s="217">
        <f>AD18</f>
        <v>0</v>
      </c>
      <c r="AH17" s="217">
        <f>AD19</f>
        <v>100</v>
      </c>
    </row>
    <row r="18" spans="1:37">
      <c r="A18" s="226" t="s">
        <v>730</v>
      </c>
      <c r="B18" s="225">
        <v>1</v>
      </c>
      <c r="C18" s="225">
        <v>120</v>
      </c>
      <c r="D18" s="225" t="s">
        <v>67</v>
      </c>
      <c r="E18" s="225" t="s">
        <v>406</v>
      </c>
      <c r="F18" s="226" t="s">
        <v>731</v>
      </c>
      <c r="G18" s="225" t="s">
        <v>67</v>
      </c>
      <c r="H18" s="225" t="s">
        <v>406</v>
      </c>
      <c r="I18" s="225">
        <v>49</v>
      </c>
      <c r="J18" s="225">
        <v>0.56000000000000005</v>
      </c>
      <c r="K18" s="225"/>
      <c r="L18" s="225"/>
      <c r="M18" s="225"/>
      <c r="N18" s="225">
        <v>0</v>
      </c>
      <c r="O18" s="225" t="s">
        <v>380</v>
      </c>
      <c r="P18" s="225" t="s">
        <v>15</v>
      </c>
      <c r="Q18" s="225" t="s">
        <v>14</v>
      </c>
      <c r="R18" s="225" t="s">
        <v>15</v>
      </c>
      <c r="S18" s="225">
        <v>119</v>
      </c>
      <c r="T18" s="259">
        <v>3.7864100000000001</v>
      </c>
      <c r="U18" s="249" t="str">
        <f t="shared" si="0"/>
        <v>Positive</v>
      </c>
      <c r="V18" s="225"/>
      <c r="X18" s="213" t="s">
        <v>15</v>
      </c>
      <c r="Y18" s="213">
        <f>COUNTIFS(V2:V250, "&lt;&gt;Excluded from the analysis", F2:F250, "*_01", H2:H250, "Suprabasal")</f>
        <v>18</v>
      </c>
      <c r="Z18" s="214" t="s">
        <v>406</v>
      </c>
      <c r="AA18" s="232">
        <f>COUNTIFS(V2:V250, "&lt;&gt;Excluded from the analysis", H2:H250, "Suprabasal", R2:R250, "Basal", U2:U250, "Negative")</f>
        <v>0</v>
      </c>
      <c r="AB18" s="233">
        <f>COUNTIFS(V2:V250, "&lt;&gt;Excluded from the analysis", H2:H250, "Suprabasal", R2:R250, "Basal", U2:U250, "Positive")</f>
        <v>0</v>
      </c>
      <c r="AC18" s="233">
        <f>AB18+AB19</f>
        <v>16</v>
      </c>
      <c r="AD18" s="233">
        <f>AB18*100/AC18</f>
        <v>0</v>
      </c>
    </row>
    <row r="19" spans="1:37">
      <c r="A19" s="203" t="s">
        <v>732</v>
      </c>
      <c r="B19" s="200">
        <v>1</v>
      </c>
      <c r="C19" s="200">
        <v>120</v>
      </c>
      <c r="D19" s="200" t="s">
        <v>733</v>
      </c>
      <c r="E19" s="200" t="s">
        <v>406</v>
      </c>
      <c r="F19" s="203" t="s">
        <v>734</v>
      </c>
      <c r="G19" s="200" t="s">
        <v>67</v>
      </c>
      <c r="H19" s="200" t="s">
        <v>406</v>
      </c>
      <c r="I19" s="200">
        <v>74</v>
      </c>
      <c r="J19" s="255">
        <v>0.21495300000000001</v>
      </c>
      <c r="K19" s="200">
        <v>25</v>
      </c>
      <c r="L19" s="200">
        <v>76</v>
      </c>
      <c r="M19" s="200"/>
      <c r="N19" s="200">
        <v>3</v>
      </c>
      <c r="O19" s="200" t="s">
        <v>67</v>
      </c>
      <c r="P19" s="200" t="s">
        <v>406</v>
      </c>
      <c r="Q19" s="200" t="s">
        <v>67</v>
      </c>
      <c r="R19" s="200" t="s">
        <v>406</v>
      </c>
      <c r="S19" s="200">
        <v>267</v>
      </c>
      <c r="T19" s="255">
        <v>2.6736800000000001</v>
      </c>
      <c r="U19" s="200" t="str">
        <f t="shared" si="0"/>
        <v>Positive</v>
      </c>
      <c r="V19" s="200"/>
      <c r="X19" s="219"/>
      <c r="Y19" s="219"/>
      <c r="Z19" s="220" t="s">
        <v>15</v>
      </c>
      <c r="AA19" s="234">
        <f>COUNTIFS(V2:V250, "&lt;&gt;Excluded from the analysis", H2:H250, "Suprabasal", R2:R250, "Suprabasal", U2:U250, "Negative")</f>
        <v>1</v>
      </c>
      <c r="AB19" s="235">
        <f>COUNTIFS(V2:V250, "&lt;&gt;Excluded from the analysis", H2:H250, "Suprabasal", R2:R250, "Suprabasal", U2:U250, "Positive")</f>
        <v>16</v>
      </c>
      <c r="AC19" s="235"/>
      <c r="AD19" s="235">
        <f>AB19*100/AC18</f>
        <v>100</v>
      </c>
    </row>
    <row r="20" spans="1:37">
      <c r="A20" s="203" t="s">
        <v>735</v>
      </c>
      <c r="B20" s="200">
        <v>1</v>
      </c>
      <c r="C20" s="200">
        <v>120</v>
      </c>
      <c r="D20" s="200" t="s">
        <v>733</v>
      </c>
      <c r="E20" s="200" t="s">
        <v>406</v>
      </c>
      <c r="F20" s="203" t="s">
        <v>736</v>
      </c>
      <c r="G20" s="200" t="s">
        <v>67</v>
      </c>
      <c r="H20" s="200" t="s">
        <v>406</v>
      </c>
      <c r="I20" s="200">
        <v>74</v>
      </c>
      <c r="J20" s="255">
        <v>0.21495300000000001</v>
      </c>
      <c r="K20" s="200">
        <v>25</v>
      </c>
      <c r="L20" s="200">
        <v>76</v>
      </c>
      <c r="M20" s="200"/>
      <c r="N20" s="200">
        <v>3</v>
      </c>
      <c r="O20" s="200" t="s">
        <v>67</v>
      </c>
      <c r="P20" s="200" t="s">
        <v>406</v>
      </c>
      <c r="Q20" s="200" t="s">
        <v>67</v>
      </c>
      <c r="R20" s="200" t="s">
        <v>406</v>
      </c>
      <c r="S20" s="200">
        <v>268</v>
      </c>
      <c r="T20" s="255">
        <v>2.8936199999999999</v>
      </c>
      <c r="U20" s="200" t="str">
        <f t="shared" si="0"/>
        <v>Positive</v>
      </c>
      <c r="V20" s="200"/>
      <c r="X20" s="1" t="s">
        <v>548</v>
      </c>
      <c r="Y20" s="1">
        <f>Y16+Y18</f>
        <v>123</v>
      </c>
      <c r="AA20" s="240">
        <f>SUM(AA16:AA19)</f>
        <v>34</v>
      </c>
      <c r="AB20" s="228">
        <f>SUM(AB16:AB19)</f>
        <v>172</v>
      </c>
      <c r="AC20" s="228">
        <f>AC16+AC18</f>
        <v>172</v>
      </c>
      <c r="AD20" s="228"/>
    </row>
    <row r="21" spans="1:37">
      <c r="A21" s="203" t="s">
        <v>737</v>
      </c>
      <c r="B21" s="200">
        <v>1</v>
      </c>
      <c r="C21" s="200">
        <v>120</v>
      </c>
      <c r="D21" s="200" t="s">
        <v>733</v>
      </c>
      <c r="E21" s="200" t="s">
        <v>406</v>
      </c>
      <c r="F21" s="256" t="s">
        <v>738</v>
      </c>
      <c r="G21" s="257" t="s">
        <v>4</v>
      </c>
      <c r="H21" s="257" t="s">
        <v>406</v>
      </c>
      <c r="I21" s="257">
        <v>75</v>
      </c>
      <c r="J21" s="258">
        <v>0.1</v>
      </c>
      <c r="K21" s="257">
        <v>25</v>
      </c>
      <c r="L21" s="257">
        <v>111</v>
      </c>
      <c r="M21" s="257"/>
      <c r="N21" s="257">
        <v>3</v>
      </c>
      <c r="O21" s="257" t="s">
        <v>4</v>
      </c>
      <c r="P21" s="257" t="s">
        <v>406</v>
      </c>
      <c r="Q21" s="257" t="s">
        <v>4</v>
      </c>
      <c r="R21" s="257" t="s">
        <v>406</v>
      </c>
      <c r="S21" s="257">
        <v>269</v>
      </c>
      <c r="T21" s="258">
        <v>1.1200000000000001</v>
      </c>
      <c r="U21" s="257" t="str">
        <f t="shared" si="0"/>
        <v>Positive</v>
      </c>
      <c r="V21" s="257"/>
    </row>
    <row r="22" spans="1:37">
      <c r="A22" s="203" t="s">
        <v>739</v>
      </c>
      <c r="B22" s="200">
        <v>1</v>
      </c>
      <c r="C22" s="200">
        <v>120</v>
      </c>
      <c r="D22" s="200" t="s">
        <v>733</v>
      </c>
      <c r="E22" s="200" t="s">
        <v>406</v>
      </c>
      <c r="F22" s="256" t="s">
        <v>740</v>
      </c>
      <c r="G22" s="257" t="s">
        <v>4</v>
      </c>
      <c r="H22" s="257" t="s">
        <v>406</v>
      </c>
      <c r="I22" s="257">
        <v>75</v>
      </c>
      <c r="J22" s="258">
        <v>0.1</v>
      </c>
      <c r="K22" s="257">
        <v>25</v>
      </c>
      <c r="L22" s="257">
        <v>111</v>
      </c>
      <c r="M22" s="257"/>
      <c r="N22" s="257">
        <v>3</v>
      </c>
      <c r="O22" s="257" t="s">
        <v>4</v>
      </c>
      <c r="P22" s="257" t="s">
        <v>406</v>
      </c>
      <c r="Q22" s="257" t="s">
        <v>4</v>
      </c>
      <c r="R22" s="257" t="s">
        <v>406</v>
      </c>
      <c r="S22" s="257">
        <v>270</v>
      </c>
      <c r="T22" s="258">
        <v>1.0412399999999999</v>
      </c>
      <c r="U22" s="257" t="str">
        <f t="shared" si="0"/>
        <v>Positive</v>
      </c>
      <c r="V22" s="257"/>
    </row>
    <row r="23" spans="1:37">
      <c r="A23" s="226" t="s">
        <v>741</v>
      </c>
      <c r="B23" s="225">
        <v>1</v>
      </c>
      <c r="C23" s="225">
        <v>120</v>
      </c>
      <c r="D23" s="225" t="s">
        <v>67</v>
      </c>
      <c r="E23" s="225" t="s">
        <v>406</v>
      </c>
      <c r="F23" s="226" t="s">
        <v>742</v>
      </c>
      <c r="G23" s="225" t="s">
        <v>14</v>
      </c>
      <c r="H23" s="225" t="s">
        <v>15</v>
      </c>
      <c r="I23" s="225">
        <v>81</v>
      </c>
      <c r="J23" s="259">
        <v>0.95876300000000003</v>
      </c>
      <c r="K23" s="225">
        <v>18</v>
      </c>
      <c r="L23" s="225"/>
      <c r="M23" s="225"/>
      <c r="N23" s="225">
        <v>2</v>
      </c>
      <c r="O23" s="225" t="s">
        <v>380</v>
      </c>
      <c r="P23" s="225" t="s">
        <v>15</v>
      </c>
      <c r="Q23" s="225" t="s">
        <v>14</v>
      </c>
      <c r="R23" s="225" t="s">
        <v>15</v>
      </c>
      <c r="S23" s="225">
        <v>231</v>
      </c>
      <c r="T23" s="259">
        <v>2.6666699999999999</v>
      </c>
      <c r="U23" s="249" t="str">
        <f t="shared" si="0"/>
        <v>Positive</v>
      </c>
      <c r="V23" s="225"/>
      <c r="X23" s="202" t="s">
        <v>556</v>
      </c>
    </row>
    <row r="24" spans="1:37" ht="18" customHeight="1">
      <c r="A24" s="226" t="s">
        <v>743</v>
      </c>
      <c r="B24" s="225">
        <v>1</v>
      </c>
      <c r="C24" s="225">
        <v>120</v>
      </c>
      <c r="D24" s="225" t="s">
        <v>67</v>
      </c>
      <c r="E24" s="225" t="s">
        <v>406</v>
      </c>
      <c r="F24" s="230" t="s">
        <v>744</v>
      </c>
      <c r="G24" s="229" t="s">
        <v>67</v>
      </c>
      <c r="H24" s="229" t="s">
        <v>406</v>
      </c>
      <c r="I24" s="229">
        <v>82</v>
      </c>
      <c r="J24" s="260">
        <v>0.39215699999999998</v>
      </c>
      <c r="K24" s="229">
        <v>18</v>
      </c>
      <c r="L24" s="229">
        <v>110</v>
      </c>
      <c r="M24" s="229"/>
      <c r="N24" s="229">
        <v>2</v>
      </c>
      <c r="O24" s="229" t="s">
        <v>67</v>
      </c>
      <c r="P24" s="229" t="s">
        <v>406</v>
      </c>
      <c r="Q24" s="229" t="s">
        <v>67</v>
      </c>
      <c r="R24" s="229" t="s">
        <v>406</v>
      </c>
      <c r="S24" s="229">
        <v>232</v>
      </c>
      <c r="T24" s="260">
        <v>3.1538499999999998</v>
      </c>
      <c r="U24" s="261" t="str">
        <f t="shared" si="0"/>
        <v>Positive</v>
      </c>
      <c r="V24" s="229"/>
      <c r="X24" s="343" t="s">
        <v>588</v>
      </c>
      <c r="Y24" s="343" t="s">
        <v>589</v>
      </c>
      <c r="Z24" s="343" t="s">
        <v>590</v>
      </c>
      <c r="AA24" s="345" t="s">
        <v>560</v>
      </c>
      <c r="AB24" s="345" t="s">
        <v>561</v>
      </c>
      <c r="AC24" s="347" t="s">
        <v>527</v>
      </c>
      <c r="AD24" s="206"/>
      <c r="AF24" s="338" t="s">
        <v>528</v>
      </c>
      <c r="AG24" s="338" t="s">
        <v>524</v>
      </c>
      <c r="AH24" s="340" t="s">
        <v>591</v>
      </c>
      <c r="AI24" s="341"/>
      <c r="AJ24" s="341"/>
      <c r="AK24" s="342"/>
    </row>
    <row r="25" spans="1:37">
      <c r="A25" s="226" t="s">
        <v>745</v>
      </c>
      <c r="B25" s="225">
        <v>1</v>
      </c>
      <c r="C25" s="225">
        <v>120</v>
      </c>
      <c r="D25" s="225" t="s">
        <v>67</v>
      </c>
      <c r="E25" s="225" t="s">
        <v>406</v>
      </c>
      <c r="F25" s="230" t="s">
        <v>746</v>
      </c>
      <c r="G25" s="229" t="s">
        <v>67</v>
      </c>
      <c r="H25" s="229" t="s">
        <v>406</v>
      </c>
      <c r="I25" s="229">
        <v>82</v>
      </c>
      <c r="J25" s="260">
        <v>0.39215699999999998</v>
      </c>
      <c r="K25" s="229">
        <v>18</v>
      </c>
      <c r="L25" s="229">
        <v>110</v>
      </c>
      <c r="M25" s="229"/>
      <c r="N25" s="229">
        <v>2</v>
      </c>
      <c r="O25" s="229" t="s">
        <v>67</v>
      </c>
      <c r="P25" s="229" t="s">
        <v>406</v>
      </c>
      <c r="Q25" s="229" t="s">
        <v>67</v>
      </c>
      <c r="R25" s="229" t="s">
        <v>406</v>
      </c>
      <c r="S25" s="229">
        <v>233</v>
      </c>
      <c r="T25" s="260">
        <v>2.6634600000000002</v>
      </c>
      <c r="U25" s="261" t="str">
        <f t="shared" si="0"/>
        <v>Positive</v>
      </c>
      <c r="V25" s="229"/>
      <c r="X25" s="344"/>
      <c r="Y25" s="344"/>
      <c r="Z25" s="344"/>
      <c r="AA25" s="346"/>
      <c r="AB25" s="346"/>
      <c r="AC25" s="348"/>
      <c r="AD25" s="206"/>
      <c r="AF25" s="339"/>
      <c r="AG25" s="339"/>
      <c r="AH25" s="212" t="s">
        <v>4</v>
      </c>
      <c r="AI25" s="212" t="s">
        <v>67</v>
      </c>
      <c r="AJ25" s="212" t="s">
        <v>5</v>
      </c>
      <c r="AK25" s="212" t="s">
        <v>9</v>
      </c>
    </row>
    <row r="26" spans="1:37" ht="19">
      <c r="A26" s="203" t="s">
        <v>747</v>
      </c>
      <c r="B26" s="200">
        <v>1</v>
      </c>
      <c r="C26" s="200">
        <v>120</v>
      </c>
      <c r="D26" s="200" t="s">
        <v>67</v>
      </c>
      <c r="E26" s="200" t="s">
        <v>406</v>
      </c>
      <c r="F26" s="203" t="s">
        <v>748</v>
      </c>
      <c r="G26" s="200" t="s">
        <v>67</v>
      </c>
      <c r="H26" s="200" t="s">
        <v>406</v>
      </c>
      <c r="I26" s="200">
        <v>139</v>
      </c>
      <c r="J26" s="255">
        <v>0.316832</v>
      </c>
      <c r="K26" s="200">
        <v>66</v>
      </c>
      <c r="L26" s="200"/>
      <c r="M26" s="200"/>
      <c r="N26" s="200">
        <v>0</v>
      </c>
      <c r="O26" s="200" t="s">
        <v>67</v>
      </c>
      <c r="P26" s="200" t="s">
        <v>406</v>
      </c>
      <c r="Q26" s="200" t="s">
        <v>67</v>
      </c>
      <c r="R26" s="200" t="s">
        <v>406</v>
      </c>
      <c r="S26" s="200">
        <v>273</v>
      </c>
      <c r="T26" s="255">
        <v>1.2970299999999999</v>
      </c>
      <c r="U26" s="200" t="str">
        <f t="shared" si="0"/>
        <v>Positive</v>
      </c>
      <c r="V26" s="200"/>
      <c r="X26" s="213" t="s">
        <v>406</v>
      </c>
      <c r="Y26" s="244" t="s">
        <v>597</v>
      </c>
      <c r="Z26" s="214" t="s">
        <v>4</v>
      </c>
      <c r="AA26" s="245">
        <f>COUNTIFS(V2:V250, "&lt;&gt;Excluded from the analysis", H2:H250, "Basal", Q2:Q250, "IFE", U2:U250, "Positive")</f>
        <v>29</v>
      </c>
      <c r="AB26" s="245">
        <f>SUM(AA26:AA33)</f>
        <v>134</v>
      </c>
      <c r="AC26" s="213">
        <f>AA26*100/$AB$26</f>
        <v>21.64179104477612</v>
      </c>
      <c r="AF26" s="216" t="s">
        <v>537</v>
      </c>
      <c r="AG26" s="216" t="s">
        <v>537</v>
      </c>
      <c r="AH26" s="217">
        <f>AC26</f>
        <v>21.64179104477612</v>
      </c>
      <c r="AI26" s="217">
        <f>AC27</f>
        <v>35.820895522388057</v>
      </c>
      <c r="AJ26" s="217">
        <f>AC28</f>
        <v>38.059701492537314</v>
      </c>
      <c r="AK26" s="217">
        <f>AC29</f>
        <v>4.4776119402985071</v>
      </c>
    </row>
    <row r="27" spans="1:37">
      <c r="A27" s="203" t="s">
        <v>749</v>
      </c>
      <c r="B27" s="200">
        <v>1</v>
      </c>
      <c r="C27" s="200">
        <v>120</v>
      </c>
      <c r="D27" s="200" t="s">
        <v>67</v>
      </c>
      <c r="E27" s="200" t="s">
        <v>406</v>
      </c>
      <c r="F27" s="203" t="s">
        <v>750</v>
      </c>
      <c r="G27" s="200" t="s">
        <v>67</v>
      </c>
      <c r="H27" s="200" t="s">
        <v>406</v>
      </c>
      <c r="I27" s="200">
        <v>139</v>
      </c>
      <c r="J27" s="255">
        <v>0.316832</v>
      </c>
      <c r="K27" s="200">
        <v>66</v>
      </c>
      <c r="L27" s="200"/>
      <c r="M27" s="200"/>
      <c r="N27" s="200">
        <v>0</v>
      </c>
      <c r="O27" s="200" t="s">
        <v>67</v>
      </c>
      <c r="P27" s="200" t="s">
        <v>406</v>
      </c>
      <c r="Q27" s="200" t="s">
        <v>67</v>
      </c>
      <c r="R27" s="200" t="s">
        <v>406</v>
      </c>
      <c r="S27" s="200">
        <v>274</v>
      </c>
      <c r="T27" s="255">
        <v>1.5416700000000001</v>
      </c>
      <c r="U27" s="200" t="str">
        <f t="shared" si="0"/>
        <v>Positive</v>
      </c>
      <c r="V27" s="200"/>
      <c r="X27" s="3"/>
      <c r="Y27" s="246"/>
      <c r="Z27" s="2" t="s">
        <v>67</v>
      </c>
      <c r="AA27" s="54">
        <f>COUNTIFS(V2:V250, "&lt;&gt;Excluded from the analysis", H2:H250, "Basal", Q2:Q250, "Upper", U2:U250, "Positive")</f>
        <v>48</v>
      </c>
      <c r="AB27" s="54"/>
      <c r="AC27" s="1">
        <f>AA27*100/$AB$26</f>
        <v>35.820895522388057</v>
      </c>
      <c r="AF27" s="216" t="s">
        <v>541</v>
      </c>
      <c r="AG27" s="216" t="s">
        <v>541</v>
      </c>
      <c r="AH27" s="217" t="e">
        <f>AC30</f>
        <v>#DIV/0!</v>
      </c>
      <c r="AI27" s="217" t="e">
        <f>AC31</f>
        <v>#DIV/0!</v>
      </c>
      <c r="AJ27" s="217" t="e">
        <f>AC32</f>
        <v>#DIV/0!</v>
      </c>
      <c r="AK27" s="217" t="e">
        <f>AC33</f>
        <v>#DIV/0!</v>
      </c>
    </row>
    <row r="28" spans="1:37">
      <c r="A28" s="226" t="s">
        <v>751</v>
      </c>
      <c r="B28" s="225">
        <v>1</v>
      </c>
      <c r="C28" s="225">
        <v>120</v>
      </c>
      <c r="D28" s="225" t="s">
        <v>67</v>
      </c>
      <c r="E28" s="225" t="s">
        <v>406</v>
      </c>
      <c r="F28" s="226" t="s">
        <v>752</v>
      </c>
      <c r="G28" s="225" t="s">
        <v>67</v>
      </c>
      <c r="H28" s="225" t="s">
        <v>406</v>
      </c>
      <c r="I28" s="225">
        <v>284</v>
      </c>
      <c r="J28" s="259">
        <v>0.38541700000000001</v>
      </c>
      <c r="K28" s="225">
        <v>33</v>
      </c>
      <c r="L28" s="225">
        <v>110</v>
      </c>
      <c r="M28" s="225"/>
      <c r="N28" s="225">
        <v>3</v>
      </c>
      <c r="O28" s="225" t="s">
        <v>67</v>
      </c>
      <c r="P28" s="225" t="s">
        <v>406</v>
      </c>
      <c r="Q28" s="225" t="s">
        <v>67</v>
      </c>
      <c r="R28" s="225" t="s">
        <v>406</v>
      </c>
      <c r="S28" s="225">
        <v>443</v>
      </c>
      <c r="T28" s="259">
        <v>2.85</v>
      </c>
      <c r="U28" s="249" t="str">
        <f t="shared" si="0"/>
        <v>Positive</v>
      </c>
      <c r="V28" s="225"/>
      <c r="X28" s="3"/>
      <c r="Y28" s="246"/>
      <c r="Z28" s="2" t="s">
        <v>5</v>
      </c>
      <c r="AA28" s="54">
        <f>COUNTIFS(V2:V250, "&lt;&gt;Excluded from the analysis", H2:H250, "Basal", Q2:Q250, "Lower", U2:U250, "Positive")</f>
        <v>51</v>
      </c>
      <c r="AB28" s="54"/>
      <c r="AC28" s="1">
        <f>AA28*100/$AB$26</f>
        <v>38.059701492537314</v>
      </c>
    </row>
    <row r="29" spans="1:37">
      <c r="A29" s="226" t="s">
        <v>753</v>
      </c>
      <c r="B29" s="225">
        <v>1</v>
      </c>
      <c r="C29" s="225">
        <v>120</v>
      </c>
      <c r="D29" s="225" t="s">
        <v>67</v>
      </c>
      <c r="E29" s="225" t="s">
        <v>406</v>
      </c>
      <c r="F29" s="226" t="s">
        <v>754</v>
      </c>
      <c r="G29" s="225" t="s">
        <v>67</v>
      </c>
      <c r="H29" s="225" t="s">
        <v>406</v>
      </c>
      <c r="I29" s="225">
        <v>284</v>
      </c>
      <c r="J29" s="259">
        <v>0.38541700000000001</v>
      </c>
      <c r="K29" s="225">
        <v>33</v>
      </c>
      <c r="L29" s="225">
        <v>110</v>
      </c>
      <c r="M29" s="225"/>
      <c r="N29" s="225">
        <v>3</v>
      </c>
      <c r="O29" s="225" t="s">
        <v>67</v>
      </c>
      <c r="P29" s="225" t="s">
        <v>406</v>
      </c>
      <c r="Q29" s="225" t="s">
        <v>67</v>
      </c>
      <c r="R29" s="225" t="s">
        <v>406</v>
      </c>
      <c r="S29" s="225">
        <v>444</v>
      </c>
      <c r="T29" s="259">
        <v>2.87629</v>
      </c>
      <c r="U29" s="249" t="str">
        <f t="shared" si="0"/>
        <v>Positive</v>
      </c>
      <c r="V29" s="225"/>
      <c r="X29" s="3"/>
      <c r="Y29" s="246"/>
      <c r="Z29" s="2" t="s">
        <v>9</v>
      </c>
      <c r="AA29" s="54">
        <f>COUNTIFS(V2:V250, "&lt;&gt;Excluded from the analysis", H2:H250, "Basal", Q2:Q250, "HairGerm", U2:U250, "Positive")</f>
        <v>6</v>
      </c>
      <c r="AB29" s="54"/>
      <c r="AC29" s="1">
        <f>AA29*100/$AB$26</f>
        <v>4.4776119402985071</v>
      </c>
    </row>
    <row r="30" spans="1:37" ht="19">
      <c r="A30" s="226" t="s">
        <v>755</v>
      </c>
      <c r="B30" s="225">
        <v>1</v>
      </c>
      <c r="C30" s="225">
        <v>120</v>
      </c>
      <c r="D30" s="225" t="s">
        <v>67</v>
      </c>
      <c r="E30" s="225" t="s">
        <v>406</v>
      </c>
      <c r="F30" s="230" t="s">
        <v>756</v>
      </c>
      <c r="G30" s="229" t="s">
        <v>67</v>
      </c>
      <c r="H30" s="229" t="s">
        <v>406</v>
      </c>
      <c r="I30" s="229">
        <v>285</v>
      </c>
      <c r="J30" s="260">
        <v>0.21904799999999999</v>
      </c>
      <c r="K30" s="229">
        <v>33</v>
      </c>
      <c r="L30" s="229">
        <v>111</v>
      </c>
      <c r="M30" s="229"/>
      <c r="N30" s="229">
        <v>3</v>
      </c>
      <c r="O30" s="229" t="s">
        <v>67</v>
      </c>
      <c r="P30" s="229" t="s">
        <v>406</v>
      </c>
      <c r="Q30" s="229" t="s">
        <v>67</v>
      </c>
      <c r="R30" s="229" t="s">
        <v>406</v>
      </c>
      <c r="S30" s="229">
        <v>445</v>
      </c>
      <c r="T30" s="260">
        <v>1.3505199999999999</v>
      </c>
      <c r="U30" s="261" t="str">
        <f t="shared" si="0"/>
        <v>Positive</v>
      </c>
      <c r="V30" s="229"/>
      <c r="X30" s="213" t="s">
        <v>15</v>
      </c>
      <c r="Y30" s="244" t="s">
        <v>597</v>
      </c>
      <c r="Z30" s="214" t="s">
        <v>4</v>
      </c>
      <c r="AA30" s="245">
        <f>COUNTIFS(V2:V250, "&lt;&gt;Excluded from the analysis", H2:H250, "Suprabasal", Q2:Q250, "IFE", U2:U250, "Positive")</f>
        <v>0</v>
      </c>
      <c r="AB30" s="245">
        <f>SUM(Z30:Z37)</f>
        <v>0</v>
      </c>
      <c r="AC30" s="213" t="e">
        <f>AA30*100/$AB$30</f>
        <v>#DIV/0!</v>
      </c>
    </row>
    <row r="31" spans="1:37">
      <c r="A31" s="226" t="s">
        <v>757</v>
      </c>
      <c r="B31" s="225">
        <v>1</v>
      </c>
      <c r="C31" s="225">
        <v>120</v>
      </c>
      <c r="D31" s="225" t="s">
        <v>67</v>
      </c>
      <c r="E31" s="225" t="s">
        <v>406</v>
      </c>
      <c r="F31" s="230" t="s">
        <v>758</v>
      </c>
      <c r="G31" s="229" t="s">
        <v>67</v>
      </c>
      <c r="H31" s="229" t="s">
        <v>406</v>
      </c>
      <c r="I31" s="229">
        <v>285</v>
      </c>
      <c r="J31" s="260">
        <v>0.21904799999999999</v>
      </c>
      <c r="K31" s="229">
        <v>33</v>
      </c>
      <c r="L31" s="229">
        <v>111</v>
      </c>
      <c r="M31" s="229"/>
      <c r="N31" s="229">
        <v>3</v>
      </c>
      <c r="O31" s="229" t="s">
        <v>67</v>
      </c>
      <c r="P31" s="229" t="s">
        <v>406</v>
      </c>
      <c r="Q31" s="229" t="s">
        <v>67</v>
      </c>
      <c r="R31" s="229" t="s">
        <v>406</v>
      </c>
      <c r="S31" s="229">
        <v>446</v>
      </c>
      <c r="T31" s="260">
        <v>1.4946200000000001</v>
      </c>
      <c r="U31" s="261" t="str">
        <f t="shared" si="0"/>
        <v>Positive</v>
      </c>
      <c r="V31" s="229"/>
      <c r="X31" s="3"/>
      <c r="Y31" s="246"/>
      <c r="Z31" s="2" t="s">
        <v>67</v>
      </c>
      <c r="AA31" s="54">
        <f>COUNTIFS(V2:V250, "&lt;&gt;Excluded from the analysis", H2:H250, "Suprabasal", Q2:Q250, "Upper", U2:U250, "Positive")</f>
        <v>0</v>
      </c>
      <c r="AB31" s="54"/>
      <c r="AC31" s="1" t="e">
        <f>AA31*100/$AB$30</f>
        <v>#DIV/0!</v>
      </c>
    </row>
    <row r="32" spans="1:37">
      <c r="A32" s="209" t="s">
        <v>759</v>
      </c>
      <c r="B32" s="207">
        <v>1</v>
      </c>
      <c r="C32" s="207">
        <v>120</v>
      </c>
      <c r="D32" s="207"/>
      <c r="E32" s="207"/>
      <c r="F32" s="209"/>
      <c r="G32" s="207"/>
      <c r="H32" s="207"/>
      <c r="I32" s="207"/>
      <c r="J32" s="262"/>
      <c r="K32" s="207">
        <v>27</v>
      </c>
      <c r="L32" s="207"/>
      <c r="M32" s="207"/>
      <c r="N32" s="207">
        <v>1</v>
      </c>
      <c r="O32" s="207"/>
      <c r="P32" s="207"/>
      <c r="Q32" s="207"/>
      <c r="R32" s="207"/>
      <c r="S32" s="207"/>
      <c r="T32" s="262"/>
      <c r="U32" s="207"/>
      <c r="V32" s="207" t="s">
        <v>534</v>
      </c>
      <c r="X32" s="3"/>
      <c r="Y32" s="246"/>
      <c r="Z32" s="2" t="s">
        <v>5</v>
      </c>
      <c r="AA32" s="54">
        <f>COUNTIFS(V2:V250, "&lt;&gt;Excluded from the analysis", H2:H250, "Suprabasal", Q2:Q250, "Lower", U2:U250, "Positive")</f>
        <v>0</v>
      </c>
      <c r="AB32" s="54"/>
      <c r="AC32" s="1" t="e">
        <f>AA32*100/$AB$30</f>
        <v>#DIV/0!</v>
      </c>
    </row>
    <row r="33" spans="1:29">
      <c r="A33" s="209" t="s">
        <v>760</v>
      </c>
      <c r="B33" s="207">
        <v>1</v>
      </c>
      <c r="C33" s="207">
        <v>120</v>
      </c>
      <c r="D33" s="207"/>
      <c r="E33" s="207"/>
      <c r="F33" s="209"/>
      <c r="G33" s="207"/>
      <c r="H33" s="207"/>
      <c r="I33" s="207"/>
      <c r="J33" s="262"/>
      <c r="K33" s="207">
        <v>27</v>
      </c>
      <c r="L33" s="207"/>
      <c r="M33" s="207"/>
      <c r="N33" s="207">
        <v>1</v>
      </c>
      <c r="O33" s="207"/>
      <c r="P33" s="207"/>
      <c r="Q33" s="207"/>
      <c r="R33" s="207"/>
      <c r="S33" s="207"/>
      <c r="T33" s="262"/>
      <c r="U33" s="207"/>
      <c r="V33" s="207" t="s">
        <v>534</v>
      </c>
      <c r="X33" s="32"/>
      <c r="Y33" s="247"/>
      <c r="Z33" s="220" t="s">
        <v>9</v>
      </c>
      <c r="AA33" s="248">
        <f>COUNTIFS(V2:V250, "&lt;&gt;Excluded from the analysis", H2:H250, "Suprabasal", Q2:Q250, "HairGerm", U2:U250, "Positive")</f>
        <v>0</v>
      </c>
      <c r="AB33" s="248"/>
      <c r="AC33" s="219" t="e">
        <f>AA33*100/$AB$30</f>
        <v>#DIV/0!</v>
      </c>
    </row>
    <row r="34" spans="1:29">
      <c r="A34" s="226" t="s">
        <v>761</v>
      </c>
      <c r="B34" s="225">
        <v>1</v>
      </c>
      <c r="C34" s="225">
        <v>120</v>
      </c>
      <c r="D34" s="225" t="s">
        <v>5</v>
      </c>
      <c r="E34" s="225" t="s">
        <v>406</v>
      </c>
      <c r="F34" s="226" t="s">
        <v>762</v>
      </c>
      <c r="G34" s="225" t="s">
        <v>5</v>
      </c>
      <c r="H34" s="225" t="s">
        <v>406</v>
      </c>
      <c r="I34" s="225">
        <v>56</v>
      </c>
      <c r="J34" s="259">
        <v>0.32653100000000002</v>
      </c>
      <c r="K34" s="225">
        <v>43</v>
      </c>
      <c r="L34" s="225"/>
      <c r="M34" s="225"/>
      <c r="N34" s="225">
        <v>2</v>
      </c>
      <c r="O34" s="225" t="s">
        <v>5</v>
      </c>
      <c r="P34" s="225" t="s">
        <v>406</v>
      </c>
      <c r="Q34" s="225" t="s">
        <v>5</v>
      </c>
      <c r="R34" s="225" t="s">
        <v>406</v>
      </c>
      <c r="S34" s="225">
        <v>199</v>
      </c>
      <c r="T34" s="259">
        <v>2.61</v>
      </c>
      <c r="U34" s="249" t="str">
        <f t="shared" si="0"/>
        <v>Positive</v>
      </c>
      <c r="V34" s="225"/>
      <c r="X34" s="2" t="s">
        <v>614</v>
      </c>
      <c r="Z34" s="2"/>
      <c r="AA34" s="54">
        <f>SUM(AA26:AA33)</f>
        <v>134</v>
      </c>
      <c r="AB34" s="54">
        <f>SUM(AB26:AB33)</f>
        <v>134</v>
      </c>
    </row>
    <row r="35" spans="1:29">
      <c r="A35" s="226" t="s">
        <v>763</v>
      </c>
      <c r="B35" s="225">
        <v>1</v>
      </c>
      <c r="C35" s="225">
        <v>120</v>
      </c>
      <c r="D35" s="225" t="s">
        <v>5</v>
      </c>
      <c r="E35" s="225" t="s">
        <v>406</v>
      </c>
      <c r="F35" s="230" t="s">
        <v>764</v>
      </c>
      <c r="G35" s="229" t="s">
        <v>5</v>
      </c>
      <c r="H35" s="229" t="s">
        <v>406</v>
      </c>
      <c r="I35" s="229">
        <v>57</v>
      </c>
      <c r="J35" s="260">
        <v>0.34653499999999998</v>
      </c>
      <c r="K35" s="229">
        <v>43</v>
      </c>
      <c r="L35" s="229">
        <v>117</v>
      </c>
      <c r="M35" s="229"/>
      <c r="N35" s="229">
        <v>2</v>
      </c>
      <c r="O35" s="229" t="s">
        <v>5</v>
      </c>
      <c r="P35" s="229" t="s">
        <v>406</v>
      </c>
      <c r="Q35" s="229" t="s">
        <v>5</v>
      </c>
      <c r="R35" s="229" t="s">
        <v>406</v>
      </c>
      <c r="S35" s="229">
        <v>201</v>
      </c>
      <c r="T35" s="260">
        <v>2.1684199999999998</v>
      </c>
      <c r="U35" s="261" t="str">
        <f t="shared" si="0"/>
        <v>Positive</v>
      </c>
      <c r="V35" s="229"/>
    </row>
    <row r="36" spans="1:29">
      <c r="A36" s="226" t="s">
        <v>765</v>
      </c>
      <c r="B36" s="225">
        <v>1</v>
      </c>
      <c r="C36" s="225">
        <v>120</v>
      </c>
      <c r="D36" s="225" t="s">
        <v>5</v>
      </c>
      <c r="E36" s="225" t="s">
        <v>406</v>
      </c>
      <c r="F36" s="230" t="s">
        <v>766</v>
      </c>
      <c r="G36" s="229" t="s">
        <v>5</v>
      </c>
      <c r="H36" s="229" t="s">
        <v>406</v>
      </c>
      <c r="I36" s="229">
        <v>57</v>
      </c>
      <c r="J36" s="260">
        <v>0.34653499999999998</v>
      </c>
      <c r="K36" s="229">
        <v>43</v>
      </c>
      <c r="L36" s="229">
        <v>117</v>
      </c>
      <c r="M36" s="229"/>
      <c r="N36" s="229">
        <v>2</v>
      </c>
      <c r="O36" s="229" t="s">
        <v>380</v>
      </c>
      <c r="P36" s="229" t="s">
        <v>15</v>
      </c>
      <c r="Q36" s="229" t="s">
        <v>14</v>
      </c>
      <c r="R36" s="229" t="s">
        <v>15</v>
      </c>
      <c r="S36" s="229">
        <v>200</v>
      </c>
      <c r="T36" s="260">
        <v>1.9901</v>
      </c>
      <c r="U36" s="261" t="str">
        <f t="shared" si="0"/>
        <v>Positive</v>
      </c>
      <c r="V36" s="229"/>
      <c r="X36" s="228" t="s">
        <v>619</v>
      </c>
    </row>
    <row r="37" spans="1:29">
      <c r="A37" s="203" t="s">
        <v>767</v>
      </c>
      <c r="B37" s="200">
        <v>1</v>
      </c>
      <c r="C37" s="200">
        <v>120</v>
      </c>
      <c r="D37" s="200" t="s">
        <v>704</v>
      </c>
      <c r="E37" s="200" t="s">
        <v>406</v>
      </c>
      <c r="F37" s="203" t="s">
        <v>768</v>
      </c>
      <c r="G37" s="200" t="s">
        <v>67</v>
      </c>
      <c r="H37" s="200" t="s">
        <v>406</v>
      </c>
      <c r="I37" s="200">
        <v>80</v>
      </c>
      <c r="J37" s="255">
        <v>0.32692300000000002</v>
      </c>
      <c r="K37" s="200">
        <v>19</v>
      </c>
      <c r="L37" s="200"/>
      <c r="M37" s="200"/>
      <c r="N37" s="200">
        <v>2</v>
      </c>
      <c r="O37" s="200" t="s">
        <v>67</v>
      </c>
      <c r="P37" s="200" t="s">
        <v>406</v>
      </c>
      <c r="Q37" s="200" t="s">
        <v>67</v>
      </c>
      <c r="R37" s="200" t="s">
        <v>406</v>
      </c>
      <c r="S37" s="200">
        <v>249</v>
      </c>
      <c r="T37" s="255">
        <v>1.9504999999999999</v>
      </c>
      <c r="U37" s="200" t="str">
        <f t="shared" si="0"/>
        <v>Positive</v>
      </c>
      <c r="V37" s="200"/>
    </row>
    <row r="38" spans="1:29">
      <c r="A38" s="203" t="s">
        <v>769</v>
      </c>
      <c r="B38" s="200">
        <v>1</v>
      </c>
      <c r="C38" s="200">
        <v>120</v>
      </c>
      <c r="D38" s="200" t="s">
        <v>704</v>
      </c>
      <c r="E38" s="200" t="s">
        <v>406</v>
      </c>
      <c r="F38" s="256" t="s">
        <v>770</v>
      </c>
      <c r="G38" s="257" t="s">
        <v>5</v>
      </c>
      <c r="H38" s="257" t="s">
        <v>406</v>
      </c>
      <c r="I38" s="257">
        <v>81</v>
      </c>
      <c r="J38" s="258">
        <v>0.53684200000000004</v>
      </c>
      <c r="K38" s="257">
        <v>19</v>
      </c>
      <c r="L38" s="257">
        <v>91</v>
      </c>
      <c r="M38" s="257"/>
      <c r="N38" s="257">
        <v>2</v>
      </c>
      <c r="O38" s="257" t="s">
        <v>5</v>
      </c>
      <c r="P38" s="257" t="s">
        <v>406</v>
      </c>
      <c r="Q38" s="257" t="s">
        <v>5</v>
      </c>
      <c r="R38" s="257" t="s">
        <v>406</v>
      </c>
      <c r="S38" s="257">
        <v>250</v>
      </c>
      <c r="T38" s="258">
        <v>3.2065199999999998</v>
      </c>
      <c r="U38" s="257" t="str">
        <f t="shared" si="0"/>
        <v>Positive</v>
      </c>
      <c r="V38" s="257"/>
    </row>
    <row r="39" spans="1:29">
      <c r="A39" s="203" t="s">
        <v>771</v>
      </c>
      <c r="B39" s="200">
        <v>1</v>
      </c>
      <c r="C39" s="200">
        <v>120</v>
      </c>
      <c r="D39" s="200" t="s">
        <v>704</v>
      </c>
      <c r="E39" s="200" t="s">
        <v>406</v>
      </c>
      <c r="F39" s="256" t="s">
        <v>772</v>
      </c>
      <c r="G39" s="257" t="s">
        <v>5</v>
      </c>
      <c r="H39" s="257" t="s">
        <v>406</v>
      </c>
      <c r="I39" s="257">
        <v>81</v>
      </c>
      <c r="J39" s="258">
        <v>0.53684200000000004</v>
      </c>
      <c r="K39" s="257">
        <v>19</v>
      </c>
      <c r="L39" s="257">
        <v>91</v>
      </c>
      <c r="M39" s="257"/>
      <c r="N39" s="257">
        <v>2</v>
      </c>
      <c r="O39" s="257" t="s">
        <v>5</v>
      </c>
      <c r="P39" s="257" t="s">
        <v>406</v>
      </c>
      <c r="Q39" s="257" t="s">
        <v>5</v>
      </c>
      <c r="R39" s="257" t="s">
        <v>406</v>
      </c>
      <c r="S39" s="257">
        <v>251</v>
      </c>
      <c r="T39" s="258">
        <v>3.1960799999999998</v>
      </c>
      <c r="U39" s="257" t="str">
        <f t="shared" si="0"/>
        <v>Positive</v>
      </c>
      <c r="V39" s="257"/>
    </row>
    <row r="40" spans="1:29">
      <c r="A40" s="226" t="s">
        <v>773</v>
      </c>
      <c r="B40" s="225">
        <v>1</v>
      </c>
      <c r="C40" s="225">
        <v>120</v>
      </c>
      <c r="D40" s="225" t="s">
        <v>5</v>
      </c>
      <c r="E40" s="225" t="s">
        <v>406</v>
      </c>
      <c r="F40" s="226" t="s">
        <v>774</v>
      </c>
      <c r="G40" s="225" t="s">
        <v>14</v>
      </c>
      <c r="H40" s="225" t="s">
        <v>15</v>
      </c>
      <c r="I40" s="225">
        <v>82</v>
      </c>
      <c r="J40" s="259">
        <v>0.81</v>
      </c>
      <c r="K40" s="225">
        <v>17</v>
      </c>
      <c r="L40" s="225"/>
      <c r="M40" s="225"/>
      <c r="N40" s="225">
        <v>2</v>
      </c>
      <c r="O40" s="225" t="s">
        <v>380</v>
      </c>
      <c r="P40" s="225" t="s">
        <v>15</v>
      </c>
      <c r="Q40" s="225" t="s">
        <v>14</v>
      </c>
      <c r="R40" s="225" t="s">
        <v>15</v>
      </c>
      <c r="S40" s="225">
        <v>248</v>
      </c>
      <c r="T40" s="259">
        <v>1.6494800000000001</v>
      </c>
      <c r="U40" s="249" t="str">
        <f t="shared" si="0"/>
        <v>Positive</v>
      </c>
      <c r="V40" s="225"/>
    </row>
    <row r="41" spans="1:29">
      <c r="A41" s="226" t="s">
        <v>775</v>
      </c>
      <c r="B41" s="225">
        <v>1</v>
      </c>
      <c r="C41" s="225">
        <v>120</v>
      </c>
      <c r="D41" s="225" t="s">
        <v>5</v>
      </c>
      <c r="E41" s="225" t="s">
        <v>406</v>
      </c>
      <c r="F41" s="230" t="s">
        <v>776</v>
      </c>
      <c r="G41" s="229" t="s">
        <v>5</v>
      </c>
      <c r="H41" s="229" t="s">
        <v>406</v>
      </c>
      <c r="I41" s="229">
        <v>83</v>
      </c>
      <c r="J41" s="260">
        <v>0.22580600000000001</v>
      </c>
      <c r="K41" s="229">
        <v>17</v>
      </c>
      <c r="L41" s="229">
        <v>94</v>
      </c>
      <c r="M41" s="229"/>
      <c r="N41" s="229">
        <v>2</v>
      </c>
      <c r="O41" s="229" t="s">
        <v>5</v>
      </c>
      <c r="P41" s="229" t="s">
        <v>406</v>
      </c>
      <c r="Q41" s="229" t="s">
        <v>5</v>
      </c>
      <c r="R41" s="229" t="s">
        <v>406</v>
      </c>
      <c r="S41" s="229">
        <v>249</v>
      </c>
      <c r="T41" s="260">
        <v>0.94</v>
      </c>
      <c r="U41" s="261" t="str">
        <f t="shared" si="0"/>
        <v>Positive</v>
      </c>
      <c r="V41" s="229"/>
    </row>
    <row r="42" spans="1:29">
      <c r="A42" s="226" t="s">
        <v>777</v>
      </c>
      <c r="B42" s="225">
        <v>1</v>
      </c>
      <c r="C42" s="225">
        <v>120</v>
      </c>
      <c r="D42" s="225" t="s">
        <v>5</v>
      </c>
      <c r="E42" s="225" t="s">
        <v>406</v>
      </c>
      <c r="F42" s="230" t="s">
        <v>778</v>
      </c>
      <c r="G42" s="229" t="s">
        <v>5</v>
      </c>
      <c r="H42" s="229" t="s">
        <v>406</v>
      </c>
      <c r="I42" s="229">
        <v>83</v>
      </c>
      <c r="J42" s="260">
        <v>0.22580600000000001</v>
      </c>
      <c r="K42" s="229">
        <v>17</v>
      </c>
      <c r="L42" s="229">
        <v>94</v>
      </c>
      <c r="M42" s="229"/>
      <c r="N42" s="229">
        <v>2</v>
      </c>
      <c r="O42" s="229" t="s">
        <v>5</v>
      </c>
      <c r="P42" s="229" t="s">
        <v>406</v>
      </c>
      <c r="Q42" s="229" t="s">
        <v>5</v>
      </c>
      <c r="R42" s="229" t="s">
        <v>406</v>
      </c>
      <c r="S42" s="229">
        <v>250</v>
      </c>
      <c r="T42" s="260">
        <v>1.5789500000000001</v>
      </c>
      <c r="U42" s="261" t="str">
        <f t="shared" si="0"/>
        <v>Positive</v>
      </c>
      <c r="V42" s="229"/>
    </row>
    <row r="43" spans="1:29">
      <c r="A43" s="203" t="s">
        <v>179</v>
      </c>
      <c r="B43" s="200">
        <v>1</v>
      </c>
      <c r="C43" s="200">
        <v>120</v>
      </c>
      <c r="D43" s="200" t="s">
        <v>67</v>
      </c>
      <c r="E43" s="200" t="s">
        <v>406</v>
      </c>
      <c r="F43" s="203" t="s">
        <v>779</v>
      </c>
      <c r="G43" s="200" t="s">
        <v>67</v>
      </c>
      <c r="H43" s="200" t="s">
        <v>406</v>
      </c>
      <c r="I43" s="200">
        <v>65</v>
      </c>
      <c r="J43" s="255">
        <v>0.28282800000000002</v>
      </c>
      <c r="K43" s="200">
        <v>34</v>
      </c>
      <c r="L43" s="200">
        <v>74</v>
      </c>
      <c r="M43" s="200"/>
      <c r="N43" s="200">
        <v>3</v>
      </c>
      <c r="O43" s="200" t="s">
        <v>380</v>
      </c>
      <c r="P43" s="200" t="s">
        <v>15</v>
      </c>
      <c r="Q43" s="200" t="s">
        <v>14</v>
      </c>
      <c r="R43" s="200" t="s">
        <v>15</v>
      </c>
      <c r="S43" s="200">
        <v>291</v>
      </c>
      <c r="T43" s="255">
        <v>3.2395800000000001</v>
      </c>
      <c r="U43" s="200" t="str">
        <f t="shared" si="0"/>
        <v>Positive</v>
      </c>
      <c r="V43" s="200"/>
    </row>
    <row r="44" spans="1:29">
      <c r="A44" s="203" t="s">
        <v>177</v>
      </c>
      <c r="B44" s="200">
        <v>1</v>
      </c>
      <c r="C44" s="200">
        <v>120</v>
      </c>
      <c r="D44" s="200" t="s">
        <v>67</v>
      </c>
      <c r="E44" s="200" t="s">
        <v>406</v>
      </c>
      <c r="F44" s="203" t="s">
        <v>780</v>
      </c>
      <c r="G44" s="200" t="s">
        <v>67</v>
      </c>
      <c r="H44" s="200" t="s">
        <v>406</v>
      </c>
      <c r="I44" s="200">
        <v>65</v>
      </c>
      <c r="J44" s="255">
        <v>0.28282800000000002</v>
      </c>
      <c r="K44" s="200">
        <v>34</v>
      </c>
      <c r="L44" s="200">
        <v>74</v>
      </c>
      <c r="M44" s="200"/>
      <c r="N44" s="200">
        <v>3</v>
      </c>
      <c r="O44" s="200" t="s">
        <v>67</v>
      </c>
      <c r="P44" s="200" t="s">
        <v>406</v>
      </c>
      <c r="Q44" s="200" t="s">
        <v>67</v>
      </c>
      <c r="R44" s="200" t="s">
        <v>406</v>
      </c>
      <c r="S44" s="200">
        <v>290</v>
      </c>
      <c r="T44" s="255">
        <v>1.7608699999999999</v>
      </c>
      <c r="U44" s="200" t="str">
        <f t="shared" si="0"/>
        <v>Positive</v>
      </c>
      <c r="V44" s="200"/>
      <c r="AC44" s="3"/>
    </row>
    <row r="45" spans="1:29">
      <c r="A45" s="203" t="s">
        <v>781</v>
      </c>
      <c r="B45" s="200">
        <v>1</v>
      </c>
      <c r="C45" s="200">
        <v>120</v>
      </c>
      <c r="D45" s="200" t="s">
        <v>67</v>
      </c>
      <c r="E45" s="200" t="s">
        <v>406</v>
      </c>
      <c r="F45" s="256" t="s">
        <v>782</v>
      </c>
      <c r="G45" s="257" t="s">
        <v>67</v>
      </c>
      <c r="H45" s="257" t="s">
        <v>406</v>
      </c>
      <c r="I45" s="257">
        <v>66</v>
      </c>
      <c r="J45" s="258">
        <v>0.2</v>
      </c>
      <c r="K45" s="257">
        <v>34</v>
      </c>
      <c r="L45" s="257">
        <v>81</v>
      </c>
      <c r="M45" s="257"/>
      <c r="N45" s="257">
        <v>3</v>
      </c>
      <c r="O45" s="257" t="s">
        <v>67</v>
      </c>
      <c r="P45" s="257" t="s">
        <v>406</v>
      </c>
      <c r="Q45" s="257" t="s">
        <v>67</v>
      </c>
      <c r="R45" s="257" t="s">
        <v>406</v>
      </c>
      <c r="S45" s="257">
        <v>292</v>
      </c>
      <c r="T45" s="258">
        <v>1.93069</v>
      </c>
      <c r="U45" s="257" t="str">
        <f t="shared" si="0"/>
        <v>Positive</v>
      </c>
      <c r="V45" s="257"/>
    </row>
    <row r="46" spans="1:29">
      <c r="A46" s="203" t="s">
        <v>783</v>
      </c>
      <c r="B46" s="200">
        <v>1</v>
      </c>
      <c r="C46" s="200">
        <v>120</v>
      </c>
      <c r="D46" s="200" t="s">
        <v>67</v>
      </c>
      <c r="E46" s="200" t="s">
        <v>406</v>
      </c>
      <c r="F46" s="256" t="s">
        <v>784</v>
      </c>
      <c r="G46" s="257" t="s">
        <v>67</v>
      </c>
      <c r="H46" s="257" t="s">
        <v>406</v>
      </c>
      <c r="I46" s="257">
        <v>66</v>
      </c>
      <c r="J46" s="258">
        <v>0.2</v>
      </c>
      <c r="K46" s="257">
        <v>34</v>
      </c>
      <c r="L46" s="257">
        <v>81</v>
      </c>
      <c r="M46" s="257"/>
      <c r="N46" s="257">
        <v>3</v>
      </c>
      <c r="O46" s="257" t="s">
        <v>67</v>
      </c>
      <c r="P46" s="257" t="s">
        <v>406</v>
      </c>
      <c r="Q46" s="257" t="s">
        <v>67</v>
      </c>
      <c r="R46" s="257" t="s">
        <v>406</v>
      </c>
      <c r="S46" s="257">
        <v>293</v>
      </c>
      <c r="T46" s="258">
        <v>1.3299000000000001</v>
      </c>
      <c r="U46" s="257" t="str">
        <f t="shared" si="0"/>
        <v>Positive</v>
      </c>
      <c r="V46" s="257"/>
    </row>
    <row r="47" spans="1:29">
      <c r="A47" s="226" t="s">
        <v>785</v>
      </c>
      <c r="B47" s="225">
        <v>1</v>
      </c>
      <c r="C47" s="225">
        <v>120</v>
      </c>
      <c r="D47" s="225" t="s">
        <v>521</v>
      </c>
      <c r="E47" s="225" t="s">
        <v>406</v>
      </c>
      <c r="F47" s="226" t="s">
        <v>786</v>
      </c>
      <c r="G47" s="225" t="s">
        <v>14</v>
      </c>
      <c r="H47" s="225" t="s">
        <v>15</v>
      </c>
      <c r="I47" s="225">
        <v>82</v>
      </c>
      <c r="J47" s="259">
        <v>0.29703000000000002</v>
      </c>
      <c r="K47" s="225">
        <v>17</v>
      </c>
      <c r="L47" s="225">
        <v>93</v>
      </c>
      <c r="M47" s="225"/>
      <c r="N47" s="225">
        <v>2</v>
      </c>
      <c r="O47" s="225" t="s">
        <v>380</v>
      </c>
      <c r="P47" s="225" t="s">
        <v>15</v>
      </c>
      <c r="Q47" s="225" t="s">
        <v>14</v>
      </c>
      <c r="R47" s="225" t="s">
        <v>15</v>
      </c>
      <c r="S47" s="225"/>
      <c r="T47" s="259">
        <v>3.0990099999999998</v>
      </c>
      <c r="U47" s="249" t="str">
        <f t="shared" si="0"/>
        <v>Positive</v>
      </c>
      <c r="V47" s="225"/>
      <c r="Y47" s="3"/>
      <c r="Z47" s="3"/>
      <c r="AA47" s="3"/>
      <c r="AB47" s="3"/>
    </row>
    <row r="48" spans="1:29">
      <c r="A48" s="226" t="s">
        <v>787</v>
      </c>
      <c r="B48" s="225">
        <v>1</v>
      </c>
      <c r="C48" s="263" t="s">
        <v>788</v>
      </c>
      <c r="D48" s="225" t="s">
        <v>521</v>
      </c>
      <c r="E48" s="225" t="s">
        <v>406</v>
      </c>
      <c r="F48" s="226" t="s">
        <v>789</v>
      </c>
      <c r="G48" s="225" t="s">
        <v>14</v>
      </c>
      <c r="H48" s="225" t="s">
        <v>15</v>
      </c>
      <c r="I48" s="225">
        <v>82</v>
      </c>
      <c r="J48" s="259">
        <v>0.39215699999999998</v>
      </c>
      <c r="K48" s="225">
        <v>17</v>
      </c>
      <c r="L48" s="225">
        <v>93</v>
      </c>
      <c r="M48" s="225"/>
      <c r="N48" s="225">
        <v>2</v>
      </c>
      <c r="O48" s="238" t="s">
        <v>0</v>
      </c>
      <c r="P48" s="238" t="s">
        <v>0</v>
      </c>
      <c r="Q48" s="225" t="s">
        <v>14</v>
      </c>
      <c r="R48" s="225" t="s">
        <v>15</v>
      </c>
      <c r="S48" s="225"/>
      <c r="T48" s="264" t="s">
        <v>533</v>
      </c>
      <c r="U48" s="264" t="s">
        <v>533</v>
      </c>
      <c r="V48" s="225"/>
    </row>
    <row r="49" spans="1:37">
      <c r="A49" s="226" t="s">
        <v>790</v>
      </c>
      <c r="B49" s="225">
        <v>1</v>
      </c>
      <c r="C49" s="265" t="s">
        <v>791</v>
      </c>
      <c r="D49" s="225" t="s">
        <v>521</v>
      </c>
      <c r="E49" s="225" t="s">
        <v>406</v>
      </c>
      <c r="F49" s="230" t="s">
        <v>792</v>
      </c>
      <c r="G49" s="229" t="s">
        <v>521</v>
      </c>
      <c r="H49" s="229" t="s">
        <v>406</v>
      </c>
      <c r="I49" s="229">
        <v>83</v>
      </c>
      <c r="J49" s="260">
        <v>0.39215699999999998</v>
      </c>
      <c r="K49" s="229">
        <v>17</v>
      </c>
      <c r="L49" s="229"/>
      <c r="M49" s="229"/>
      <c r="N49" s="229">
        <v>2</v>
      </c>
      <c r="O49" s="266" t="s">
        <v>0</v>
      </c>
      <c r="P49" s="266" t="s">
        <v>0</v>
      </c>
      <c r="Q49" s="229" t="s">
        <v>521</v>
      </c>
      <c r="R49" s="229" t="s">
        <v>406</v>
      </c>
      <c r="S49" s="229"/>
      <c r="T49" s="267" t="s">
        <v>533</v>
      </c>
      <c r="U49" s="267" t="s">
        <v>533</v>
      </c>
      <c r="V49" s="229"/>
    </row>
    <row r="50" spans="1:37">
      <c r="A50" s="203" t="s">
        <v>793</v>
      </c>
      <c r="B50" s="200">
        <v>1</v>
      </c>
      <c r="C50" s="200">
        <v>120</v>
      </c>
      <c r="D50" s="200" t="s">
        <v>733</v>
      </c>
      <c r="E50" s="200" t="s">
        <v>406</v>
      </c>
      <c r="F50" s="203" t="s">
        <v>794</v>
      </c>
      <c r="G50" s="200" t="s">
        <v>67</v>
      </c>
      <c r="H50" s="200" t="s">
        <v>406</v>
      </c>
      <c r="I50" s="200">
        <v>631</v>
      </c>
      <c r="J50" s="255">
        <v>0.42452800000000002</v>
      </c>
      <c r="K50" s="200">
        <v>28</v>
      </c>
      <c r="L50" s="200">
        <v>96</v>
      </c>
      <c r="M50" s="200"/>
      <c r="N50" s="200">
        <v>3</v>
      </c>
      <c r="O50" s="200" t="s">
        <v>67</v>
      </c>
      <c r="P50" s="200" t="s">
        <v>406</v>
      </c>
      <c r="Q50" s="200" t="s">
        <v>67</v>
      </c>
      <c r="R50" s="200" t="s">
        <v>406</v>
      </c>
      <c r="S50" s="200">
        <v>828</v>
      </c>
      <c r="T50" s="255">
        <v>2.12371</v>
      </c>
      <c r="U50" s="200" t="str">
        <f t="shared" si="0"/>
        <v>Positive</v>
      </c>
      <c r="V50" s="200"/>
    </row>
    <row r="51" spans="1:37">
      <c r="A51" s="203" t="s">
        <v>795</v>
      </c>
      <c r="B51" s="200">
        <v>1</v>
      </c>
      <c r="C51" s="200">
        <v>120</v>
      </c>
      <c r="D51" s="200" t="s">
        <v>733</v>
      </c>
      <c r="E51" s="200" t="s">
        <v>406</v>
      </c>
      <c r="F51" s="203" t="s">
        <v>796</v>
      </c>
      <c r="G51" s="200" t="s">
        <v>67</v>
      </c>
      <c r="H51" s="200" t="s">
        <v>406</v>
      </c>
      <c r="I51" s="200">
        <v>631</v>
      </c>
      <c r="J51" s="255">
        <v>0.42452800000000002</v>
      </c>
      <c r="K51" s="200">
        <v>28</v>
      </c>
      <c r="L51" s="200">
        <v>96</v>
      </c>
      <c r="M51" s="200"/>
      <c r="N51" s="200">
        <v>3</v>
      </c>
      <c r="O51" s="200" t="s">
        <v>67</v>
      </c>
      <c r="P51" s="200" t="s">
        <v>406</v>
      </c>
      <c r="Q51" s="200" t="s">
        <v>67</v>
      </c>
      <c r="R51" s="200" t="s">
        <v>406</v>
      </c>
      <c r="S51" s="200">
        <v>829</v>
      </c>
      <c r="T51" s="255">
        <v>1.48515</v>
      </c>
      <c r="U51" s="200" t="str">
        <f t="shared" si="0"/>
        <v>Positive</v>
      </c>
      <c r="V51" s="200"/>
    </row>
    <row r="52" spans="1:37">
      <c r="A52" s="203" t="s">
        <v>797</v>
      </c>
      <c r="B52" s="200">
        <v>1</v>
      </c>
      <c r="C52" s="200">
        <v>120</v>
      </c>
      <c r="D52" s="200" t="s">
        <v>733</v>
      </c>
      <c r="E52" s="200" t="s">
        <v>406</v>
      </c>
      <c r="F52" s="256" t="s">
        <v>798</v>
      </c>
      <c r="G52" s="257" t="s">
        <v>4</v>
      </c>
      <c r="H52" s="257" t="s">
        <v>406</v>
      </c>
      <c r="I52" s="257">
        <v>632</v>
      </c>
      <c r="J52" s="258">
        <v>0.4</v>
      </c>
      <c r="K52" s="257">
        <v>28</v>
      </c>
      <c r="L52" s="257">
        <v>87</v>
      </c>
      <c r="M52" s="257"/>
      <c r="N52" s="257">
        <v>3</v>
      </c>
      <c r="O52" s="257" t="s">
        <v>4</v>
      </c>
      <c r="P52" s="257" t="s">
        <v>406</v>
      </c>
      <c r="Q52" s="257" t="s">
        <v>4</v>
      </c>
      <c r="R52" s="257" t="s">
        <v>406</v>
      </c>
      <c r="S52" s="257">
        <v>830</v>
      </c>
      <c r="T52" s="258">
        <v>0.683168</v>
      </c>
      <c r="U52" s="257" t="str">
        <f t="shared" si="0"/>
        <v>Positive</v>
      </c>
      <c r="V52" s="257"/>
    </row>
    <row r="53" spans="1:37">
      <c r="A53" s="203" t="s">
        <v>799</v>
      </c>
      <c r="B53" s="200">
        <v>1</v>
      </c>
      <c r="C53" s="200">
        <v>120</v>
      </c>
      <c r="D53" s="200" t="s">
        <v>733</v>
      </c>
      <c r="E53" s="200" t="s">
        <v>406</v>
      </c>
      <c r="F53" s="256" t="s">
        <v>800</v>
      </c>
      <c r="G53" s="257" t="s">
        <v>4</v>
      </c>
      <c r="H53" s="257" t="s">
        <v>406</v>
      </c>
      <c r="I53" s="257">
        <v>632</v>
      </c>
      <c r="J53" s="258">
        <v>0.4</v>
      </c>
      <c r="K53" s="257">
        <v>28</v>
      </c>
      <c r="L53" s="257">
        <v>87</v>
      </c>
      <c r="M53" s="257"/>
      <c r="N53" s="257">
        <v>3</v>
      </c>
      <c r="O53" s="257" t="s">
        <v>4</v>
      </c>
      <c r="P53" s="257" t="s">
        <v>406</v>
      </c>
      <c r="Q53" s="257" t="s">
        <v>4</v>
      </c>
      <c r="R53" s="257" t="s">
        <v>406</v>
      </c>
      <c r="S53" s="257">
        <v>831</v>
      </c>
      <c r="T53" s="258">
        <v>0.72448999999999997</v>
      </c>
      <c r="U53" s="257" t="str">
        <f t="shared" si="0"/>
        <v>Positive</v>
      </c>
      <c r="V53" s="257"/>
    </row>
    <row r="54" spans="1:37">
      <c r="A54" s="226" t="s">
        <v>801</v>
      </c>
      <c r="B54" s="225">
        <v>1</v>
      </c>
      <c r="C54" s="225">
        <v>120</v>
      </c>
      <c r="D54" s="225" t="s">
        <v>4</v>
      </c>
      <c r="E54" s="225" t="s">
        <v>406</v>
      </c>
      <c r="F54" s="226" t="s">
        <v>802</v>
      </c>
      <c r="G54" s="225" t="s">
        <v>4</v>
      </c>
      <c r="H54" s="225" t="s">
        <v>406</v>
      </c>
      <c r="I54" s="225">
        <v>334</v>
      </c>
      <c r="J54" s="259">
        <v>0.43809500000000001</v>
      </c>
      <c r="K54" s="225">
        <v>26</v>
      </c>
      <c r="L54" s="225">
        <v>115</v>
      </c>
      <c r="M54" s="225"/>
      <c r="N54" s="225">
        <v>3</v>
      </c>
      <c r="O54" s="225" t="s">
        <v>4</v>
      </c>
      <c r="P54" s="225" t="s">
        <v>406</v>
      </c>
      <c r="Q54" s="225" t="s">
        <v>4</v>
      </c>
      <c r="R54" s="225" t="s">
        <v>406</v>
      </c>
      <c r="S54" s="225">
        <v>515</v>
      </c>
      <c r="T54" s="259">
        <v>0.875</v>
      </c>
      <c r="U54" s="249" t="str">
        <f t="shared" si="0"/>
        <v>Positive</v>
      </c>
      <c r="V54" s="249"/>
    </row>
    <row r="55" spans="1:37">
      <c r="A55" s="226" t="s">
        <v>803</v>
      </c>
      <c r="B55" s="225">
        <v>1</v>
      </c>
      <c r="C55" s="225">
        <v>120</v>
      </c>
      <c r="D55" s="225" t="s">
        <v>4</v>
      </c>
      <c r="E55" s="225" t="s">
        <v>406</v>
      </c>
      <c r="F55" s="226" t="s">
        <v>804</v>
      </c>
      <c r="G55" s="225" t="s">
        <v>4</v>
      </c>
      <c r="H55" s="225" t="s">
        <v>406</v>
      </c>
      <c r="I55" s="225">
        <v>334</v>
      </c>
      <c r="J55" s="259">
        <v>0.43809500000000001</v>
      </c>
      <c r="K55" s="225">
        <v>26</v>
      </c>
      <c r="L55" s="225">
        <v>115</v>
      </c>
      <c r="M55" s="225"/>
      <c r="N55" s="225">
        <v>3</v>
      </c>
      <c r="O55" s="225" t="s">
        <v>4</v>
      </c>
      <c r="P55" s="225" t="s">
        <v>406</v>
      </c>
      <c r="Q55" s="225" t="s">
        <v>4</v>
      </c>
      <c r="R55" s="225" t="s">
        <v>406</v>
      </c>
      <c r="S55" s="225">
        <v>516</v>
      </c>
      <c r="T55" s="259">
        <v>0.97169799999999995</v>
      </c>
      <c r="U55" s="249" t="str">
        <f t="shared" si="0"/>
        <v>Positive</v>
      </c>
      <c r="V55" s="249"/>
    </row>
    <row r="56" spans="1:37">
      <c r="A56" s="226" t="s">
        <v>805</v>
      </c>
      <c r="B56" s="225">
        <v>1</v>
      </c>
      <c r="C56" s="225">
        <v>120</v>
      </c>
      <c r="D56" s="225" t="s">
        <v>4</v>
      </c>
      <c r="E56" s="225" t="s">
        <v>406</v>
      </c>
      <c r="F56" s="230" t="s">
        <v>802</v>
      </c>
      <c r="G56" s="229" t="s">
        <v>4</v>
      </c>
      <c r="H56" s="229" t="s">
        <v>406</v>
      </c>
      <c r="I56" s="229">
        <v>333</v>
      </c>
      <c r="J56" s="260">
        <v>0.34653499999999998</v>
      </c>
      <c r="K56" s="229">
        <v>26</v>
      </c>
      <c r="L56" s="229">
        <v>85</v>
      </c>
      <c r="M56" s="229"/>
      <c r="N56" s="229">
        <v>3</v>
      </c>
      <c r="O56" s="229" t="s">
        <v>4</v>
      </c>
      <c r="P56" s="229" t="s">
        <v>406</v>
      </c>
      <c r="Q56" s="229" t="s">
        <v>4</v>
      </c>
      <c r="R56" s="229" t="s">
        <v>406</v>
      </c>
      <c r="S56" s="229">
        <v>513</v>
      </c>
      <c r="T56" s="260">
        <v>0.55339799999999995</v>
      </c>
      <c r="U56" s="261" t="str">
        <f t="shared" si="0"/>
        <v>Positive</v>
      </c>
      <c r="V56" s="229"/>
    </row>
    <row r="57" spans="1:37">
      <c r="A57" s="226" t="s">
        <v>806</v>
      </c>
      <c r="B57" s="225">
        <v>1</v>
      </c>
      <c r="C57" s="225">
        <v>120</v>
      </c>
      <c r="D57" s="225" t="s">
        <v>4</v>
      </c>
      <c r="E57" s="225" t="s">
        <v>406</v>
      </c>
      <c r="F57" s="230" t="s">
        <v>804</v>
      </c>
      <c r="G57" s="229" t="s">
        <v>4</v>
      </c>
      <c r="H57" s="229" t="s">
        <v>406</v>
      </c>
      <c r="I57" s="229">
        <v>333</v>
      </c>
      <c r="J57" s="260">
        <v>0.34653499999999998</v>
      </c>
      <c r="K57" s="229">
        <v>26</v>
      </c>
      <c r="L57" s="229">
        <v>85</v>
      </c>
      <c r="M57" s="229"/>
      <c r="N57" s="229">
        <v>3</v>
      </c>
      <c r="O57" s="229" t="s">
        <v>4</v>
      </c>
      <c r="P57" s="229" t="s">
        <v>406</v>
      </c>
      <c r="Q57" s="229" t="s">
        <v>4</v>
      </c>
      <c r="R57" s="229" t="s">
        <v>406</v>
      </c>
      <c r="S57" s="229">
        <v>514</v>
      </c>
      <c r="T57" s="260">
        <v>0.35714299999999999</v>
      </c>
      <c r="U57" s="261" t="str">
        <f t="shared" si="0"/>
        <v>Negative</v>
      </c>
      <c r="V57" s="229"/>
    </row>
    <row r="58" spans="1:37">
      <c r="A58" s="203" t="s">
        <v>807</v>
      </c>
      <c r="B58" s="200">
        <v>1</v>
      </c>
      <c r="C58" s="200">
        <v>120</v>
      </c>
      <c r="D58" s="200" t="s">
        <v>67</v>
      </c>
      <c r="E58" s="200" t="s">
        <v>406</v>
      </c>
      <c r="F58" s="203" t="s">
        <v>808</v>
      </c>
      <c r="G58" s="200" t="s">
        <v>67</v>
      </c>
      <c r="H58" s="200" t="s">
        <v>406</v>
      </c>
      <c r="I58" s="200">
        <v>219</v>
      </c>
      <c r="J58" s="255">
        <v>0.19802</v>
      </c>
      <c r="K58" s="200">
        <v>57</v>
      </c>
      <c r="L58" s="200">
        <v>116</v>
      </c>
      <c r="M58" s="200"/>
      <c r="N58" s="200">
        <v>2</v>
      </c>
      <c r="O58" s="200" t="s">
        <v>67</v>
      </c>
      <c r="P58" s="200" t="s">
        <v>406</v>
      </c>
      <c r="Q58" s="200" t="s">
        <v>67</v>
      </c>
      <c r="R58" s="200" t="s">
        <v>406</v>
      </c>
      <c r="S58" s="200">
        <v>356</v>
      </c>
      <c r="T58" s="255">
        <v>1.9894700000000001</v>
      </c>
      <c r="U58" s="200" t="str">
        <f t="shared" si="0"/>
        <v>Positive</v>
      </c>
      <c r="V58" s="200"/>
    </row>
    <row r="59" spans="1:37">
      <c r="A59" s="203" t="s">
        <v>809</v>
      </c>
      <c r="B59" s="200">
        <v>1</v>
      </c>
      <c r="C59" s="200">
        <v>120</v>
      </c>
      <c r="D59" s="200" t="s">
        <v>67</v>
      </c>
      <c r="E59" s="200" t="s">
        <v>406</v>
      </c>
      <c r="F59" s="203" t="s">
        <v>810</v>
      </c>
      <c r="G59" s="200" t="s">
        <v>67</v>
      </c>
      <c r="H59" s="200" t="s">
        <v>406</v>
      </c>
      <c r="I59" s="200">
        <v>219</v>
      </c>
      <c r="J59" s="255">
        <v>0.19802</v>
      </c>
      <c r="K59" s="200">
        <v>57</v>
      </c>
      <c r="L59" s="200">
        <v>116</v>
      </c>
      <c r="M59" s="200"/>
      <c r="N59" s="200">
        <v>2</v>
      </c>
      <c r="O59" s="200" t="s">
        <v>67</v>
      </c>
      <c r="P59" s="200" t="s">
        <v>406</v>
      </c>
      <c r="Q59" s="200" t="s">
        <v>67</v>
      </c>
      <c r="R59" s="200" t="s">
        <v>406</v>
      </c>
      <c r="S59" s="200">
        <v>357</v>
      </c>
      <c r="T59" s="255">
        <v>1.74</v>
      </c>
      <c r="U59" s="200" t="str">
        <f t="shared" si="0"/>
        <v>Positive</v>
      </c>
      <c r="V59" s="200"/>
    </row>
    <row r="60" spans="1:37">
      <c r="A60" s="203" t="s">
        <v>811</v>
      </c>
      <c r="B60" s="200">
        <v>1</v>
      </c>
      <c r="C60" s="200">
        <v>120</v>
      </c>
      <c r="D60" s="200" t="s">
        <v>67</v>
      </c>
      <c r="E60" s="200" t="s">
        <v>406</v>
      </c>
      <c r="F60" s="203" t="s">
        <v>812</v>
      </c>
      <c r="G60" s="200" t="s">
        <v>67</v>
      </c>
      <c r="H60" s="200" t="s">
        <v>406</v>
      </c>
      <c r="I60" s="200">
        <v>219</v>
      </c>
      <c r="J60" s="255">
        <v>0.19802</v>
      </c>
      <c r="K60" s="200">
        <v>57</v>
      </c>
      <c r="L60" s="200"/>
      <c r="M60" s="200"/>
      <c r="N60" s="200">
        <v>2</v>
      </c>
      <c r="O60" s="200" t="s">
        <v>67</v>
      </c>
      <c r="P60" s="200" t="s">
        <v>406</v>
      </c>
      <c r="Q60" s="200" t="s">
        <v>67</v>
      </c>
      <c r="R60" s="200" t="s">
        <v>406</v>
      </c>
      <c r="S60" s="200">
        <v>358</v>
      </c>
      <c r="T60" s="255">
        <v>1.61</v>
      </c>
      <c r="U60" s="200" t="str">
        <f t="shared" si="0"/>
        <v>Positive</v>
      </c>
      <c r="V60" s="200"/>
    </row>
    <row r="61" spans="1:37">
      <c r="A61" s="226" t="s">
        <v>813</v>
      </c>
      <c r="B61" s="225">
        <v>1</v>
      </c>
      <c r="C61" s="225">
        <v>120</v>
      </c>
      <c r="D61" s="225" t="s">
        <v>704</v>
      </c>
      <c r="E61" s="225" t="s">
        <v>406</v>
      </c>
      <c r="F61" s="226" t="s">
        <v>814</v>
      </c>
      <c r="G61" s="225" t="s">
        <v>67</v>
      </c>
      <c r="H61" s="225" t="s">
        <v>406</v>
      </c>
      <c r="I61" s="225">
        <v>328</v>
      </c>
      <c r="J61" s="259">
        <v>0.31</v>
      </c>
      <c r="K61" s="225">
        <v>27</v>
      </c>
      <c r="L61" s="225"/>
      <c r="M61" s="225"/>
      <c r="N61" s="225">
        <v>2</v>
      </c>
      <c r="O61" s="225" t="s">
        <v>67</v>
      </c>
      <c r="P61" s="225" t="s">
        <v>406</v>
      </c>
      <c r="Q61" s="225" t="s">
        <v>67</v>
      </c>
      <c r="R61" s="225" t="s">
        <v>406</v>
      </c>
      <c r="S61" s="225">
        <v>494</v>
      </c>
      <c r="T61" s="259">
        <v>2.5773199999999998</v>
      </c>
      <c r="U61" s="249" t="str">
        <f t="shared" si="0"/>
        <v>Positive</v>
      </c>
      <c r="V61" s="225"/>
      <c r="AF61" s="3"/>
      <c r="AG61" s="3"/>
      <c r="AH61" s="3"/>
      <c r="AI61" s="3"/>
      <c r="AJ61" s="3"/>
    </row>
    <row r="62" spans="1:37">
      <c r="A62" s="226" t="s">
        <v>815</v>
      </c>
      <c r="B62" s="225">
        <v>1</v>
      </c>
      <c r="C62" s="225">
        <v>120</v>
      </c>
      <c r="D62" s="225" t="s">
        <v>704</v>
      </c>
      <c r="E62" s="225" t="s">
        <v>406</v>
      </c>
      <c r="F62" s="230" t="s">
        <v>816</v>
      </c>
      <c r="G62" s="229" t="s">
        <v>5</v>
      </c>
      <c r="H62" s="229" t="s">
        <v>406</v>
      </c>
      <c r="I62" s="229">
        <v>329</v>
      </c>
      <c r="J62" s="260">
        <v>0.18269199999999999</v>
      </c>
      <c r="K62" s="229">
        <v>27</v>
      </c>
      <c r="L62" s="229">
        <v>94</v>
      </c>
      <c r="M62" s="229"/>
      <c r="N62" s="229">
        <v>2</v>
      </c>
      <c r="O62" s="229" t="s">
        <v>5</v>
      </c>
      <c r="P62" s="229" t="s">
        <v>406</v>
      </c>
      <c r="Q62" s="229" t="s">
        <v>5</v>
      </c>
      <c r="R62" s="229" t="s">
        <v>406</v>
      </c>
      <c r="S62" s="229">
        <v>495</v>
      </c>
      <c r="T62" s="260">
        <v>1.4271799999999999</v>
      </c>
      <c r="U62" s="261" t="str">
        <f t="shared" si="0"/>
        <v>Positive</v>
      </c>
      <c r="V62" s="229"/>
    </row>
    <row r="63" spans="1:37">
      <c r="A63" s="226" t="s">
        <v>817</v>
      </c>
      <c r="B63" s="225">
        <v>1</v>
      </c>
      <c r="C63" s="225">
        <v>120</v>
      </c>
      <c r="D63" s="225" t="s">
        <v>704</v>
      </c>
      <c r="E63" s="225" t="s">
        <v>406</v>
      </c>
      <c r="F63" s="230" t="s">
        <v>818</v>
      </c>
      <c r="G63" s="229" t="s">
        <v>5</v>
      </c>
      <c r="H63" s="229" t="s">
        <v>406</v>
      </c>
      <c r="I63" s="229">
        <v>329</v>
      </c>
      <c r="J63" s="260">
        <v>0.18269199999999999</v>
      </c>
      <c r="K63" s="229">
        <v>27</v>
      </c>
      <c r="L63" s="229">
        <v>94</v>
      </c>
      <c r="M63" s="229"/>
      <c r="N63" s="229">
        <v>2</v>
      </c>
      <c r="O63" s="229" t="s">
        <v>5</v>
      </c>
      <c r="P63" s="229" t="s">
        <v>406</v>
      </c>
      <c r="Q63" s="229" t="s">
        <v>5</v>
      </c>
      <c r="R63" s="229" t="s">
        <v>406</v>
      </c>
      <c r="S63" s="229">
        <v>496</v>
      </c>
      <c r="T63" s="260">
        <v>1.93069</v>
      </c>
      <c r="U63" s="261" t="str">
        <f t="shared" si="0"/>
        <v>Positive</v>
      </c>
      <c r="V63" s="229"/>
    </row>
    <row r="64" spans="1:37">
      <c r="A64" s="203" t="s">
        <v>819</v>
      </c>
      <c r="B64" s="200">
        <v>1</v>
      </c>
      <c r="C64" s="200">
        <v>120</v>
      </c>
      <c r="D64" s="200" t="s">
        <v>733</v>
      </c>
      <c r="E64" s="200" t="s">
        <v>406</v>
      </c>
      <c r="F64" s="203" t="s">
        <v>820</v>
      </c>
      <c r="G64" s="200" t="s">
        <v>67</v>
      </c>
      <c r="H64" s="200" t="s">
        <v>406</v>
      </c>
      <c r="I64" s="200">
        <v>67</v>
      </c>
      <c r="J64" s="255">
        <v>0.32692300000000002</v>
      </c>
      <c r="K64" s="200">
        <v>32</v>
      </c>
      <c r="L64" s="200"/>
      <c r="M64" s="200"/>
      <c r="N64" s="200">
        <v>2</v>
      </c>
      <c r="O64" s="200" t="s">
        <v>67</v>
      </c>
      <c r="P64" s="200" t="s">
        <v>406</v>
      </c>
      <c r="Q64" s="200" t="s">
        <v>67</v>
      </c>
      <c r="R64" s="200" t="s">
        <v>406</v>
      </c>
      <c r="S64" s="200">
        <v>223</v>
      </c>
      <c r="T64" s="255">
        <v>2.8055599999999998</v>
      </c>
      <c r="U64" s="200" t="str">
        <f t="shared" si="0"/>
        <v>Positive</v>
      </c>
      <c r="V64" s="200"/>
      <c r="AD64" s="3"/>
      <c r="AE64" s="3"/>
      <c r="AK64" s="3"/>
    </row>
    <row r="65" spans="1:22">
      <c r="A65" s="203" t="s">
        <v>821</v>
      </c>
      <c r="B65" s="200">
        <v>1</v>
      </c>
      <c r="C65" s="200">
        <v>120</v>
      </c>
      <c r="D65" s="200" t="s">
        <v>733</v>
      </c>
      <c r="E65" s="200" t="s">
        <v>406</v>
      </c>
      <c r="F65" s="256" t="s">
        <v>822</v>
      </c>
      <c r="G65" s="257" t="s">
        <v>4</v>
      </c>
      <c r="H65" s="257" t="s">
        <v>406</v>
      </c>
      <c r="I65" s="257">
        <v>68</v>
      </c>
      <c r="J65" s="258">
        <v>0.41747600000000001</v>
      </c>
      <c r="K65" s="257">
        <v>32</v>
      </c>
      <c r="L65" s="257">
        <v>104</v>
      </c>
      <c r="M65" s="257"/>
      <c r="N65" s="257">
        <v>2</v>
      </c>
      <c r="O65" s="257" t="s">
        <v>4</v>
      </c>
      <c r="P65" s="257" t="s">
        <v>406</v>
      </c>
      <c r="Q65" s="257" t="s">
        <v>4</v>
      </c>
      <c r="R65" s="257" t="s">
        <v>406</v>
      </c>
      <c r="S65" s="257">
        <v>224</v>
      </c>
      <c r="T65" s="258">
        <v>1.08911</v>
      </c>
      <c r="U65" s="257" t="str">
        <f t="shared" si="0"/>
        <v>Positive</v>
      </c>
      <c r="V65" s="257"/>
    </row>
    <row r="66" spans="1:22">
      <c r="A66" s="203" t="s">
        <v>823</v>
      </c>
      <c r="B66" s="200">
        <v>1</v>
      </c>
      <c r="C66" s="200">
        <v>120</v>
      </c>
      <c r="D66" s="200" t="s">
        <v>733</v>
      </c>
      <c r="E66" s="200" t="s">
        <v>406</v>
      </c>
      <c r="F66" s="256" t="s">
        <v>824</v>
      </c>
      <c r="G66" s="257" t="s">
        <v>4</v>
      </c>
      <c r="H66" s="257" t="s">
        <v>406</v>
      </c>
      <c r="I66" s="257">
        <v>68</v>
      </c>
      <c r="J66" s="258">
        <v>0.41747600000000001</v>
      </c>
      <c r="K66" s="257">
        <v>32</v>
      </c>
      <c r="L66" s="257">
        <v>104</v>
      </c>
      <c r="M66" s="257"/>
      <c r="N66" s="257">
        <v>2</v>
      </c>
      <c r="O66" s="257" t="s">
        <v>4</v>
      </c>
      <c r="P66" s="257" t="s">
        <v>406</v>
      </c>
      <c r="Q66" s="257" t="s">
        <v>4</v>
      </c>
      <c r="R66" s="257" t="s">
        <v>406</v>
      </c>
      <c r="S66" s="257">
        <v>225</v>
      </c>
      <c r="T66" s="258">
        <v>0.90625</v>
      </c>
      <c r="U66" s="257" t="str">
        <f t="shared" si="0"/>
        <v>Positive</v>
      </c>
      <c r="V66" s="257"/>
    </row>
    <row r="67" spans="1:22">
      <c r="A67" s="226" t="s">
        <v>825</v>
      </c>
      <c r="B67" s="225">
        <v>1</v>
      </c>
      <c r="C67" s="225">
        <v>120</v>
      </c>
      <c r="D67" s="225" t="s">
        <v>67</v>
      </c>
      <c r="E67" s="225" t="s">
        <v>406</v>
      </c>
      <c r="F67" s="226" t="s">
        <v>826</v>
      </c>
      <c r="G67" s="225" t="s">
        <v>67</v>
      </c>
      <c r="H67" s="225" t="s">
        <v>406</v>
      </c>
      <c r="I67" s="225">
        <v>82</v>
      </c>
      <c r="J67" s="259">
        <v>0.47115400000000002</v>
      </c>
      <c r="K67" s="225">
        <v>17</v>
      </c>
      <c r="L67" s="225">
        <v>98</v>
      </c>
      <c r="M67" s="225"/>
      <c r="N67" s="225">
        <v>2</v>
      </c>
      <c r="O67" s="225" t="s">
        <v>67</v>
      </c>
      <c r="P67" s="225" t="s">
        <v>406</v>
      </c>
      <c r="Q67" s="225" t="s">
        <v>67</v>
      </c>
      <c r="R67" s="225" t="s">
        <v>406</v>
      </c>
      <c r="S67" s="225">
        <v>244</v>
      </c>
      <c r="T67" s="259">
        <v>0.84</v>
      </c>
      <c r="U67" s="249" t="str">
        <f t="shared" si="0"/>
        <v>Positive</v>
      </c>
      <c r="V67" s="225"/>
    </row>
    <row r="68" spans="1:22">
      <c r="A68" s="226" t="s">
        <v>827</v>
      </c>
      <c r="B68" s="225">
        <v>1</v>
      </c>
      <c r="C68" s="225">
        <v>120</v>
      </c>
      <c r="D68" s="225" t="s">
        <v>67</v>
      </c>
      <c r="E68" s="225" t="s">
        <v>406</v>
      </c>
      <c r="F68" s="226" t="s">
        <v>828</v>
      </c>
      <c r="G68" s="225" t="s">
        <v>67</v>
      </c>
      <c r="H68" s="225" t="s">
        <v>406</v>
      </c>
      <c r="I68" s="225">
        <v>82</v>
      </c>
      <c r="J68" s="259">
        <v>0.47115400000000002</v>
      </c>
      <c r="K68" s="225">
        <v>17</v>
      </c>
      <c r="L68" s="225">
        <v>98</v>
      </c>
      <c r="M68" s="225"/>
      <c r="N68" s="225">
        <v>2</v>
      </c>
      <c r="O68" s="225" t="s">
        <v>67</v>
      </c>
      <c r="P68" s="225" t="s">
        <v>406</v>
      </c>
      <c r="Q68" s="225" t="s">
        <v>67</v>
      </c>
      <c r="R68" s="225" t="s">
        <v>406</v>
      </c>
      <c r="S68" s="225">
        <v>245</v>
      </c>
      <c r="T68" s="259">
        <v>1.2</v>
      </c>
      <c r="U68" s="249" t="str">
        <f t="shared" ref="U68:U131" si="1">IF(T68&gt;0.5, "Positive", "Negative")</f>
        <v>Positive</v>
      </c>
      <c r="V68" s="225"/>
    </row>
    <row r="69" spans="1:22">
      <c r="A69" s="226" t="s">
        <v>829</v>
      </c>
      <c r="B69" s="225">
        <v>1</v>
      </c>
      <c r="C69" s="225">
        <v>120</v>
      </c>
      <c r="D69" s="225" t="s">
        <v>67</v>
      </c>
      <c r="E69" s="225" t="s">
        <v>406</v>
      </c>
      <c r="F69" s="230" t="s">
        <v>830</v>
      </c>
      <c r="G69" s="229" t="s">
        <v>67</v>
      </c>
      <c r="H69" s="229" t="s">
        <v>406</v>
      </c>
      <c r="I69" s="229">
        <v>83</v>
      </c>
      <c r="J69" s="260">
        <v>0.36538500000000002</v>
      </c>
      <c r="K69" s="229">
        <v>17</v>
      </c>
      <c r="L69" s="229"/>
      <c r="M69" s="229"/>
      <c r="N69" s="229">
        <v>2</v>
      </c>
      <c r="O69" s="229" t="s">
        <v>67</v>
      </c>
      <c r="P69" s="229" t="s">
        <v>406</v>
      </c>
      <c r="Q69" s="229" t="s">
        <v>67</v>
      </c>
      <c r="R69" s="229" t="s">
        <v>406</v>
      </c>
      <c r="S69" s="229">
        <v>246</v>
      </c>
      <c r="T69" s="260">
        <v>1.8181799999999999</v>
      </c>
      <c r="U69" s="261" t="str">
        <f t="shared" si="1"/>
        <v>Positive</v>
      </c>
      <c r="V69" s="229"/>
    </row>
    <row r="70" spans="1:22">
      <c r="A70" s="203" t="s">
        <v>831</v>
      </c>
      <c r="B70" s="200">
        <v>1</v>
      </c>
      <c r="C70" s="200">
        <v>120</v>
      </c>
      <c r="D70" s="200" t="s">
        <v>521</v>
      </c>
      <c r="E70" s="200" t="s">
        <v>406</v>
      </c>
      <c r="F70" s="203" t="s">
        <v>832</v>
      </c>
      <c r="G70" s="200" t="s">
        <v>521</v>
      </c>
      <c r="H70" s="200" t="s">
        <v>406</v>
      </c>
      <c r="I70" s="200">
        <v>398</v>
      </c>
      <c r="J70" s="255">
        <v>0.115385</v>
      </c>
      <c r="K70" s="200">
        <v>59</v>
      </c>
      <c r="L70" s="200"/>
      <c r="M70" s="200"/>
      <c r="N70" s="200">
        <v>1</v>
      </c>
      <c r="O70" s="200" t="s">
        <v>380</v>
      </c>
      <c r="P70" s="200" t="s">
        <v>15</v>
      </c>
      <c r="Q70" s="200" t="s">
        <v>14</v>
      </c>
      <c r="R70" s="200" t="s">
        <v>15</v>
      </c>
      <c r="S70" s="200">
        <v>529</v>
      </c>
      <c r="T70" s="255">
        <v>3.7373699999999999</v>
      </c>
      <c r="U70" s="200" t="str">
        <f t="shared" si="1"/>
        <v>Positive</v>
      </c>
      <c r="V70" s="200"/>
    </row>
    <row r="71" spans="1:22">
      <c r="A71" s="203" t="s">
        <v>833</v>
      </c>
      <c r="B71" s="200">
        <v>1</v>
      </c>
      <c r="C71" s="200">
        <v>120</v>
      </c>
      <c r="D71" s="200" t="s">
        <v>521</v>
      </c>
      <c r="E71" s="200" t="s">
        <v>406</v>
      </c>
      <c r="F71" s="203" t="s">
        <v>834</v>
      </c>
      <c r="G71" s="200" t="s">
        <v>521</v>
      </c>
      <c r="H71" s="200" t="s">
        <v>406</v>
      </c>
      <c r="I71" s="200">
        <v>398</v>
      </c>
      <c r="J71" s="255">
        <v>0.115385</v>
      </c>
      <c r="K71" s="200">
        <v>59</v>
      </c>
      <c r="L71" s="200"/>
      <c r="M71" s="200"/>
      <c r="N71" s="200">
        <v>1</v>
      </c>
      <c r="O71" s="200" t="s">
        <v>521</v>
      </c>
      <c r="P71" s="200" t="s">
        <v>406</v>
      </c>
      <c r="Q71" s="200" t="s">
        <v>521</v>
      </c>
      <c r="R71" s="200" t="s">
        <v>406</v>
      </c>
      <c r="S71" s="200">
        <v>530</v>
      </c>
      <c r="T71" s="255">
        <v>0.125</v>
      </c>
      <c r="U71" s="200" t="str">
        <f t="shared" si="1"/>
        <v>Negative</v>
      </c>
      <c r="V71" s="200"/>
    </row>
    <row r="72" spans="1:22">
      <c r="A72" s="226" t="s">
        <v>835</v>
      </c>
      <c r="B72" s="225">
        <v>1</v>
      </c>
      <c r="C72" s="225">
        <v>120</v>
      </c>
      <c r="D72" s="225" t="s">
        <v>67</v>
      </c>
      <c r="E72" s="225" t="s">
        <v>406</v>
      </c>
      <c r="F72" s="226" t="s">
        <v>836</v>
      </c>
      <c r="G72" s="225" t="s">
        <v>67</v>
      </c>
      <c r="H72" s="225" t="s">
        <v>406</v>
      </c>
      <c r="I72" s="225">
        <v>49</v>
      </c>
      <c r="J72" s="259">
        <v>0.21649499999999999</v>
      </c>
      <c r="K72" s="225">
        <v>112</v>
      </c>
      <c r="L72" s="225"/>
      <c r="M72" s="225"/>
      <c r="N72" s="225">
        <v>1</v>
      </c>
      <c r="O72" s="225" t="s">
        <v>67</v>
      </c>
      <c r="P72" s="225" t="s">
        <v>406</v>
      </c>
      <c r="Q72" s="225" t="s">
        <v>67</v>
      </c>
      <c r="R72" s="225" t="s">
        <v>406</v>
      </c>
      <c r="S72" s="225">
        <v>127</v>
      </c>
      <c r="T72" s="259">
        <v>1.6893199999999999</v>
      </c>
      <c r="U72" s="249" t="str">
        <f t="shared" si="1"/>
        <v>Positive</v>
      </c>
      <c r="V72" s="225"/>
    </row>
    <row r="73" spans="1:22">
      <c r="A73" s="226" t="s">
        <v>837</v>
      </c>
      <c r="B73" s="225">
        <v>1</v>
      </c>
      <c r="C73" s="225">
        <v>120</v>
      </c>
      <c r="D73" s="225" t="s">
        <v>67</v>
      </c>
      <c r="E73" s="225" t="s">
        <v>406</v>
      </c>
      <c r="F73" s="226" t="s">
        <v>838</v>
      </c>
      <c r="G73" s="225" t="s">
        <v>67</v>
      </c>
      <c r="H73" s="225" t="s">
        <v>406</v>
      </c>
      <c r="I73" s="225">
        <v>49</v>
      </c>
      <c r="J73" s="259">
        <v>0.21649499999999999</v>
      </c>
      <c r="K73" s="225">
        <v>112</v>
      </c>
      <c r="L73" s="225"/>
      <c r="M73" s="225"/>
      <c r="N73" s="225">
        <v>1</v>
      </c>
      <c r="O73" s="225" t="s">
        <v>67</v>
      </c>
      <c r="P73" s="225" t="s">
        <v>406</v>
      </c>
      <c r="Q73" s="225" t="s">
        <v>67</v>
      </c>
      <c r="R73" s="225" t="s">
        <v>406</v>
      </c>
      <c r="S73" s="225">
        <v>128</v>
      </c>
      <c r="T73" s="259">
        <v>1.97959</v>
      </c>
      <c r="U73" s="249" t="str">
        <f t="shared" si="1"/>
        <v>Positive</v>
      </c>
      <c r="V73" s="225"/>
    </row>
    <row r="74" spans="1:22">
      <c r="A74" s="203" t="s">
        <v>839</v>
      </c>
      <c r="B74" s="200">
        <v>1</v>
      </c>
      <c r="C74" s="200">
        <v>120</v>
      </c>
      <c r="D74" s="200" t="s">
        <v>14</v>
      </c>
      <c r="E74" s="200" t="s">
        <v>15</v>
      </c>
      <c r="F74" s="203" t="s">
        <v>840</v>
      </c>
      <c r="G74" s="200" t="s">
        <v>14</v>
      </c>
      <c r="H74" s="200" t="s">
        <v>15</v>
      </c>
      <c r="I74" s="200">
        <v>85</v>
      </c>
      <c r="J74" s="255">
        <v>1.3365400000000001</v>
      </c>
      <c r="K74" s="200">
        <v>14</v>
      </c>
      <c r="L74" s="200"/>
      <c r="M74" s="200"/>
      <c r="N74" s="200">
        <v>1</v>
      </c>
      <c r="O74" s="200" t="s">
        <v>380</v>
      </c>
      <c r="P74" s="200" t="s">
        <v>15</v>
      </c>
      <c r="Q74" s="200" t="s">
        <v>14</v>
      </c>
      <c r="R74" s="200" t="s">
        <v>15</v>
      </c>
      <c r="S74" s="200">
        <v>225</v>
      </c>
      <c r="T74" s="255">
        <v>1.17476</v>
      </c>
      <c r="U74" s="200" t="str">
        <f t="shared" si="1"/>
        <v>Positive</v>
      </c>
      <c r="V74" s="200"/>
    </row>
    <row r="75" spans="1:22">
      <c r="A75" s="203" t="s">
        <v>841</v>
      </c>
      <c r="B75" s="200">
        <v>1</v>
      </c>
      <c r="C75" s="200">
        <v>120</v>
      </c>
      <c r="D75" s="200" t="s">
        <v>14</v>
      </c>
      <c r="E75" s="200" t="s">
        <v>15</v>
      </c>
      <c r="F75" s="256" t="s">
        <v>842</v>
      </c>
      <c r="G75" s="257" t="s">
        <v>14</v>
      </c>
      <c r="H75" s="257" t="s">
        <v>15</v>
      </c>
      <c r="I75" s="257">
        <v>86</v>
      </c>
      <c r="J75" s="258">
        <v>0.49</v>
      </c>
      <c r="K75" s="257">
        <v>14</v>
      </c>
      <c r="L75" s="257"/>
      <c r="M75" s="257"/>
      <c r="N75" s="257">
        <v>1</v>
      </c>
      <c r="O75" s="257" t="s">
        <v>380</v>
      </c>
      <c r="P75" s="257" t="s">
        <v>15</v>
      </c>
      <c r="Q75" s="257" t="s">
        <v>14</v>
      </c>
      <c r="R75" s="257" t="s">
        <v>15</v>
      </c>
      <c r="S75" s="257">
        <v>226</v>
      </c>
      <c r="T75" s="258">
        <v>0.42553200000000002</v>
      </c>
      <c r="U75" s="257" t="str">
        <f t="shared" si="1"/>
        <v>Negative</v>
      </c>
      <c r="V75" s="257"/>
    </row>
    <row r="76" spans="1:22">
      <c r="A76" s="226" t="s">
        <v>843</v>
      </c>
      <c r="B76" s="225">
        <v>1</v>
      </c>
      <c r="C76" s="225">
        <v>120</v>
      </c>
      <c r="D76" s="225" t="s">
        <v>4</v>
      </c>
      <c r="E76" s="225" t="s">
        <v>406</v>
      </c>
      <c r="F76" s="226" t="s">
        <v>844</v>
      </c>
      <c r="G76" s="225" t="s">
        <v>14</v>
      </c>
      <c r="H76" s="225" t="s">
        <v>15</v>
      </c>
      <c r="I76" s="225">
        <v>49</v>
      </c>
      <c r="J76" s="259">
        <v>1.2075499999999999</v>
      </c>
      <c r="K76" s="225"/>
      <c r="L76" s="225"/>
      <c r="M76" s="225"/>
      <c r="N76" s="225">
        <v>0</v>
      </c>
      <c r="O76" s="225" t="s">
        <v>380</v>
      </c>
      <c r="P76" s="225" t="s">
        <v>15</v>
      </c>
      <c r="Q76" s="225" t="s">
        <v>14</v>
      </c>
      <c r="R76" s="225" t="s">
        <v>15</v>
      </c>
      <c r="S76" s="225"/>
      <c r="T76" s="259">
        <v>2.5339800000000001</v>
      </c>
      <c r="U76" s="249" t="str">
        <f t="shared" si="1"/>
        <v>Positive</v>
      </c>
      <c r="V76" s="225"/>
    </row>
    <row r="77" spans="1:22">
      <c r="A77" s="209" t="s">
        <v>845</v>
      </c>
      <c r="B77" s="207">
        <v>1</v>
      </c>
      <c r="C77" s="207">
        <v>120</v>
      </c>
      <c r="D77" s="207" t="s">
        <v>14</v>
      </c>
      <c r="E77" s="207" t="s">
        <v>15</v>
      </c>
      <c r="F77" s="209" t="s">
        <v>846</v>
      </c>
      <c r="G77" s="207" t="s">
        <v>14</v>
      </c>
      <c r="H77" s="207" t="s">
        <v>15</v>
      </c>
      <c r="I77" s="207">
        <v>97</v>
      </c>
      <c r="J77" s="262">
        <v>0.886598</v>
      </c>
      <c r="K77" s="207">
        <v>2</v>
      </c>
      <c r="L77" s="207"/>
      <c r="M77" s="207"/>
      <c r="N77" s="207">
        <v>1</v>
      </c>
      <c r="O77" s="207" t="s">
        <v>380</v>
      </c>
      <c r="P77" s="207" t="s">
        <v>15</v>
      </c>
      <c r="Q77" s="207" t="s">
        <v>14</v>
      </c>
      <c r="R77" s="207" t="s">
        <v>15</v>
      </c>
      <c r="S77" s="207">
        <v>237</v>
      </c>
      <c r="T77" s="262">
        <v>0.46534700000000001</v>
      </c>
      <c r="U77" s="207" t="str">
        <f t="shared" si="1"/>
        <v>Negative</v>
      </c>
      <c r="V77" s="207" t="s">
        <v>534</v>
      </c>
    </row>
    <row r="78" spans="1:22">
      <c r="A78" s="209" t="s">
        <v>847</v>
      </c>
      <c r="B78" s="207">
        <v>1</v>
      </c>
      <c r="C78" s="207">
        <v>120</v>
      </c>
      <c r="D78" s="207" t="s">
        <v>14</v>
      </c>
      <c r="E78" s="207" t="s">
        <v>15</v>
      </c>
      <c r="F78" s="209" t="s">
        <v>848</v>
      </c>
      <c r="G78" s="207" t="s">
        <v>14</v>
      </c>
      <c r="H78" s="207" t="s">
        <v>15</v>
      </c>
      <c r="I78" s="207">
        <v>98</v>
      </c>
      <c r="J78" s="262">
        <v>0.42307699999999998</v>
      </c>
      <c r="K78" s="207">
        <v>2</v>
      </c>
      <c r="L78" s="207"/>
      <c r="M78" s="207"/>
      <c r="N78" s="207">
        <v>1</v>
      </c>
      <c r="O78" s="207" t="s">
        <v>380</v>
      </c>
      <c r="P78" s="207" t="s">
        <v>15</v>
      </c>
      <c r="Q78" s="207" t="s">
        <v>14</v>
      </c>
      <c r="R78" s="207" t="s">
        <v>15</v>
      </c>
      <c r="S78" s="207">
        <v>238</v>
      </c>
      <c r="T78" s="262">
        <v>0.29126200000000002</v>
      </c>
      <c r="U78" s="207" t="str">
        <f t="shared" si="1"/>
        <v>Negative</v>
      </c>
      <c r="V78" s="207" t="s">
        <v>534</v>
      </c>
    </row>
    <row r="79" spans="1:22">
      <c r="A79" s="209" t="s">
        <v>849</v>
      </c>
      <c r="B79" s="207">
        <v>1</v>
      </c>
      <c r="C79" s="207">
        <v>120</v>
      </c>
      <c r="D79" s="207" t="s">
        <v>14</v>
      </c>
      <c r="E79" s="207" t="s">
        <v>15</v>
      </c>
      <c r="F79" s="209" t="s">
        <v>850</v>
      </c>
      <c r="G79" s="207" t="s">
        <v>14</v>
      </c>
      <c r="H79" s="207" t="s">
        <v>15</v>
      </c>
      <c r="I79" s="207">
        <v>49</v>
      </c>
      <c r="J79" s="268">
        <v>0.663462</v>
      </c>
      <c r="K79" s="207"/>
      <c r="L79" s="207"/>
      <c r="M79" s="207"/>
      <c r="N79" s="207">
        <v>0</v>
      </c>
      <c r="O79" s="207" t="s">
        <v>380</v>
      </c>
      <c r="P79" s="207" t="s">
        <v>15</v>
      </c>
      <c r="Q79" s="207" t="s">
        <v>14</v>
      </c>
      <c r="R79" s="207" t="s">
        <v>15</v>
      </c>
      <c r="S79" s="207">
        <v>119</v>
      </c>
      <c r="T79" s="207">
        <v>0.43298999999999999</v>
      </c>
      <c r="U79" s="207" t="str">
        <f t="shared" si="1"/>
        <v>Negative</v>
      </c>
      <c r="V79" s="207" t="s">
        <v>534</v>
      </c>
    </row>
    <row r="80" spans="1:22">
      <c r="A80" s="203" t="s">
        <v>851</v>
      </c>
      <c r="B80" s="200">
        <v>1</v>
      </c>
      <c r="C80" s="200">
        <v>120</v>
      </c>
      <c r="D80" s="200" t="s">
        <v>5</v>
      </c>
      <c r="E80" s="200" t="s">
        <v>406</v>
      </c>
      <c r="F80" s="203" t="s">
        <v>852</v>
      </c>
      <c r="G80" s="200" t="s">
        <v>5</v>
      </c>
      <c r="H80" s="200" t="s">
        <v>406</v>
      </c>
      <c r="I80" s="200">
        <v>575</v>
      </c>
      <c r="J80" s="269">
        <v>0.16326499999999999</v>
      </c>
      <c r="K80" s="200">
        <v>22</v>
      </c>
      <c r="L80" s="200">
        <v>94</v>
      </c>
      <c r="M80" s="200"/>
      <c r="N80" s="200">
        <v>2</v>
      </c>
      <c r="O80" s="200" t="s">
        <v>5</v>
      </c>
      <c r="P80" s="200" t="s">
        <v>406</v>
      </c>
      <c r="Q80" s="200" t="s">
        <v>5</v>
      </c>
      <c r="R80" s="200" t="s">
        <v>406</v>
      </c>
      <c r="S80" s="200">
        <v>741</v>
      </c>
      <c r="T80" s="200">
        <v>0.82474199999999998</v>
      </c>
      <c r="U80" s="200" t="str">
        <f t="shared" si="1"/>
        <v>Positive</v>
      </c>
      <c r="V80" s="200"/>
    </row>
    <row r="81" spans="1:22">
      <c r="A81" s="203" t="s">
        <v>853</v>
      </c>
      <c r="B81" s="200">
        <v>1</v>
      </c>
      <c r="C81" s="200">
        <v>120</v>
      </c>
      <c r="D81" s="200" t="s">
        <v>5</v>
      </c>
      <c r="E81" s="200" t="s">
        <v>406</v>
      </c>
      <c r="F81" s="203" t="s">
        <v>854</v>
      </c>
      <c r="G81" s="200" t="s">
        <v>5</v>
      </c>
      <c r="H81" s="200" t="s">
        <v>406</v>
      </c>
      <c r="I81" s="200">
        <v>575</v>
      </c>
      <c r="J81" s="269">
        <v>0.16326499999999999</v>
      </c>
      <c r="K81" s="200">
        <v>22</v>
      </c>
      <c r="L81" s="200">
        <v>94</v>
      </c>
      <c r="M81" s="200"/>
      <c r="N81" s="200">
        <v>2</v>
      </c>
      <c r="O81" s="200" t="s">
        <v>380</v>
      </c>
      <c r="P81" s="200" t="s">
        <v>15</v>
      </c>
      <c r="Q81" s="200" t="s">
        <v>14</v>
      </c>
      <c r="R81" s="200" t="s">
        <v>15</v>
      </c>
      <c r="S81" s="200">
        <v>742</v>
      </c>
      <c r="T81" s="200">
        <v>2.34653</v>
      </c>
      <c r="U81" s="200" t="str">
        <f t="shared" si="1"/>
        <v>Positive</v>
      </c>
      <c r="V81" s="200"/>
    </row>
    <row r="82" spans="1:22">
      <c r="A82" s="203" t="s">
        <v>855</v>
      </c>
      <c r="B82" s="200">
        <v>1</v>
      </c>
      <c r="C82" s="200">
        <v>120</v>
      </c>
      <c r="D82" s="200" t="s">
        <v>5</v>
      </c>
      <c r="E82" s="200" t="s">
        <v>406</v>
      </c>
      <c r="F82" s="256" t="s">
        <v>856</v>
      </c>
      <c r="G82" s="257" t="s">
        <v>14</v>
      </c>
      <c r="H82" s="257" t="s">
        <v>15</v>
      </c>
      <c r="I82" s="257">
        <v>576</v>
      </c>
      <c r="J82" s="270">
        <v>0.39</v>
      </c>
      <c r="K82" s="257">
        <v>22</v>
      </c>
      <c r="L82" s="257"/>
      <c r="M82" s="257"/>
      <c r="N82" s="257">
        <v>2</v>
      </c>
      <c r="O82" s="257" t="s">
        <v>380</v>
      </c>
      <c r="P82" s="257" t="s">
        <v>15</v>
      </c>
      <c r="Q82" s="257" t="s">
        <v>14</v>
      </c>
      <c r="R82" s="257" t="s">
        <v>15</v>
      </c>
      <c r="S82" s="257">
        <v>743</v>
      </c>
      <c r="T82" s="257">
        <v>2.6796099999999998</v>
      </c>
      <c r="U82" s="257" t="str">
        <f t="shared" si="1"/>
        <v>Positive</v>
      </c>
      <c r="V82" s="257"/>
    </row>
    <row r="83" spans="1:22">
      <c r="A83" s="226" t="s">
        <v>857</v>
      </c>
      <c r="B83" s="225">
        <v>1</v>
      </c>
      <c r="C83" s="225">
        <v>120</v>
      </c>
      <c r="D83" s="225" t="s">
        <v>513</v>
      </c>
      <c r="E83" s="225" t="s">
        <v>406</v>
      </c>
      <c r="F83" s="226" t="s">
        <v>858</v>
      </c>
      <c r="G83" s="225" t="s">
        <v>5</v>
      </c>
      <c r="H83" s="225" t="s">
        <v>406</v>
      </c>
      <c r="I83" s="225">
        <v>479</v>
      </c>
      <c r="J83" s="271">
        <v>0.14583299999999999</v>
      </c>
      <c r="K83" s="225">
        <v>12</v>
      </c>
      <c r="L83" s="225">
        <v>104</v>
      </c>
      <c r="M83" s="225"/>
      <c r="N83" s="225">
        <v>2</v>
      </c>
      <c r="O83" s="225" t="s">
        <v>5</v>
      </c>
      <c r="P83" s="225" t="s">
        <v>406</v>
      </c>
      <c r="Q83" s="225" t="s">
        <v>5</v>
      </c>
      <c r="R83" s="225" t="s">
        <v>406</v>
      </c>
      <c r="S83" s="225">
        <v>635</v>
      </c>
      <c r="T83" s="225">
        <v>1.2267999999999999</v>
      </c>
      <c r="U83" s="249" t="str">
        <f t="shared" si="1"/>
        <v>Positive</v>
      </c>
      <c r="V83" s="225"/>
    </row>
    <row r="84" spans="1:22">
      <c r="A84" s="226" t="s">
        <v>859</v>
      </c>
      <c r="B84" s="225">
        <v>1</v>
      </c>
      <c r="C84" s="225">
        <v>120</v>
      </c>
      <c r="D84" s="225" t="s">
        <v>513</v>
      </c>
      <c r="E84" s="225" t="s">
        <v>406</v>
      </c>
      <c r="F84" s="226" t="s">
        <v>860</v>
      </c>
      <c r="G84" s="225" t="s">
        <v>5</v>
      </c>
      <c r="H84" s="225" t="s">
        <v>406</v>
      </c>
      <c r="I84" s="225">
        <v>479</v>
      </c>
      <c r="J84" s="271">
        <v>0.14583299999999999</v>
      </c>
      <c r="K84" s="225">
        <v>12</v>
      </c>
      <c r="L84" s="225">
        <v>104</v>
      </c>
      <c r="M84" s="225"/>
      <c r="N84" s="225">
        <v>2</v>
      </c>
      <c r="O84" s="225" t="s">
        <v>5</v>
      </c>
      <c r="P84" s="225" t="s">
        <v>406</v>
      </c>
      <c r="Q84" s="225" t="s">
        <v>5</v>
      </c>
      <c r="R84" s="225" t="s">
        <v>406</v>
      </c>
      <c r="S84" s="225">
        <v>636</v>
      </c>
      <c r="T84" s="225">
        <v>0.75961500000000004</v>
      </c>
      <c r="U84" s="249" t="str">
        <f t="shared" si="1"/>
        <v>Positive</v>
      </c>
      <c r="V84" s="225"/>
    </row>
    <row r="85" spans="1:22">
      <c r="A85" s="226" t="s">
        <v>861</v>
      </c>
      <c r="B85" s="225">
        <v>1</v>
      </c>
      <c r="C85" s="225">
        <v>120</v>
      </c>
      <c r="D85" s="225" t="s">
        <v>513</v>
      </c>
      <c r="E85" s="225" t="s">
        <v>406</v>
      </c>
      <c r="F85" s="230" t="s">
        <v>862</v>
      </c>
      <c r="G85" s="229" t="s">
        <v>521</v>
      </c>
      <c r="H85" s="229" t="s">
        <v>406</v>
      </c>
      <c r="I85" s="229">
        <v>480</v>
      </c>
      <c r="J85" s="272">
        <v>0.2</v>
      </c>
      <c r="K85" s="229">
        <v>12</v>
      </c>
      <c r="L85" s="229"/>
      <c r="M85" s="229"/>
      <c r="N85" s="229">
        <v>2</v>
      </c>
      <c r="O85" s="229" t="s">
        <v>380</v>
      </c>
      <c r="P85" s="229" t="s">
        <v>15</v>
      </c>
      <c r="Q85" s="229" t="s">
        <v>14</v>
      </c>
      <c r="R85" s="229" t="s">
        <v>15</v>
      </c>
      <c r="S85" s="229">
        <v>637</v>
      </c>
      <c r="T85" s="229">
        <v>0.47916700000000001</v>
      </c>
      <c r="U85" s="261" t="str">
        <f t="shared" si="1"/>
        <v>Negative</v>
      </c>
      <c r="V85" s="229"/>
    </row>
    <row r="86" spans="1:22">
      <c r="A86" s="203" t="s">
        <v>863</v>
      </c>
      <c r="B86" s="200">
        <v>1</v>
      </c>
      <c r="C86" s="200">
        <v>120</v>
      </c>
      <c r="D86" s="200" t="s">
        <v>5</v>
      </c>
      <c r="E86" s="200" t="s">
        <v>406</v>
      </c>
      <c r="F86" s="203" t="s">
        <v>864</v>
      </c>
      <c r="G86" s="200" t="s">
        <v>5</v>
      </c>
      <c r="H86" s="200" t="s">
        <v>406</v>
      </c>
      <c r="I86" s="200">
        <v>64</v>
      </c>
      <c r="J86" s="269">
        <v>0.16831699999999999</v>
      </c>
      <c r="K86" s="200">
        <v>35</v>
      </c>
      <c r="L86" s="200">
        <v>110</v>
      </c>
      <c r="M86" s="200"/>
      <c r="N86" s="200">
        <v>2</v>
      </c>
      <c r="O86" s="200" t="s">
        <v>5</v>
      </c>
      <c r="P86" s="200" t="s">
        <v>406</v>
      </c>
      <c r="Q86" s="200" t="s">
        <v>5</v>
      </c>
      <c r="R86" s="200" t="s">
        <v>406</v>
      </c>
      <c r="S86" s="200">
        <v>465</v>
      </c>
      <c r="T86" s="200">
        <v>0.6</v>
      </c>
      <c r="U86" s="200" t="str">
        <f t="shared" si="1"/>
        <v>Positive</v>
      </c>
      <c r="V86" s="200"/>
    </row>
    <row r="87" spans="1:22">
      <c r="A87" s="203" t="s">
        <v>865</v>
      </c>
      <c r="B87" s="200">
        <v>1</v>
      </c>
      <c r="C87" s="200">
        <v>120</v>
      </c>
      <c r="D87" s="200" t="s">
        <v>5</v>
      </c>
      <c r="E87" s="200" t="s">
        <v>406</v>
      </c>
      <c r="F87" s="203" t="s">
        <v>866</v>
      </c>
      <c r="G87" s="200" t="s">
        <v>5</v>
      </c>
      <c r="H87" s="200" t="s">
        <v>406</v>
      </c>
      <c r="I87" s="200">
        <v>64</v>
      </c>
      <c r="J87" s="269">
        <v>0.16831699999999999</v>
      </c>
      <c r="K87" s="200">
        <v>35</v>
      </c>
      <c r="L87" s="200">
        <v>110</v>
      </c>
      <c r="M87" s="200"/>
      <c r="N87" s="200">
        <v>2</v>
      </c>
      <c r="O87" s="200" t="s">
        <v>5</v>
      </c>
      <c r="P87" s="200" t="s">
        <v>406</v>
      </c>
      <c r="Q87" s="200" t="s">
        <v>5</v>
      </c>
      <c r="R87" s="200" t="s">
        <v>406</v>
      </c>
      <c r="S87" s="200">
        <v>466</v>
      </c>
      <c r="T87" s="200">
        <v>0.97979799999999995</v>
      </c>
      <c r="U87" s="200" t="str">
        <f t="shared" si="1"/>
        <v>Positive</v>
      </c>
      <c r="V87" s="200"/>
    </row>
    <row r="88" spans="1:22">
      <c r="A88" s="203" t="s">
        <v>867</v>
      </c>
      <c r="B88" s="200">
        <v>1</v>
      </c>
      <c r="C88" s="200">
        <v>120</v>
      </c>
      <c r="D88" s="200" t="s">
        <v>5</v>
      </c>
      <c r="E88" s="200" t="s">
        <v>406</v>
      </c>
      <c r="F88" s="256" t="s">
        <v>868</v>
      </c>
      <c r="G88" s="257" t="s">
        <v>5</v>
      </c>
      <c r="H88" s="257" t="s">
        <v>406</v>
      </c>
      <c r="I88" s="257">
        <v>65</v>
      </c>
      <c r="J88" s="270">
        <v>0.29703000000000002</v>
      </c>
      <c r="K88" s="257">
        <v>35</v>
      </c>
      <c r="L88" s="257"/>
      <c r="M88" s="257"/>
      <c r="N88" s="257">
        <v>2</v>
      </c>
      <c r="O88" s="257" t="s">
        <v>5</v>
      </c>
      <c r="P88" s="257" t="s">
        <v>406</v>
      </c>
      <c r="Q88" s="257" t="s">
        <v>5</v>
      </c>
      <c r="R88" s="257" t="s">
        <v>406</v>
      </c>
      <c r="S88" s="257">
        <v>467</v>
      </c>
      <c r="T88" s="257">
        <v>0.69230800000000003</v>
      </c>
      <c r="U88" s="257" t="str">
        <f t="shared" si="1"/>
        <v>Positive</v>
      </c>
      <c r="V88" s="257"/>
    </row>
    <row r="89" spans="1:22">
      <c r="A89" s="226" t="s">
        <v>869</v>
      </c>
      <c r="B89" s="225">
        <v>1</v>
      </c>
      <c r="C89" s="225">
        <v>120</v>
      </c>
      <c r="D89" s="225" t="s">
        <v>67</v>
      </c>
      <c r="E89" s="225" t="s">
        <v>406</v>
      </c>
      <c r="F89" s="226" t="s">
        <v>870</v>
      </c>
      <c r="G89" s="225" t="s">
        <v>67</v>
      </c>
      <c r="H89" s="225" t="s">
        <v>406</v>
      </c>
      <c r="I89" s="225">
        <v>603</v>
      </c>
      <c r="J89" s="271">
        <v>0.21904799999999999</v>
      </c>
      <c r="K89" s="225">
        <v>21</v>
      </c>
      <c r="L89" s="225">
        <v>90</v>
      </c>
      <c r="M89" s="225"/>
      <c r="N89" s="225">
        <v>3</v>
      </c>
      <c r="O89" s="225" t="s">
        <v>380</v>
      </c>
      <c r="P89" s="225" t="s">
        <v>15</v>
      </c>
      <c r="Q89" s="225" t="s">
        <v>14</v>
      </c>
      <c r="R89" s="225" t="s">
        <v>15</v>
      </c>
      <c r="S89" s="225">
        <v>835</v>
      </c>
      <c r="T89" s="225">
        <v>2.78</v>
      </c>
      <c r="U89" s="249" t="str">
        <f t="shared" si="1"/>
        <v>Positive</v>
      </c>
      <c r="V89" s="225"/>
    </row>
    <row r="90" spans="1:22">
      <c r="A90" s="226" t="s">
        <v>871</v>
      </c>
      <c r="B90" s="225">
        <v>1</v>
      </c>
      <c r="C90" s="225">
        <v>120</v>
      </c>
      <c r="D90" s="225" t="s">
        <v>67</v>
      </c>
      <c r="E90" s="225" t="s">
        <v>406</v>
      </c>
      <c r="F90" s="226" t="s">
        <v>872</v>
      </c>
      <c r="G90" s="225" t="s">
        <v>67</v>
      </c>
      <c r="H90" s="225" t="s">
        <v>406</v>
      </c>
      <c r="I90" s="225">
        <v>603</v>
      </c>
      <c r="J90" s="271">
        <v>0.21904799999999999</v>
      </c>
      <c r="K90" s="225">
        <v>21</v>
      </c>
      <c r="L90" s="225">
        <v>90</v>
      </c>
      <c r="M90" s="225"/>
      <c r="N90" s="225">
        <v>3</v>
      </c>
      <c r="O90" s="225" t="s">
        <v>380</v>
      </c>
      <c r="P90" s="225" t="s">
        <v>15</v>
      </c>
      <c r="Q90" s="225" t="s">
        <v>14</v>
      </c>
      <c r="R90" s="225" t="s">
        <v>15</v>
      </c>
      <c r="S90" s="225">
        <v>836</v>
      </c>
      <c r="T90" s="225">
        <v>2.78</v>
      </c>
      <c r="U90" s="249" t="str">
        <f t="shared" si="1"/>
        <v>Positive</v>
      </c>
      <c r="V90" s="225"/>
    </row>
    <row r="91" spans="1:22">
      <c r="A91" s="226" t="s">
        <v>873</v>
      </c>
      <c r="B91" s="225">
        <v>1</v>
      </c>
      <c r="C91" s="225">
        <v>120</v>
      </c>
      <c r="D91" s="225" t="s">
        <v>67</v>
      </c>
      <c r="E91" s="225" t="s">
        <v>406</v>
      </c>
      <c r="F91" s="230" t="s">
        <v>874</v>
      </c>
      <c r="G91" s="266" t="s">
        <v>67</v>
      </c>
      <c r="H91" s="266" t="s">
        <v>406</v>
      </c>
      <c r="I91" s="266">
        <v>604</v>
      </c>
      <c r="J91" s="267">
        <v>9.6153799999999998E-2</v>
      </c>
      <c r="K91" s="229">
        <v>21</v>
      </c>
      <c r="L91" s="229">
        <v>58</v>
      </c>
      <c r="M91" s="229"/>
      <c r="N91" s="229">
        <v>3</v>
      </c>
      <c r="O91" s="266" t="s">
        <v>67</v>
      </c>
      <c r="P91" s="266" t="s">
        <v>406</v>
      </c>
      <c r="Q91" s="266" t="s">
        <v>67</v>
      </c>
      <c r="R91" s="266" t="s">
        <v>406</v>
      </c>
      <c r="S91" s="266">
        <v>837</v>
      </c>
      <c r="T91" s="266">
        <v>1.2708299999999999</v>
      </c>
      <c r="U91" s="261" t="str">
        <f t="shared" si="1"/>
        <v>Positive</v>
      </c>
      <c r="V91" s="229"/>
    </row>
    <row r="92" spans="1:22">
      <c r="A92" s="226" t="s">
        <v>875</v>
      </c>
      <c r="B92" s="225"/>
      <c r="C92" s="225">
        <v>120</v>
      </c>
      <c r="D92" s="225" t="s">
        <v>67</v>
      </c>
      <c r="E92" s="225" t="s">
        <v>406</v>
      </c>
      <c r="F92" s="230" t="s">
        <v>876</v>
      </c>
      <c r="G92" s="266" t="s">
        <v>67</v>
      </c>
      <c r="H92" s="266" t="s">
        <v>406</v>
      </c>
      <c r="I92" s="266">
        <v>604</v>
      </c>
      <c r="J92" s="267">
        <v>9.6153799999999998E-2</v>
      </c>
      <c r="K92" s="229">
        <v>21</v>
      </c>
      <c r="L92" s="229">
        <v>58</v>
      </c>
      <c r="M92" s="229"/>
      <c r="N92" s="229">
        <v>3</v>
      </c>
      <c r="O92" s="266" t="s">
        <v>67</v>
      </c>
      <c r="P92" s="266" t="s">
        <v>406</v>
      </c>
      <c r="Q92" s="266" t="s">
        <v>67</v>
      </c>
      <c r="R92" s="266" t="s">
        <v>406</v>
      </c>
      <c r="S92" s="266">
        <v>838</v>
      </c>
      <c r="T92" s="266">
        <v>2.38144</v>
      </c>
      <c r="U92" s="261" t="str">
        <f t="shared" si="1"/>
        <v>Positive</v>
      </c>
      <c r="V92" s="229"/>
    </row>
    <row r="93" spans="1:22">
      <c r="A93" s="203" t="s">
        <v>877</v>
      </c>
      <c r="B93" s="200">
        <v>1</v>
      </c>
      <c r="C93" s="200">
        <v>120</v>
      </c>
      <c r="D93" s="200" t="s">
        <v>4</v>
      </c>
      <c r="E93" s="200" t="s">
        <v>406</v>
      </c>
      <c r="F93" s="203" t="s">
        <v>878</v>
      </c>
      <c r="G93" s="200" t="s">
        <v>4</v>
      </c>
      <c r="H93" s="200" t="s">
        <v>406</v>
      </c>
      <c r="I93" s="200">
        <v>221</v>
      </c>
      <c r="J93" s="269">
        <v>0.25</v>
      </c>
      <c r="K93" s="200">
        <v>18</v>
      </c>
      <c r="L93" s="200">
        <v>101</v>
      </c>
      <c r="M93" s="200"/>
      <c r="N93" s="200">
        <v>3</v>
      </c>
      <c r="O93" s="200" t="s">
        <v>4</v>
      </c>
      <c r="P93" s="200" t="s">
        <v>406</v>
      </c>
      <c r="Q93" s="200" t="s">
        <v>4</v>
      </c>
      <c r="R93" s="200" t="s">
        <v>406</v>
      </c>
      <c r="S93" s="200">
        <v>421</v>
      </c>
      <c r="T93" s="200">
        <v>1.24752</v>
      </c>
      <c r="U93" s="200" t="str">
        <f t="shared" si="1"/>
        <v>Positive</v>
      </c>
      <c r="V93" s="200"/>
    </row>
    <row r="94" spans="1:22">
      <c r="A94" s="203" t="s">
        <v>879</v>
      </c>
      <c r="B94" s="200">
        <v>1</v>
      </c>
      <c r="C94" s="200">
        <v>120</v>
      </c>
      <c r="D94" s="200" t="s">
        <v>4</v>
      </c>
      <c r="E94" s="200" t="s">
        <v>406</v>
      </c>
      <c r="F94" s="203" t="s">
        <v>880</v>
      </c>
      <c r="G94" s="200" t="s">
        <v>4</v>
      </c>
      <c r="H94" s="200" t="s">
        <v>406</v>
      </c>
      <c r="I94" s="200">
        <v>221</v>
      </c>
      <c r="J94" s="269">
        <v>0.25</v>
      </c>
      <c r="K94" s="200">
        <v>18</v>
      </c>
      <c r="L94" s="200">
        <v>101</v>
      </c>
      <c r="M94" s="200"/>
      <c r="N94" s="200">
        <v>3</v>
      </c>
      <c r="O94" s="200" t="s">
        <v>4</v>
      </c>
      <c r="P94" s="200" t="s">
        <v>406</v>
      </c>
      <c r="Q94" s="200" t="s">
        <v>4</v>
      </c>
      <c r="R94" s="200" t="s">
        <v>406</v>
      </c>
      <c r="S94" s="200">
        <v>422</v>
      </c>
      <c r="T94" s="200">
        <v>1.01905</v>
      </c>
      <c r="U94" s="200" t="str">
        <f t="shared" si="1"/>
        <v>Positive</v>
      </c>
      <c r="V94" s="200"/>
    </row>
    <row r="95" spans="1:22">
      <c r="A95" s="203" t="s">
        <v>881</v>
      </c>
      <c r="B95" s="200">
        <v>1</v>
      </c>
      <c r="C95" s="200">
        <v>120</v>
      </c>
      <c r="D95" s="200" t="s">
        <v>4</v>
      </c>
      <c r="E95" s="200" t="s">
        <v>406</v>
      </c>
      <c r="F95" s="256" t="s">
        <v>882</v>
      </c>
      <c r="G95" s="257" t="s">
        <v>4</v>
      </c>
      <c r="H95" s="257" t="s">
        <v>406</v>
      </c>
      <c r="I95" s="257">
        <v>222</v>
      </c>
      <c r="J95" s="270">
        <v>0.38709700000000002</v>
      </c>
      <c r="K95" s="257">
        <v>18</v>
      </c>
      <c r="L95" s="257">
        <v>79</v>
      </c>
      <c r="M95" s="257"/>
      <c r="N95" s="257">
        <v>3</v>
      </c>
      <c r="O95" s="257" t="s">
        <v>4</v>
      </c>
      <c r="P95" s="257" t="s">
        <v>406</v>
      </c>
      <c r="Q95" s="257" t="s">
        <v>4</v>
      </c>
      <c r="R95" s="257" t="s">
        <v>406</v>
      </c>
      <c r="S95" s="257">
        <v>423</v>
      </c>
      <c r="T95" s="257">
        <v>1.0495000000000001</v>
      </c>
      <c r="U95" s="257" t="str">
        <f t="shared" si="1"/>
        <v>Positive</v>
      </c>
      <c r="V95" s="257"/>
    </row>
    <row r="96" spans="1:22">
      <c r="A96" s="203" t="s">
        <v>883</v>
      </c>
      <c r="B96" s="200">
        <v>1</v>
      </c>
      <c r="C96" s="200">
        <v>120</v>
      </c>
      <c r="D96" s="200" t="s">
        <v>4</v>
      </c>
      <c r="E96" s="200" t="s">
        <v>406</v>
      </c>
      <c r="F96" s="256" t="s">
        <v>884</v>
      </c>
      <c r="G96" s="257" t="s">
        <v>4</v>
      </c>
      <c r="H96" s="257" t="s">
        <v>406</v>
      </c>
      <c r="I96" s="257">
        <v>222</v>
      </c>
      <c r="J96" s="270">
        <v>0.38709700000000002</v>
      </c>
      <c r="K96" s="257">
        <v>18</v>
      </c>
      <c r="L96" s="257">
        <v>79</v>
      </c>
      <c r="M96" s="257"/>
      <c r="N96" s="257">
        <v>3</v>
      </c>
      <c r="O96" s="257" t="s">
        <v>4</v>
      </c>
      <c r="P96" s="257" t="s">
        <v>406</v>
      </c>
      <c r="Q96" s="257" t="s">
        <v>4</v>
      </c>
      <c r="R96" s="257" t="s">
        <v>406</v>
      </c>
      <c r="S96" s="257">
        <v>424</v>
      </c>
      <c r="T96" s="257">
        <v>0.58585900000000002</v>
      </c>
      <c r="U96" s="257" t="str">
        <f t="shared" si="1"/>
        <v>Positive</v>
      </c>
      <c r="V96" s="257"/>
    </row>
    <row r="97" spans="1:22">
      <c r="A97" s="226" t="s">
        <v>885</v>
      </c>
      <c r="B97" s="225">
        <v>1</v>
      </c>
      <c r="C97" s="225">
        <v>120</v>
      </c>
      <c r="D97" s="225" t="s">
        <v>733</v>
      </c>
      <c r="E97" s="225" t="s">
        <v>406</v>
      </c>
      <c r="F97" s="226" t="s">
        <v>886</v>
      </c>
      <c r="G97" s="225" t="s">
        <v>733</v>
      </c>
      <c r="H97" s="225" t="s">
        <v>406</v>
      </c>
      <c r="I97" s="225">
        <v>401</v>
      </c>
      <c r="J97" s="271">
        <v>0.641509</v>
      </c>
      <c r="K97" s="225">
        <v>23</v>
      </c>
      <c r="L97" s="225">
        <v>104</v>
      </c>
      <c r="M97" s="225"/>
      <c r="N97" s="225">
        <v>3</v>
      </c>
      <c r="O97" s="225" t="s">
        <v>67</v>
      </c>
      <c r="P97" s="225" t="s">
        <v>406</v>
      </c>
      <c r="Q97" s="225" t="s">
        <v>67</v>
      </c>
      <c r="R97" s="225" t="s">
        <v>406</v>
      </c>
      <c r="S97" s="225">
        <v>577</v>
      </c>
      <c r="T97" s="225">
        <v>1.0980399999999999</v>
      </c>
      <c r="U97" s="249" t="str">
        <f t="shared" si="1"/>
        <v>Positive</v>
      </c>
      <c r="V97" s="249"/>
    </row>
    <row r="98" spans="1:22">
      <c r="A98" s="226" t="s">
        <v>887</v>
      </c>
      <c r="B98" s="225">
        <v>1</v>
      </c>
      <c r="C98" s="225">
        <v>120</v>
      </c>
      <c r="D98" s="225" t="s">
        <v>733</v>
      </c>
      <c r="E98" s="225" t="s">
        <v>406</v>
      </c>
      <c r="F98" s="226" t="s">
        <v>888</v>
      </c>
      <c r="G98" s="225" t="s">
        <v>733</v>
      </c>
      <c r="H98" s="225" t="s">
        <v>406</v>
      </c>
      <c r="I98" s="225">
        <v>401</v>
      </c>
      <c r="J98" s="271">
        <v>0.641509</v>
      </c>
      <c r="K98" s="225">
        <v>23</v>
      </c>
      <c r="L98" s="225">
        <v>104</v>
      </c>
      <c r="M98" s="225"/>
      <c r="N98" s="225">
        <v>3</v>
      </c>
      <c r="O98" s="225" t="s">
        <v>4</v>
      </c>
      <c r="P98" s="225" t="s">
        <v>406</v>
      </c>
      <c r="Q98" s="225" t="s">
        <v>4</v>
      </c>
      <c r="R98" s="225" t="s">
        <v>406</v>
      </c>
      <c r="S98" s="225">
        <v>578</v>
      </c>
      <c r="T98" s="225">
        <v>0.967391</v>
      </c>
      <c r="U98" s="249" t="str">
        <f t="shared" si="1"/>
        <v>Positive</v>
      </c>
      <c r="V98" s="249"/>
    </row>
    <row r="99" spans="1:22">
      <c r="A99" s="226" t="s">
        <v>889</v>
      </c>
      <c r="B99" s="225">
        <v>1</v>
      </c>
      <c r="C99" s="225">
        <v>120</v>
      </c>
      <c r="D99" s="225" t="s">
        <v>733</v>
      </c>
      <c r="E99" s="225" t="s">
        <v>406</v>
      </c>
      <c r="F99" s="230" t="s">
        <v>890</v>
      </c>
      <c r="G99" s="229" t="s">
        <v>67</v>
      </c>
      <c r="H99" s="229" t="s">
        <v>406</v>
      </c>
      <c r="I99" s="229">
        <v>400</v>
      </c>
      <c r="J99" s="272">
        <v>0.73912999999999995</v>
      </c>
      <c r="K99" s="229">
        <v>23</v>
      </c>
      <c r="L99" s="229">
        <v>99</v>
      </c>
      <c r="M99" s="229"/>
      <c r="N99" s="229">
        <v>3</v>
      </c>
      <c r="O99" s="229" t="s">
        <v>67</v>
      </c>
      <c r="P99" s="229" t="s">
        <v>406</v>
      </c>
      <c r="Q99" s="229" t="s">
        <v>67</v>
      </c>
      <c r="R99" s="229" t="s">
        <v>406</v>
      </c>
      <c r="S99" s="229">
        <v>579</v>
      </c>
      <c r="T99" s="229">
        <v>2.1650499999999999</v>
      </c>
      <c r="U99" s="261" t="str">
        <f t="shared" si="1"/>
        <v>Positive</v>
      </c>
      <c r="V99" s="229"/>
    </row>
    <row r="100" spans="1:22">
      <c r="A100" s="226" t="s">
        <v>891</v>
      </c>
      <c r="B100" s="225">
        <v>1</v>
      </c>
      <c r="C100" s="225">
        <v>120</v>
      </c>
      <c r="D100" s="225" t="s">
        <v>733</v>
      </c>
      <c r="E100" s="225" t="s">
        <v>406</v>
      </c>
      <c r="F100" s="230" t="s">
        <v>892</v>
      </c>
      <c r="G100" s="229" t="s">
        <v>67</v>
      </c>
      <c r="H100" s="229" t="s">
        <v>406</v>
      </c>
      <c r="I100" s="229">
        <v>400</v>
      </c>
      <c r="J100" s="272">
        <v>0.73912999999999995</v>
      </c>
      <c r="K100" s="229">
        <v>23</v>
      </c>
      <c r="L100" s="229">
        <v>99</v>
      </c>
      <c r="M100" s="229"/>
      <c r="N100" s="229">
        <v>3</v>
      </c>
      <c r="O100" s="229" t="s">
        <v>67</v>
      </c>
      <c r="P100" s="229" t="s">
        <v>406</v>
      </c>
      <c r="Q100" s="229" t="s">
        <v>67</v>
      </c>
      <c r="R100" s="229" t="s">
        <v>406</v>
      </c>
      <c r="S100" s="229">
        <v>580</v>
      </c>
      <c r="T100" s="229">
        <v>2</v>
      </c>
      <c r="U100" s="261" t="str">
        <f t="shared" si="1"/>
        <v>Positive</v>
      </c>
      <c r="V100" s="229"/>
    </row>
    <row r="101" spans="1:22">
      <c r="A101" s="203" t="s">
        <v>893</v>
      </c>
      <c r="B101" s="200">
        <v>1</v>
      </c>
      <c r="C101" s="200">
        <v>120</v>
      </c>
      <c r="D101" s="200" t="s">
        <v>4</v>
      </c>
      <c r="E101" s="200" t="s">
        <v>406</v>
      </c>
      <c r="F101" s="203" t="s">
        <v>894</v>
      </c>
      <c r="G101" s="200" t="s">
        <v>4</v>
      </c>
      <c r="H101" s="200" t="s">
        <v>406</v>
      </c>
      <c r="I101" s="200">
        <v>255</v>
      </c>
      <c r="J101" s="269">
        <v>0.28571400000000002</v>
      </c>
      <c r="K101" s="200">
        <v>10</v>
      </c>
      <c r="L101" s="200">
        <v>75</v>
      </c>
      <c r="M101" s="200"/>
      <c r="N101" s="200">
        <v>3</v>
      </c>
      <c r="O101" s="200" t="s">
        <v>4</v>
      </c>
      <c r="P101" s="200" t="s">
        <v>406</v>
      </c>
      <c r="Q101" s="200" t="s">
        <v>4</v>
      </c>
      <c r="R101" s="200" t="s">
        <v>406</v>
      </c>
      <c r="S101" s="200">
        <v>466</v>
      </c>
      <c r="T101" s="200">
        <v>0.56999999999999995</v>
      </c>
      <c r="U101" s="200" t="str">
        <f t="shared" si="1"/>
        <v>Positive</v>
      </c>
      <c r="V101" s="200"/>
    </row>
    <row r="102" spans="1:22">
      <c r="A102" s="203" t="s">
        <v>895</v>
      </c>
      <c r="B102" s="200">
        <v>1</v>
      </c>
      <c r="C102" s="200">
        <v>120</v>
      </c>
      <c r="D102" s="200" t="s">
        <v>4</v>
      </c>
      <c r="E102" s="200" t="s">
        <v>406</v>
      </c>
      <c r="F102" s="203" t="s">
        <v>896</v>
      </c>
      <c r="G102" s="200" t="s">
        <v>4</v>
      </c>
      <c r="H102" s="200" t="s">
        <v>406</v>
      </c>
      <c r="I102" s="200">
        <v>255</v>
      </c>
      <c r="J102" s="269">
        <v>0.28571400000000002</v>
      </c>
      <c r="K102" s="200">
        <v>10</v>
      </c>
      <c r="L102" s="200">
        <v>75</v>
      </c>
      <c r="M102" s="200"/>
      <c r="N102" s="200">
        <v>3</v>
      </c>
      <c r="O102" s="200" t="s">
        <v>4</v>
      </c>
      <c r="P102" s="200" t="s">
        <v>406</v>
      </c>
      <c r="Q102" s="200" t="s">
        <v>4</v>
      </c>
      <c r="R102" s="200" t="s">
        <v>406</v>
      </c>
      <c r="S102" s="200">
        <v>467</v>
      </c>
      <c r="T102" s="200">
        <v>0.53191500000000003</v>
      </c>
      <c r="U102" s="200" t="str">
        <f t="shared" si="1"/>
        <v>Positive</v>
      </c>
      <c r="V102" s="200"/>
    </row>
    <row r="103" spans="1:22">
      <c r="A103" s="203" t="s">
        <v>897</v>
      </c>
      <c r="B103" s="200">
        <v>1</v>
      </c>
      <c r="C103" s="200">
        <v>120</v>
      </c>
      <c r="D103" s="200" t="s">
        <v>4</v>
      </c>
      <c r="E103" s="200" t="s">
        <v>406</v>
      </c>
      <c r="F103" s="256" t="s">
        <v>898</v>
      </c>
      <c r="G103" s="257" t="s">
        <v>4</v>
      </c>
      <c r="H103" s="257" t="s">
        <v>406</v>
      </c>
      <c r="I103" s="257">
        <v>256</v>
      </c>
      <c r="J103" s="270">
        <v>0.19</v>
      </c>
      <c r="K103" s="257">
        <v>10</v>
      </c>
      <c r="L103" s="257">
        <v>94</v>
      </c>
      <c r="M103" s="257"/>
      <c r="N103" s="257">
        <v>3</v>
      </c>
      <c r="O103" s="257" t="s">
        <v>4</v>
      </c>
      <c r="P103" s="257" t="s">
        <v>406</v>
      </c>
      <c r="Q103" s="257" t="s">
        <v>4</v>
      </c>
      <c r="R103" s="257" t="s">
        <v>406</v>
      </c>
      <c r="S103" s="257">
        <v>468</v>
      </c>
      <c r="T103" s="257">
        <v>0.20618600000000001</v>
      </c>
      <c r="U103" s="257" t="str">
        <f t="shared" si="1"/>
        <v>Negative</v>
      </c>
      <c r="V103" s="257"/>
    </row>
    <row r="104" spans="1:22">
      <c r="A104" s="203" t="s">
        <v>899</v>
      </c>
      <c r="B104" s="200">
        <v>1</v>
      </c>
      <c r="C104" s="200">
        <v>120</v>
      </c>
      <c r="D104" s="200" t="s">
        <v>4</v>
      </c>
      <c r="E104" s="200" t="s">
        <v>406</v>
      </c>
      <c r="F104" s="256" t="s">
        <v>900</v>
      </c>
      <c r="G104" s="257" t="s">
        <v>4</v>
      </c>
      <c r="H104" s="257" t="s">
        <v>406</v>
      </c>
      <c r="I104" s="257">
        <v>256</v>
      </c>
      <c r="J104" s="270">
        <v>0.19</v>
      </c>
      <c r="K104" s="257">
        <v>10</v>
      </c>
      <c r="L104" s="257">
        <v>94</v>
      </c>
      <c r="M104" s="257"/>
      <c r="N104" s="257">
        <v>3</v>
      </c>
      <c r="O104" s="257" t="s">
        <v>4</v>
      </c>
      <c r="P104" s="257" t="s">
        <v>406</v>
      </c>
      <c r="Q104" s="257" t="s">
        <v>4</v>
      </c>
      <c r="R104" s="257" t="s">
        <v>406</v>
      </c>
      <c r="S104" s="257">
        <v>469</v>
      </c>
      <c r="T104" s="257">
        <v>0.29411799999999999</v>
      </c>
      <c r="U104" s="257" t="str">
        <f t="shared" si="1"/>
        <v>Negative</v>
      </c>
      <c r="V104" s="257"/>
    </row>
    <row r="105" spans="1:22">
      <c r="A105" s="209" t="s">
        <v>901</v>
      </c>
      <c r="B105" s="207">
        <v>1</v>
      </c>
      <c r="C105" s="207">
        <v>120</v>
      </c>
      <c r="D105" s="207" t="s">
        <v>4</v>
      </c>
      <c r="E105" s="207" t="s">
        <v>406</v>
      </c>
      <c r="F105" s="209" t="s">
        <v>902</v>
      </c>
      <c r="G105" s="207" t="s">
        <v>4</v>
      </c>
      <c r="H105" s="207" t="s">
        <v>406</v>
      </c>
      <c r="I105" s="207">
        <v>230</v>
      </c>
      <c r="J105" s="268">
        <v>0.35</v>
      </c>
      <c r="K105" s="207">
        <v>14</v>
      </c>
      <c r="L105" s="207">
        <v>96</v>
      </c>
      <c r="M105" s="207"/>
      <c r="N105" s="207">
        <v>3</v>
      </c>
      <c r="O105" s="207" t="s">
        <v>4</v>
      </c>
      <c r="P105" s="207" t="s">
        <v>406</v>
      </c>
      <c r="Q105" s="207" t="s">
        <v>4</v>
      </c>
      <c r="R105" s="207" t="s">
        <v>406</v>
      </c>
      <c r="S105" s="207">
        <v>405</v>
      </c>
      <c r="T105" s="207">
        <v>0.368421</v>
      </c>
      <c r="U105" s="207" t="str">
        <f t="shared" si="1"/>
        <v>Negative</v>
      </c>
      <c r="V105" s="207" t="s">
        <v>534</v>
      </c>
    </row>
    <row r="106" spans="1:22">
      <c r="A106" s="209" t="s">
        <v>903</v>
      </c>
      <c r="B106" s="207">
        <v>1</v>
      </c>
      <c r="C106" s="207">
        <v>120</v>
      </c>
      <c r="D106" s="207" t="s">
        <v>4</v>
      </c>
      <c r="E106" s="207" t="s">
        <v>406</v>
      </c>
      <c r="F106" s="209" t="s">
        <v>904</v>
      </c>
      <c r="G106" s="207" t="s">
        <v>4</v>
      </c>
      <c r="H106" s="207" t="s">
        <v>406</v>
      </c>
      <c r="I106" s="207">
        <v>230</v>
      </c>
      <c r="J106" s="268">
        <v>0.35</v>
      </c>
      <c r="K106" s="207">
        <v>14</v>
      </c>
      <c r="L106" s="207">
        <v>96</v>
      </c>
      <c r="M106" s="207"/>
      <c r="N106" s="207">
        <v>3</v>
      </c>
      <c r="O106" s="207" t="s">
        <v>4</v>
      </c>
      <c r="P106" s="207" t="s">
        <v>406</v>
      </c>
      <c r="Q106" s="207" t="s">
        <v>4</v>
      </c>
      <c r="R106" s="207" t="s">
        <v>406</v>
      </c>
      <c r="S106" s="207">
        <v>406</v>
      </c>
      <c r="T106" s="207">
        <v>0.33663399999999999</v>
      </c>
      <c r="U106" s="207" t="str">
        <f t="shared" si="1"/>
        <v>Negative</v>
      </c>
      <c r="V106" s="207" t="s">
        <v>534</v>
      </c>
    </row>
    <row r="107" spans="1:22">
      <c r="A107" s="209" t="s">
        <v>905</v>
      </c>
      <c r="B107" s="207">
        <v>1</v>
      </c>
      <c r="C107" s="207">
        <v>120</v>
      </c>
      <c r="D107" s="207" t="s">
        <v>4</v>
      </c>
      <c r="E107" s="207" t="s">
        <v>406</v>
      </c>
      <c r="F107" s="209" t="s">
        <v>906</v>
      </c>
      <c r="G107" s="207" t="s">
        <v>4</v>
      </c>
      <c r="H107" s="207" t="s">
        <v>406</v>
      </c>
      <c r="I107" s="207">
        <v>231</v>
      </c>
      <c r="J107" s="268">
        <v>0.28571400000000002</v>
      </c>
      <c r="K107" s="207">
        <v>14</v>
      </c>
      <c r="L107" s="207">
        <v>109</v>
      </c>
      <c r="M107" s="207"/>
      <c r="N107" s="207">
        <v>3</v>
      </c>
      <c r="O107" s="207" t="s">
        <v>4</v>
      </c>
      <c r="P107" s="207" t="s">
        <v>406</v>
      </c>
      <c r="Q107" s="207" t="s">
        <v>4</v>
      </c>
      <c r="R107" s="207" t="s">
        <v>406</v>
      </c>
      <c r="S107" s="207">
        <v>407</v>
      </c>
      <c r="T107" s="207">
        <v>0.29347800000000002</v>
      </c>
      <c r="U107" s="207" t="str">
        <f t="shared" si="1"/>
        <v>Negative</v>
      </c>
      <c r="V107" s="207" t="s">
        <v>534</v>
      </c>
    </row>
    <row r="108" spans="1:22">
      <c r="A108" s="209" t="s">
        <v>907</v>
      </c>
      <c r="B108" s="207">
        <v>1</v>
      </c>
      <c r="C108" s="207">
        <v>120</v>
      </c>
      <c r="D108" s="207" t="s">
        <v>4</v>
      </c>
      <c r="E108" s="207" t="s">
        <v>406</v>
      </c>
      <c r="F108" s="209" t="s">
        <v>908</v>
      </c>
      <c r="G108" s="207" t="s">
        <v>4</v>
      </c>
      <c r="H108" s="207" t="s">
        <v>406</v>
      </c>
      <c r="I108" s="207">
        <v>231</v>
      </c>
      <c r="J108" s="268">
        <v>0.28571400000000002</v>
      </c>
      <c r="K108" s="207">
        <v>14</v>
      </c>
      <c r="L108" s="207">
        <v>109</v>
      </c>
      <c r="M108" s="207"/>
      <c r="N108" s="207">
        <v>3</v>
      </c>
      <c r="O108" s="207" t="s">
        <v>4</v>
      </c>
      <c r="P108" s="207" t="s">
        <v>406</v>
      </c>
      <c r="Q108" s="207" t="s">
        <v>4</v>
      </c>
      <c r="R108" s="207" t="s">
        <v>406</v>
      </c>
      <c r="S108" s="207">
        <v>408</v>
      </c>
      <c r="T108" s="207">
        <v>0.29591800000000001</v>
      </c>
      <c r="U108" s="207" t="str">
        <f t="shared" si="1"/>
        <v>Negative</v>
      </c>
      <c r="V108" s="207" t="s">
        <v>534</v>
      </c>
    </row>
    <row r="109" spans="1:22">
      <c r="A109" s="203" t="s">
        <v>909</v>
      </c>
      <c r="B109" s="200">
        <v>1</v>
      </c>
      <c r="C109" s="200">
        <v>120</v>
      </c>
      <c r="D109" s="200" t="s">
        <v>5</v>
      </c>
      <c r="E109" s="200" t="s">
        <v>406</v>
      </c>
      <c r="F109" s="203" t="s">
        <v>910</v>
      </c>
      <c r="G109" s="200" t="s">
        <v>5</v>
      </c>
      <c r="H109" s="200" t="s">
        <v>406</v>
      </c>
      <c r="I109" s="200">
        <v>786</v>
      </c>
      <c r="J109" s="269">
        <v>0.38613900000000001</v>
      </c>
      <c r="K109" s="200">
        <v>105</v>
      </c>
      <c r="L109" s="200"/>
      <c r="M109" s="200"/>
      <c r="N109" s="200">
        <v>1</v>
      </c>
      <c r="O109" s="200" t="s">
        <v>5</v>
      </c>
      <c r="P109" s="200" t="s">
        <v>406</v>
      </c>
      <c r="Q109" s="200" t="s">
        <v>5</v>
      </c>
      <c r="R109" s="200" t="s">
        <v>406</v>
      </c>
      <c r="S109" s="200">
        <v>872</v>
      </c>
      <c r="T109" s="200">
        <v>2.29</v>
      </c>
      <c r="U109" s="200" t="str">
        <f t="shared" si="1"/>
        <v>Positive</v>
      </c>
      <c r="V109" s="200"/>
    </row>
    <row r="110" spans="1:22">
      <c r="A110" s="203" t="s">
        <v>911</v>
      </c>
      <c r="B110" s="200">
        <v>1</v>
      </c>
      <c r="C110" s="200">
        <v>120</v>
      </c>
      <c r="D110" s="200" t="s">
        <v>5</v>
      </c>
      <c r="E110" s="200" t="s">
        <v>406</v>
      </c>
      <c r="F110" s="203" t="s">
        <v>912</v>
      </c>
      <c r="G110" s="200" t="s">
        <v>5</v>
      </c>
      <c r="H110" s="200" t="s">
        <v>406</v>
      </c>
      <c r="I110" s="200">
        <v>786</v>
      </c>
      <c r="J110" s="269">
        <v>0.38613900000000001</v>
      </c>
      <c r="K110" s="200">
        <v>105</v>
      </c>
      <c r="L110" s="200"/>
      <c r="M110" s="200"/>
      <c r="N110" s="200">
        <v>1</v>
      </c>
      <c r="O110" s="200" t="s">
        <v>380</v>
      </c>
      <c r="P110" s="200" t="s">
        <v>15</v>
      </c>
      <c r="Q110" s="200" t="s">
        <v>14</v>
      </c>
      <c r="R110" s="200" t="s">
        <v>15</v>
      </c>
      <c r="S110" s="200">
        <v>871</v>
      </c>
      <c r="T110" s="200">
        <v>2.8144300000000002</v>
      </c>
      <c r="U110" s="200" t="str">
        <f t="shared" si="1"/>
        <v>Positive</v>
      </c>
      <c r="V110" s="200"/>
    </row>
    <row r="111" spans="1:22">
      <c r="A111" s="226" t="s">
        <v>913</v>
      </c>
      <c r="B111" s="225">
        <v>1</v>
      </c>
      <c r="C111" s="225">
        <v>120</v>
      </c>
      <c r="D111" s="225" t="s">
        <v>513</v>
      </c>
      <c r="E111" s="225" t="s">
        <v>406</v>
      </c>
      <c r="F111" s="226" t="s">
        <v>914</v>
      </c>
      <c r="G111" s="225" t="s">
        <v>5</v>
      </c>
      <c r="H111" s="225" t="s">
        <v>406</v>
      </c>
      <c r="I111" s="225">
        <v>566</v>
      </c>
      <c r="J111" s="225">
        <v>0.247525</v>
      </c>
      <c r="K111" s="225">
        <v>19</v>
      </c>
      <c r="L111" s="225">
        <v>104</v>
      </c>
      <c r="M111" s="225"/>
      <c r="N111" s="225">
        <v>2</v>
      </c>
      <c r="O111" s="225" t="s">
        <v>5</v>
      </c>
      <c r="P111" s="225" t="s">
        <v>406</v>
      </c>
      <c r="Q111" s="225" t="s">
        <v>5</v>
      </c>
      <c r="R111" s="225" t="s">
        <v>406</v>
      </c>
      <c r="S111" s="225">
        <v>689</v>
      </c>
      <c r="T111" s="225">
        <v>1.66337</v>
      </c>
      <c r="U111" s="249" t="str">
        <f t="shared" si="1"/>
        <v>Positive</v>
      </c>
      <c r="V111" s="225"/>
    </row>
    <row r="112" spans="1:22">
      <c r="A112" s="226" t="s">
        <v>915</v>
      </c>
      <c r="B112" s="225">
        <v>1</v>
      </c>
      <c r="C112" s="225">
        <v>120</v>
      </c>
      <c r="D112" s="225" t="s">
        <v>513</v>
      </c>
      <c r="E112" s="225" t="s">
        <v>406</v>
      </c>
      <c r="F112" s="226" t="s">
        <v>916</v>
      </c>
      <c r="G112" s="225" t="s">
        <v>5</v>
      </c>
      <c r="H112" s="225" t="s">
        <v>406</v>
      </c>
      <c r="I112" s="225">
        <v>566</v>
      </c>
      <c r="J112" s="225">
        <v>0.247525</v>
      </c>
      <c r="K112" s="225">
        <v>19</v>
      </c>
      <c r="L112" s="225">
        <v>104</v>
      </c>
      <c r="M112" s="225"/>
      <c r="N112" s="225">
        <v>2</v>
      </c>
      <c r="O112" s="225" t="s">
        <v>5</v>
      </c>
      <c r="P112" s="225" t="s">
        <v>406</v>
      </c>
      <c r="Q112" s="225" t="s">
        <v>5</v>
      </c>
      <c r="R112" s="225" t="s">
        <v>406</v>
      </c>
      <c r="S112" s="225">
        <v>690</v>
      </c>
      <c r="T112" s="225">
        <v>1.7096800000000001</v>
      </c>
      <c r="U112" s="249" t="str">
        <f t="shared" si="1"/>
        <v>Positive</v>
      </c>
      <c r="V112" s="225"/>
    </row>
    <row r="113" spans="1:22">
      <c r="A113" s="226" t="s">
        <v>917</v>
      </c>
      <c r="B113" s="225">
        <v>1</v>
      </c>
      <c r="C113" s="263" t="s">
        <v>918</v>
      </c>
      <c r="D113" s="225" t="s">
        <v>513</v>
      </c>
      <c r="E113" s="225" t="s">
        <v>406</v>
      </c>
      <c r="F113" s="273" t="s">
        <v>919</v>
      </c>
      <c r="G113" s="261" t="s">
        <v>521</v>
      </c>
      <c r="H113" s="261" t="s">
        <v>406</v>
      </c>
      <c r="I113" s="261">
        <v>567</v>
      </c>
      <c r="J113" s="261">
        <v>0.20833299999999999</v>
      </c>
      <c r="K113" s="261">
        <v>19</v>
      </c>
      <c r="L113" s="261"/>
      <c r="M113" s="261"/>
      <c r="N113" s="261">
        <v>2</v>
      </c>
      <c r="O113" s="274" t="s">
        <v>0</v>
      </c>
      <c r="P113" s="274" t="s">
        <v>0</v>
      </c>
      <c r="Q113" s="261" t="s">
        <v>521</v>
      </c>
      <c r="R113" s="261" t="s">
        <v>406</v>
      </c>
      <c r="S113" s="261"/>
      <c r="T113" s="274" t="s">
        <v>533</v>
      </c>
      <c r="U113" s="274" t="s">
        <v>533</v>
      </c>
      <c r="V113" s="261"/>
    </row>
    <row r="114" spans="1:22">
      <c r="A114" s="203" t="s">
        <v>920</v>
      </c>
      <c r="B114" s="200">
        <v>1</v>
      </c>
      <c r="C114" s="200">
        <v>120</v>
      </c>
      <c r="D114" s="200" t="s">
        <v>5</v>
      </c>
      <c r="E114" s="200" t="s">
        <v>406</v>
      </c>
      <c r="F114" s="203" t="s">
        <v>921</v>
      </c>
      <c r="G114" s="200" t="s">
        <v>14</v>
      </c>
      <c r="H114" s="200" t="s">
        <v>15</v>
      </c>
      <c r="I114" s="200">
        <v>59</v>
      </c>
      <c r="J114" s="200">
        <v>0.264706</v>
      </c>
      <c r="K114" s="200">
        <v>40</v>
      </c>
      <c r="L114" s="200"/>
      <c r="M114" s="200"/>
      <c r="N114" s="200">
        <v>2</v>
      </c>
      <c r="O114" s="200" t="s">
        <v>380</v>
      </c>
      <c r="P114" s="200" t="s">
        <v>15</v>
      </c>
      <c r="Q114" s="200" t="s">
        <v>14</v>
      </c>
      <c r="R114" s="200" t="s">
        <v>15</v>
      </c>
      <c r="S114" s="200">
        <v>214</v>
      </c>
      <c r="T114" s="200">
        <v>2.2020200000000001</v>
      </c>
      <c r="U114" s="200" t="str">
        <f t="shared" si="1"/>
        <v>Positive</v>
      </c>
      <c r="V114" s="200"/>
    </row>
    <row r="115" spans="1:22">
      <c r="A115" s="203" t="s">
        <v>922</v>
      </c>
      <c r="B115" s="200">
        <v>1</v>
      </c>
      <c r="C115" s="200">
        <v>120</v>
      </c>
      <c r="D115" s="200" t="s">
        <v>5</v>
      </c>
      <c r="E115" s="200" t="s">
        <v>406</v>
      </c>
      <c r="F115" s="256" t="s">
        <v>923</v>
      </c>
      <c r="G115" s="257" t="s">
        <v>5</v>
      </c>
      <c r="H115" s="257" t="s">
        <v>406</v>
      </c>
      <c r="I115" s="257">
        <v>60</v>
      </c>
      <c r="J115" s="257">
        <v>0.255102</v>
      </c>
      <c r="K115" s="257">
        <v>40</v>
      </c>
      <c r="L115" s="257">
        <v>105</v>
      </c>
      <c r="M115" s="257"/>
      <c r="N115" s="257">
        <v>2</v>
      </c>
      <c r="O115" s="257" t="s">
        <v>5</v>
      </c>
      <c r="P115" s="257" t="s">
        <v>406</v>
      </c>
      <c r="Q115" s="257" t="s">
        <v>5</v>
      </c>
      <c r="R115" s="257" t="s">
        <v>406</v>
      </c>
      <c r="S115" s="257">
        <v>215</v>
      </c>
      <c r="T115" s="257">
        <v>1.2451000000000001</v>
      </c>
      <c r="U115" s="257" t="str">
        <f t="shared" si="1"/>
        <v>Positive</v>
      </c>
      <c r="V115" s="257"/>
    </row>
    <row r="116" spans="1:22">
      <c r="A116" s="203" t="s">
        <v>924</v>
      </c>
      <c r="B116" s="200">
        <v>1</v>
      </c>
      <c r="C116" s="200">
        <v>120</v>
      </c>
      <c r="D116" s="200" t="s">
        <v>5</v>
      </c>
      <c r="E116" s="200" t="s">
        <v>406</v>
      </c>
      <c r="F116" s="256" t="s">
        <v>925</v>
      </c>
      <c r="G116" s="257" t="s">
        <v>5</v>
      </c>
      <c r="H116" s="257" t="s">
        <v>406</v>
      </c>
      <c r="I116" s="257">
        <v>60</v>
      </c>
      <c r="J116" s="257">
        <v>0.255102</v>
      </c>
      <c r="K116" s="257">
        <v>40</v>
      </c>
      <c r="L116" s="257">
        <v>105</v>
      </c>
      <c r="M116" s="257"/>
      <c r="N116" s="257">
        <v>2</v>
      </c>
      <c r="O116" s="257" t="s">
        <v>5</v>
      </c>
      <c r="P116" s="257" t="s">
        <v>406</v>
      </c>
      <c r="Q116" s="257" t="s">
        <v>5</v>
      </c>
      <c r="R116" s="257" t="s">
        <v>406</v>
      </c>
      <c r="S116" s="257">
        <v>216</v>
      </c>
      <c r="T116" s="257">
        <v>1.1087</v>
      </c>
      <c r="U116" s="257" t="str">
        <f t="shared" si="1"/>
        <v>Positive</v>
      </c>
      <c r="V116" s="257"/>
    </row>
    <row r="117" spans="1:22">
      <c r="A117" s="226" t="s">
        <v>926</v>
      </c>
      <c r="B117" s="225">
        <v>1</v>
      </c>
      <c r="C117" s="225">
        <v>120</v>
      </c>
      <c r="D117" s="225" t="s">
        <v>5</v>
      </c>
      <c r="E117" s="225" t="s">
        <v>406</v>
      </c>
      <c r="F117" s="226" t="s">
        <v>927</v>
      </c>
      <c r="G117" s="225" t="s">
        <v>5</v>
      </c>
      <c r="H117" s="225" t="s">
        <v>406</v>
      </c>
      <c r="I117" s="225">
        <v>445</v>
      </c>
      <c r="J117" s="225">
        <v>0.32</v>
      </c>
      <c r="K117" s="225">
        <v>104</v>
      </c>
      <c r="L117" s="225"/>
      <c r="M117" s="225"/>
      <c r="N117" s="225">
        <v>1</v>
      </c>
      <c r="O117" s="225" t="s">
        <v>380</v>
      </c>
      <c r="P117" s="225" t="s">
        <v>15</v>
      </c>
      <c r="Q117" s="225" t="s">
        <v>14</v>
      </c>
      <c r="R117" s="225" t="s">
        <v>15</v>
      </c>
      <c r="S117" s="225">
        <v>531</v>
      </c>
      <c r="T117" s="225">
        <v>0.8125</v>
      </c>
      <c r="U117" s="249" t="str">
        <f t="shared" si="1"/>
        <v>Positive</v>
      </c>
      <c r="V117" s="225"/>
    </row>
    <row r="118" spans="1:22">
      <c r="A118" s="226" t="s">
        <v>928</v>
      </c>
      <c r="B118" s="225">
        <v>1</v>
      </c>
      <c r="C118" s="225">
        <v>120</v>
      </c>
      <c r="D118" s="225" t="s">
        <v>5</v>
      </c>
      <c r="E118" s="225" t="s">
        <v>406</v>
      </c>
      <c r="F118" s="226" t="s">
        <v>929</v>
      </c>
      <c r="G118" s="225" t="s">
        <v>5</v>
      </c>
      <c r="H118" s="225" t="s">
        <v>406</v>
      </c>
      <c r="I118" s="225">
        <v>445</v>
      </c>
      <c r="J118" s="225">
        <v>0.32</v>
      </c>
      <c r="K118" s="225">
        <v>104</v>
      </c>
      <c r="L118" s="225"/>
      <c r="M118" s="225"/>
      <c r="N118" s="225">
        <v>1</v>
      </c>
      <c r="O118" s="225" t="s">
        <v>5</v>
      </c>
      <c r="P118" s="225" t="s">
        <v>406</v>
      </c>
      <c r="Q118" s="225" t="s">
        <v>5</v>
      </c>
      <c r="R118" s="225" t="s">
        <v>406</v>
      </c>
      <c r="S118" s="225">
        <v>532</v>
      </c>
      <c r="T118" s="225">
        <v>1.2019200000000001</v>
      </c>
      <c r="U118" s="249" t="str">
        <f t="shared" si="1"/>
        <v>Positive</v>
      </c>
      <c r="V118" s="225"/>
    </row>
    <row r="119" spans="1:22">
      <c r="A119" s="203" t="s">
        <v>930</v>
      </c>
      <c r="B119" s="200">
        <v>1</v>
      </c>
      <c r="C119" s="200">
        <v>120</v>
      </c>
      <c r="D119" s="200" t="s">
        <v>521</v>
      </c>
      <c r="E119" s="200" t="s">
        <v>406</v>
      </c>
      <c r="F119" s="203" t="s">
        <v>931</v>
      </c>
      <c r="G119" s="200" t="s">
        <v>521</v>
      </c>
      <c r="H119" s="200" t="s">
        <v>406</v>
      </c>
      <c r="I119" s="200">
        <v>75</v>
      </c>
      <c r="J119" s="200">
        <v>0.2</v>
      </c>
      <c r="K119" s="200">
        <v>24</v>
      </c>
      <c r="L119" s="200">
        <v>120</v>
      </c>
      <c r="M119" s="200"/>
      <c r="N119" s="200">
        <v>2</v>
      </c>
      <c r="O119" s="200" t="s">
        <v>521</v>
      </c>
      <c r="P119" s="200" t="s">
        <v>406</v>
      </c>
      <c r="Q119" s="200" t="s">
        <v>521</v>
      </c>
      <c r="R119" s="200" t="s">
        <v>406</v>
      </c>
      <c r="S119" s="200">
        <v>215</v>
      </c>
      <c r="T119" s="200">
        <v>0.28431400000000001</v>
      </c>
      <c r="U119" s="200" t="str">
        <f t="shared" si="1"/>
        <v>Negative</v>
      </c>
      <c r="V119" s="200"/>
    </row>
    <row r="120" spans="1:22">
      <c r="A120" s="203" t="s">
        <v>932</v>
      </c>
      <c r="B120" s="200">
        <v>1</v>
      </c>
      <c r="C120" s="200">
        <v>120</v>
      </c>
      <c r="D120" s="200" t="s">
        <v>521</v>
      </c>
      <c r="E120" s="200" t="s">
        <v>406</v>
      </c>
      <c r="F120" s="203" t="s">
        <v>933</v>
      </c>
      <c r="G120" s="200" t="s">
        <v>521</v>
      </c>
      <c r="H120" s="200" t="s">
        <v>406</v>
      </c>
      <c r="I120" s="200">
        <v>75</v>
      </c>
      <c r="J120" s="200">
        <v>0.2</v>
      </c>
      <c r="K120" s="200">
        <v>24</v>
      </c>
      <c r="L120" s="200">
        <v>120</v>
      </c>
      <c r="M120" s="200"/>
      <c r="N120" s="200">
        <v>2</v>
      </c>
      <c r="O120" s="200" t="s">
        <v>380</v>
      </c>
      <c r="P120" s="200" t="s">
        <v>15</v>
      </c>
      <c r="Q120" s="200" t="s">
        <v>14</v>
      </c>
      <c r="R120" s="200" t="s">
        <v>15</v>
      </c>
      <c r="S120" s="200">
        <v>216</v>
      </c>
      <c r="T120" s="200">
        <v>0.228571</v>
      </c>
      <c r="U120" s="200" t="str">
        <f t="shared" si="1"/>
        <v>Negative</v>
      </c>
      <c r="V120" s="200"/>
    </row>
    <row r="121" spans="1:22">
      <c r="A121" s="203" t="s">
        <v>934</v>
      </c>
      <c r="B121" s="200">
        <v>1</v>
      </c>
      <c r="C121" s="200">
        <v>120</v>
      </c>
      <c r="D121" s="200" t="s">
        <v>521</v>
      </c>
      <c r="E121" s="200" t="s">
        <v>406</v>
      </c>
      <c r="F121" s="256" t="s">
        <v>935</v>
      </c>
      <c r="G121" s="257" t="s">
        <v>14</v>
      </c>
      <c r="H121" s="257" t="s">
        <v>15</v>
      </c>
      <c r="I121" s="257">
        <v>76</v>
      </c>
      <c r="J121" s="257">
        <v>0.60396000000000005</v>
      </c>
      <c r="K121" s="257">
        <v>24</v>
      </c>
      <c r="L121" s="257"/>
      <c r="M121" s="257"/>
      <c r="N121" s="257">
        <v>2</v>
      </c>
      <c r="O121" s="257" t="s">
        <v>380</v>
      </c>
      <c r="P121" s="257" t="s">
        <v>15</v>
      </c>
      <c r="Q121" s="257" t="s">
        <v>14</v>
      </c>
      <c r="R121" s="257" t="s">
        <v>15</v>
      </c>
      <c r="S121" s="257">
        <v>217</v>
      </c>
      <c r="T121" s="257">
        <v>3.2692299999999999</v>
      </c>
      <c r="U121" s="257" t="str">
        <f t="shared" si="1"/>
        <v>Positive</v>
      </c>
      <c r="V121" s="257"/>
    </row>
    <row r="122" spans="1:22">
      <c r="A122" s="226" t="s">
        <v>936</v>
      </c>
      <c r="B122" s="225">
        <v>1</v>
      </c>
      <c r="C122" s="225">
        <v>120</v>
      </c>
      <c r="D122" s="225" t="s">
        <v>521</v>
      </c>
      <c r="E122" s="225" t="s">
        <v>406</v>
      </c>
      <c r="F122" s="226" t="s">
        <v>937</v>
      </c>
      <c r="G122" s="225" t="s">
        <v>521</v>
      </c>
      <c r="H122" s="225" t="s">
        <v>406</v>
      </c>
      <c r="I122" s="225">
        <v>49</v>
      </c>
      <c r="J122" s="225">
        <v>0.23711299999999999</v>
      </c>
      <c r="K122" s="225">
        <v>56</v>
      </c>
      <c r="L122" s="225"/>
      <c r="M122" s="225"/>
      <c r="N122" s="225">
        <v>2</v>
      </c>
      <c r="O122" s="225" t="s">
        <v>521</v>
      </c>
      <c r="P122" s="225" t="s">
        <v>406</v>
      </c>
      <c r="Q122" s="225" t="s">
        <v>521</v>
      </c>
      <c r="R122" s="225" t="s">
        <v>406</v>
      </c>
      <c r="S122" s="225">
        <v>230</v>
      </c>
      <c r="T122" s="225">
        <v>0.67708299999999999</v>
      </c>
      <c r="U122" s="249" t="str">
        <f t="shared" si="1"/>
        <v>Positive</v>
      </c>
      <c r="V122" s="225"/>
    </row>
    <row r="123" spans="1:22">
      <c r="A123" s="226" t="s">
        <v>938</v>
      </c>
      <c r="B123" s="225">
        <v>1</v>
      </c>
      <c r="C123" s="225">
        <v>120</v>
      </c>
      <c r="D123" s="225" t="s">
        <v>521</v>
      </c>
      <c r="E123" s="225" t="s">
        <v>406</v>
      </c>
      <c r="F123" s="226" t="s">
        <v>939</v>
      </c>
      <c r="G123" s="225" t="s">
        <v>521</v>
      </c>
      <c r="H123" s="225" t="s">
        <v>406</v>
      </c>
      <c r="I123" s="225">
        <v>49</v>
      </c>
      <c r="J123" s="225">
        <v>0.23711299999999999</v>
      </c>
      <c r="K123" s="225">
        <v>56</v>
      </c>
      <c r="L123" s="225">
        <v>104</v>
      </c>
      <c r="M123" s="225"/>
      <c r="N123" s="225">
        <v>2</v>
      </c>
      <c r="O123" s="225" t="s">
        <v>521</v>
      </c>
      <c r="P123" s="225" t="s">
        <v>406</v>
      </c>
      <c r="Q123" s="225" t="s">
        <v>521</v>
      </c>
      <c r="R123" s="225" t="s">
        <v>406</v>
      </c>
      <c r="S123" s="225">
        <v>231</v>
      </c>
      <c r="T123" s="225">
        <v>0.339806</v>
      </c>
      <c r="U123" s="249" t="str">
        <f t="shared" si="1"/>
        <v>Negative</v>
      </c>
      <c r="V123" s="225"/>
    </row>
    <row r="124" spans="1:22">
      <c r="A124" s="226" t="s">
        <v>940</v>
      </c>
      <c r="B124" s="225">
        <v>1</v>
      </c>
      <c r="C124" s="225">
        <v>120</v>
      </c>
      <c r="D124" s="225" t="s">
        <v>521</v>
      </c>
      <c r="E124" s="225" t="s">
        <v>406</v>
      </c>
      <c r="F124" s="226" t="s">
        <v>941</v>
      </c>
      <c r="G124" s="225" t="s">
        <v>521</v>
      </c>
      <c r="H124" s="225" t="s">
        <v>406</v>
      </c>
      <c r="I124" s="225">
        <v>49</v>
      </c>
      <c r="J124" s="225">
        <v>0.23711299999999999</v>
      </c>
      <c r="K124" s="225">
        <v>56</v>
      </c>
      <c r="L124" s="225">
        <v>104</v>
      </c>
      <c r="M124" s="225"/>
      <c r="N124" s="225">
        <v>2</v>
      </c>
      <c r="O124" s="225" t="s">
        <v>521</v>
      </c>
      <c r="P124" s="225" t="s">
        <v>406</v>
      </c>
      <c r="Q124" s="225" t="s">
        <v>521</v>
      </c>
      <c r="R124" s="225" t="s">
        <v>406</v>
      </c>
      <c r="S124" s="225">
        <v>232</v>
      </c>
      <c r="T124" s="225">
        <v>0.37735800000000003</v>
      </c>
      <c r="U124" s="249" t="str">
        <f t="shared" si="1"/>
        <v>Negative</v>
      </c>
      <c r="V124" s="225"/>
    </row>
    <row r="125" spans="1:22">
      <c r="A125" s="203" t="s">
        <v>942</v>
      </c>
      <c r="B125" s="200">
        <v>1</v>
      </c>
      <c r="C125" s="200">
        <v>120</v>
      </c>
      <c r="D125" s="200" t="s">
        <v>513</v>
      </c>
      <c r="E125" s="200" t="s">
        <v>406</v>
      </c>
      <c r="F125" s="203" t="s">
        <v>943</v>
      </c>
      <c r="G125" s="200" t="s">
        <v>5</v>
      </c>
      <c r="H125" s="200" t="s">
        <v>406</v>
      </c>
      <c r="I125" s="200">
        <v>305</v>
      </c>
      <c r="J125" s="200">
        <v>0.29126200000000002</v>
      </c>
      <c r="K125" s="200">
        <v>33</v>
      </c>
      <c r="L125" s="200">
        <v>103</v>
      </c>
      <c r="M125" s="200"/>
      <c r="N125" s="200">
        <v>3</v>
      </c>
      <c r="O125" s="200" t="s">
        <v>5</v>
      </c>
      <c r="P125" s="200" t="s">
        <v>406</v>
      </c>
      <c r="Q125" s="200" t="s">
        <v>5</v>
      </c>
      <c r="R125" s="200" t="s">
        <v>406</v>
      </c>
      <c r="S125" s="200">
        <v>598</v>
      </c>
      <c r="T125" s="200">
        <v>0.56435599999999997</v>
      </c>
      <c r="U125" s="200" t="str">
        <f t="shared" si="1"/>
        <v>Positive</v>
      </c>
      <c r="V125" s="200"/>
    </row>
    <row r="126" spans="1:22">
      <c r="A126" s="203" t="s">
        <v>944</v>
      </c>
      <c r="B126" s="200">
        <v>1</v>
      </c>
      <c r="C126" s="200">
        <v>120</v>
      </c>
      <c r="D126" s="200" t="s">
        <v>513</v>
      </c>
      <c r="E126" s="200" t="s">
        <v>406</v>
      </c>
      <c r="F126" s="203" t="s">
        <v>945</v>
      </c>
      <c r="G126" s="200" t="s">
        <v>5</v>
      </c>
      <c r="H126" s="200" t="s">
        <v>406</v>
      </c>
      <c r="I126" s="200">
        <v>305</v>
      </c>
      <c r="J126" s="200">
        <v>0.29126200000000002</v>
      </c>
      <c r="K126" s="200">
        <v>33</v>
      </c>
      <c r="L126" s="200">
        <v>103</v>
      </c>
      <c r="M126" s="200"/>
      <c r="N126" s="200">
        <v>3</v>
      </c>
      <c r="O126" s="200" t="s">
        <v>5</v>
      </c>
      <c r="P126" s="200" t="s">
        <v>406</v>
      </c>
      <c r="Q126" s="200" t="s">
        <v>5</v>
      </c>
      <c r="R126" s="200" t="s">
        <v>406</v>
      </c>
      <c r="S126" s="200">
        <v>599</v>
      </c>
      <c r="T126" s="200">
        <v>1.05941</v>
      </c>
      <c r="U126" s="200" t="str">
        <f t="shared" si="1"/>
        <v>Positive</v>
      </c>
      <c r="V126" s="200"/>
    </row>
    <row r="127" spans="1:22">
      <c r="A127" s="203" t="s">
        <v>946</v>
      </c>
      <c r="B127" s="200">
        <v>1</v>
      </c>
      <c r="C127" s="200">
        <v>120</v>
      </c>
      <c r="D127" s="200" t="s">
        <v>513</v>
      </c>
      <c r="E127" s="200" t="s">
        <v>406</v>
      </c>
      <c r="F127" s="256" t="s">
        <v>947</v>
      </c>
      <c r="G127" s="257" t="s">
        <v>521</v>
      </c>
      <c r="H127" s="257" t="s">
        <v>406</v>
      </c>
      <c r="I127" s="257">
        <v>306</v>
      </c>
      <c r="J127" s="257">
        <v>0.25</v>
      </c>
      <c r="K127" s="257">
        <v>33</v>
      </c>
      <c r="L127" s="257">
        <v>99</v>
      </c>
      <c r="M127" s="257"/>
      <c r="N127" s="257">
        <v>3</v>
      </c>
      <c r="O127" s="257" t="s">
        <v>521</v>
      </c>
      <c r="P127" s="257" t="s">
        <v>406</v>
      </c>
      <c r="Q127" s="257" t="s">
        <v>521</v>
      </c>
      <c r="R127" s="257" t="s">
        <v>406</v>
      </c>
      <c r="S127" s="257">
        <v>600</v>
      </c>
      <c r="T127" s="257">
        <v>0.153061</v>
      </c>
      <c r="U127" s="257" t="str">
        <f t="shared" si="1"/>
        <v>Negative</v>
      </c>
      <c r="V127" s="257"/>
    </row>
    <row r="128" spans="1:22">
      <c r="A128" s="203" t="s">
        <v>948</v>
      </c>
      <c r="B128" s="200">
        <v>1</v>
      </c>
      <c r="C128" s="200">
        <v>120</v>
      </c>
      <c r="D128" s="200" t="s">
        <v>513</v>
      </c>
      <c r="E128" s="200" t="s">
        <v>406</v>
      </c>
      <c r="F128" s="256" t="s">
        <v>949</v>
      </c>
      <c r="G128" s="257" t="s">
        <v>521</v>
      </c>
      <c r="H128" s="257" t="s">
        <v>406</v>
      </c>
      <c r="I128" s="257">
        <v>306</v>
      </c>
      <c r="J128" s="257">
        <v>0.25</v>
      </c>
      <c r="K128" s="257">
        <v>33</v>
      </c>
      <c r="L128" s="257">
        <v>99</v>
      </c>
      <c r="M128" s="257"/>
      <c r="N128" s="257">
        <v>3</v>
      </c>
      <c r="O128" s="257" t="s">
        <v>380</v>
      </c>
      <c r="P128" s="257" t="s">
        <v>15</v>
      </c>
      <c r="Q128" s="257" t="s">
        <v>14</v>
      </c>
      <c r="R128" s="257" t="s">
        <v>15</v>
      </c>
      <c r="S128" s="257">
        <v>601</v>
      </c>
      <c r="T128" s="257">
        <v>1.16327</v>
      </c>
      <c r="U128" s="257" t="str">
        <f t="shared" si="1"/>
        <v>Positive</v>
      </c>
      <c r="V128" s="257"/>
    </row>
    <row r="129" spans="1:22">
      <c r="A129" s="209" t="s">
        <v>950</v>
      </c>
      <c r="B129" s="207">
        <v>1</v>
      </c>
      <c r="C129" s="236" t="s">
        <v>951</v>
      </c>
      <c r="D129" s="207" t="s">
        <v>521</v>
      </c>
      <c r="E129" s="207" t="s">
        <v>406</v>
      </c>
      <c r="F129" s="209" t="s">
        <v>952</v>
      </c>
      <c r="G129" s="207" t="s">
        <v>521</v>
      </c>
      <c r="H129" s="207" t="s">
        <v>406</v>
      </c>
      <c r="I129" s="207">
        <v>49</v>
      </c>
      <c r="J129" s="207">
        <v>0.16831699999999999</v>
      </c>
      <c r="K129" s="207">
        <v>98</v>
      </c>
      <c r="L129" s="207"/>
      <c r="M129" s="207"/>
      <c r="N129" s="207">
        <v>1</v>
      </c>
      <c r="O129" s="218" t="s">
        <v>0</v>
      </c>
      <c r="P129" s="218" t="s">
        <v>0</v>
      </c>
      <c r="Q129" s="207" t="s">
        <v>521</v>
      </c>
      <c r="R129" s="207" t="s">
        <v>406</v>
      </c>
      <c r="S129" s="207"/>
      <c r="T129" s="218" t="s">
        <v>533</v>
      </c>
      <c r="U129" s="218" t="s">
        <v>533</v>
      </c>
      <c r="V129" s="207" t="s">
        <v>534</v>
      </c>
    </row>
    <row r="130" spans="1:22">
      <c r="A130" s="209" t="s">
        <v>953</v>
      </c>
      <c r="B130" s="207">
        <v>1</v>
      </c>
      <c r="C130" s="207">
        <v>120</v>
      </c>
      <c r="D130" s="207" t="s">
        <v>521</v>
      </c>
      <c r="E130" s="207" t="s">
        <v>406</v>
      </c>
      <c r="F130" s="209" t="s">
        <v>954</v>
      </c>
      <c r="G130" s="207" t="s">
        <v>521</v>
      </c>
      <c r="H130" s="207" t="s">
        <v>406</v>
      </c>
      <c r="I130" s="207">
        <v>49</v>
      </c>
      <c r="J130" s="207">
        <v>0.16831699999999999</v>
      </c>
      <c r="K130" s="207">
        <v>98</v>
      </c>
      <c r="L130" s="207"/>
      <c r="M130" s="207"/>
      <c r="N130" s="207">
        <v>1</v>
      </c>
      <c r="O130" s="207" t="s">
        <v>521</v>
      </c>
      <c r="P130" s="207" t="s">
        <v>406</v>
      </c>
      <c r="Q130" s="207" t="s">
        <v>521</v>
      </c>
      <c r="R130" s="207" t="s">
        <v>406</v>
      </c>
      <c r="S130" s="207">
        <v>128</v>
      </c>
      <c r="T130" s="207">
        <v>0.25</v>
      </c>
      <c r="U130" s="207" t="str">
        <f t="shared" si="1"/>
        <v>Negative</v>
      </c>
      <c r="V130" s="207" t="s">
        <v>534</v>
      </c>
    </row>
    <row r="131" spans="1:22">
      <c r="A131" s="203" t="s">
        <v>955</v>
      </c>
      <c r="B131" s="200">
        <v>1</v>
      </c>
      <c r="C131" s="200">
        <v>120</v>
      </c>
      <c r="D131" s="200" t="s">
        <v>956</v>
      </c>
      <c r="E131" s="200" t="s">
        <v>406</v>
      </c>
      <c r="F131" s="203" t="s">
        <v>957</v>
      </c>
      <c r="G131" s="200" t="s">
        <v>521</v>
      </c>
      <c r="H131" s="200" t="s">
        <v>406</v>
      </c>
      <c r="I131" s="200">
        <v>934</v>
      </c>
      <c r="J131" s="200">
        <v>0.19587599999999999</v>
      </c>
      <c r="K131" s="200">
        <v>20</v>
      </c>
      <c r="L131" s="200">
        <v>51</v>
      </c>
      <c r="M131" s="200">
        <v>115</v>
      </c>
      <c r="N131" s="200">
        <v>5</v>
      </c>
      <c r="O131" s="200" t="s">
        <v>521</v>
      </c>
      <c r="P131" s="200" t="s">
        <v>406</v>
      </c>
      <c r="Q131" s="200" t="s">
        <v>521</v>
      </c>
      <c r="R131" s="200" t="s">
        <v>406</v>
      </c>
      <c r="S131" s="200">
        <v>1168</v>
      </c>
      <c r="T131" s="200">
        <v>0.20192299999999999</v>
      </c>
      <c r="U131" s="200" t="str">
        <f t="shared" si="1"/>
        <v>Negative</v>
      </c>
      <c r="V131" s="200"/>
    </row>
    <row r="132" spans="1:22">
      <c r="A132" s="203" t="s">
        <v>958</v>
      </c>
      <c r="B132" s="200">
        <v>1</v>
      </c>
      <c r="C132" s="200">
        <v>120</v>
      </c>
      <c r="D132" s="200" t="s">
        <v>956</v>
      </c>
      <c r="E132" s="200" t="s">
        <v>406</v>
      </c>
      <c r="F132" s="203" t="s">
        <v>959</v>
      </c>
      <c r="G132" s="200" t="s">
        <v>521</v>
      </c>
      <c r="H132" s="200" t="s">
        <v>406</v>
      </c>
      <c r="I132" s="200">
        <v>934</v>
      </c>
      <c r="J132" s="200">
        <v>0.19587599999999999</v>
      </c>
      <c r="K132" s="200">
        <v>20</v>
      </c>
      <c r="L132" s="200">
        <v>51</v>
      </c>
      <c r="M132" s="200">
        <v>115</v>
      </c>
      <c r="N132" s="200">
        <v>5</v>
      </c>
      <c r="O132" s="200" t="s">
        <v>521</v>
      </c>
      <c r="P132" s="200" t="s">
        <v>406</v>
      </c>
      <c r="Q132" s="200" t="s">
        <v>521</v>
      </c>
      <c r="R132" s="200" t="s">
        <v>406</v>
      </c>
      <c r="S132" s="200">
        <v>1169</v>
      </c>
      <c r="T132" s="200">
        <v>0.19047600000000001</v>
      </c>
      <c r="U132" s="200" t="str">
        <f t="shared" ref="U132:U195" si="2">IF(T132&gt;0.5, "Positive", "Negative")</f>
        <v>Negative</v>
      </c>
      <c r="V132" s="200"/>
    </row>
    <row r="133" spans="1:22">
      <c r="A133" s="203" t="s">
        <v>960</v>
      </c>
      <c r="B133" s="200">
        <v>1</v>
      </c>
      <c r="C133" s="200">
        <v>120</v>
      </c>
      <c r="D133" s="200" t="s">
        <v>956</v>
      </c>
      <c r="E133" s="200" t="s">
        <v>406</v>
      </c>
      <c r="F133" s="203" t="s">
        <v>961</v>
      </c>
      <c r="G133" s="200" t="s">
        <v>521</v>
      </c>
      <c r="H133" s="200" t="s">
        <v>406</v>
      </c>
      <c r="I133" s="200">
        <v>934</v>
      </c>
      <c r="J133" s="200">
        <v>0.19587599999999999</v>
      </c>
      <c r="K133" s="200">
        <v>20</v>
      </c>
      <c r="L133" s="200">
        <v>51</v>
      </c>
      <c r="M133" s="200">
        <v>117</v>
      </c>
      <c r="N133" s="200">
        <v>5</v>
      </c>
      <c r="O133" s="200" t="s">
        <v>521</v>
      </c>
      <c r="P133" s="200" t="s">
        <v>406</v>
      </c>
      <c r="Q133" s="200" t="s">
        <v>521</v>
      </c>
      <c r="R133" s="200" t="s">
        <v>406</v>
      </c>
      <c r="S133" s="200">
        <v>1170</v>
      </c>
      <c r="T133" s="200">
        <v>0.69811299999999998</v>
      </c>
      <c r="U133" s="200" t="str">
        <f t="shared" si="2"/>
        <v>Positive</v>
      </c>
      <c r="V133" s="200"/>
    </row>
    <row r="134" spans="1:22">
      <c r="A134" s="203" t="s">
        <v>962</v>
      </c>
      <c r="B134" s="200">
        <v>1</v>
      </c>
      <c r="C134" s="200">
        <v>120</v>
      </c>
      <c r="D134" s="200" t="s">
        <v>956</v>
      </c>
      <c r="E134" s="200" t="s">
        <v>406</v>
      </c>
      <c r="F134" s="203" t="s">
        <v>963</v>
      </c>
      <c r="G134" s="200" t="s">
        <v>521</v>
      </c>
      <c r="H134" s="200" t="s">
        <v>406</v>
      </c>
      <c r="I134" s="200">
        <v>934</v>
      </c>
      <c r="J134" s="200">
        <v>0.19587599999999999</v>
      </c>
      <c r="K134" s="200">
        <v>20</v>
      </c>
      <c r="L134" s="200">
        <v>51</v>
      </c>
      <c r="M134" s="200">
        <v>117</v>
      </c>
      <c r="N134" s="200">
        <v>5</v>
      </c>
      <c r="O134" s="200" t="s">
        <v>521</v>
      </c>
      <c r="P134" s="200" t="s">
        <v>406</v>
      </c>
      <c r="Q134" s="200" t="s">
        <v>521</v>
      </c>
      <c r="R134" s="200" t="s">
        <v>406</v>
      </c>
      <c r="S134" s="200">
        <v>1171</v>
      </c>
      <c r="T134" s="200">
        <v>0.51041700000000001</v>
      </c>
      <c r="U134" s="200" t="str">
        <f t="shared" si="2"/>
        <v>Positive</v>
      </c>
      <c r="V134" s="200"/>
    </row>
    <row r="135" spans="1:22">
      <c r="A135" s="203" t="s">
        <v>964</v>
      </c>
      <c r="B135" s="200">
        <v>1</v>
      </c>
      <c r="C135" s="200">
        <v>120</v>
      </c>
      <c r="D135" s="200" t="s">
        <v>956</v>
      </c>
      <c r="E135" s="200" t="s">
        <v>406</v>
      </c>
      <c r="F135" s="256" t="s">
        <v>965</v>
      </c>
      <c r="G135" s="257" t="s">
        <v>4</v>
      </c>
      <c r="H135" s="257" t="s">
        <v>406</v>
      </c>
      <c r="I135" s="257">
        <v>935</v>
      </c>
      <c r="J135" s="257">
        <v>0.31068000000000001</v>
      </c>
      <c r="K135" s="257">
        <v>20</v>
      </c>
      <c r="L135" s="257">
        <v>103</v>
      </c>
      <c r="M135" s="257"/>
      <c r="N135" s="257">
        <v>5</v>
      </c>
      <c r="O135" s="257" t="s">
        <v>4</v>
      </c>
      <c r="P135" s="257" t="s">
        <v>406</v>
      </c>
      <c r="Q135" s="257" t="s">
        <v>4</v>
      </c>
      <c r="R135" s="257" t="s">
        <v>406</v>
      </c>
      <c r="S135" s="257">
        <v>1172</v>
      </c>
      <c r="T135" s="257">
        <v>0.39047599999999999</v>
      </c>
      <c r="U135" s="257" t="str">
        <f t="shared" si="2"/>
        <v>Negative</v>
      </c>
      <c r="V135" s="257"/>
    </row>
    <row r="136" spans="1:22">
      <c r="A136" s="203" t="s">
        <v>966</v>
      </c>
      <c r="B136" s="200">
        <v>1</v>
      </c>
      <c r="C136" s="200">
        <v>120</v>
      </c>
      <c r="D136" s="200" t="s">
        <v>956</v>
      </c>
      <c r="E136" s="200" t="s">
        <v>406</v>
      </c>
      <c r="F136" s="256" t="s">
        <v>967</v>
      </c>
      <c r="G136" s="257" t="s">
        <v>4</v>
      </c>
      <c r="H136" s="257" t="s">
        <v>406</v>
      </c>
      <c r="I136" s="257">
        <v>935</v>
      </c>
      <c r="J136" s="257">
        <v>0.31068000000000001</v>
      </c>
      <c r="K136" s="257">
        <v>20</v>
      </c>
      <c r="L136" s="257">
        <v>103</v>
      </c>
      <c r="M136" s="257"/>
      <c r="N136" s="257">
        <v>5</v>
      </c>
      <c r="O136" s="257" t="s">
        <v>4</v>
      </c>
      <c r="P136" s="257" t="s">
        <v>406</v>
      </c>
      <c r="Q136" s="257" t="s">
        <v>4</v>
      </c>
      <c r="R136" s="257" t="s">
        <v>406</v>
      </c>
      <c r="S136" s="257">
        <v>1173</v>
      </c>
      <c r="T136" s="257">
        <v>0.71</v>
      </c>
      <c r="U136" s="257" t="str">
        <f t="shared" si="2"/>
        <v>Positive</v>
      </c>
      <c r="V136" s="257"/>
    </row>
    <row r="137" spans="1:22">
      <c r="A137" s="226" t="s">
        <v>968</v>
      </c>
      <c r="B137" s="225">
        <v>1</v>
      </c>
      <c r="C137" s="225">
        <v>120</v>
      </c>
      <c r="D137" s="225" t="s">
        <v>969</v>
      </c>
      <c r="E137" s="225" t="s">
        <v>406</v>
      </c>
      <c r="F137" s="226" t="s">
        <v>970</v>
      </c>
      <c r="G137" s="225" t="s">
        <v>521</v>
      </c>
      <c r="H137" s="225" t="s">
        <v>406</v>
      </c>
      <c r="I137" s="225">
        <v>81</v>
      </c>
      <c r="J137" s="225">
        <v>0.25773200000000002</v>
      </c>
      <c r="K137" s="225">
        <v>18</v>
      </c>
      <c r="L137" s="225">
        <v>77</v>
      </c>
      <c r="M137" s="225"/>
      <c r="N137" s="225">
        <v>3</v>
      </c>
      <c r="O137" s="225" t="s">
        <v>521</v>
      </c>
      <c r="P137" s="225" t="s">
        <v>406</v>
      </c>
      <c r="Q137" s="225" t="s">
        <v>521</v>
      </c>
      <c r="R137" s="225" t="s">
        <v>406</v>
      </c>
      <c r="S137" s="225">
        <v>288</v>
      </c>
      <c r="T137" s="225">
        <v>0.38461499999999998</v>
      </c>
      <c r="U137" s="249" t="str">
        <f t="shared" si="2"/>
        <v>Negative</v>
      </c>
      <c r="V137" s="225"/>
    </row>
    <row r="138" spans="1:22">
      <c r="A138" s="226" t="s">
        <v>971</v>
      </c>
      <c r="B138" s="225">
        <v>1</v>
      </c>
      <c r="C138" s="225">
        <v>120</v>
      </c>
      <c r="D138" s="225" t="s">
        <v>969</v>
      </c>
      <c r="E138" s="225" t="s">
        <v>406</v>
      </c>
      <c r="F138" s="226" t="s">
        <v>972</v>
      </c>
      <c r="G138" s="225" t="s">
        <v>521</v>
      </c>
      <c r="H138" s="225" t="s">
        <v>406</v>
      </c>
      <c r="I138" s="225">
        <v>81</v>
      </c>
      <c r="J138" s="225">
        <v>0.25773200000000002</v>
      </c>
      <c r="K138" s="225">
        <v>18</v>
      </c>
      <c r="L138" s="225">
        <v>77</v>
      </c>
      <c r="M138" s="225"/>
      <c r="N138" s="225">
        <v>3</v>
      </c>
      <c r="O138" s="225" t="s">
        <v>521</v>
      </c>
      <c r="P138" s="225" t="s">
        <v>406</v>
      </c>
      <c r="Q138" s="225" t="s">
        <v>521</v>
      </c>
      <c r="R138" s="225" t="s">
        <v>406</v>
      </c>
      <c r="S138" s="225">
        <v>287</v>
      </c>
      <c r="T138" s="225">
        <v>0.290323</v>
      </c>
      <c r="U138" s="249" t="str">
        <f t="shared" si="2"/>
        <v>Negative</v>
      </c>
      <c r="V138" s="225"/>
    </row>
    <row r="139" spans="1:22">
      <c r="A139" s="226" t="s">
        <v>973</v>
      </c>
      <c r="B139" s="225">
        <v>1</v>
      </c>
      <c r="C139" s="225">
        <v>120</v>
      </c>
      <c r="D139" s="225" t="s">
        <v>969</v>
      </c>
      <c r="E139" s="225" t="s">
        <v>406</v>
      </c>
      <c r="F139" s="273" t="s">
        <v>974</v>
      </c>
      <c r="G139" s="261" t="s">
        <v>5</v>
      </c>
      <c r="H139" s="261" t="s">
        <v>406</v>
      </c>
      <c r="I139" s="261">
        <v>82</v>
      </c>
      <c r="J139" s="261">
        <v>0.21875</v>
      </c>
      <c r="K139" s="261">
        <v>18</v>
      </c>
      <c r="L139" s="261">
        <v>99</v>
      </c>
      <c r="M139" s="261"/>
      <c r="N139" s="261">
        <v>3</v>
      </c>
      <c r="O139" s="261" t="s">
        <v>5</v>
      </c>
      <c r="P139" s="261" t="s">
        <v>406</v>
      </c>
      <c r="Q139" s="261" t="s">
        <v>5</v>
      </c>
      <c r="R139" s="261" t="s">
        <v>406</v>
      </c>
      <c r="S139" s="261">
        <v>286</v>
      </c>
      <c r="T139" s="261">
        <v>3.4077700000000002</v>
      </c>
      <c r="U139" s="261" t="str">
        <f t="shared" si="2"/>
        <v>Positive</v>
      </c>
      <c r="V139" s="261"/>
    </row>
    <row r="140" spans="1:22">
      <c r="A140" s="226" t="s">
        <v>975</v>
      </c>
      <c r="B140" s="225">
        <v>1</v>
      </c>
      <c r="C140" s="225">
        <v>120</v>
      </c>
      <c r="D140" s="225" t="s">
        <v>969</v>
      </c>
      <c r="E140" s="225" t="s">
        <v>406</v>
      </c>
      <c r="F140" s="273" t="s">
        <v>976</v>
      </c>
      <c r="G140" s="261" t="s">
        <v>5</v>
      </c>
      <c r="H140" s="261" t="s">
        <v>406</v>
      </c>
      <c r="I140" s="261">
        <v>82</v>
      </c>
      <c r="J140" s="261">
        <v>0.21875</v>
      </c>
      <c r="K140" s="261">
        <v>18</v>
      </c>
      <c r="L140" s="261">
        <v>99</v>
      </c>
      <c r="M140" s="261"/>
      <c r="N140" s="261">
        <v>3</v>
      </c>
      <c r="O140" s="261" t="s">
        <v>5</v>
      </c>
      <c r="P140" s="261" t="s">
        <v>406</v>
      </c>
      <c r="Q140" s="261" t="s">
        <v>5</v>
      </c>
      <c r="R140" s="261" t="s">
        <v>406</v>
      </c>
      <c r="S140" s="261">
        <v>285</v>
      </c>
      <c r="T140" s="261">
        <v>3.0980400000000001</v>
      </c>
      <c r="U140" s="261" t="str">
        <f t="shared" si="2"/>
        <v>Positive</v>
      </c>
      <c r="V140" s="261"/>
    </row>
    <row r="141" spans="1:22">
      <c r="A141" s="203" t="s">
        <v>977</v>
      </c>
      <c r="B141" s="200">
        <v>1</v>
      </c>
      <c r="C141" s="200">
        <v>120</v>
      </c>
      <c r="D141" s="200" t="s">
        <v>521</v>
      </c>
      <c r="E141" s="200" t="s">
        <v>406</v>
      </c>
      <c r="F141" s="203" t="s">
        <v>978</v>
      </c>
      <c r="G141" s="200" t="s">
        <v>521</v>
      </c>
      <c r="H141" s="200" t="s">
        <v>406</v>
      </c>
      <c r="I141" s="200">
        <v>85</v>
      </c>
      <c r="J141" s="200">
        <v>0.19417499999999999</v>
      </c>
      <c r="K141" s="200">
        <v>14</v>
      </c>
      <c r="L141" s="200">
        <v>65</v>
      </c>
      <c r="M141" s="200">
        <v>103</v>
      </c>
      <c r="N141" s="200">
        <v>3</v>
      </c>
      <c r="O141" s="200" t="s">
        <v>521</v>
      </c>
      <c r="P141" s="200" t="s">
        <v>406</v>
      </c>
      <c r="Q141" s="200" t="s">
        <v>521</v>
      </c>
      <c r="R141" s="200" t="s">
        <v>406</v>
      </c>
      <c r="S141" s="200">
        <v>297</v>
      </c>
      <c r="T141" s="200">
        <v>0.27358500000000002</v>
      </c>
      <c r="U141" s="200" t="str">
        <f t="shared" si="2"/>
        <v>Negative</v>
      </c>
      <c r="V141" s="200"/>
    </row>
    <row r="142" spans="1:22">
      <c r="A142" s="203" t="s">
        <v>979</v>
      </c>
      <c r="B142" s="200">
        <v>1</v>
      </c>
      <c r="C142" s="200">
        <v>120</v>
      </c>
      <c r="D142" s="200" t="s">
        <v>521</v>
      </c>
      <c r="E142" s="200" t="s">
        <v>406</v>
      </c>
      <c r="F142" s="203" t="s">
        <v>980</v>
      </c>
      <c r="G142" s="200" t="s">
        <v>521</v>
      </c>
      <c r="H142" s="200" t="s">
        <v>406</v>
      </c>
      <c r="I142" s="200">
        <v>85</v>
      </c>
      <c r="J142" s="200">
        <v>0.19417499999999999</v>
      </c>
      <c r="K142" s="200">
        <v>14</v>
      </c>
      <c r="L142" s="200">
        <v>65</v>
      </c>
      <c r="M142" s="200">
        <v>103</v>
      </c>
      <c r="N142" s="200">
        <v>3</v>
      </c>
      <c r="O142" s="200" t="s">
        <v>380</v>
      </c>
      <c r="P142" s="200" t="s">
        <v>15</v>
      </c>
      <c r="Q142" s="200" t="s">
        <v>14</v>
      </c>
      <c r="R142" s="200" t="s">
        <v>15</v>
      </c>
      <c r="S142" s="200">
        <v>298</v>
      </c>
      <c r="T142" s="200">
        <v>0.80198000000000003</v>
      </c>
      <c r="U142" s="200" t="str">
        <f t="shared" si="2"/>
        <v>Positive</v>
      </c>
      <c r="V142" s="200"/>
    </row>
    <row r="143" spans="1:22">
      <c r="A143" s="203" t="s">
        <v>981</v>
      </c>
      <c r="B143" s="200">
        <v>1</v>
      </c>
      <c r="C143" s="200">
        <v>120</v>
      </c>
      <c r="D143" s="200" t="s">
        <v>521</v>
      </c>
      <c r="E143" s="200" t="s">
        <v>406</v>
      </c>
      <c r="F143" s="203" t="s">
        <v>982</v>
      </c>
      <c r="G143" s="200" t="s">
        <v>521</v>
      </c>
      <c r="H143" s="200" t="s">
        <v>406</v>
      </c>
      <c r="I143" s="200">
        <v>85</v>
      </c>
      <c r="J143" s="200">
        <v>0.19417499999999999</v>
      </c>
      <c r="K143" s="200">
        <v>14</v>
      </c>
      <c r="L143" s="200">
        <v>65</v>
      </c>
      <c r="M143" s="200"/>
      <c r="N143" s="200">
        <v>3</v>
      </c>
      <c r="O143" s="200" t="s">
        <v>521</v>
      </c>
      <c r="P143" s="200" t="s">
        <v>406</v>
      </c>
      <c r="Q143" s="200" t="s">
        <v>521</v>
      </c>
      <c r="R143" s="200" t="s">
        <v>406</v>
      </c>
      <c r="S143" s="200">
        <v>299</v>
      </c>
      <c r="T143" s="200">
        <v>8.3333299999999999E-2</v>
      </c>
      <c r="U143" s="200" t="str">
        <f t="shared" si="2"/>
        <v>Negative</v>
      </c>
      <c r="V143" s="200"/>
    </row>
    <row r="144" spans="1:22">
      <c r="A144" s="203" t="s">
        <v>983</v>
      </c>
      <c r="B144" s="200">
        <v>1</v>
      </c>
      <c r="C144" s="200">
        <v>120</v>
      </c>
      <c r="D144" s="200" t="s">
        <v>521</v>
      </c>
      <c r="E144" s="200" t="s">
        <v>406</v>
      </c>
      <c r="F144" s="256" t="s">
        <v>984</v>
      </c>
      <c r="G144" s="257" t="s">
        <v>14</v>
      </c>
      <c r="H144" s="257" t="s">
        <v>15</v>
      </c>
      <c r="I144" s="257">
        <v>86</v>
      </c>
      <c r="J144" s="257">
        <v>0.74285699999999999</v>
      </c>
      <c r="K144" s="257">
        <v>14</v>
      </c>
      <c r="L144" s="257"/>
      <c r="M144" s="257"/>
      <c r="N144" s="257">
        <v>3</v>
      </c>
      <c r="O144" s="257" t="s">
        <v>380</v>
      </c>
      <c r="P144" s="257" t="s">
        <v>15</v>
      </c>
      <c r="Q144" s="257" t="s">
        <v>14</v>
      </c>
      <c r="R144" s="257" t="s">
        <v>15</v>
      </c>
      <c r="S144" s="257">
        <v>300</v>
      </c>
      <c r="T144" s="257">
        <v>1.2277199999999999</v>
      </c>
      <c r="U144" s="257" t="str">
        <f t="shared" si="2"/>
        <v>Positive</v>
      </c>
      <c r="V144" s="257"/>
    </row>
    <row r="145" spans="1:22">
      <c r="A145" s="226" t="s">
        <v>985</v>
      </c>
      <c r="B145" s="225">
        <v>1</v>
      </c>
      <c r="C145" s="225">
        <v>120</v>
      </c>
      <c r="D145" s="225" t="s">
        <v>733</v>
      </c>
      <c r="E145" s="225" t="s">
        <v>406</v>
      </c>
      <c r="F145" s="226" t="s">
        <v>986</v>
      </c>
      <c r="G145" s="225" t="s">
        <v>4</v>
      </c>
      <c r="H145" s="225" t="s">
        <v>406</v>
      </c>
      <c r="I145" s="225">
        <v>78</v>
      </c>
      <c r="J145" s="225">
        <v>0.43157899999999999</v>
      </c>
      <c r="K145" s="225">
        <v>21</v>
      </c>
      <c r="L145" s="225">
        <v>120</v>
      </c>
      <c r="M145" s="225"/>
      <c r="N145" s="225">
        <v>2</v>
      </c>
      <c r="O145" s="225" t="s">
        <v>4</v>
      </c>
      <c r="P145" s="225" t="s">
        <v>406</v>
      </c>
      <c r="Q145" s="225" t="s">
        <v>4</v>
      </c>
      <c r="R145" s="225" t="s">
        <v>406</v>
      </c>
      <c r="S145" s="225">
        <v>218</v>
      </c>
      <c r="T145" s="225">
        <v>0.47</v>
      </c>
      <c r="U145" s="249" t="str">
        <f t="shared" si="2"/>
        <v>Negative</v>
      </c>
      <c r="V145" s="225"/>
    </row>
    <row r="146" spans="1:22">
      <c r="A146" s="226" t="s">
        <v>987</v>
      </c>
      <c r="B146" s="225">
        <v>1</v>
      </c>
      <c r="C146" s="225">
        <v>120</v>
      </c>
      <c r="D146" s="225" t="s">
        <v>733</v>
      </c>
      <c r="E146" s="225" t="s">
        <v>406</v>
      </c>
      <c r="F146" s="226" t="s">
        <v>988</v>
      </c>
      <c r="G146" s="225" t="s">
        <v>4</v>
      </c>
      <c r="H146" s="225" t="s">
        <v>406</v>
      </c>
      <c r="I146" s="225">
        <v>78</v>
      </c>
      <c r="J146" s="225">
        <v>0.43157899999999999</v>
      </c>
      <c r="K146" s="225">
        <v>21</v>
      </c>
      <c r="L146" s="225">
        <v>120</v>
      </c>
      <c r="M146" s="225"/>
      <c r="N146" s="225">
        <v>2</v>
      </c>
      <c r="O146" s="225" t="s">
        <v>4</v>
      </c>
      <c r="P146" s="225" t="s">
        <v>406</v>
      </c>
      <c r="Q146" s="225" t="s">
        <v>4</v>
      </c>
      <c r="R146" s="225" t="s">
        <v>406</v>
      </c>
      <c r="S146" s="225">
        <v>219</v>
      </c>
      <c r="T146" s="225">
        <v>0.38613900000000001</v>
      </c>
      <c r="U146" s="249" t="str">
        <f t="shared" si="2"/>
        <v>Negative</v>
      </c>
      <c r="V146" s="225"/>
    </row>
    <row r="147" spans="1:22">
      <c r="A147" s="226" t="s">
        <v>989</v>
      </c>
      <c r="B147" s="225">
        <v>1</v>
      </c>
      <c r="C147" s="225">
        <v>120</v>
      </c>
      <c r="D147" s="225" t="s">
        <v>733</v>
      </c>
      <c r="E147" s="225" t="s">
        <v>406</v>
      </c>
      <c r="F147" s="273" t="s">
        <v>990</v>
      </c>
      <c r="G147" s="261" t="s">
        <v>67</v>
      </c>
      <c r="H147" s="261" t="s">
        <v>406</v>
      </c>
      <c r="I147" s="261">
        <v>79</v>
      </c>
      <c r="J147" s="261">
        <v>0.45631100000000002</v>
      </c>
      <c r="K147" s="261">
        <v>21</v>
      </c>
      <c r="L147" s="261"/>
      <c r="M147" s="261"/>
      <c r="N147" s="261">
        <v>2</v>
      </c>
      <c r="O147" s="261" t="s">
        <v>67</v>
      </c>
      <c r="P147" s="261" t="s">
        <v>406</v>
      </c>
      <c r="Q147" s="261" t="s">
        <v>67</v>
      </c>
      <c r="R147" s="261" t="s">
        <v>406</v>
      </c>
      <c r="S147" s="261">
        <v>220</v>
      </c>
      <c r="T147" s="261">
        <v>2.7254900000000002</v>
      </c>
      <c r="U147" s="261" t="str">
        <f t="shared" si="2"/>
        <v>Positive</v>
      </c>
      <c r="V147" s="261"/>
    </row>
    <row r="148" spans="1:22">
      <c r="A148" s="203" t="s">
        <v>991</v>
      </c>
      <c r="B148" s="200">
        <v>1</v>
      </c>
      <c r="C148" s="200">
        <v>120</v>
      </c>
      <c r="D148" s="200" t="s">
        <v>4</v>
      </c>
      <c r="E148" s="200" t="s">
        <v>406</v>
      </c>
      <c r="F148" s="203" t="s">
        <v>992</v>
      </c>
      <c r="G148" s="200" t="s">
        <v>4</v>
      </c>
      <c r="H148" s="200" t="s">
        <v>406</v>
      </c>
      <c r="I148" s="200">
        <v>80</v>
      </c>
      <c r="J148" s="200">
        <v>0.19</v>
      </c>
      <c r="K148" s="200">
        <v>19</v>
      </c>
      <c r="L148" s="200">
        <v>102</v>
      </c>
      <c r="M148" s="200"/>
      <c r="N148" s="200">
        <v>3</v>
      </c>
      <c r="O148" s="200" t="s">
        <v>4</v>
      </c>
      <c r="P148" s="200" t="s">
        <v>406</v>
      </c>
      <c r="Q148" s="200" t="s">
        <v>4</v>
      </c>
      <c r="R148" s="200" t="s">
        <v>406</v>
      </c>
      <c r="S148" s="200">
        <v>263</v>
      </c>
      <c r="T148" s="200">
        <v>0.375</v>
      </c>
      <c r="U148" s="200" t="str">
        <f t="shared" si="2"/>
        <v>Negative</v>
      </c>
      <c r="V148" s="200"/>
    </row>
    <row r="149" spans="1:22">
      <c r="A149" s="203" t="s">
        <v>993</v>
      </c>
      <c r="B149" s="200">
        <v>1</v>
      </c>
      <c r="C149" s="200">
        <v>120</v>
      </c>
      <c r="D149" s="200" t="s">
        <v>4</v>
      </c>
      <c r="E149" s="200" t="s">
        <v>406</v>
      </c>
      <c r="F149" s="203" t="s">
        <v>994</v>
      </c>
      <c r="G149" s="200" t="s">
        <v>4</v>
      </c>
      <c r="H149" s="200" t="s">
        <v>406</v>
      </c>
      <c r="I149" s="200">
        <v>80</v>
      </c>
      <c r="J149" s="200">
        <v>0.19</v>
      </c>
      <c r="K149" s="200">
        <v>19</v>
      </c>
      <c r="L149" s="200">
        <v>102</v>
      </c>
      <c r="M149" s="200"/>
      <c r="N149" s="200">
        <v>3</v>
      </c>
      <c r="O149" s="200" t="s">
        <v>4</v>
      </c>
      <c r="P149" s="200" t="s">
        <v>406</v>
      </c>
      <c r="Q149" s="200" t="s">
        <v>4</v>
      </c>
      <c r="R149" s="200" t="s">
        <v>406</v>
      </c>
      <c r="S149" s="200">
        <v>264</v>
      </c>
      <c r="T149" s="200">
        <v>0.365591</v>
      </c>
      <c r="U149" s="200" t="str">
        <f t="shared" si="2"/>
        <v>Negative</v>
      </c>
      <c r="V149" s="200"/>
    </row>
    <row r="150" spans="1:22">
      <c r="A150" s="203" t="s">
        <v>995</v>
      </c>
      <c r="B150" s="200">
        <v>1</v>
      </c>
      <c r="C150" s="200">
        <v>120</v>
      </c>
      <c r="D150" s="200" t="s">
        <v>4</v>
      </c>
      <c r="E150" s="200" t="s">
        <v>406</v>
      </c>
      <c r="F150" s="256" t="s">
        <v>996</v>
      </c>
      <c r="G150" s="257" t="s">
        <v>4</v>
      </c>
      <c r="H150" s="257" t="s">
        <v>406</v>
      </c>
      <c r="I150" s="257">
        <v>81</v>
      </c>
      <c r="J150" s="257">
        <v>0.28431400000000001</v>
      </c>
      <c r="K150" s="257">
        <v>19</v>
      </c>
      <c r="L150" s="257">
        <v>95</v>
      </c>
      <c r="M150" s="257"/>
      <c r="N150" s="257">
        <v>3</v>
      </c>
      <c r="O150" s="257" t="s">
        <v>4</v>
      </c>
      <c r="P150" s="257" t="s">
        <v>406</v>
      </c>
      <c r="Q150" s="257" t="s">
        <v>4</v>
      </c>
      <c r="R150" s="257" t="s">
        <v>406</v>
      </c>
      <c r="S150" s="257">
        <v>265</v>
      </c>
      <c r="T150" s="257">
        <v>0.64356400000000002</v>
      </c>
      <c r="U150" s="257" t="str">
        <f t="shared" si="2"/>
        <v>Positive</v>
      </c>
      <c r="V150" s="257"/>
    </row>
    <row r="151" spans="1:22">
      <c r="A151" s="203" t="s">
        <v>997</v>
      </c>
      <c r="B151" s="200">
        <v>1</v>
      </c>
      <c r="C151" s="200">
        <v>120</v>
      </c>
      <c r="D151" s="200" t="s">
        <v>4</v>
      </c>
      <c r="E151" s="200" t="s">
        <v>406</v>
      </c>
      <c r="F151" s="256" t="s">
        <v>998</v>
      </c>
      <c r="G151" s="257" t="s">
        <v>4</v>
      </c>
      <c r="H151" s="257" t="s">
        <v>406</v>
      </c>
      <c r="I151" s="257">
        <v>81</v>
      </c>
      <c r="J151" s="257">
        <v>0.28431400000000001</v>
      </c>
      <c r="K151" s="257">
        <v>19</v>
      </c>
      <c r="L151" s="257">
        <v>95</v>
      </c>
      <c r="M151" s="257"/>
      <c r="N151" s="257">
        <v>3</v>
      </c>
      <c r="O151" s="257" t="s">
        <v>380</v>
      </c>
      <c r="P151" s="257" t="s">
        <v>15</v>
      </c>
      <c r="Q151" s="257" t="s">
        <v>14</v>
      </c>
      <c r="R151" s="257" t="s">
        <v>15</v>
      </c>
      <c r="S151" s="257">
        <v>266</v>
      </c>
      <c r="T151" s="257">
        <v>1.4466000000000001</v>
      </c>
      <c r="U151" s="257" t="str">
        <f t="shared" si="2"/>
        <v>Positive</v>
      </c>
      <c r="V151" s="257"/>
    </row>
    <row r="152" spans="1:22">
      <c r="A152" s="226" t="s">
        <v>103</v>
      </c>
      <c r="B152" s="225">
        <v>1</v>
      </c>
      <c r="C152" s="225">
        <v>120</v>
      </c>
      <c r="D152" s="225" t="s">
        <v>733</v>
      </c>
      <c r="E152" s="225" t="s">
        <v>406</v>
      </c>
      <c r="F152" s="226" t="s">
        <v>999</v>
      </c>
      <c r="G152" s="225" t="s">
        <v>4</v>
      </c>
      <c r="H152" s="225" t="s">
        <v>406</v>
      </c>
      <c r="I152" s="225">
        <v>83</v>
      </c>
      <c r="J152" s="225">
        <v>0.355769</v>
      </c>
      <c r="K152" s="225">
        <v>16</v>
      </c>
      <c r="L152" s="225">
        <v>95</v>
      </c>
      <c r="M152" s="225"/>
      <c r="N152" s="225">
        <v>3</v>
      </c>
      <c r="O152" s="225" t="s">
        <v>4</v>
      </c>
      <c r="P152" s="225" t="s">
        <v>406</v>
      </c>
      <c r="Q152" s="225" t="s">
        <v>4</v>
      </c>
      <c r="R152" s="225" t="s">
        <v>406</v>
      </c>
      <c r="S152" s="225">
        <v>277</v>
      </c>
      <c r="T152" s="225">
        <v>0.28999999999999998</v>
      </c>
      <c r="U152" s="249" t="str">
        <f t="shared" si="2"/>
        <v>Negative</v>
      </c>
      <c r="V152" s="225"/>
    </row>
    <row r="153" spans="1:22">
      <c r="A153" s="226" t="s">
        <v>102</v>
      </c>
      <c r="B153" s="225">
        <v>1</v>
      </c>
      <c r="C153" s="225">
        <v>120</v>
      </c>
      <c r="D153" s="225" t="s">
        <v>733</v>
      </c>
      <c r="E153" s="225" t="s">
        <v>406</v>
      </c>
      <c r="F153" s="226" t="s">
        <v>1000</v>
      </c>
      <c r="G153" s="225" t="s">
        <v>4</v>
      </c>
      <c r="H153" s="225" t="s">
        <v>406</v>
      </c>
      <c r="I153" s="225">
        <v>83</v>
      </c>
      <c r="J153" s="225">
        <v>0.355769</v>
      </c>
      <c r="K153" s="225">
        <v>16</v>
      </c>
      <c r="L153" s="225">
        <v>95</v>
      </c>
      <c r="M153" s="225"/>
      <c r="N153" s="225">
        <v>3</v>
      </c>
      <c r="O153" s="225" t="s">
        <v>4</v>
      </c>
      <c r="P153" s="225" t="s">
        <v>406</v>
      </c>
      <c r="Q153" s="225" t="s">
        <v>4</v>
      </c>
      <c r="R153" s="225" t="s">
        <v>406</v>
      </c>
      <c r="S153" s="225">
        <v>278</v>
      </c>
      <c r="T153" s="225">
        <v>0.18446599999999999</v>
      </c>
      <c r="U153" s="249" t="str">
        <f t="shared" si="2"/>
        <v>Negative</v>
      </c>
      <c r="V153" s="225"/>
    </row>
    <row r="154" spans="1:22">
      <c r="A154" s="226" t="s">
        <v>1001</v>
      </c>
      <c r="B154" s="225">
        <v>1</v>
      </c>
      <c r="C154" s="225">
        <v>120</v>
      </c>
      <c r="D154" s="225" t="s">
        <v>733</v>
      </c>
      <c r="E154" s="225" t="s">
        <v>406</v>
      </c>
      <c r="F154" s="273" t="s">
        <v>1002</v>
      </c>
      <c r="G154" s="261" t="s">
        <v>67</v>
      </c>
      <c r="H154" s="261" t="s">
        <v>406</v>
      </c>
      <c r="I154" s="261">
        <v>84</v>
      </c>
      <c r="J154" s="261">
        <v>0.38</v>
      </c>
      <c r="K154" s="261">
        <v>16</v>
      </c>
      <c r="L154" s="261">
        <v>91</v>
      </c>
      <c r="M154" s="261"/>
      <c r="N154" s="261">
        <v>3</v>
      </c>
      <c r="O154" s="261" t="s">
        <v>67</v>
      </c>
      <c r="P154" s="261" t="s">
        <v>406</v>
      </c>
      <c r="Q154" s="261" t="s">
        <v>67</v>
      </c>
      <c r="R154" s="261" t="s">
        <v>406</v>
      </c>
      <c r="S154" s="261">
        <v>279</v>
      </c>
      <c r="T154" s="261">
        <v>1.6435599999999999</v>
      </c>
      <c r="U154" s="261" t="str">
        <f t="shared" si="2"/>
        <v>Positive</v>
      </c>
      <c r="V154" s="261"/>
    </row>
    <row r="155" spans="1:22">
      <c r="A155" s="226" t="s">
        <v>1003</v>
      </c>
      <c r="B155" s="225">
        <v>1</v>
      </c>
      <c r="C155" s="225">
        <v>120</v>
      </c>
      <c r="D155" s="225" t="s">
        <v>733</v>
      </c>
      <c r="E155" s="225" t="s">
        <v>406</v>
      </c>
      <c r="F155" s="273" t="s">
        <v>1004</v>
      </c>
      <c r="G155" s="261" t="s">
        <v>67</v>
      </c>
      <c r="H155" s="261" t="s">
        <v>406</v>
      </c>
      <c r="I155" s="261">
        <v>84</v>
      </c>
      <c r="J155" s="261">
        <v>0.38</v>
      </c>
      <c r="K155" s="261">
        <v>16</v>
      </c>
      <c r="L155" s="261">
        <v>91</v>
      </c>
      <c r="M155" s="261"/>
      <c r="N155" s="261">
        <v>3</v>
      </c>
      <c r="O155" s="261" t="s">
        <v>380</v>
      </c>
      <c r="P155" s="261" t="s">
        <v>15</v>
      </c>
      <c r="Q155" s="261" t="s">
        <v>14</v>
      </c>
      <c r="R155" s="261" t="s">
        <v>15</v>
      </c>
      <c r="S155" s="261">
        <v>280</v>
      </c>
      <c r="T155" s="261">
        <v>1.61321</v>
      </c>
      <c r="U155" s="261" t="str">
        <f t="shared" si="2"/>
        <v>Positive</v>
      </c>
      <c r="V155" s="261"/>
    </row>
    <row r="156" spans="1:22">
      <c r="A156" s="203" t="s">
        <v>172</v>
      </c>
      <c r="B156" s="200">
        <v>1</v>
      </c>
      <c r="C156" s="200">
        <v>120</v>
      </c>
      <c r="D156" s="200" t="s">
        <v>4</v>
      </c>
      <c r="E156" s="200" t="s">
        <v>406</v>
      </c>
      <c r="F156" s="203" t="s">
        <v>1005</v>
      </c>
      <c r="G156" s="200" t="s">
        <v>4</v>
      </c>
      <c r="H156" s="200" t="s">
        <v>406</v>
      </c>
      <c r="I156" s="200">
        <v>76</v>
      </c>
      <c r="J156" s="200">
        <v>0.22549</v>
      </c>
      <c r="K156" s="200">
        <v>22</v>
      </c>
      <c r="L156" s="200">
        <v>108</v>
      </c>
      <c r="M156" s="200"/>
      <c r="N156" s="200">
        <v>3</v>
      </c>
      <c r="O156" s="200" t="s">
        <v>4</v>
      </c>
      <c r="P156" s="200" t="s">
        <v>406</v>
      </c>
      <c r="Q156" s="200" t="s">
        <v>4</v>
      </c>
      <c r="R156" s="200" t="s">
        <v>406</v>
      </c>
      <c r="S156" s="200">
        <v>280</v>
      </c>
      <c r="T156" s="200">
        <v>0.54455399999999998</v>
      </c>
      <c r="U156" s="200" t="str">
        <f t="shared" si="2"/>
        <v>Positive</v>
      </c>
      <c r="V156" s="200"/>
    </row>
    <row r="157" spans="1:22">
      <c r="A157" s="203" t="s">
        <v>171</v>
      </c>
      <c r="B157" s="200">
        <v>1</v>
      </c>
      <c r="C157" s="200">
        <v>120</v>
      </c>
      <c r="D157" s="200" t="s">
        <v>4</v>
      </c>
      <c r="E157" s="200" t="s">
        <v>406</v>
      </c>
      <c r="F157" s="203" t="s">
        <v>1006</v>
      </c>
      <c r="G157" s="200" t="s">
        <v>4</v>
      </c>
      <c r="H157" s="200" t="s">
        <v>406</v>
      </c>
      <c r="I157" s="200">
        <v>76</v>
      </c>
      <c r="J157" s="200">
        <v>0.22549</v>
      </c>
      <c r="K157" s="200">
        <v>22</v>
      </c>
      <c r="L157" s="200">
        <v>108</v>
      </c>
      <c r="M157" s="200"/>
      <c r="N157" s="200">
        <v>3</v>
      </c>
      <c r="O157" s="200" t="s">
        <v>4</v>
      </c>
      <c r="P157" s="200" t="s">
        <v>406</v>
      </c>
      <c r="Q157" s="200" t="s">
        <v>4</v>
      </c>
      <c r="R157" s="200" t="s">
        <v>406</v>
      </c>
      <c r="S157" s="200">
        <v>281</v>
      </c>
      <c r="T157" s="200">
        <v>0.44791700000000001</v>
      </c>
      <c r="U157" s="200" t="str">
        <f t="shared" si="2"/>
        <v>Negative</v>
      </c>
      <c r="V157" s="200"/>
    </row>
    <row r="158" spans="1:22">
      <c r="A158" s="203" t="s">
        <v>1007</v>
      </c>
      <c r="B158" s="200">
        <v>1</v>
      </c>
      <c r="C158" s="200">
        <v>120</v>
      </c>
      <c r="D158" s="200" t="s">
        <v>4</v>
      </c>
      <c r="E158" s="200" t="s">
        <v>406</v>
      </c>
      <c r="F158" s="256" t="s">
        <v>1008</v>
      </c>
      <c r="G158" s="257" t="s">
        <v>4</v>
      </c>
      <c r="H158" s="257" t="s">
        <v>406</v>
      </c>
      <c r="I158" s="257">
        <v>77</v>
      </c>
      <c r="J158" s="257">
        <v>0.18446599999999999</v>
      </c>
      <c r="K158" s="257">
        <v>22</v>
      </c>
      <c r="L158" s="257">
        <v>68</v>
      </c>
      <c r="M158" s="257"/>
      <c r="N158" s="257">
        <v>3</v>
      </c>
      <c r="O158" s="257" t="s">
        <v>380</v>
      </c>
      <c r="P158" s="257" t="s">
        <v>15</v>
      </c>
      <c r="Q158" s="257" t="s">
        <v>14</v>
      </c>
      <c r="R158" s="257" t="s">
        <v>15</v>
      </c>
      <c r="S158" s="257">
        <v>282</v>
      </c>
      <c r="T158" s="257">
        <v>0.79591800000000001</v>
      </c>
      <c r="U158" s="257" t="str">
        <f t="shared" si="2"/>
        <v>Positive</v>
      </c>
      <c r="V158" s="257"/>
    </row>
    <row r="159" spans="1:22">
      <c r="A159" s="203" t="s">
        <v>1009</v>
      </c>
      <c r="B159" s="200">
        <v>1</v>
      </c>
      <c r="C159" s="200">
        <v>120</v>
      </c>
      <c r="D159" s="200" t="s">
        <v>4</v>
      </c>
      <c r="E159" s="200" t="s">
        <v>406</v>
      </c>
      <c r="F159" s="256" t="s">
        <v>1010</v>
      </c>
      <c r="G159" s="257" t="s">
        <v>4</v>
      </c>
      <c r="H159" s="257" t="s">
        <v>406</v>
      </c>
      <c r="I159" s="257">
        <v>77</v>
      </c>
      <c r="J159" s="257">
        <v>0.18446599999999999</v>
      </c>
      <c r="K159" s="257">
        <v>22</v>
      </c>
      <c r="L159" s="257">
        <v>68</v>
      </c>
      <c r="M159" s="257"/>
      <c r="N159" s="257">
        <v>3</v>
      </c>
      <c r="O159" s="257" t="s">
        <v>380</v>
      </c>
      <c r="P159" s="257" t="s">
        <v>15</v>
      </c>
      <c r="Q159" s="257" t="s">
        <v>14</v>
      </c>
      <c r="R159" s="257" t="s">
        <v>15</v>
      </c>
      <c r="S159" s="257">
        <v>283</v>
      </c>
      <c r="T159" s="257">
        <v>1.19608</v>
      </c>
      <c r="U159" s="257" t="str">
        <f t="shared" si="2"/>
        <v>Positive</v>
      </c>
      <c r="V159" s="257"/>
    </row>
    <row r="160" spans="1:22">
      <c r="A160" s="226" t="s">
        <v>77</v>
      </c>
      <c r="B160" s="225">
        <v>1</v>
      </c>
      <c r="C160" s="225">
        <v>120</v>
      </c>
      <c r="D160" s="225" t="s">
        <v>733</v>
      </c>
      <c r="E160" s="225" t="s">
        <v>406</v>
      </c>
      <c r="F160" s="226" t="s">
        <v>1011</v>
      </c>
      <c r="G160" s="225" t="s">
        <v>4</v>
      </c>
      <c r="H160" s="225" t="s">
        <v>406</v>
      </c>
      <c r="I160" s="225">
        <v>78</v>
      </c>
      <c r="J160" s="225">
        <v>0.26</v>
      </c>
      <c r="K160" s="225">
        <v>21</v>
      </c>
      <c r="L160" s="225">
        <v>110</v>
      </c>
      <c r="M160" s="225"/>
      <c r="N160" s="225">
        <v>2</v>
      </c>
      <c r="O160" s="225" t="s">
        <v>4</v>
      </c>
      <c r="P160" s="225" t="s">
        <v>406</v>
      </c>
      <c r="Q160" s="225" t="s">
        <v>4</v>
      </c>
      <c r="R160" s="225" t="s">
        <v>406</v>
      </c>
      <c r="S160" s="225">
        <v>228</v>
      </c>
      <c r="T160" s="225">
        <v>0.37142900000000001</v>
      </c>
      <c r="U160" s="249" t="str">
        <f t="shared" si="2"/>
        <v>Negative</v>
      </c>
      <c r="V160" s="225"/>
    </row>
    <row r="161" spans="1:22">
      <c r="A161" s="226" t="s">
        <v>76</v>
      </c>
      <c r="B161" s="225">
        <v>1</v>
      </c>
      <c r="C161" s="225">
        <v>120</v>
      </c>
      <c r="D161" s="225" t="s">
        <v>733</v>
      </c>
      <c r="E161" s="225" t="s">
        <v>406</v>
      </c>
      <c r="F161" s="226" t="s">
        <v>1012</v>
      </c>
      <c r="G161" s="225" t="s">
        <v>4</v>
      </c>
      <c r="H161" s="225" t="s">
        <v>406</v>
      </c>
      <c r="I161" s="225">
        <v>78</v>
      </c>
      <c r="J161" s="225">
        <v>0.26</v>
      </c>
      <c r="K161" s="225">
        <v>21</v>
      </c>
      <c r="L161" s="225">
        <v>110</v>
      </c>
      <c r="M161" s="225"/>
      <c r="N161" s="225">
        <v>2</v>
      </c>
      <c r="O161" s="225" t="s">
        <v>4</v>
      </c>
      <c r="P161" s="225" t="s">
        <v>406</v>
      </c>
      <c r="Q161" s="225" t="s">
        <v>4</v>
      </c>
      <c r="R161" s="225" t="s">
        <v>406</v>
      </c>
      <c r="S161" s="225">
        <v>229</v>
      </c>
      <c r="T161" s="225">
        <v>0.41509400000000002</v>
      </c>
      <c r="U161" s="249" t="str">
        <f t="shared" si="2"/>
        <v>Negative</v>
      </c>
      <c r="V161" s="225"/>
    </row>
    <row r="162" spans="1:22">
      <c r="A162" s="226" t="s">
        <v>1013</v>
      </c>
      <c r="B162" s="225">
        <v>1</v>
      </c>
      <c r="C162" s="225">
        <v>120</v>
      </c>
      <c r="D162" s="225" t="s">
        <v>733</v>
      </c>
      <c r="E162" s="225" t="s">
        <v>406</v>
      </c>
      <c r="F162" s="273" t="s">
        <v>1014</v>
      </c>
      <c r="G162" s="261" t="s">
        <v>67</v>
      </c>
      <c r="H162" s="261" t="s">
        <v>406</v>
      </c>
      <c r="I162" s="261">
        <v>79</v>
      </c>
      <c r="J162" s="261">
        <v>0.32</v>
      </c>
      <c r="K162" s="261">
        <v>21</v>
      </c>
      <c r="L162" s="261"/>
      <c r="M162" s="261"/>
      <c r="N162" s="261">
        <v>2</v>
      </c>
      <c r="O162" s="261" t="s">
        <v>67</v>
      </c>
      <c r="P162" s="261" t="s">
        <v>406</v>
      </c>
      <c r="Q162" s="261" t="s">
        <v>67</v>
      </c>
      <c r="R162" s="261" t="s">
        <v>406</v>
      </c>
      <c r="S162" s="261">
        <v>230</v>
      </c>
      <c r="T162" s="261">
        <v>1.93814</v>
      </c>
      <c r="U162" s="261" t="str">
        <f t="shared" si="2"/>
        <v>Positive</v>
      </c>
      <c r="V162" s="261"/>
    </row>
    <row r="163" spans="1:22">
      <c r="A163" s="203" t="s">
        <v>1015</v>
      </c>
      <c r="B163" s="200">
        <v>1</v>
      </c>
      <c r="C163" s="200">
        <v>120</v>
      </c>
      <c r="D163" s="200" t="s">
        <v>67</v>
      </c>
      <c r="E163" s="200" t="s">
        <v>406</v>
      </c>
      <c r="F163" s="203" t="s">
        <v>1016</v>
      </c>
      <c r="G163" s="200" t="s">
        <v>67</v>
      </c>
      <c r="H163" s="200" t="s">
        <v>406</v>
      </c>
      <c r="I163" s="200">
        <v>75</v>
      </c>
      <c r="J163" s="200">
        <v>0.18446599999999999</v>
      </c>
      <c r="K163" s="200">
        <v>24</v>
      </c>
      <c r="L163" s="200">
        <v>84</v>
      </c>
      <c r="M163" s="200"/>
      <c r="N163" s="200">
        <v>3</v>
      </c>
      <c r="O163" s="200" t="s">
        <v>67</v>
      </c>
      <c r="P163" s="200" t="s">
        <v>406</v>
      </c>
      <c r="Q163" s="200" t="s">
        <v>67</v>
      </c>
      <c r="R163" s="200" t="s">
        <v>406</v>
      </c>
      <c r="S163" s="200">
        <v>262</v>
      </c>
      <c r="T163" s="200">
        <v>1.02885</v>
      </c>
      <c r="U163" s="200" t="str">
        <f t="shared" si="2"/>
        <v>Positive</v>
      </c>
      <c r="V163" s="200"/>
    </row>
    <row r="164" spans="1:22">
      <c r="A164" s="203" t="s">
        <v>1017</v>
      </c>
      <c r="B164" s="200">
        <v>1</v>
      </c>
      <c r="C164" s="200">
        <v>120</v>
      </c>
      <c r="D164" s="200" t="s">
        <v>67</v>
      </c>
      <c r="E164" s="200" t="s">
        <v>406</v>
      </c>
      <c r="F164" s="203" t="s">
        <v>1018</v>
      </c>
      <c r="G164" s="200" t="s">
        <v>67</v>
      </c>
      <c r="H164" s="200" t="s">
        <v>406</v>
      </c>
      <c r="I164" s="200">
        <v>75</v>
      </c>
      <c r="J164" s="200">
        <v>0.18446599999999999</v>
      </c>
      <c r="K164" s="200">
        <v>24</v>
      </c>
      <c r="L164" s="200">
        <v>84</v>
      </c>
      <c r="M164" s="200"/>
      <c r="N164" s="200">
        <v>3</v>
      </c>
      <c r="O164" s="200" t="s">
        <v>67</v>
      </c>
      <c r="P164" s="200" t="s">
        <v>406</v>
      </c>
      <c r="Q164" s="200" t="s">
        <v>67</v>
      </c>
      <c r="R164" s="200" t="s">
        <v>406</v>
      </c>
      <c r="S164" s="200">
        <v>263</v>
      </c>
      <c r="T164" s="200">
        <v>1.1599999999999999</v>
      </c>
      <c r="U164" s="200" t="str">
        <f t="shared" si="2"/>
        <v>Positive</v>
      </c>
      <c r="V164" s="200"/>
    </row>
    <row r="165" spans="1:22">
      <c r="A165" s="203" t="s">
        <v>1019</v>
      </c>
      <c r="B165" s="200">
        <v>1</v>
      </c>
      <c r="C165" s="275">
        <v>79</v>
      </c>
      <c r="D165" s="200" t="s">
        <v>67</v>
      </c>
      <c r="E165" s="200" t="s">
        <v>406</v>
      </c>
      <c r="F165" s="256" t="s">
        <v>1020</v>
      </c>
      <c r="G165" s="257" t="s">
        <v>67</v>
      </c>
      <c r="H165" s="257" t="s">
        <v>406</v>
      </c>
      <c r="I165" s="257">
        <v>76</v>
      </c>
      <c r="J165" s="257">
        <v>0.20588200000000001</v>
      </c>
      <c r="K165" s="257">
        <v>24</v>
      </c>
      <c r="L165" s="257">
        <v>69</v>
      </c>
      <c r="M165" s="257"/>
      <c r="N165" s="257">
        <v>3</v>
      </c>
      <c r="O165" s="276" t="s">
        <v>0</v>
      </c>
      <c r="P165" s="276" t="s">
        <v>0</v>
      </c>
      <c r="Q165" s="257" t="s">
        <v>67</v>
      </c>
      <c r="R165" s="257" t="s">
        <v>406</v>
      </c>
      <c r="S165" s="257"/>
      <c r="T165" s="276" t="s">
        <v>533</v>
      </c>
      <c r="U165" s="276" t="s">
        <v>533</v>
      </c>
      <c r="V165" s="257"/>
    </row>
    <row r="166" spans="1:22">
      <c r="A166" s="203" t="s">
        <v>1021</v>
      </c>
      <c r="B166" s="200">
        <v>1</v>
      </c>
      <c r="C166" s="200">
        <v>120</v>
      </c>
      <c r="D166" s="200" t="s">
        <v>67</v>
      </c>
      <c r="E166" s="200" t="s">
        <v>406</v>
      </c>
      <c r="F166" s="256" t="s">
        <v>1022</v>
      </c>
      <c r="G166" s="257" t="s">
        <v>67</v>
      </c>
      <c r="H166" s="257" t="s">
        <v>406</v>
      </c>
      <c r="I166" s="257">
        <v>76</v>
      </c>
      <c r="J166" s="257">
        <v>0.20588200000000001</v>
      </c>
      <c r="K166" s="257">
        <v>24</v>
      </c>
      <c r="L166" s="257">
        <v>69</v>
      </c>
      <c r="M166" s="257"/>
      <c r="N166" s="257">
        <v>3</v>
      </c>
      <c r="O166" s="257" t="s">
        <v>67</v>
      </c>
      <c r="P166" s="257" t="s">
        <v>406</v>
      </c>
      <c r="Q166" s="257" t="s">
        <v>67</v>
      </c>
      <c r="R166" s="257" t="s">
        <v>406</v>
      </c>
      <c r="S166" s="257">
        <v>264</v>
      </c>
      <c r="T166" s="257">
        <v>1.7864100000000001</v>
      </c>
      <c r="U166" s="257" t="str">
        <f t="shared" si="2"/>
        <v>Positive</v>
      </c>
      <c r="V166" s="257"/>
    </row>
    <row r="167" spans="1:22">
      <c r="A167" s="226" t="s">
        <v>101</v>
      </c>
      <c r="B167" s="225">
        <v>1</v>
      </c>
      <c r="C167" s="225">
        <v>120</v>
      </c>
      <c r="D167" s="225" t="s">
        <v>4</v>
      </c>
      <c r="E167" s="225" t="s">
        <v>406</v>
      </c>
      <c r="F167" s="226" t="s">
        <v>1023</v>
      </c>
      <c r="G167" s="225" t="s">
        <v>4</v>
      </c>
      <c r="H167" s="225" t="s">
        <v>406</v>
      </c>
      <c r="I167" s="225">
        <v>49</v>
      </c>
      <c r="J167" s="225">
        <v>0.43298999999999999</v>
      </c>
      <c r="K167" s="225">
        <v>64</v>
      </c>
      <c r="L167" s="225"/>
      <c r="M167" s="225"/>
      <c r="N167" s="225">
        <v>1</v>
      </c>
      <c r="O167" s="225" t="s">
        <v>4</v>
      </c>
      <c r="P167" s="225" t="s">
        <v>406</v>
      </c>
      <c r="Q167" s="225" t="s">
        <v>4</v>
      </c>
      <c r="R167" s="225" t="s">
        <v>406</v>
      </c>
      <c r="S167" s="225">
        <v>175</v>
      </c>
      <c r="T167" s="225">
        <v>0.59615399999999996</v>
      </c>
      <c r="U167" s="249" t="str">
        <f t="shared" si="2"/>
        <v>Positive</v>
      </c>
      <c r="V167" s="225"/>
    </row>
    <row r="168" spans="1:22">
      <c r="A168" s="226" t="s">
        <v>100</v>
      </c>
      <c r="B168" s="225">
        <v>1</v>
      </c>
      <c r="C168" s="225">
        <v>120</v>
      </c>
      <c r="D168" s="225" t="s">
        <v>4</v>
      </c>
      <c r="E168" s="225" t="s">
        <v>406</v>
      </c>
      <c r="F168" s="226" t="s">
        <v>1024</v>
      </c>
      <c r="G168" s="225" t="s">
        <v>4</v>
      </c>
      <c r="H168" s="225" t="s">
        <v>406</v>
      </c>
      <c r="I168" s="225">
        <v>49</v>
      </c>
      <c r="J168" s="225">
        <v>0.43298999999999999</v>
      </c>
      <c r="K168" s="225">
        <v>64</v>
      </c>
      <c r="L168" s="225"/>
      <c r="M168" s="225"/>
      <c r="N168" s="225">
        <v>1</v>
      </c>
      <c r="O168" s="225" t="s">
        <v>4</v>
      </c>
      <c r="P168" s="225" t="s">
        <v>406</v>
      </c>
      <c r="Q168" s="225" t="s">
        <v>4</v>
      </c>
      <c r="R168" s="225" t="s">
        <v>406</v>
      </c>
      <c r="S168" s="225">
        <v>176</v>
      </c>
      <c r="T168" s="225">
        <v>0.43689299999999998</v>
      </c>
      <c r="U168" s="249" t="str">
        <f t="shared" si="2"/>
        <v>Negative</v>
      </c>
      <c r="V168" s="225"/>
    </row>
    <row r="169" spans="1:22">
      <c r="A169" s="203" t="s">
        <v>1025</v>
      </c>
      <c r="B169" s="200">
        <v>1</v>
      </c>
      <c r="C169" s="200">
        <v>120</v>
      </c>
      <c r="D169" s="200" t="s">
        <v>4</v>
      </c>
      <c r="E169" s="200" t="s">
        <v>406</v>
      </c>
      <c r="F169" s="203" t="s">
        <v>1026</v>
      </c>
      <c r="G169" s="200" t="s">
        <v>4</v>
      </c>
      <c r="H169" s="200" t="s">
        <v>406</v>
      </c>
      <c r="I169" s="200">
        <v>73</v>
      </c>
      <c r="J169" s="200">
        <v>0.44554500000000002</v>
      </c>
      <c r="K169" s="200">
        <v>26</v>
      </c>
      <c r="L169" s="200">
        <v>119</v>
      </c>
      <c r="M169" s="200"/>
      <c r="N169" s="200">
        <v>2</v>
      </c>
      <c r="O169" s="200" t="s">
        <v>4</v>
      </c>
      <c r="P169" s="200" t="s">
        <v>406</v>
      </c>
      <c r="Q169" s="200" t="s">
        <v>4</v>
      </c>
      <c r="R169" s="200" t="s">
        <v>406</v>
      </c>
      <c r="S169" s="200">
        <v>214</v>
      </c>
      <c r="T169" s="200">
        <v>0.79807700000000004</v>
      </c>
      <c r="U169" s="200" t="str">
        <f t="shared" si="2"/>
        <v>Positive</v>
      </c>
      <c r="V169" s="200"/>
    </row>
    <row r="170" spans="1:22">
      <c r="A170" s="203" t="s">
        <v>1027</v>
      </c>
      <c r="B170" s="200">
        <v>1</v>
      </c>
      <c r="C170" s="200">
        <v>120</v>
      </c>
      <c r="D170" s="200" t="s">
        <v>4</v>
      </c>
      <c r="E170" s="200" t="s">
        <v>406</v>
      </c>
      <c r="F170" s="203" t="s">
        <v>1028</v>
      </c>
      <c r="G170" s="200" t="s">
        <v>4</v>
      </c>
      <c r="H170" s="200" t="s">
        <v>406</v>
      </c>
      <c r="I170" s="200">
        <v>73</v>
      </c>
      <c r="J170" s="200">
        <v>0.44554500000000002</v>
      </c>
      <c r="K170" s="200">
        <v>26</v>
      </c>
      <c r="L170" s="200">
        <v>119</v>
      </c>
      <c r="M170" s="200"/>
      <c r="N170" s="200">
        <v>2</v>
      </c>
      <c r="O170" s="200" t="s">
        <v>4</v>
      </c>
      <c r="P170" s="200" t="s">
        <v>406</v>
      </c>
      <c r="Q170" s="200" t="s">
        <v>4</v>
      </c>
      <c r="R170" s="200" t="s">
        <v>406</v>
      </c>
      <c r="S170" s="200">
        <v>215</v>
      </c>
      <c r="T170" s="200">
        <v>0.91428600000000004</v>
      </c>
      <c r="U170" s="200" t="str">
        <f t="shared" si="2"/>
        <v>Positive</v>
      </c>
      <c r="V170" s="200"/>
    </row>
    <row r="171" spans="1:22">
      <c r="A171" s="203" t="s">
        <v>1029</v>
      </c>
      <c r="B171" s="200">
        <v>1</v>
      </c>
      <c r="C171" s="200">
        <v>120</v>
      </c>
      <c r="D171" s="200" t="s">
        <v>4</v>
      </c>
      <c r="E171" s="200" t="s">
        <v>406</v>
      </c>
      <c r="F171" s="256" t="s">
        <v>1030</v>
      </c>
      <c r="G171" s="257" t="s">
        <v>4</v>
      </c>
      <c r="H171" s="257" t="s">
        <v>406</v>
      </c>
      <c r="I171" s="257">
        <v>74</v>
      </c>
      <c r="J171" s="257">
        <v>0.30208299999999999</v>
      </c>
      <c r="K171" s="257">
        <v>26</v>
      </c>
      <c r="L171" s="257"/>
      <c r="M171" s="257"/>
      <c r="N171" s="257">
        <v>2</v>
      </c>
      <c r="O171" s="257" t="s">
        <v>4</v>
      </c>
      <c r="P171" s="257" t="s">
        <v>406</v>
      </c>
      <c r="Q171" s="257" t="s">
        <v>4</v>
      </c>
      <c r="R171" s="257" t="s">
        <v>406</v>
      </c>
      <c r="S171" s="257">
        <v>216</v>
      </c>
      <c r="T171" s="257">
        <v>0.81730800000000003</v>
      </c>
      <c r="U171" s="257" t="str">
        <f t="shared" si="2"/>
        <v>Positive</v>
      </c>
      <c r="V171" s="257"/>
    </row>
    <row r="172" spans="1:22">
      <c r="A172" s="226" t="s">
        <v>22</v>
      </c>
      <c r="B172" s="225">
        <v>1</v>
      </c>
      <c r="C172" s="225">
        <v>120</v>
      </c>
      <c r="D172" s="225" t="s">
        <v>577</v>
      </c>
      <c r="E172" s="225" t="s">
        <v>406</v>
      </c>
      <c r="F172" s="226" t="s">
        <v>1031</v>
      </c>
      <c r="G172" s="225" t="s">
        <v>5</v>
      </c>
      <c r="H172" s="225" t="s">
        <v>406</v>
      </c>
      <c r="I172" s="225">
        <v>68</v>
      </c>
      <c r="J172" s="225">
        <v>0.25</v>
      </c>
      <c r="K172" s="225">
        <v>31</v>
      </c>
      <c r="L172" s="225">
        <v>101</v>
      </c>
      <c r="M172" s="225"/>
      <c r="N172" s="225">
        <v>2</v>
      </c>
      <c r="O172" s="225" t="s">
        <v>5</v>
      </c>
      <c r="P172" s="225" t="s">
        <v>406</v>
      </c>
      <c r="Q172" s="225" t="s">
        <v>5</v>
      </c>
      <c r="R172" s="225" t="s">
        <v>406</v>
      </c>
      <c r="S172" s="225">
        <v>227</v>
      </c>
      <c r="T172" s="225">
        <v>1.2772300000000001</v>
      </c>
      <c r="U172" s="249" t="str">
        <f t="shared" si="2"/>
        <v>Positive</v>
      </c>
      <c r="V172" s="225"/>
    </row>
    <row r="173" spans="1:22">
      <c r="A173" s="226" t="s">
        <v>21</v>
      </c>
      <c r="B173" s="225">
        <v>1</v>
      </c>
      <c r="C173" s="225">
        <v>120</v>
      </c>
      <c r="D173" s="225" t="s">
        <v>577</v>
      </c>
      <c r="E173" s="225" t="s">
        <v>406</v>
      </c>
      <c r="F173" s="226" t="s">
        <v>1032</v>
      </c>
      <c r="G173" s="225" t="s">
        <v>5</v>
      </c>
      <c r="H173" s="225" t="s">
        <v>406</v>
      </c>
      <c r="I173" s="225">
        <v>68</v>
      </c>
      <c r="J173" s="225">
        <v>0.25</v>
      </c>
      <c r="K173" s="225">
        <v>31</v>
      </c>
      <c r="L173" s="225">
        <v>101</v>
      </c>
      <c r="M173" s="225"/>
      <c r="N173" s="225">
        <v>2</v>
      </c>
      <c r="O173" s="225" t="s">
        <v>5</v>
      </c>
      <c r="P173" s="225" t="s">
        <v>406</v>
      </c>
      <c r="Q173" s="225" t="s">
        <v>5</v>
      </c>
      <c r="R173" s="225" t="s">
        <v>406</v>
      </c>
      <c r="S173" s="225">
        <v>228</v>
      </c>
      <c r="T173" s="225">
        <v>1.9029100000000001</v>
      </c>
      <c r="U173" s="249" t="str">
        <f t="shared" si="2"/>
        <v>Positive</v>
      </c>
      <c r="V173" s="225"/>
    </row>
    <row r="174" spans="1:22">
      <c r="A174" s="226" t="s">
        <v>1033</v>
      </c>
      <c r="B174" s="225">
        <v>1</v>
      </c>
      <c r="C174" s="225">
        <v>120</v>
      </c>
      <c r="D174" s="225" t="s">
        <v>577</v>
      </c>
      <c r="E174" s="225" t="s">
        <v>406</v>
      </c>
      <c r="F174" s="273" t="s">
        <v>1034</v>
      </c>
      <c r="G174" s="261" t="s">
        <v>67</v>
      </c>
      <c r="H174" s="261" t="s">
        <v>406</v>
      </c>
      <c r="I174" s="261">
        <v>69</v>
      </c>
      <c r="J174" s="261">
        <v>0.235849</v>
      </c>
      <c r="K174" s="261">
        <v>31</v>
      </c>
      <c r="L174" s="261"/>
      <c r="M174" s="261"/>
      <c r="N174" s="261">
        <v>2</v>
      </c>
      <c r="O174" s="261" t="s">
        <v>67</v>
      </c>
      <c r="P174" s="261" t="s">
        <v>406</v>
      </c>
      <c r="Q174" s="261" t="s">
        <v>67</v>
      </c>
      <c r="R174" s="261" t="s">
        <v>406</v>
      </c>
      <c r="S174" s="261">
        <v>229</v>
      </c>
      <c r="T174" s="261">
        <v>3.64</v>
      </c>
      <c r="U174" s="261" t="str">
        <f t="shared" si="2"/>
        <v>Positive</v>
      </c>
      <c r="V174" s="261"/>
    </row>
    <row r="175" spans="1:22">
      <c r="A175" s="203" t="s">
        <v>1035</v>
      </c>
      <c r="B175" s="200">
        <v>1</v>
      </c>
      <c r="C175" s="200">
        <v>120</v>
      </c>
      <c r="D175" s="200" t="s">
        <v>67</v>
      </c>
      <c r="E175" s="200" t="s">
        <v>406</v>
      </c>
      <c r="F175" s="203" t="s">
        <v>1036</v>
      </c>
      <c r="G175" s="200" t="s">
        <v>67</v>
      </c>
      <c r="H175" s="200" t="s">
        <v>406</v>
      </c>
      <c r="I175" s="200">
        <v>78</v>
      </c>
      <c r="J175" s="200">
        <v>0.52083299999999999</v>
      </c>
      <c r="K175" s="200">
        <v>21</v>
      </c>
      <c r="L175" s="200"/>
      <c r="M175" s="200"/>
      <c r="N175" s="200">
        <v>1</v>
      </c>
      <c r="O175" s="200" t="s">
        <v>67</v>
      </c>
      <c r="P175" s="200" t="s">
        <v>406</v>
      </c>
      <c r="Q175" s="200" t="s">
        <v>67</v>
      </c>
      <c r="R175" s="200" t="s">
        <v>406</v>
      </c>
      <c r="S175" s="200">
        <v>218</v>
      </c>
      <c r="T175" s="200">
        <v>0.85294099999999995</v>
      </c>
      <c r="U175" s="200" t="str">
        <f t="shared" si="2"/>
        <v>Positive</v>
      </c>
      <c r="V175" s="200"/>
    </row>
    <row r="176" spans="1:22">
      <c r="A176" s="203" t="s">
        <v>1037</v>
      </c>
      <c r="B176" s="200">
        <v>1</v>
      </c>
      <c r="C176" s="200">
        <v>120</v>
      </c>
      <c r="D176" s="200" t="s">
        <v>67</v>
      </c>
      <c r="E176" s="200" t="s">
        <v>406</v>
      </c>
      <c r="F176" s="256" t="s">
        <v>1038</v>
      </c>
      <c r="G176" s="257" t="s">
        <v>14</v>
      </c>
      <c r="H176" s="257" t="s">
        <v>15</v>
      </c>
      <c r="I176" s="257">
        <v>79</v>
      </c>
      <c r="J176" s="257">
        <v>0.33333299999999999</v>
      </c>
      <c r="K176" s="257">
        <v>21</v>
      </c>
      <c r="L176" s="257"/>
      <c r="M176" s="257"/>
      <c r="N176" s="257">
        <v>1</v>
      </c>
      <c r="O176" s="257" t="s">
        <v>380</v>
      </c>
      <c r="P176" s="257" t="s">
        <v>15</v>
      </c>
      <c r="Q176" s="257" t="s">
        <v>14</v>
      </c>
      <c r="R176" s="257" t="s">
        <v>15</v>
      </c>
      <c r="S176" s="257">
        <v>219</v>
      </c>
      <c r="T176" s="257">
        <v>0.86597900000000005</v>
      </c>
      <c r="U176" s="257" t="str">
        <f t="shared" si="2"/>
        <v>Positive</v>
      </c>
      <c r="V176" s="257"/>
    </row>
    <row r="177" spans="1:22">
      <c r="A177" s="226" t="s">
        <v>1039</v>
      </c>
      <c r="B177" s="225">
        <v>1</v>
      </c>
      <c r="C177" s="225">
        <v>120</v>
      </c>
      <c r="D177" s="225" t="s">
        <v>577</v>
      </c>
      <c r="E177" s="225" t="s">
        <v>406</v>
      </c>
      <c r="F177" s="226" t="s">
        <v>1040</v>
      </c>
      <c r="G177" s="225" t="s">
        <v>5</v>
      </c>
      <c r="H177" s="225" t="s">
        <v>406</v>
      </c>
      <c r="I177" s="225">
        <v>83</v>
      </c>
      <c r="J177" s="225">
        <v>0.27173900000000001</v>
      </c>
      <c r="K177" s="225">
        <v>16</v>
      </c>
      <c r="L177" s="225">
        <v>81</v>
      </c>
      <c r="M177" s="225"/>
      <c r="N177" s="225">
        <v>3</v>
      </c>
      <c r="O177" s="225" t="s">
        <v>5</v>
      </c>
      <c r="P177" s="225" t="s">
        <v>406</v>
      </c>
      <c r="Q177" s="225" t="s">
        <v>5</v>
      </c>
      <c r="R177" s="225" t="s">
        <v>406</v>
      </c>
      <c r="S177" s="225">
        <v>300</v>
      </c>
      <c r="T177" s="225">
        <v>3.2178200000000001</v>
      </c>
      <c r="U177" s="249" t="str">
        <f t="shared" si="2"/>
        <v>Positive</v>
      </c>
      <c r="V177" s="249"/>
    </row>
    <row r="178" spans="1:22">
      <c r="A178" s="226" t="s">
        <v>1041</v>
      </c>
      <c r="B178" s="225">
        <v>1</v>
      </c>
      <c r="C178" s="225">
        <v>120</v>
      </c>
      <c r="D178" s="225" t="s">
        <v>577</v>
      </c>
      <c r="E178" s="225" t="s">
        <v>406</v>
      </c>
      <c r="F178" s="226" t="s">
        <v>1042</v>
      </c>
      <c r="G178" s="225" t="s">
        <v>5</v>
      </c>
      <c r="H178" s="225" t="s">
        <v>406</v>
      </c>
      <c r="I178" s="225">
        <v>83</v>
      </c>
      <c r="J178" s="225">
        <v>0.27173900000000001</v>
      </c>
      <c r="K178" s="225">
        <v>16</v>
      </c>
      <c r="L178" s="225">
        <v>81</v>
      </c>
      <c r="M178" s="225"/>
      <c r="N178" s="225">
        <v>3</v>
      </c>
      <c r="O178" s="225" t="s">
        <v>5</v>
      </c>
      <c r="P178" s="225" t="s">
        <v>406</v>
      </c>
      <c r="Q178" s="225" t="s">
        <v>5</v>
      </c>
      <c r="R178" s="225" t="s">
        <v>406</v>
      </c>
      <c r="S178" s="225">
        <v>301</v>
      </c>
      <c r="T178" s="225">
        <v>1.30769</v>
      </c>
      <c r="U178" s="249" t="str">
        <f t="shared" si="2"/>
        <v>Positive</v>
      </c>
      <c r="V178" s="249"/>
    </row>
    <row r="179" spans="1:22">
      <c r="A179" s="226" t="s">
        <v>1043</v>
      </c>
      <c r="B179" s="225">
        <v>1</v>
      </c>
      <c r="C179" s="225">
        <v>120</v>
      </c>
      <c r="D179" s="225" t="s">
        <v>577</v>
      </c>
      <c r="E179" s="225" t="s">
        <v>406</v>
      </c>
      <c r="F179" s="273" t="s">
        <v>1044</v>
      </c>
      <c r="G179" s="261" t="s">
        <v>67</v>
      </c>
      <c r="H179" s="261" t="s">
        <v>406</v>
      </c>
      <c r="I179" s="261">
        <v>84</v>
      </c>
      <c r="J179" s="261">
        <v>0.19811300000000001</v>
      </c>
      <c r="K179" s="261">
        <v>16</v>
      </c>
      <c r="L179" s="261">
        <v>82</v>
      </c>
      <c r="M179" s="261"/>
      <c r="N179" s="261">
        <v>3</v>
      </c>
      <c r="O179" s="261" t="s">
        <v>67</v>
      </c>
      <c r="P179" s="261" t="s">
        <v>406</v>
      </c>
      <c r="Q179" s="261" t="s">
        <v>67</v>
      </c>
      <c r="R179" s="261" t="s">
        <v>406</v>
      </c>
      <c r="S179" s="261">
        <v>302</v>
      </c>
      <c r="T179" s="261">
        <v>1.9583299999999999</v>
      </c>
      <c r="U179" s="261" t="str">
        <f t="shared" si="2"/>
        <v>Positive</v>
      </c>
      <c r="V179" s="261"/>
    </row>
    <row r="180" spans="1:22">
      <c r="A180" s="226" t="s">
        <v>1045</v>
      </c>
      <c r="B180" s="225">
        <v>1</v>
      </c>
      <c r="C180" s="225">
        <v>120</v>
      </c>
      <c r="D180" s="225" t="s">
        <v>577</v>
      </c>
      <c r="E180" s="225" t="s">
        <v>406</v>
      </c>
      <c r="F180" s="273" t="s">
        <v>1046</v>
      </c>
      <c r="G180" s="261" t="s">
        <v>67</v>
      </c>
      <c r="H180" s="261" t="s">
        <v>406</v>
      </c>
      <c r="I180" s="261">
        <v>84</v>
      </c>
      <c r="J180" s="261">
        <v>0.19811300000000001</v>
      </c>
      <c r="K180" s="261">
        <v>16</v>
      </c>
      <c r="L180" s="261">
        <v>82</v>
      </c>
      <c r="M180" s="261"/>
      <c r="N180" s="261">
        <v>3</v>
      </c>
      <c r="O180" s="261" t="s">
        <v>67</v>
      </c>
      <c r="P180" s="261" t="s">
        <v>406</v>
      </c>
      <c r="Q180" s="261" t="s">
        <v>67</v>
      </c>
      <c r="R180" s="261" t="s">
        <v>406</v>
      </c>
      <c r="S180" s="261">
        <v>303</v>
      </c>
      <c r="T180" s="261">
        <v>3.63462</v>
      </c>
      <c r="U180" s="261" t="str">
        <f t="shared" si="2"/>
        <v>Positive</v>
      </c>
      <c r="V180" s="261"/>
    </row>
    <row r="181" spans="1:22">
      <c r="A181" s="203" t="s">
        <v>170</v>
      </c>
      <c r="B181" s="200">
        <v>1</v>
      </c>
      <c r="C181" s="200">
        <v>120</v>
      </c>
      <c r="D181" s="200" t="s">
        <v>14</v>
      </c>
      <c r="E181" s="200" t="s">
        <v>15</v>
      </c>
      <c r="F181" s="203" t="s">
        <v>1047</v>
      </c>
      <c r="G181" s="200" t="s">
        <v>14</v>
      </c>
      <c r="H181" s="200" t="s">
        <v>15</v>
      </c>
      <c r="I181" s="200">
        <v>49</v>
      </c>
      <c r="J181" s="200">
        <v>0.88118799999999997</v>
      </c>
      <c r="K181" s="200"/>
      <c r="L181" s="200"/>
      <c r="M181" s="200"/>
      <c r="N181" s="200">
        <v>0</v>
      </c>
      <c r="O181" s="200" t="s">
        <v>380</v>
      </c>
      <c r="P181" s="200" t="s">
        <v>15</v>
      </c>
      <c r="Q181" s="200" t="s">
        <v>14</v>
      </c>
      <c r="R181" s="200" t="s">
        <v>15</v>
      </c>
      <c r="S181" s="200">
        <v>119</v>
      </c>
      <c r="T181" s="200">
        <v>0.78</v>
      </c>
      <c r="U181" s="200" t="str">
        <f t="shared" si="2"/>
        <v>Positive</v>
      </c>
      <c r="V181" s="200"/>
    </row>
    <row r="182" spans="1:22">
      <c r="A182" s="226" t="s">
        <v>135</v>
      </c>
      <c r="B182" s="225">
        <v>1</v>
      </c>
      <c r="C182" s="225">
        <v>120</v>
      </c>
      <c r="D182" s="225" t="s">
        <v>14</v>
      </c>
      <c r="E182" s="225" t="s">
        <v>15</v>
      </c>
      <c r="F182" s="226" t="s">
        <v>1048</v>
      </c>
      <c r="G182" s="225" t="s">
        <v>14</v>
      </c>
      <c r="H182" s="225" t="s">
        <v>15</v>
      </c>
      <c r="I182" s="225">
        <v>49</v>
      </c>
      <c r="J182" s="225">
        <v>1.0900000000000001</v>
      </c>
      <c r="K182" s="225"/>
      <c r="L182" s="225"/>
      <c r="M182" s="225"/>
      <c r="N182" s="225">
        <v>0</v>
      </c>
      <c r="O182" s="225" t="s">
        <v>380</v>
      </c>
      <c r="P182" s="225" t="s">
        <v>15</v>
      </c>
      <c r="Q182" s="225" t="s">
        <v>14</v>
      </c>
      <c r="R182" s="225" t="s">
        <v>15</v>
      </c>
      <c r="S182" s="225">
        <v>119</v>
      </c>
      <c r="T182" s="225">
        <v>1.06</v>
      </c>
      <c r="U182" s="249" t="str">
        <f t="shared" si="2"/>
        <v>Positive</v>
      </c>
      <c r="V182" s="225"/>
    </row>
    <row r="183" spans="1:22">
      <c r="A183" s="209" t="s">
        <v>155</v>
      </c>
      <c r="B183" s="207">
        <v>1</v>
      </c>
      <c r="C183" s="207">
        <v>120</v>
      </c>
      <c r="D183" s="207" t="s">
        <v>14</v>
      </c>
      <c r="E183" s="207" t="s">
        <v>15</v>
      </c>
      <c r="F183" s="209" t="s">
        <v>1049</v>
      </c>
      <c r="G183" s="207" t="s">
        <v>14</v>
      </c>
      <c r="H183" s="207" t="s">
        <v>15</v>
      </c>
      <c r="I183" s="207">
        <v>49</v>
      </c>
      <c r="J183" s="207">
        <v>0.20952399999999999</v>
      </c>
      <c r="K183" s="207"/>
      <c r="L183" s="207"/>
      <c r="M183" s="207"/>
      <c r="N183" s="207">
        <v>0</v>
      </c>
      <c r="O183" s="207" t="s">
        <v>380</v>
      </c>
      <c r="P183" s="207" t="s">
        <v>15</v>
      </c>
      <c r="Q183" s="207" t="s">
        <v>14</v>
      </c>
      <c r="R183" s="207" t="s">
        <v>15</v>
      </c>
      <c r="S183" s="207">
        <v>119</v>
      </c>
      <c r="T183" s="207">
        <v>0.13</v>
      </c>
      <c r="U183" s="207" t="str">
        <f t="shared" si="2"/>
        <v>Negative</v>
      </c>
      <c r="V183" s="207" t="s">
        <v>534</v>
      </c>
    </row>
    <row r="184" spans="1:22">
      <c r="A184" s="209" t="s">
        <v>131</v>
      </c>
      <c r="B184" s="207">
        <v>1</v>
      </c>
      <c r="C184" s="207">
        <v>120</v>
      </c>
      <c r="D184" s="207" t="s">
        <v>14</v>
      </c>
      <c r="E184" s="207" t="s">
        <v>15</v>
      </c>
      <c r="F184" s="209" t="s">
        <v>1050</v>
      </c>
      <c r="G184" s="207" t="s">
        <v>14</v>
      </c>
      <c r="H184" s="207" t="s">
        <v>15</v>
      </c>
      <c r="I184" s="207">
        <v>49</v>
      </c>
      <c r="J184" s="207">
        <v>0.28571400000000002</v>
      </c>
      <c r="K184" s="207"/>
      <c r="L184" s="207"/>
      <c r="M184" s="207"/>
      <c r="N184" s="207">
        <v>0</v>
      </c>
      <c r="O184" s="207" t="s">
        <v>380</v>
      </c>
      <c r="P184" s="207" t="s">
        <v>15</v>
      </c>
      <c r="Q184" s="207" t="s">
        <v>14</v>
      </c>
      <c r="R184" s="207" t="s">
        <v>15</v>
      </c>
      <c r="S184" s="207">
        <v>119</v>
      </c>
      <c r="T184" s="207">
        <v>0.336538</v>
      </c>
      <c r="U184" s="207" t="str">
        <f t="shared" si="2"/>
        <v>Negative</v>
      </c>
      <c r="V184" s="207" t="s">
        <v>534</v>
      </c>
    </row>
    <row r="185" spans="1:22">
      <c r="A185" s="203" t="s">
        <v>1051</v>
      </c>
      <c r="B185" s="200">
        <v>1</v>
      </c>
      <c r="C185" s="200">
        <v>120</v>
      </c>
      <c r="D185" s="200" t="s">
        <v>14</v>
      </c>
      <c r="E185" s="200" t="s">
        <v>15</v>
      </c>
      <c r="F185" s="203" t="s">
        <v>1052</v>
      </c>
      <c r="G185" s="200" t="s">
        <v>14</v>
      </c>
      <c r="H185" s="200" t="s">
        <v>15</v>
      </c>
      <c r="I185" s="200">
        <v>86</v>
      </c>
      <c r="J185" s="200">
        <v>0.65714300000000003</v>
      </c>
      <c r="K185" s="200">
        <v>13</v>
      </c>
      <c r="L185" s="200"/>
      <c r="M185" s="200"/>
      <c r="N185" s="200">
        <v>1</v>
      </c>
      <c r="O185" s="200" t="s">
        <v>380</v>
      </c>
      <c r="P185" s="200" t="s">
        <v>15</v>
      </c>
      <c r="Q185" s="200" t="s">
        <v>14</v>
      </c>
      <c r="R185" s="200" t="s">
        <v>15</v>
      </c>
      <c r="S185" s="200">
        <v>226</v>
      </c>
      <c r="T185" s="200">
        <v>0.74</v>
      </c>
      <c r="U185" s="200" t="str">
        <f t="shared" si="2"/>
        <v>Positive</v>
      </c>
      <c r="V185" s="200"/>
    </row>
    <row r="186" spans="1:22">
      <c r="A186" s="203" t="s">
        <v>1053</v>
      </c>
      <c r="B186" s="200">
        <v>1</v>
      </c>
      <c r="C186" s="200">
        <v>120</v>
      </c>
      <c r="D186" s="200" t="s">
        <v>14</v>
      </c>
      <c r="E186" s="200" t="s">
        <v>15</v>
      </c>
      <c r="F186" s="256" t="s">
        <v>1054</v>
      </c>
      <c r="G186" s="257" t="s">
        <v>14</v>
      </c>
      <c r="H186" s="257" t="s">
        <v>15</v>
      </c>
      <c r="I186" s="257">
        <v>87</v>
      </c>
      <c r="J186" s="257">
        <v>0.54166700000000001</v>
      </c>
      <c r="K186" s="257">
        <v>13</v>
      </c>
      <c r="L186" s="257"/>
      <c r="M186" s="257"/>
      <c r="N186" s="257">
        <v>1</v>
      </c>
      <c r="O186" s="257" t="s">
        <v>380</v>
      </c>
      <c r="P186" s="257" t="s">
        <v>15</v>
      </c>
      <c r="Q186" s="257" t="s">
        <v>14</v>
      </c>
      <c r="R186" s="257" t="s">
        <v>15</v>
      </c>
      <c r="S186" s="257">
        <v>227</v>
      </c>
      <c r="T186" s="257">
        <v>0.50515500000000002</v>
      </c>
      <c r="U186" s="257" t="str">
        <f t="shared" si="2"/>
        <v>Positive</v>
      </c>
      <c r="V186" s="257"/>
    </row>
    <row r="187" spans="1:22">
      <c r="A187" s="209" t="s">
        <v>1055</v>
      </c>
      <c r="B187" s="207">
        <v>1</v>
      </c>
      <c r="C187" s="207">
        <v>120</v>
      </c>
      <c r="D187" s="207" t="s">
        <v>513</v>
      </c>
      <c r="E187" s="207" t="s">
        <v>406</v>
      </c>
      <c r="F187" s="209" t="s">
        <v>1056</v>
      </c>
      <c r="G187" s="207" t="s">
        <v>513</v>
      </c>
      <c r="H187" s="207" t="s">
        <v>406</v>
      </c>
      <c r="I187" s="207">
        <v>49</v>
      </c>
      <c r="J187" s="207">
        <v>0.19811300000000001</v>
      </c>
      <c r="K187" s="207">
        <v>101</v>
      </c>
      <c r="L187" s="207"/>
      <c r="M187" s="207"/>
      <c r="N187" s="207">
        <v>1</v>
      </c>
      <c r="O187" s="207" t="s">
        <v>5</v>
      </c>
      <c r="P187" s="207" t="s">
        <v>406</v>
      </c>
      <c r="Q187" s="207" t="s">
        <v>5</v>
      </c>
      <c r="R187" s="207" t="s">
        <v>406</v>
      </c>
      <c r="S187" s="207">
        <v>138</v>
      </c>
      <c r="T187" s="207">
        <v>0.32291700000000001</v>
      </c>
      <c r="U187" s="207" t="str">
        <f t="shared" si="2"/>
        <v>Negative</v>
      </c>
      <c r="V187" s="207" t="s">
        <v>534</v>
      </c>
    </row>
    <row r="188" spans="1:22">
      <c r="A188" s="209" t="s">
        <v>1057</v>
      </c>
      <c r="B188" s="207">
        <v>1</v>
      </c>
      <c r="C188" s="207">
        <v>120</v>
      </c>
      <c r="D188" s="207" t="s">
        <v>513</v>
      </c>
      <c r="E188" s="207" t="s">
        <v>406</v>
      </c>
      <c r="F188" s="209" t="s">
        <v>1058</v>
      </c>
      <c r="G188" s="207" t="s">
        <v>513</v>
      </c>
      <c r="H188" s="207" t="s">
        <v>406</v>
      </c>
      <c r="I188" s="207">
        <v>49</v>
      </c>
      <c r="J188" s="207">
        <v>0.19811300000000001</v>
      </c>
      <c r="K188" s="207">
        <v>101</v>
      </c>
      <c r="L188" s="207"/>
      <c r="M188" s="207"/>
      <c r="N188" s="207">
        <v>1</v>
      </c>
      <c r="O188" s="207" t="s">
        <v>521</v>
      </c>
      <c r="P188" s="207" t="s">
        <v>406</v>
      </c>
      <c r="Q188" s="207" t="s">
        <v>521</v>
      </c>
      <c r="R188" s="207" t="s">
        <v>406</v>
      </c>
      <c r="S188" s="207">
        <v>139</v>
      </c>
      <c r="T188" s="207">
        <v>0.490566</v>
      </c>
      <c r="U188" s="207" t="str">
        <f t="shared" si="2"/>
        <v>Negative</v>
      </c>
      <c r="V188" s="207" t="s">
        <v>534</v>
      </c>
    </row>
    <row r="189" spans="1:22">
      <c r="A189" s="203" t="s">
        <v>1059</v>
      </c>
      <c r="B189" s="200">
        <v>1</v>
      </c>
      <c r="C189" s="200">
        <v>120</v>
      </c>
      <c r="D189" s="200" t="s">
        <v>513</v>
      </c>
      <c r="E189" s="200" t="s">
        <v>406</v>
      </c>
      <c r="F189" s="203" t="s">
        <v>1060</v>
      </c>
      <c r="G189" s="200" t="s">
        <v>513</v>
      </c>
      <c r="H189" s="200" t="s">
        <v>406</v>
      </c>
      <c r="I189" s="200">
        <v>70</v>
      </c>
      <c r="J189" s="200">
        <v>0.37864100000000001</v>
      </c>
      <c r="K189" s="200">
        <v>29</v>
      </c>
      <c r="L189" s="200">
        <v>99</v>
      </c>
      <c r="M189" s="200"/>
      <c r="N189" s="200">
        <v>3</v>
      </c>
      <c r="O189" s="200" t="s">
        <v>5</v>
      </c>
      <c r="P189" s="200" t="s">
        <v>406</v>
      </c>
      <c r="Q189" s="200" t="s">
        <v>5</v>
      </c>
      <c r="R189" s="200" t="s">
        <v>406</v>
      </c>
      <c r="S189" s="200">
        <v>260</v>
      </c>
      <c r="T189" s="200">
        <v>0.82075500000000001</v>
      </c>
      <c r="U189" s="200" t="str">
        <f t="shared" si="2"/>
        <v>Positive</v>
      </c>
      <c r="V189" s="200"/>
    </row>
    <row r="190" spans="1:22">
      <c r="A190" s="203" t="s">
        <v>1061</v>
      </c>
      <c r="B190" s="200">
        <v>1</v>
      </c>
      <c r="C190" s="200">
        <v>120</v>
      </c>
      <c r="D190" s="200" t="s">
        <v>513</v>
      </c>
      <c r="E190" s="200" t="s">
        <v>406</v>
      </c>
      <c r="F190" s="203" t="s">
        <v>1062</v>
      </c>
      <c r="G190" s="200" t="s">
        <v>513</v>
      </c>
      <c r="H190" s="200" t="s">
        <v>406</v>
      </c>
      <c r="I190" s="200">
        <v>70</v>
      </c>
      <c r="J190" s="200">
        <v>0.37864100000000001</v>
      </c>
      <c r="K190" s="200">
        <v>29</v>
      </c>
      <c r="L190" s="200">
        <v>99</v>
      </c>
      <c r="M190" s="200"/>
      <c r="N190" s="200">
        <v>3</v>
      </c>
      <c r="O190" s="200" t="s">
        <v>521</v>
      </c>
      <c r="P190" s="200" t="s">
        <v>406</v>
      </c>
      <c r="Q190" s="200" t="s">
        <v>521</v>
      </c>
      <c r="R190" s="200" t="s">
        <v>406</v>
      </c>
      <c r="S190" s="200">
        <v>261</v>
      </c>
      <c r="T190" s="200">
        <v>0.79166700000000001</v>
      </c>
      <c r="U190" s="200" t="str">
        <f t="shared" si="2"/>
        <v>Positive</v>
      </c>
      <c r="V190" s="200"/>
    </row>
    <row r="191" spans="1:22">
      <c r="A191" s="203" t="s">
        <v>1063</v>
      </c>
      <c r="B191" s="200">
        <v>1</v>
      </c>
      <c r="C191" s="200">
        <v>120</v>
      </c>
      <c r="D191" s="200" t="s">
        <v>513</v>
      </c>
      <c r="E191" s="200" t="s">
        <v>406</v>
      </c>
      <c r="F191" s="256" t="s">
        <v>1064</v>
      </c>
      <c r="G191" s="257" t="s">
        <v>5</v>
      </c>
      <c r="H191" s="257" t="s">
        <v>406</v>
      </c>
      <c r="I191" s="257">
        <v>71</v>
      </c>
      <c r="J191" s="257">
        <v>0.24271799999999999</v>
      </c>
      <c r="K191" s="257">
        <v>29</v>
      </c>
      <c r="L191" s="257">
        <v>91</v>
      </c>
      <c r="M191" s="257"/>
      <c r="N191" s="257">
        <v>3</v>
      </c>
      <c r="O191" s="257" t="s">
        <v>5</v>
      </c>
      <c r="P191" s="257" t="s">
        <v>406</v>
      </c>
      <c r="Q191" s="257" t="s">
        <v>5</v>
      </c>
      <c r="R191" s="257" t="s">
        <v>406</v>
      </c>
      <c r="S191" s="257">
        <v>262</v>
      </c>
      <c r="T191" s="257">
        <v>2.4583300000000001</v>
      </c>
      <c r="U191" s="257" t="str">
        <f t="shared" si="2"/>
        <v>Positive</v>
      </c>
      <c r="V191" s="257"/>
    </row>
    <row r="192" spans="1:22">
      <c r="A192" s="203" t="s">
        <v>1065</v>
      </c>
      <c r="B192" s="200">
        <v>1</v>
      </c>
      <c r="C192" s="200">
        <v>120</v>
      </c>
      <c r="D192" s="200" t="s">
        <v>513</v>
      </c>
      <c r="E192" s="200" t="s">
        <v>406</v>
      </c>
      <c r="F192" s="256" t="s">
        <v>1066</v>
      </c>
      <c r="G192" s="257" t="s">
        <v>5</v>
      </c>
      <c r="H192" s="257" t="s">
        <v>406</v>
      </c>
      <c r="I192" s="257">
        <v>71</v>
      </c>
      <c r="J192" s="257">
        <v>0.24271799999999999</v>
      </c>
      <c r="K192" s="257">
        <v>29</v>
      </c>
      <c r="L192" s="257">
        <v>91</v>
      </c>
      <c r="M192" s="257"/>
      <c r="N192" s="257">
        <v>3</v>
      </c>
      <c r="O192" s="257" t="s">
        <v>5</v>
      </c>
      <c r="P192" s="257" t="s">
        <v>406</v>
      </c>
      <c r="Q192" s="257" t="s">
        <v>5</v>
      </c>
      <c r="R192" s="257" t="s">
        <v>406</v>
      </c>
      <c r="S192" s="257">
        <v>263</v>
      </c>
      <c r="T192" s="257">
        <v>2.7184499999999998</v>
      </c>
      <c r="U192" s="257" t="str">
        <f t="shared" si="2"/>
        <v>Positive</v>
      </c>
      <c r="V192" s="257"/>
    </row>
    <row r="193" spans="1:22">
      <c r="A193" s="226" t="s">
        <v>1067</v>
      </c>
      <c r="B193" s="225">
        <v>1</v>
      </c>
      <c r="C193" s="225">
        <v>120</v>
      </c>
      <c r="D193" s="225" t="s">
        <v>4</v>
      </c>
      <c r="E193" s="225" t="s">
        <v>406</v>
      </c>
      <c r="F193" s="226" t="s">
        <v>1068</v>
      </c>
      <c r="G193" s="225" t="s">
        <v>4</v>
      </c>
      <c r="H193" s="225" t="s">
        <v>406</v>
      </c>
      <c r="I193" s="225">
        <v>71</v>
      </c>
      <c r="J193" s="225">
        <v>0.28431400000000001</v>
      </c>
      <c r="K193" s="225">
        <v>28</v>
      </c>
      <c r="L193" s="225"/>
      <c r="M193" s="225"/>
      <c r="N193" s="225">
        <v>1</v>
      </c>
      <c r="O193" s="225" t="s">
        <v>4</v>
      </c>
      <c r="P193" s="225" t="s">
        <v>406</v>
      </c>
      <c r="Q193" s="225" t="s">
        <v>4</v>
      </c>
      <c r="R193" s="225" t="s">
        <v>406</v>
      </c>
      <c r="S193" s="225">
        <v>169</v>
      </c>
      <c r="T193" s="225">
        <v>0.77</v>
      </c>
      <c r="U193" s="249" t="str">
        <f t="shared" si="2"/>
        <v>Positive</v>
      </c>
      <c r="V193" s="225"/>
    </row>
    <row r="194" spans="1:22">
      <c r="A194" s="226" t="s">
        <v>1069</v>
      </c>
      <c r="B194" s="225">
        <v>1</v>
      </c>
      <c r="C194" s="263">
        <v>77</v>
      </c>
      <c r="D194" s="225" t="s">
        <v>4</v>
      </c>
      <c r="E194" s="225" t="s">
        <v>406</v>
      </c>
      <c r="F194" s="273" t="s">
        <v>1070</v>
      </c>
      <c r="G194" s="261" t="s">
        <v>14</v>
      </c>
      <c r="H194" s="261" t="s">
        <v>15</v>
      </c>
      <c r="I194" s="261">
        <v>72</v>
      </c>
      <c r="J194" s="261">
        <v>0.41</v>
      </c>
      <c r="K194" s="261">
        <v>28</v>
      </c>
      <c r="L194" s="261"/>
      <c r="M194" s="261"/>
      <c r="N194" s="261">
        <v>1</v>
      </c>
      <c r="O194" s="274" t="s">
        <v>0</v>
      </c>
      <c r="P194" s="274" t="s">
        <v>0</v>
      </c>
      <c r="Q194" s="261" t="s">
        <v>14</v>
      </c>
      <c r="R194" s="261" t="s">
        <v>15</v>
      </c>
      <c r="S194" s="261"/>
      <c r="T194" s="274" t="s">
        <v>533</v>
      </c>
      <c r="U194" s="274" t="s">
        <v>533</v>
      </c>
      <c r="V194" s="261"/>
    </row>
    <row r="195" spans="1:22">
      <c r="A195" s="203" t="s">
        <v>1071</v>
      </c>
      <c r="B195" s="200">
        <v>1</v>
      </c>
      <c r="C195" s="200">
        <v>120</v>
      </c>
      <c r="D195" s="200" t="s">
        <v>5</v>
      </c>
      <c r="E195" s="200" t="s">
        <v>406</v>
      </c>
      <c r="F195" s="203" t="s">
        <v>1072</v>
      </c>
      <c r="G195" s="200" t="s">
        <v>5</v>
      </c>
      <c r="H195" s="200" t="s">
        <v>406</v>
      </c>
      <c r="I195" s="200">
        <v>59</v>
      </c>
      <c r="J195" s="200">
        <v>0.172043</v>
      </c>
      <c r="K195" s="200">
        <v>41</v>
      </c>
      <c r="L195" s="200"/>
      <c r="M195" s="200"/>
      <c r="N195" s="200">
        <v>1</v>
      </c>
      <c r="O195" s="200" t="s">
        <v>5</v>
      </c>
      <c r="P195" s="200" t="s">
        <v>406</v>
      </c>
      <c r="Q195" s="200" t="s">
        <v>5</v>
      </c>
      <c r="R195" s="200" t="s">
        <v>406</v>
      </c>
      <c r="S195" s="200">
        <v>198</v>
      </c>
      <c r="T195" s="200">
        <v>2.05769</v>
      </c>
      <c r="U195" s="200" t="str">
        <f t="shared" si="2"/>
        <v>Positive</v>
      </c>
      <c r="V195" s="200"/>
    </row>
    <row r="196" spans="1:22">
      <c r="A196" s="203" t="s">
        <v>1073</v>
      </c>
      <c r="B196" s="200">
        <v>1</v>
      </c>
      <c r="C196" s="200">
        <v>120</v>
      </c>
      <c r="D196" s="200" t="s">
        <v>5</v>
      </c>
      <c r="E196" s="200" t="s">
        <v>406</v>
      </c>
      <c r="F196" s="256" t="s">
        <v>1074</v>
      </c>
      <c r="G196" s="257" t="s">
        <v>5</v>
      </c>
      <c r="H196" s="257" t="s">
        <v>406</v>
      </c>
      <c r="I196" s="257">
        <v>58</v>
      </c>
      <c r="J196" s="257">
        <v>0.147059</v>
      </c>
      <c r="K196" s="257">
        <v>41</v>
      </c>
      <c r="L196" s="257"/>
      <c r="M196" s="257"/>
      <c r="N196" s="257">
        <v>1</v>
      </c>
      <c r="O196" s="257" t="s">
        <v>5</v>
      </c>
      <c r="P196" s="257" t="s">
        <v>406</v>
      </c>
      <c r="Q196" s="257" t="s">
        <v>5</v>
      </c>
      <c r="R196" s="257" t="s">
        <v>406</v>
      </c>
      <c r="S196" s="257">
        <v>199</v>
      </c>
      <c r="T196" s="257">
        <v>0.81188099999999996</v>
      </c>
      <c r="U196" s="257" t="str">
        <f t="shared" ref="U196:U238" si="3">IF(T196&gt;0.5, "Positive", "Negative")</f>
        <v>Positive</v>
      </c>
      <c r="V196" s="257"/>
    </row>
    <row r="197" spans="1:22">
      <c r="A197" s="226" t="s">
        <v>128</v>
      </c>
      <c r="B197" s="225">
        <v>1</v>
      </c>
      <c r="C197" s="225">
        <v>120</v>
      </c>
      <c r="D197" s="225" t="s">
        <v>67</v>
      </c>
      <c r="E197" s="225" t="s">
        <v>406</v>
      </c>
      <c r="F197" s="226" t="s">
        <v>1075</v>
      </c>
      <c r="G197" s="225" t="s">
        <v>67</v>
      </c>
      <c r="H197" s="225" t="s">
        <v>406</v>
      </c>
      <c r="I197" s="225">
        <v>49</v>
      </c>
      <c r="J197" s="225">
        <v>0.158416</v>
      </c>
      <c r="K197" s="225">
        <v>105</v>
      </c>
      <c r="L197" s="225"/>
      <c r="M197" s="225"/>
      <c r="N197" s="225">
        <v>1</v>
      </c>
      <c r="O197" s="225" t="s">
        <v>67</v>
      </c>
      <c r="P197" s="225" t="s">
        <v>406</v>
      </c>
      <c r="Q197" s="225" t="s">
        <v>67</v>
      </c>
      <c r="R197" s="225" t="s">
        <v>406</v>
      </c>
      <c r="S197" s="225">
        <v>134</v>
      </c>
      <c r="T197" s="225">
        <v>2.01031</v>
      </c>
      <c r="U197" s="249" t="str">
        <f t="shared" si="3"/>
        <v>Positive</v>
      </c>
      <c r="V197" s="225"/>
    </row>
    <row r="198" spans="1:22">
      <c r="A198" s="226" t="s">
        <v>127</v>
      </c>
      <c r="B198" s="225">
        <v>1</v>
      </c>
      <c r="C198" s="225">
        <v>120</v>
      </c>
      <c r="D198" s="225" t="s">
        <v>67</v>
      </c>
      <c r="E198" s="225" t="s">
        <v>406</v>
      </c>
      <c r="F198" s="226" t="s">
        <v>1076</v>
      </c>
      <c r="G198" s="249" t="s">
        <v>67</v>
      </c>
      <c r="H198" s="249" t="s">
        <v>406</v>
      </c>
      <c r="I198" s="225">
        <v>49</v>
      </c>
      <c r="J198" s="225">
        <v>0.158416</v>
      </c>
      <c r="K198" s="249">
        <v>105</v>
      </c>
      <c r="L198" s="249"/>
      <c r="M198" s="249"/>
      <c r="N198" s="249">
        <v>1</v>
      </c>
      <c r="O198" s="249" t="s">
        <v>67</v>
      </c>
      <c r="P198" s="249" t="s">
        <v>406</v>
      </c>
      <c r="Q198" s="249" t="s">
        <v>67</v>
      </c>
      <c r="R198" s="249" t="s">
        <v>406</v>
      </c>
      <c r="S198" s="249">
        <v>135</v>
      </c>
      <c r="T198" s="249">
        <v>1.94624</v>
      </c>
      <c r="U198" s="249" t="str">
        <f t="shared" si="3"/>
        <v>Positive</v>
      </c>
      <c r="V198" s="249"/>
    </row>
    <row r="199" spans="1:22">
      <c r="A199" s="209" t="s">
        <v>99</v>
      </c>
      <c r="B199" s="207">
        <v>1</v>
      </c>
      <c r="C199" s="207">
        <v>120</v>
      </c>
      <c r="D199" s="207" t="s">
        <v>521</v>
      </c>
      <c r="E199" s="207" t="s">
        <v>406</v>
      </c>
      <c r="F199" s="209" t="s">
        <v>1077</v>
      </c>
      <c r="G199" s="207" t="s">
        <v>521</v>
      </c>
      <c r="H199" s="207" t="s">
        <v>406</v>
      </c>
      <c r="I199" s="207">
        <v>72</v>
      </c>
      <c r="J199" s="207">
        <v>0.165049</v>
      </c>
      <c r="K199" s="207">
        <v>27</v>
      </c>
      <c r="L199" s="207">
        <v>114</v>
      </c>
      <c r="M199" s="207"/>
      <c r="N199" s="207">
        <v>2</v>
      </c>
      <c r="O199" s="207" t="s">
        <v>521</v>
      </c>
      <c r="P199" s="207" t="s">
        <v>406</v>
      </c>
      <c r="Q199" s="207" t="s">
        <v>521</v>
      </c>
      <c r="R199" s="207" t="s">
        <v>406</v>
      </c>
      <c r="S199" s="207">
        <v>189</v>
      </c>
      <c r="T199" s="207">
        <v>0.16831699999999999</v>
      </c>
      <c r="U199" s="207" t="str">
        <f t="shared" si="3"/>
        <v>Negative</v>
      </c>
      <c r="V199" s="207" t="s">
        <v>534</v>
      </c>
    </row>
    <row r="200" spans="1:22">
      <c r="A200" s="209" t="s">
        <v>98</v>
      </c>
      <c r="B200" s="207">
        <v>1</v>
      </c>
      <c r="C200" s="207">
        <v>120</v>
      </c>
      <c r="D200" s="207" t="s">
        <v>521</v>
      </c>
      <c r="E200" s="207" t="s">
        <v>406</v>
      </c>
      <c r="F200" s="209" t="s">
        <v>1078</v>
      </c>
      <c r="G200" s="207" t="s">
        <v>521</v>
      </c>
      <c r="H200" s="207" t="s">
        <v>406</v>
      </c>
      <c r="I200" s="207">
        <v>72</v>
      </c>
      <c r="J200" s="207">
        <v>0.165049</v>
      </c>
      <c r="K200" s="207">
        <v>27</v>
      </c>
      <c r="L200" s="207">
        <v>114</v>
      </c>
      <c r="M200" s="207"/>
      <c r="N200" s="207">
        <v>2</v>
      </c>
      <c r="O200" s="207" t="s">
        <v>521</v>
      </c>
      <c r="P200" s="207" t="s">
        <v>406</v>
      </c>
      <c r="Q200" s="207" t="s">
        <v>521</v>
      </c>
      <c r="R200" s="207" t="s">
        <v>406</v>
      </c>
      <c r="S200" s="207">
        <v>190</v>
      </c>
      <c r="T200" s="207">
        <v>0.18</v>
      </c>
      <c r="U200" s="207" t="str">
        <f t="shared" si="3"/>
        <v>Negative</v>
      </c>
      <c r="V200" s="207" t="s">
        <v>534</v>
      </c>
    </row>
    <row r="201" spans="1:22">
      <c r="A201" s="209" t="s">
        <v>1079</v>
      </c>
      <c r="B201" s="207">
        <v>1</v>
      </c>
      <c r="C201" s="236" t="s">
        <v>1080</v>
      </c>
      <c r="D201" s="207" t="s">
        <v>521</v>
      </c>
      <c r="E201" s="207" t="s">
        <v>406</v>
      </c>
      <c r="F201" s="209" t="s">
        <v>1081</v>
      </c>
      <c r="G201" s="207" t="s">
        <v>521</v>
      </c>
      <c r="H201" s="207" t="s">
        <v>406</v>
      </c>
      <c r="I201" s="207">
        <v>73</v>
      </c>
      <c r="J201" s="207">
        <v>0.22115399999999999</v>
      </c>
      <c r="K201" s="207">
        <v>27</v>
      </c>
      <c r="L201" s="207"/>
      <c r="M201" s="207"/>
      <c r="N201" s="207">
        <v>2</v>
      </c>
      <c r="O201" s="218" t="s">
        <v>0</v>
      </c>
      <c r="P201" s="218" t="s">
        <v>0</v>
      </c>
      <c r="Q201" s="207" t="s">
        <v>521</v>
      </c>
      <c r="R201" s="207" t="s">
        <v>406</v>
      </c>
      <c r="S201" s="207"/>
      <c r="T201" s="218" t="s">
        <v>533</v>
      </c>
      <c r="U201" s="218" t="s">
        <v>533</v>
      </c>
      <c r="V201" s="207" t="s">
        <v>534</v>
      </c>
    </row>
    <row r="202" spans="1:22">
      <c r="A202" s="277" t="s">
        <v>1082</v>
      </c>
      <c r="B202" s="278">
        <v>1</v>
      </c>
      <c r="C202" s="279">
        <v>120</v>
      </c>
      <c r="D202" s="278" t="s">
        <v>521</v>
      </c>
      <c r="E202" s="278" t="s">
        <v>406</v>
      </c>
      <c r="F202" s="277" t="s">
        <v>1083</v>
      </c>
      <c r="G202" s="280" t="s">
        <v>521</v>
      </c>
      <c r="H202" s="280" t="s">
        <v>406</v>
      </c>
      <c r="I202" s="280">
        <v>100</v>
      </c>
      <c r="J202" s="280">
        <v>0.358491</v>
      </c>
      <c r="K202" s="280">
        <v>2</v>
      </c>
      <c r="L202" s="280">
        <v>63</v>
      </c>
      <c r="M202" s="280"/>
      <c r="N202" s="278">
        <v>3</v>
      </c>
      <c r="O202" s="280" t="s">
        <v>521</v>
      </c>
      <c r="P202" s="280" t="s">
        <v>406</v>
      </c>
      <c r="Q202" s="280" t="s">
        <v>521</v>
      </c>
      <c r="R202" s="280" t="s">
        <v>406</v>
      </c>
      <c r="S202" s="280">
        <v>367</v>
      </c>
      <c r="T202" s="280">
        <v>0.18556700000000001</v>
      </c>
      <c r="U202" s="280" t="str">
        <f t="shared" si="3"/>
        <v>Negative</v>
      </c>
      <c r="V202" s="280"/>
    </row>
    <row r="203" spans="1:22">
      <c r="A203" s="277" t="s">
        <v>1084</v>
      </c>
      <c r="B203" s="278">
        <v>1</v>
      </c>
      <c r="C203" s="279">
        <v>120</v>
      </c>
      <c r="D203" s="278" t="s">
        <v>521</v>
      </c>
      <c r="E203" s="278" t="s">
        <v>406</v>
      </c>
      <c r="F203" s="277" t="s">
        <v>1085</v>
      </c>
      <c r="G203" s="280" t="s">
        <v>521</v>
      </c>
      <c r="H203" s="280" t="s">
        <v>406</v>
      </c>
      <c r="I203" s="280">
        <v>100</v>
      </c>
      <c r="J203" s="280">
        <v>0.358491</v>
      </c>
      <c r="K203" s="280">
        <v>2</v>
      </c>
      <c r="L203" s="280">
        <v>63</v>
      </c>
      <c r="M203" s="280"/>
      <c r="N203" s="278">
        <v>3</v>
      </c>
      <c r="O203" s="280" t="s">
        <v>521</v>
      </c>
      <c r="P203" s="280" t="s">
        <v>406</v>
      </c>
      <c r="Q203" s="280" t="s">
        <v>521</v>
      </c>
      <c r="R203" s="280" t="s">
        <v>406</v>
      </c>
      <c r="S203" s="280">
        <v>368</v>
      </c>
      <c r="T203" s="280">
        <v>0.29896899999999998</v>
      </c>
      <c r="U203" s="280" t="str">
        <f t="shared" si="3"/>
        <v>Negative</v>
      </c>
      <c r="V203" s="280"/>
    </row>
    <row r="204" spans="1:22">
      <c r="A204" s="277" t="s">
        <v>1086</v>
      </c>
      <c r="B204" s="278">
        <v>1</v>
      </c>
      <c r="C204" s="279">
        <v>120</v>
      </c>
      <c r="D204" s="278" t="s">
        <v>521</v>
      </c>
      <c r="E204" s="278" t="s">
        <v>406</v>
      </c>
      <c r="F204" s="281" t="s">
        <v>1087</v>
      </c>
      <c r="G204" s="282" t="s">
        <v>14</v>
      </c>
      <c r="H204" s="282" t="s">
        <v>15</v>
      </c>
      <c r="I204" s="282"/>
      <c r="J204" s="282"/>
      <c r="K204" s="282">
        <v>2</v>
      </c>
      <c r="L204" s="283">
        <v>47</v>
      </c>
      <c r="M204" s="283"/>
      <c r="N204" s="283">
        <v>3</v>
      </c>
      <c r="O204" s="282" t="s">
        <v>14</v>
      </c>
      <c r="P204" s="282" t="s">
        <v>15</v>
      </c>
      <c r="Q204" s="282" t="s">
        <v>14</v>
      </c>
      <c r="R204" s="282" t="s">
        <v>15</v>
      </c>
      <c r="S204" s="282">
        <v>369</v>
      </c>
      <c r="T204" s="282">
        <v>0.683168</v>
      </c>
      <c r="U204" s="282" t="str">
        <f t="shared" si="3"/>
        <v>Positive</v>
      </c>
      <c r="V204" s="282"/>
    </row>
    <row r="205" spans="1:22">
      <c r="A205" s="277" t="s">
        <v>1088</v>
      </c>
      <c r="B205" s="278">
        <v>1</v>
      </c>
      <c r="C205" s="279">
        <v>120</v>
      </c>
      <c r="D205" s="278" t="s">
        <v>521</v>
      </c>
      <c r="E205" s="278" t="s">
        <v>406</v>
      </c>
      <c r="F205" s="284" t="s">
        <v>1089</v>
      </c>
      <c r="G205" s="285" t="s">
        <v>14</v>
      </c>
      <c r="H205" s="285" t="s">
        <v>15</v>
      </c>
      <c r="I205" s="285"/>
      <c r="J205" s="285"/>
      <c r="K205" s="285">
        <v>2</v>
      </c>
      <c r="L205" s="285">
        <v>47</v>
      </c>
      <c r="M205" s="285"/>
      <c r="N205" s="285">
        <v>3</v>
      </c>
      <c r="O205" s="285" t="s">
        <v>14</v>
      </c>
      <c r="P205" s="285" t="s">
        <v>15</v>
      </c>
      <c r="Q205" s="285" t="s">
        <v>14</v>
      </c>
      <c r="R205" s="285" t="s">
        <v>15</v>
      </c>
      <c r="S205" s="285">
        <v>370</v>
      </c>
      <c r="T205" s="285">
        <v>0.58252400000000004</v>
      </c>
      <c r="U205" s="285" t="str">
        <f t="shared" si="3"/>
        <v>Positive</v>
      </c>
      <c r="V205" s="285"/>
    </row>
    <row r="206" spans="1:22">
      <c r="A206" s="209" t="s">
        <v>126</v>
      </c>
      <c r="B206" s="207">
        <v>1</v>
      </c>
      <c r="C206" s="262">
        <v>120</v>
      </c>
      <c r="D206" s="207" t="s">
        <v>14</v>
      </c>
      <c r="E206" s="207" t="s">
        <v>15</v>
      </c>
      <c r="F206" s="209" t="s">
        <v>1090</v>
      </c>
      <c r="G206" s="207" t="s">
        <v>14</v>
      </c>
      <c r="H206" s="207" t="s">
        <v>15</v>
      </c>
      <c r="I206" s="207">
        <v>78</v>
      </c>
      <c r="J206" s="207">
        <v>0.519231</v>
      </c>
      <c r="K206" s="207">
        <v>21</v>
      </c>
      <c r="L206" s="207"/>
      <c r="M206" s="207"/>
      <c r="N206" s="207">
        <v>1</v>
      </c>
      <c r="O206" s="207" t="s">
        <v>14</v>
      </c>
      <c r="P206" s="207" t="s">
        <v>15</v>
      </c>
      <c r="Q206" s="207" t="s">
        <v>14</v>
      </c>
      <c r="R206" s="207" t="s">
        <v>15</v>
      </c>
      <c r="S206" s="207">
        <v>218</v>
      </c>
      <c r="T206" s="207">
        <v>0.35416700000000001</v>
      </c>
      <c r="U206" s="207" t="str">
        <f t="shared" si="3"/>
        <v>Negative</v>
      </c>
      <c r="V206" s="207" t="s">
        <v>534</v>
      </c>
    </row>
    <row r="207" spans="1:22">
      <c r="A207" s="209" t="s">
        <v>20</v>
      </c>
      <c r="B207" s="207">
        <v>1</v>
      </c>
      <c r="C207" s="262">
        <v>120</v>
      </c>
      <c r="D207" s="207" t="s">
        <v>14</v>
      </c>
      <c r="E207" s="207" t="s">
        <v>15</v>
      </c>
      <c r="F207" s="209" t="s">
        <v>1091</v>
      </c>
      <c r="G207" s="207" t="s">
        <v>14</v>
      </c>
      <c r="H207" s="207" t="s">
        <v>15</v>
      </c>
      <c r="I207" s="207">
        <v>79</v>
      </c>
      <c r="J207" s="207">
        <v>0.54639199999999999</v>
      </c>
      <c r="K207" s="207">
        <v>21</v>
      </c>
      <c r="L207" s="207"/>
      <c r="M207" s="207"/>
      <c r="N207" s="207">
        <v>1</v>
      </c>
      <c r="O207" s="207" t="s">
        <v>14</v>
      </c>
      <c r="P207" s="207" t="s">
        <v>15</v>
      </c>
      <c r="Q207" s="207" t="s">
        <v>14</v>
      </c>
      <c r="R207" s="207" t="s">
        <v>15</v>
      </c>
      <c r="S207" s="207">
        <v>219</v>
      </c>
      <c r="T207" s="207">
        <v>0.38613900000000001</v>
      </c>
      <c r="U207" s="207" t="str">
        <f t="shared" si="3"/>
        <v>Negative</v>
      </c>
      <c r="V207" s="207" t="s">
        <v>534</v>
      </c>
    </row>
    <row r="208" spans="1:22">
      <c r="A208" s="209" t="s">
        <v>97</v>
      </c>
      <c r="B208" s="207">
        <v>1</v>
      </c>
      <c r="C208" s="262">
        <v>120</v>
      </c>
      <c r="D208" s="207" t="s">
        <v>4</v>
      </c>
      <c r="E208" s="207" t="s">
        <v>406</v>
      </c>
      <c r="F208" s="209" t="s">
        <v>1092</v>
      </c>
      <c r="G208" s="207" t="s">
        <v>4</v>
      </c>
      <c r="H208" s="207" t="s">
        <v>406</v>
      </c>
      <c r="I208" s="207">
        <v>77</v>
      </c>
      <c r="J208" s="207">
        <v>0.40206199999999997</v>
      </c>
      <c r="K208" s="207">
        <v>22</v>
      </c>
      <c r="L208" s="207"/>
      <c r="M208" s="207"/>
      <c r="N208" s="207">
        <v>2</v>
      </c>
      <c r="O208" s="207" t="s">
        <v>4</v>
      </c>
      <c r="P208" s="207" t="s">
        <v>406</v>
      </c>
      <c r="Q208" s="207" t="s">
        <v>4</v>
      </c>
      <c r="R208" s="207" t="s">
        <v>406</v>
      </c>
      <c r="S208" s="207">
        <v>278</v>
      </c>
      <c r="T208" s="207">
        <v>0.36190499999999998</v>
      </c>
      <c r="U208" s="207" t="str">
        <f t="shared" si="3"/>
        <v>Negative</v>
      </c>
      <c r="V208" s="207" t="s">
        <v>534</v>
      </c>
    </row>
    <row r="209" spans="1:22">
      <c r="A209" s="209" t="s">
        <v>95</v>
      </c>
      <c r="B209" s="207">
        <v>1</v>
      </c>
      <c r="C209" s="262">
        <v>120</v>
      </c>
      <c r="D209" s="207" t="s">
        <v>4</v>
      </c>
      <c r="E209" s="207" t="s">
        <v>406</v>
      </c>
      <c r="F209" s="209" t="s">
        <v>1093</v>
      </c>
      <c r="G209" s="207" t="s">
        <v>4</v>
      </c>
      <c r="H209" s="207" t="s">
        <v>406</v>
      </c>
      <c r="I209" s="207">
        <v>78</v>
      </c>
      <c r="J209" s="207">
        <v>0.43396200000000001</v>
      </c>
      <c r="K209" s="207">
        <v>22</v>
      </c>
      <c r="L209" s="207">
        <v>59</v>
      </c>
      <c r="M209" s="207"/>
      <c r="N209" s="207">
        <v>2</v>
      </c>
      <c r="O209" s="207" t="s">
        <v>4</v>
      </c>
      <c r="P209" s="207" t="s">
        <v>406</v>
      </c>
      <c r="Q209" s="207" t="s">
        <v>4</v>
      </c>
      <c r="R209" s="207" t="s">
        <v>406</v>
      </c>
      <c r="S209" s="207">
        <v>279</v>
      </c>
      <c r="T209" s="207">
        <v>0.39361699999999999</v>
      </c>
      <c r="U209" s="207" t="str">
        <f t="shared" si="3"/>
        <v>Negative</v>
      </c>
      <c r="V209" s="207" t="s">
        <v>534</v>
      </c>
    </row>
    <row r="210" spans="1:22">
      <c r="A210" s="209" t="s">
        <v>1094</v>
      </c>
      <c r="B210" s="207">
        <v>1</v>
      </c>
      <c r="C210" s="262">
        <v>120</v>
      </c>
      <c r="D210" s="207" t="s">
        <v>4</v>
      </c>
      <c r="E210" s="207" t="s">
        <v>406</v>
      </c>
      <c r="F210" s="209" t="s">
        <v>1095</v>
      </c>
      <c r="G210" s="207" t="s">
        <v>4</v>
      </c>
      <c r="H210" s="207" t="s">
        <v>406</v>
      </c>
      <c r="I210" s="207">
        <v>78</v>
      </c>
      <c r="J210" s="207">
        <v>0.43396200000000001</v>
      </c>
      <c r="K210" s="207">
        <v>22</v>
      </c>
      <c r="L210" s="207">
        <v>59</v>
      </c>
      <c r="M210" s="207"/>
      <c r="N210" s="207">
        <v>2</v>
      </c>
      <c r="O210" s="207" t="s">
        <v>4</v>
      </c>
      <c r="P210" s="207" t="s">
        <v>406</v>
      </c>
      <c r="Q210" s="207" t="s">
        <v>4</v>
      </c>
      <c r="R210" s="207" t="s">
        <v>406</v>
      </c>
      <c r="S210" s="207">
        <v>280</v>
      </c>
      <c r="T210" s="207">
        <v>0.28000000000000003</v>
      </c>
      <c r="U210" s="207" t="str">
        <f t="shared" si="3"/>
        <v>Negative</v>
      </c>
      <c r="V210" s="207" t="s">
        <v>534</v>
      </c>
    </row>
    <row r="211" spans="1:22">
      <c r="A211" s="223" t="s">
        <v>1096</v>
      </c>
      <c r="B211" s="221">
        <v>1</v>
      </c>
      <c r="C211" s="286" t="s">
        <v>1097</v>
      </c>
      <c r="D211" s="221" t="s">
        <v>521</v>
      </c>
      <c r="E211" s="221" t="s">
        <v>406</v>
      </c>
      <c r="F211" s="223" t="s">
        <v>1098</v>
      </c>
      <c r="G211" s="221" t="s">
        <v>521</v>
      </c>
      <c r="H211" s="221" t="s">
        <v>406</v>
      </c>
      <c r="I211" s="221">
        <v>85</v>
      </c>
      <c r="J211" s="221">
        <v>0.36633700000000002</v>
      </c>
      <c r="K211" s="221">
        <v>14</v>
      </c>
      <c r="L211" s="221"/>
      <c r="M211" s="221"/>
      <c r="N211" s="221">
        <v>2</v>
      </c>
      <c r="O211" s="287" t="s">
        <v>0</v>
      </c>
      <c r="P211" s="287" t="s">
        <v>0</v>
      </c>
      <c r="Q211" s="221" t="s">
        <v>521</v>
      </c>
      <c r="R211" s="221" t="s">
        <v>406</v>
      </c>
      <c r="S211" s="221"/>
      <c r="T211" s="287" t="s">
        <v>533</v>
      </c>
      <c r="U211" s="287" t="s">
        <v>533</v>
      </c>
      <c r="V211" s="221"/>
    </row>
    <row r="212" spans="1:22">
      <c r="A212" s="223" t="s">
        <v>1099</v>
      </c>
      <c r="B212" s="221">
        <v>1</v>
      </c>
      <c r="C212" s="221">
        <v>120</v>
      </c>
      <c r="D212" s="221" t="s">
        <v>521</v>
      </c>
      <c r="E212" s="221" t="s">
        <v>406</v>
      </c>
      <c r="F212" s="256" t="s">
        <v>1100</v>
      </c>
      <c r="G212" s="257" t="s">
        <v>521</v>
      </c>
      <c r="H212" s="257" t="s">
        <v>406</v>
      </c>
      <c r="I212" s="257">
        <v>86</v>
      </c>
      <c r="J212" s="257">
        <v>0.29473700000000003</v>
      </c>
      <c r="K212" s="257">
        <v>14</v>
      </c>
      <c r="L212" s="257">
        <v>90</v>
      </c>
      <c r="M212" s="257"/>
      <c r="N212" s="257">
        <v>2</v>
      </c>
      <c r="O212" s="257" t="s">
        <v>521</v>
      </c>
      <c r="P212" s="257" t="s">
        <v>406</v>
      </c>
      <c r="Q212" s="257" t="s">
        <v>521</v>
      </c>
      <c r="R212" s="257" t="s">
        <v>406</v>
      </c>
      <c r="S212" s="257">
        <v>234</v>
      </c>
      <c r="T212" s="257">
        <v>0.351852</v>
      </c>
      <c r="U212" s="257" t="str">
        <f t="shared" si="3"/>
        <v>Negative</v>
      </c>
      <c r="V212" s="257"/>
    </row>
    <row r="213" spans="1:22">
      <c r="A213" s="223" t="s">
        <v>1101</v>
      </c>
      <c r="B213" s="221">
        <v>1</v>
      </c>
      <c r="C213" s="221">
        <v>120</v>
      </c>
      <c r="D213" s="221" t="s">
        <v>521</v>
      </c>
      <c r="E213" s="221" t="s">
        <v>406</v>
      </c>
      <c r="F213" s="256" t="s">
        <v>1102</v>
      </c>
      <c r="G213" s="257" t="s">
        <v>521</v>
      </c>
      <c r="H213" s="257" t="s">
        <v>406</v>
      </c>
      <c r="I213" s="257">
        <v>86</v>
      </c>
      <c r="J213" s="257">
        <v>0.29473700000000003</v>
      </c>
      <c r="K213" s="257">
        <v>14</v>
      </c>
      <c r="L213" s="257">
        <v>90</v>
      </c>
      <c r="M213" s="257"/>
      <c r="N213" s="257">
        <v>2</v>
      </c>
      <c r="O213" s="257" t="s">
        <v>521</v>
      </c>
      <c r="P213" s="257" t="s">
        <v>406</v>
      </c>
      <c r="Q213" s="257" t="s">
        <v>521</v>
      </c>
      <c r="R213" s="257" t="s">
        <v>406</v>
      </c>
      <c r="S213" s="257">
        <v>235</v>
      </c>
      <c r="T213" s="257">
        <v>0.89898999999999996</v>
      </c>
      <c r="U213" s="257" t="str">
        <f t="shared" si="3"/>
        <v>Positive</v>
      </c>
      <c r="V213" s="257"/>
    </row>
    <row r="214" spans="1:22">
      <c r="A214" s="209" t="s">
        <v>75</v>
      </c>
      <c r="B214" s="207">
        <v>1</v>
      </c>
      <c r="C214" s="236" t="s">
        <v>1103</v>
      </c>
      <c r="D214" s="207" t="s">
        <v>5</v>
      </c>
      <c r="E214" s="207" t="s">
        <v>406</v>
      </c>
      <c r="F214" s="209" t="s">
        <v>1104</v>
      </c>
      <c r="G214" s="207" t="s">
        <v>5</v>
      </c>
      <c r="H214" s="207" t="s">
        <v>406</v>
      </c>
      <c r="I214" s="207">
        <v>52</v>
      </c>
      <c r="J214" s="207">
        <v>0.13</v>
      </c>
      <c r="K214" s="207">
        <v>47</v>
      </c>
      <c r="L214" s="207"/>
      <c r="M214" s="207"/>
      <c r="N214" s="207">
        <v>1</v>
      </c>
      <c r="O214" s="218" t="s">
        <v>0</v>
      </c>
      <c r="P214" s="218" t="s">
        <v>0</v>
      </c>
      <c r="Q214" s="207" t="s">
        <v>5</v>
      </c>
      <c r="R214" s="207" t="s">
        <v>406</v>
      </c>
      <c r="S214" s="207"/>
      <c r="T214" s="218" t="s">
        <v>533</v>
      </c>
      <c r="U214" s="218" t="s">
        <v>533</v>
      </c>
      <c r="V214" s="207" t="s">
        <v>534</v>
      </c>
    </row>
    <row r="215" spans="1:22">
      <c r="A215" s="209" t="s">
        <v>74</v>
      </c>
      <c r="B215" s="207">
        <v>1</v>
      </c>
      <c r="C215" s="207">
        <v>120</v>
      </c>
      <c r="D215" s="207" t="s">
        <v>5</v>
      </c>
      <c r="E215" s="207" t="s">
        <v>406</v>
      </c>
      <c r="F215" s="209" t="s">
        <v>1105</v>
      </c>
      <c r="G215" s="207" t="s">
        <v>5</v>
      </c>
      <c r="H215" s="207" t="s">
        <v>406</v>
      </c>
      <c r="I215" s="207">
        <v>53</v>
      </c>
      <c r="J215" s="207">
        <v>0.10204100000000001</v>
      </c>
      <c r="K215" s="207">
        <v>47</v>
      </c>
      <c r="L215" s="207"/>
      <c r="M215" s="207"/>
      <c r="N215" s="207">
        <v>1</v>
      </c>
      <c r="O215" s="207" t="s">
        <v>5</v>
      </c>
      <c r="P215" s="207" t="s">
        <v>406</v>
      </c>
      <c r="Q215" s="207" t="s">
        <v>5</v>
      </c>
      <c r="R215" s="207" t="s">
        <v>406</v>
      </c>
      <c r="S215" s="207">
        <v>173</v>
      </c>
      <c r="T215" s="207">
        <v>0.41904799999999998</v>
      </c>
      <c r="U215" s="207" t="str">
        <f t="shared" si="3"/>
        <v>Negative</v>
      </c>
      <c r="V215" s="207" t="s">
        <v>534</v>
      </c>
    </row>
    <row r="216" spans="1:22">
      <c r="A216" s="223" t="s">
        <v>18</v>
      </c>
      <c r="B216" s="221">
        <v>1</v>
      </c>
      <c r="C216" s="221">
        <v>120</v>
      </c>
      <c r="D216" s="221" t="s">
        <v>4</v>
      </c>
      <c r="E216" s="221" t="s">
        <v>406</v>
      </c>
      <c r="F216" s="223" t="s">
        <v>1106</v>
      </c>
      <c r="G216" s="221" t="s">
        <v>4</v>
      </c>
      <c r="H216" s="221" t="s">
        <v>406</v>
      </c>
      <c r="I216" s="221">
        <v>84</v>
      </c>
      <c r="J216" s="221">
        <v>0.33333299999999999</v>
      </c>
      <c r="K216" s="221">
        <v>15</v>
      </c>
      <c r="L216" s="221">
        <v>114</v>
      </c>
      <c r="M216" s="221"/>
      <c r="N216" s="221">
        <v>3</v>
      </c>
      <c r="O216" s="221" t="s">
        <v>4</v>
      </c>
      <c r="P216" s="221" t="s">
        <v>406</v>
      </c>
      <c r="Q216" s="221" t="s">
        <v>4</v>
      </c>
      <c r="R216" s="221" t="s">
        <v>406</v>
      </c>
      <c r="S216" s="221">
        <v>271</v>
      </c>
      <c r="T216" s="221">
        <v>0.72</v>
      </c>
      <c r="U216" s="200" t="str">
        <f t="shared" si="3"/>
        <v>Positive</v>
      </c>
      <c r="V216" s="221"/>
    </row>
    <row r="217" spans="1:22">
      <c r="A217" s="223" t="s">
        <v>17</v>
      </c>
      <c r="B217" s="221">
        <v>1</v>
      </c>
      <c r="C217" s="221">
        <v>120</v>
      </c>
      <c r="D217" s="221" t="s">
        <v>4</v>
      </c>
      <c r="E217" s="221" t="s">
        <v>406</v>
      </c>
      <c r="F217" s="223" t="s">
        <v>1107</v>
      </c>
      <c r="G217" s="221" t="s">
        <v>4</v>
      </c>
      <c r="H217" s="221" t="s">
        <v>406</v>
      </c>
      <c r="I217" s="221">
        <v>84</v>
      </c>
      <c r="J217" s="221">
        <v>0.33333299999999999</v>
      </c>
      <c r="K217" s="221">
        <v>15</v>
      </c>
      <c r="L217" s="221">
        <v>114</v>
      </c>
      <c r="M217" s="221"/>
      <c r="N217" s="221">
        <v>3</v>
      </c>
      <c r="O217" s="221" t="s">
        <v>4</v>
      </c>
      <c r="P217" s="221" t="s">
        <v>406</v>
      </c>
      <c r="Q217" s="221" t="s">
        <v>4</v>
      </c>
      <c r="R217" s="221" t="s">
        <v>406</v>
      </c>
      <c r="S217" s="221">
        <v>272</v>
      </c>
      <c r="T217" s="221">
        <v>0.77227699999999999</v>
      </c>
      <c r="U217" s="200" t="str">
        <f t="shared" si="3"/>
        <v>Positive</v>
      </c>
      <c r="V217" s="221"/>
    </row>
    <row r="218" spans="1:22">
      <c r="A218" s="223" t="s">
        <v>16</v>
      </c>
      <c r="B218" s="221">
        <v>1</v>
      </c>
      <c r="C218" s="221">
        <v>120</v>
      </c>
      <c r="D218" s="221" t="s">
        <v>4</v>
      </c>
      <c r="E218" s="221" t="s">
        <v>406</v>
      </c>
      <c r="F218" s="256" t="s">
        <v>1108</v>
      </c>
      <c r="G218" s="257" t="s">
        <v>4</v>
      </c>
      <c r="H218" s="257" t="s">
        <v>406</v>
      </c>
      <c r="I218" s="257">
        <v>85</v>
      </c>
      <c r="J218" s="257">
        <v>0.27</v>
      </c>
      <c r="K218" s="257">
        <v>15</v>
      </c>
      <c r="L218" s="257">
        <v>79</v>
      </c>
      <c r="M218" s="257"/>
      <c r="N218" s="257">
        <v>3</v>
      </c>
      <c r="O218" s="257" t="s">
        <v>4</v>
      </c>
      <c r="P218" s="257" t="s">
        <v>406</v>
      </c>
      <c r="Q218" s="257" t="s">
        <v>4</v>
      </c>
      <c r="R218" s="257" t="s">
        <v>406</v>
      </c>
      <c r="S218" s="257">
        <v>273</v>
      </c>
      <c r="T218" s="257">
        <v>0.72</v>
      </c>
      <c r="U218" s="257" t="str">
        <f t="shared" si="3"/>
        <v>Positive</v>
      </c>
      <c r="V218" s="257"/>
    </row>
    <row r="219" spans="1:22">
      <c r="A219" s="223" t="s">
        <v>1109</v>
      </c>
      <c r="B219" s="221">
        <v>1</v>
      </c>
      <c r="C219" s="221">
        <v>120</v>
      </c>
      <c r="D219" s="221" t="s">
        <v>4</v>
      </c>
      <c r="E219" s="221" t="s">
        <v>406</v>
      </c>
      <c r="F219" s="256" t="s">
        <v>1110</v>
      </c>
      <c r="G219" s="257" t="s">
        <v>4</v>
      </c>
      <c r="H219" s="257" t="s">
        <v>406</v>
      </c>
      <c r="I219" s="257">
        <v>85</v>
      </c>
      <c r="J219" s="257">
        <v>0.27</v>
      </c>
      <c r="K219" s="257">
        <v>15</v>
      </c>
      <c r="L219" s="257">
        <v>79</v>
      </c>
      <c r="M219" s="257"/>
      <c r="N219" s="257">
        <v>3</v>
      </c>
      <c r="O219" s="257" t="s">
        <v>4</v>
      </c>
      <c r="P219" s="257" t="s">
        <v>406</v>
      </c>
      <c r="Q219" s="257" t="s">
        <v>4</v>
      </c>
      <c r="R219" s="257" t="s">
        <v>406</v>
      </c>
      <c r="S219" s="257">
        <v>274</v>
      </c>
      <c r="T219" s="257">
        <v>0.75490199999999996</v>
      </c>
      <c r="U219" s="257" t="str">
        <f t="shared" si="3"/>
        <v>Positive</v>
      </c>
      <c r="V219" s="257"/>
    </row>
    <row r="220" spans="1:22">
      <c r="A220" s="250" t="s">
        <v>1111</v>
      </c>
      <c r="B220" s="249">
        <v>1</v>
      </c>
      <c r="C220" s="249">
        <v>120</v>
      </c>
      <c r="D220" s="249" t="s">
        <v>4</v>
      </c>
      <c r="E220" s="249" t="s">
        <v>406</v>
      </c>
      <c r="F220" s="250" t="s">
        <v>1112</v>
      </c>
      <c r="G220" s="249" t="s">
        <v>4</v>
      </c>
      <c r="H220" s="249" t="s">
        <v>406</v>
      </c>
      <c r="I220" s="249">
        <v>49</v>
      </c>
      <c r="J220" s="249">
        <v>0.27</v>
      </c>
      <c r="K220" s="249">
        <v>64</v>
      </c>
      <c r="L220" s="249"/>
      <c r="M220" s="249"/>
      <c r="N220" s="249">
        <v>1</v>
      </c>
      <c r="O220" s="249" t="s">
        <v>4</v>
      </c>
      <c r="P220" s="249" t="s">
        <v>406</v>
      </c>
      <c r="Q220" s="249" t="s">
        <v>4</v>
      </c>
      <c r="R220" s="249" t="s">
        <v>406</v>
      </c>
      <c r="S220" s="249">
        <v>175</v>
      </c>
      <c r="T220" s="249">
        <v>0.95049499999999998</v>
      </c>
      <c r="U220" s="249" t="str">
        <f t="shared" si="3"/>
        <v>Positive</v>
      </c>
      <c r="V220" s="249"/>
    </row>
    <row r="221" spans="1:22">
      <c r="A221" s="250" t="s">
        <v>1113</v>
      </c>
      <c r="B221" s="249">
        <v>1</v>
      </c>
      <c r="C221" s="249">
        <v>120</v>
      </c>
      <c r="D221" s="249" t="s">
        <v>4</v>
      </c>
      <c r="E221" s="249" t="s">
        <v>406</v>
      </c>
      <c r="F221" s="250" t="s">
        <v>1114</v>
      </c>
      <c r="G221" s="249" t="s">
        <v>4</v>
      </c>
      <c r="H221" s="249" t="s">
        <v>406</v>
      </c>
      <c r="I221" s="249">
        <v>49</v>
      </c>
      <c r="J221" s="249">
        <v>0.27</v>
      </c>
      <c r="K221" s="249">
        <v>64</v>
      </c>
      <c r="L221" s="249"/>
      <c r="M221" s="249"/>
      <c r="N221" s="249">
        <v>1</v>
      </c>
      <c r="O221" s="249" t="s">
        <v>14</v>
      </c>
      <c r="P221" s="249" t="s">
        <v>15</v>
      </c>
      <c r="Q221" s="249" t="s">
        <v>14</v>
      </c>
      <c r="R221" s="249" t="s">
        <v>15</v>
      </c>
      <c r="S221" s="249">
        <v>176</v>
      </c>
      <c r="T221" s="249">
        <v>1.52427</v>
      </c>
      <c r="U221" s="249" t="str">
        <f t="shared" si="3"/>
        <v>Positive</v>
      </c>
      <c r="V221" s="249"/>
    </row>
    <row r="222" spans="1:22">
      <c r="A222" s="223" t="s">
        <v>1115</v>
      </c>
      <c r="B222" s="221">
        <v>1</v>
      </c>
      <c r="C222" s="221">
        <v>120</v>
      </c>
      <c r="D222" s="221" t="s">
        <v>5</v>
      </c>
      <c r="E222" s="221" t="s">
        <v>406</v>
      </c>
      <c r="F222" s="223" t="s">
        <v>1116</v>
      </c>
      <c r="G222" s="221" t="s">
        <v>5</v>
      </c>
      <c r="H222" s="221" t="s">
        <v>406</v>
      </c>
      <c r="I222" s="221">
        <v>53</v>
      </c>
      <c r="J222" s="221">
        <v>0.16831699999999999</v>
      </c>
      <c r="K222" s="221">
        <v>46</v>
      </c>
      <c r="L222" s="221">
        <v>102</v>
      </c>
      <c r="M222" s="221"/>
      <c r="N222" s="221">
        <v>3</v>
      </c>
      <c r="O222" s="221" t="s">
        <v>5</v>
      </c>
      <c r="P222" s="221" t="s">
        <v>406</v>
      </c>
      <c r="Q222" s="221" t="s">
        <v>5</v>
      </c>
      <c r="R222" s="221" t="s">
        <v>406</v>
      </c>
      <c r="S222" s="221">
        <v>227</v>
      </c>
      <c r="T222" s="221">
        <v>1.6893199999999999</v>
      </c>
      <c r="U222" s="200" t="str">
        <f t="shared" si="3"/>
        <v>Positive</v>
      </c>
      <c r="V222" s="221"/>
    </row>
    <row r="223" spans="1:22">
      <c r="A223" s="223" t="s">
        <v>1117</v>
      </c>
      <c r="B223" s="221">
        <v>1</v>
      </c>
      <c r="C223" s="221">
        <v>120</v>
      </c>
      <c r="D223" s="221" t="s">
        <v>5</v>
      </c>
      <c r="E223" s="221" t="s">
        <v>406</v>
      </c>
      <c r="F223" s="223" t="s">
        <v>1118</v>
      </c>
      <c r="G223" s="221" t="s">
        <v>5</v>
      </c>
      <c r="H223" s="221" t="s">
        <v>406</v>
      </c>
      <c r="I223" s="221">
        <v>53</v>
      </c>
      <c r="J223" s="221">
        <v>0.16831699999999999</v>
      </c>
      <c r="K223" s="221">
        <v>46</v>
      </c>
      <c r="L223" s="221">
        <v>102</v>
      </c>
      <c r="M223" s="221"/>
      <c r="N223" s="221">
        <v>3</v>
      </c>
      <c r="O223" s="221" t="s">
        <v>14</v>
      </c>
      <c r="P223" s="221" t="s">
        <v>15</v>
      </c>
      <c r="Q223" s="221" t="s">
        <v>14</v>
      </c>
      <c r="R223" s="221" t="s">
        <v>15</v>
      </c>
      <c r="S223" s="221">
        <v>228</v>
      </c>
      <c r="T223" s="221">
        <v>2.0206200000000001</v>
      </c>
      <c r="U223" s="200" t="str">
        <f t="shared" si="3"/>
        <v>Positive</v>
      </c>
      <c r="V223" s="221"/>
    </row>
    <row r="224" spans="1:22">
      <c r="A224" s="223" t="s">
        <v>1119</v>
      </c>
      <c r="B224" s="221">
        <v>1</v>
      </c>
      <c r="C224" s="221">
        <v>120</v>
      </c>
      <c r="D224" s="221" t="s">
        <v>5</v>
      </c>
      <c r="E224" s="221" t="s">
        <v>406</v>
      </c>
      <c r="F224" s="256" t="s">
        <v>1120</v>
      </c>
      <c r="G224" s="257" t="s">
        <v>5</v>
      </c>
      <c r="H224" s="257" t="s">
        <v>406</v>
      </c>
      <c r="I224" s="257">
        <v>54</v>
      </c>
      <c r="J224" s="257">
        <v>0.2</v>
      </c>
      <c r="K224" s="257">
        <v>46</v>
      </c>
      <c r="L224" s="257">
        <v>104</v>
      </c>
      <c r="M224" s="257"/>
      <c r="N224" s="257">
        <v>3</v>
      </c>
      <c r="O224" s="257" t="s">
        <v>5</v>
      </c>
      <c r="P224" s="257" t="s">
        <v>406</v>
      </c>
      <c r="Q224" s="257" t="s">
        <v>5</v>
      </c>
      <c r="R224" s="257" t="s">
        <v>406</v>
      </c>
      <c r="S224" s="257">
        <v>229</v>
      </c>
      <c r="T224" s="257">
        <v>0.49504999999999999</v>
      </c>
      <c r="U224" s="257" t="str">
        <f t="shared" si="3"/>
        <v>Negative</v>
      </c>
      <c r="V224" s="257"/>
    </row>
    <row r="225" spans="1:22">
      <c r="A225" s="223" t="s">
        <v>1121</v>
      </c>
      <c r="B225" s="221">
        <v>1</v>
      </c>
      <c r="C225" s="221">
        <v>120</v>
      </c>
      <c r="D225" s="221" t="s">
        <v>5</v>
      </c>
      <c r="E225" s="221" t="s">
        <v>406</v>
      </c>
      <c r="F225" s="256" t="s">
        <v>1122</v>
      </c>
      <c r="G225" s="257" t="s">
        <v>5</v>
      </c>
      <c r="H225" s="257" t="s">
        <v>406</v>
      </c>
      <c r="I225" s="257">
        <v>54</v>
      </c>
      <c r="J225" s="257">
        <v>0.2</v>
      </c>
      <c r="K225" s="257">
        <v>46</v>
      </c>
      <c r="L225" s="257">
        <v>104</v>
      </c>
      <c r="M225" s="257"/>
      <c r="N225" s="257">
        <v>3</v>
      </c>
      <c r="O225" s="257" t="s">
        <v>5</v>
      </c>
      <c r="P225" s="257" t="s">
        <v>407</v>
      </c>
      <c r="Q225" s="257" t="s">
        <v>5</v>
      </c>
      <c r="R225" s="257" t="s">
        <v>407</v>
      </c>
      <c r="S225" s="257">
        <v>230</v>
      </c>
      <c r="T225" s="257">
        <v>1.40404</v>
      </c>
      <c r="U225" s="257" t="str">
        <f t="shared" si="3"/>
        <v>Positive</v>
      </c>
      <c r="V225" s="257"/>
    </row>
    <row r="226" spans="1:22">
      <c r="A226" s="250" t="s">
        <v>1123</v>
      </c>
      <c r="B226" s="249">
        <v>1</v>
      </c>
      <c r="C226" s="249">
        <v>120</v>
      </c>
      <c r="D226" s="249" t="s">
        <v>521</v>
      </c>
      <c r="E226" s="249" t="s">
        <v>406</v>
      </c>
      <c r="F226" s="250" t="s">
        <v>1124</v>
      </c>
      <c r="G226" s="249" t="s">
        <v>521</v>
      </c>
      <c r="H226" s="249" t="s">
        <v>406</v>
      </c>
      <c r="I226" s="249">
        <v>49</v>
      </c>
      <c r="J226" s="249">
        <v>0.20202000000000001</v>
      </c>
      <c r="K226" s="249">
        <v>88</v>
      </c>
      <c r="L226" s="249"/>
      <c r="M226" s="249"/>
      <c r="N226" s="249">
        <v>1</v>
      </c>
      <c r="O226" s="249" t="s">
        <v>521</v>
      </c>
      <c r="P226" s="249" t="s">
        <v>406</v>
      </c>
      <c r="Q226" s="249" t="s">
        <v>521</v>
      </c>
      <c r="R226" s="249" t="s">
        <v>406</v>
      </c>
      <c r="S226" s="249">
        <v>151</v>
      </c>
      <c r="T226" s="249">
        <v>0.42574299999999998</v>
      </c>
      <c r="U226" s="249" t="str">
        <f t="shared" si="3"/>
        <v>Negative</v>
      </c>
      <c r="V226" s="249"/>
    </row>
    <row r="227" spans="1:22">
      <c r="A227" s="250" t="s">
        <v>1125</v>
      </c>
      <c r="B227" s="249">
        <v>1</v>
      </c>
      <c r="C227" s="249">
        <v>120</v>
      </c>
      <c r="D227" s="249" t="s">
        <v>521</v>
      </c>
      <c r="E227" s="249" t="s">
        <v>406</v>
      </c>
      <c r="F227" s="250" t="s">
        <v>1126</v>
      </c>
      <c r="G227" s="249" t="s">
        <v>521</v>
      </c>
      <c r="H227" s="249" t="s">
        <v>406</v>
      </c>
      <c r="I227" s="249">
        <v>49</v>
      </c>
      <c r="J227" s="249">
        <v>0.20202000000000001</v>
      </c>
      <c r="K227" s="249">
        <v>88</v>
      </c>
      <c r="L227" s="249"/>
      <c r="M227" s="249"/>
      <c r="N227" s="249">
        <v>1</v>
      </c>
      <c r="O227" s="249" t="s">
        <v>14</v>
      </c>
      <c r="P227" s="249" t="s">
        <v>15</v>
      </c>
      <c r="Q227" s="249" t="s">
        <v>14</v>
      </c>
      <c r="R227" s="249" t="s">
        <v>15</v>
      </c>
      <c r="S227" s="249">
        <v>152</v>
      </c>
      <c r="T227" s="249">
        <v>1.24</v>
      </c>
      <c r="U227" s="249" t="str">
        <f t="shared" si="3"/>
        <v>Positive</v>
      </c>
      <c r="V227" s="249"/>
    </row>
    <row r="228" spans="1:22">
      <c r="A228" s="223" t="s">
        <v>209</v>
      </c>
      <c r="B228" s="221">
        <v>1</v>
      </c>
      <c r="C228" s="221">
        <v>120</v>
      </c>
      <c r="D228" s="221" t="s">
        <v>5</v>
      </c>
      <c r="E228" s="221" t="s">
        <v>597</v>
      </c>
      <c r="F228" s="223" t="s">
        <v>1127</v>
      </c>
      <c r="G228" s="221" t="s">
        <v>5</v>
      </c>
      <c r="H228" s="221" t="s">
        <v>597</v>
      </c>
      <c r="I228" s="221">
        <v>49</v>
      </c>
      <c r="J228" s="221">
        <v>0.25</v>
      </c>
      <c r="K228" s="221">
        <v>87</v>
      </c>
      <c r="L228" s="221"/>
      <c r="M228" s="221"/>
      <c r="N228" s="221">
        <v>1</v>
      </c>
      <c r="O228" s="221" t="s">
        <v>5</v>
      </c>
      <c r="P228" s="221" t="s">
        <v>597</v>
      </c>
      <c r="Q228" s="221" t="s">
        <v>5</v>
      </c>
      <c r="R228" s="221" t="s">
        <v>597</v>
      </c>
      <c r="S228" s="221">
        <v>152</v>
      </c>
      <c r="T228" s="221">
        <v>0.62135899999999999</v>
      </c>
      <c r="U228" s="200" t="str">
        <f t="shared" si="3"/>
        <v>Positive</v>
      </c>
      <c r="V228" s="221"/>
    </row>
    <row r="229" spans="1:22">
      <c r="A229" s="223" t="s">
        <v>208</v>
      </c>
      <c r="B229" s="221">
        <v>1</v>
      </c>
      <c r="C229" s="221">
        <v>120</v>
      </c>
      <c r="D229" s="221" t="s">
        <v>5</v>
      </c>
      <c r="E229" s="221" t="s">
        <v>597</v>
      </c>
      <c r="F229" s="223" t="s">
        <v>1128</v>
      </c>
      <c r="G229" s="221" t="s">
        <v>5</v>
      </c>
      <c r="H229" s="221" t="s">
        <v>597</v>
      </c>
      <c r="I229" s="221">
        <v>49</v>
      </c>
      <c r="J229" s="221">
        <v>0.25</v>
      </c>
      <c r="K229" s="221">
        <v>87</v>
      </c>
      <c r="L229" s="221"/>
      <c r="M229" s="221"/>
      <c r="N229" s="221">
        <v>1</v>
      </c>
      <c r="O229" s="221" t="s">
        <v>5</v>
      </c>
      <c r="P229" s="221" t="s">
        <v>597</v>
      </c>
      <c r="Q229" s="221" t="s">
        <v>5</v>
      </c>
      <c r="R229" s="221" t="s">
        <v>597</v>
      </c>
      <c r="S229" s="221">
        <v>153</v>
      </c>
      <c r="T229" s="221">
        <v>1.82474</v>
      </c>
      <c r="U229" s="200" t="str">
        <f t="shared" si="3"/>
        <v>Positive</v>
      </c>
      <c r="V229" s="221"/>
    </row>
    <row r="230" spans="1:22">
      <c r="A230" s="250" t="s">
        <v>207</v>
      </c>
      <c r="B230" s="249">
        <v>1</v>
      </c>
      <c r="C230" s="249">
        <v>120</v>
      </c>
      <c r="D230" s="249" t="s">
        <v>5</v>
      </c>
      <c r="E230" s="249" t="s">
        <v>406</v>
      </c>
      <c r="F230" s="250" t="s">
        <v>1129</v>
      </c>
      <c r="G230" s="249" t="s">
        <v>5</v>
      </c>
      <c r="H230" s="249" t="s">
        <v>406</v>
      </c>
      <c r="I230" s="249">
        <v>73</v>
      </c>
      <c r="J230" s="249">
        <v>0.25471700000000003</v>
      </c>
      <c r="K230" s="249">
        <v>26</v>
      </c>
      <c r="L230" s="249">
        <v>106</v>
      </c>
      <c r="M230" s="249"/>
      <c r="N230" s="249">
        <v>2</v>
      </c>
      <c r="O230" s="249" t="s">
        <v>5</v>
      </c>
      <c r="P230" s="249" t="s">
        <v>406</v>
      </c>
      <c r="Q230" s="249" t="s">
        <v>5</v>
      </c>
      <c r="R230" s="249" t="s">
        <v>406</v>
      </c>
      <c r="S230" s="249">
        <v>227</v>
      </c>
      <c r="T230" s="249">
        <v>1.4361699999999999</v>
      </c>
      <c r="U230" s="249" t="str">
        <f t="shared" si="3"/>
        <v>Positive</v>
      </c>
      <c r="V230" s="249"/>
    </row>
    <row r="231" spans="1:22">
      <c r="A231" s="250" t="s">
        <v>205</v>
      </c>
      <c r="B231" s="249">
        <v>1</v>
      </c>
      <c r="C231" s="249">
        <v>120</v>
      </c>
      <c r="D231" s="249" t="s">
        <v>5</v>
      </c>
      <c r="E231" s="249" t="s">
        <v>406</v>
      </c>
      <c r="F231" s="250" t="s">
        <v>1130</v>
      </c>
      <c r="G231" s="249" t="s">
        <v>5</v>
      </c>
      <c r="H231" s="249" t="s">
        <v>406</v>
      </c>
      <c r="I231" s="249">
        <v>73</v>
      </c>
      <c r="J231" s="249">
        <v>0.25471700000000003</v>
      </c>
      <c r="K231" s="249">
        <v>26</v>
      </c>
      <c r="L231" s="249">
        <v>106</v>
      </c>
      <c r="M231" s="249"/>
      <c r="N231" s="249">
        <v>2</v>
      </c>
      <c r="O231" s="249" t="s">
        <v>5</v>
      </c>
      <c r="P231" s="249" t="s">
        <v>406</v>
      </c>
      <c r="Q231" s="249" t="s">
        <v>5</v>
      </c>
      <c r="R231" s="249" t="s">
        <v>406</v>
      </c>
      <c r="S231" s="249">
        <v>228</v>
      </c>
      <c r="T231" s="249">
        <v>2.1442299999999999</v>
      </c>
      <c r="U231" s="249" t="str">
        <f t="shared" si="3"/>
        <v>Positive</v>
      </c>
      <c r="V231" s="249"/>
    </row>
    <row r="232" spans="1:22">
      <c r="A232" s="250" t="s">
        <v>1131</v>
      </c>
      <c r="B232" s="249">
        <v>1</v>
      </c>
      <c r="C232" s="249">
        <v>120</v>
      </c>
      <c r="D232" s="249" t="s">
        <v>5</v>
      </c>
      <c r="E232" s="249" t="s">
        <v>406</v>
      </c>
      <c r="F232" s="273" t="s">
        <v>1132</v>
      </c>
      <c r="G232" s="261" t="s">
        <v>5</v>
      </c>
      <c r="H232" s="261" t="s">
        <v>406</v>
      </c>
      <c r="I232" s="261">
        <v>74</v>
      </c>
      <c r="J232" s="261">
        <v>0.16666700000000001</v>
      </c>
      <c r="K232" s="261">
        <v>26</v>
      </c>
      <c r="L232" s="261"/>
      <c r="M232" s="261"/>
      <c r="N232" s="261">
        <v>2</v>
      </c>
      <c r="O232" s="261" t="s">
        <v>5</v>
      </c>
      <c r="P232" s="261" t="s">
        <v>406</v>
      </c>
      <c r="Q232" s="261" t="s">
        <v>5</v>
      </c>
      <c r="R232" s="261" t="s">
        <v>406</v>
      </c>
      <c r="S232" s="261">
        <v>229</v>
      </c>
      <c r="T232" s="261">
        <v>0.94059400000000004</v>
      </c>
      <c r="U232" s="261" t="str">
        <f t="shared" si="3"/>
        <v>Positive</v>
      </c>
      <c r="V232" s="261"/>
    </row>
    <row r="233" spans="1:22">
      <c r="A233" s="203" t="s">
        <v>1133</v>
      </c>
      <c r="B233" s="200">
        <v>1</v>
      </c>
      <c r="C233" s="200">
        <v>120</v>
      </c>
      <c r="D233" s="200" t="s">
        <v>704</v>
      </c>
      <c r="E233" s="200" t="s">
        <v>406</v>
      </c>
      <c r="F233" s="203" t="s">
        <v>1134</v>
      </c>
      <c r="G233" s="200" t="s">
        <v>5</v>
      </c>
      <c r="H233" s="200" t="s">
        <v>406</v>
      </c>
      <c r="I233" s="200">
        <v>72</v>
      </c>
      <c r="J233" s="200">
        <v>0.37864100000000001</v>
      </c>
      <c r="K233" s="200">
        <v>27</v>
      </c>
      <c r="L233" s="200">
        <v>108</v>
      </c>
      <c r="M233" s="200"/>
      <c r="N233" s="200">
        <v>3</v>
      </c>
      <c r="O233" s="200" t="s">
        <v>5</v>
      </c>
      <c r="P233" s="200" t="s">
        <v>406</v>
      </c>
      <c r="Q233" s="200" t="s">
        <v>5</v>
      </c>
      <c r="R233" s="200" t="s">
        <v>406</v>
      </c>
      <c r="S233" s="200">
        <v>256</v>
      </c>
      <c r="T233" s="200">
        <v>1.8125</v>
      </c>
      <c r="U233" s="200" t="str">
        <f t="shared" si="3"/>
        <v>Positive</v>
      </c>
      <c r="V233" s="200"/>
    </row>
    <row r="234" spans="1:22">
      <c r="A234" s="203" t="s">
        <v>1135</v>
      </c>
      <c r="B234" s="200">
        <v>1</v>
      </c>
      <c r="C234" s="200">
        <v>120</v>
      </c>
      <c r="D234" s="200" t="s">
        <v>704</v>
      </c>
      <c r="E234" s="200" t="s">
        <v>406</v>
      </c>
      <c r="F234" s="203" t="s">
        <v>1136</v>
      </c>
      <c r="G234" s="200" t="s">
        <v>5</v>
      </c>
      <c r="H234" s="200" t="s">
        <v>406</v>
      </c>
      <c r="I234" s="200">
        <v>72</v>
      </c>
      <c r="J234" s="200">
        <v>0.37864100000000001</v>
      </c>
      <c r="K234" s="200">
        <v>27</v>
      </c>
      <c r="L234" s="200">
        <v>108</v>
      </c>
      <c r="M234" s="200"/>
      <c r="N234" s="200">
        <v>3</v>
      </c>
      <c r="O234" s="200" t="s">
        <v>5</v>
      </c>
      <c r="P234" s="200" t="s">
        <v>406</v>
      </c>
      <c r="Q234" s="200" t="s">
        <v>5</v>
      </c>
      <c r="R234" s="200" t="s">
        <v>406</v>
      </c>
      <c r="S234" s="200">
        <v>257</v>
      </c>
      <c r="T234" s="200">
        <v>1</v>
      </c>
      <c r="U234" s="200" t="str">
        <f t="shared" si="3"/>
        <v>Positive</v>
      </c>
      <c r="V234" s="200"/>
    </row>
    <row r="235" spans="1:22">
      <c r="A235" s="203" t="s">
        <v>1137</v>
      </c>
      <c r="B235" s="200">
        <v>1</v>
      </c>
      <c r="C235" s="200">
        <v>120</v>
      </c>
      <c r="D235" s="200" t="s">
        <v>704</v>
      </c>
      <c r="E235" s="200" t="s">
        <v>406</v>
      </c>
      <c r="F235" s="256" t="s">
        <v>1138</v>
      </c>
      <c r="G235" s="257" t="s">
        <v>67</v>
      </c>
      <c r="H235" s="257" t="s">
        <v>406</v>
      </c>
      <c r="I235" s="257">
        <v>73</v>
      </c>
      <c r="J235" s="257">
        <v>0.17647099999999999</v>
      </c>
      <c r="K235" s="257">
        <v>27</v>
      </c>
      <c r="L235" s="257">
        <v>88</v>
      </c>
      <c r="M235" s="257"/>
      <c r="N235" s="257">
        <v>3</v>
      </c>
      <c r="O235" s="257" t="s">
        <v>67</v>
      </c>
      <c r="P235" s="257" t="s">
        <v>406</v>
      </c>
      <c r="Q235" s="257" t="s">
        <v>67</v>
      </c>
      <c r="R235" s="257" t="s">
        <v>406</v>
      </c>
      <c r="S235" s="257">
        <v>258</v>
      </c>
      <c r="T235" s="257">
        <v>3.7446799999999998</v>
      </c>
      <c r="U235" s="257" t="str">
        <f t="shared" si="3"/>
        <v>Positive</v>
      </c>
      <c r="V235" s="257"/>
    </row>
    <row r="236" spans="1:22">
      <c r="A236" s="203" t="s">
        <v>1139</v>
      </c>
      <c r="B236" s="200">
        <v>1</v>
      </c>
      <c r="C236" s="200">
        <v>120</v>
      </c>
      <c r="D236" s="200" t="s">
        <v>704</v>
      </c>
      <c r="E236" s="200" t="s">
        <v>406</v>
      </c>
      <c r="F236" s="256" t="s">
        <v>1140</v>
      </c>
      <c r="G236" s="257" t="s">
        <v>67</v>
      </c>
      <c r="H236" s="257" t="s">
        <v>406</v>
      </c>
      <c r="I236" s="257">
        <v>73</v>
      </c>
      <c r="J236" s="257">
        <v>0.17647099999999999</v>
      </c>
      <c r="K236" s="257">
        <v>27</v>
      </c>
      <c r="L236" s="257">
        <v>88</v>
      </c>
      <c r="M236" s="257"/>
      <c r="N236" s="257">
        <v>3</v>
      </c>
      <c r="O236" s="257" t="s">
        <v>67</v>
      </c>
      <c r="P236" s="257" t="s">
        <v>406</v>
      </c>
      <c r="Q236" s="257" t="s">
        <v>67</v>
      </c>
      <c r="R236" s="257" t="s">
        <v>406</v>
      </c>
      <c r="S236" s="257">
        <v>259</v>
      </c>
      <c r="T236" s="257">
        <v>3.0606100000000001</v>
      </c>
      <c r="U236" s="257" t="str">
        <f t="shared" si="3"/>
        <v>Positive</v>
      </c>
      <c r="V236" s="257"/>
    </row>
    <row r="237" spans="1:22">
      <c r="A237" s="226" t="s">
        <v>1141</v>
      </c>
      <c r="B237" s="237" t="s">
        <v>1142</v>
      </c>
      <c r="C237" s="225">
        <v>120</v>
      </c>
      <c r="D237" s="238" t="s">
        <v>0</v>
      </c>
      <c r="E237" s="238" t="s">
        <v>0</v>
      </c>
      <c r="F237" s="226" t="s">
        <v>1143</v>
      </c>
      <c r="G237" s="225" t="s">
        <v>5</v>
      </c>
      <c r="H237" s="225" t="s">
        <v>406</v>
      </c>
      <c r="I237" s="225">
        <v>21</v>
      </c>
      <c r="J237" s="225">
        <v>0.27173900000000001</v>
      </c>
      <c r="K237" s="225">
        <v>49</v>
      </c>
      <c r="L237" s="225"/>
      <c r="M237" s="225"/>
      <c r="N237" s="225">
        <v>1</v>
      </c>
      <c r="O237" s="225" t="s">
        <v>5</v>
      </c>
      <c r="P237" s="225" t="s">
        <v>406</v>
      </c>
      <c r="Q237" s="225" t="s">
        <v>5</v>
      </c>
      <c r="R237" s="225" t="s">
        <v>406</v>
      </c>
      <c r="S237" s="225">
        <v>161</v>
      </c>
      <c r="T237" s="225">
        <v>2.76</v>
      </c>
      <c r="U237" s="249" t="str">
        <f t="shared" si="3"/>
        <v>Positive</v>
      </c>
      <c r="V237" s="225"/>
    </row>
    <row r="238" spans="1:22">
      <c r="A238" s="226" t="s">
        <v>1144</v>
      </c>
      <c r="B238" s="237" t="s">
        <v>1142</v>
      </c>
      <c r="C238" s="225">
        <v>120</v>
      </c>
      <c r="D238" s="238" t="s">
        <v>0</v>
      </c>
      <c r="E238" s="238" t="s">
        <v>0</v>
      </c>
      <c r="F238" s="273" t="s">
        <v>1145</v>
      </c>
      <c r="G238" s="261" t="s">
        <v>521</v>
      </c>
      <c r="H238" s="261" t="s">
        <v>406</v>
      </c>
      <c r="I238" s="261">
        <v>22</v>
      </c>
      <c r="J238" s="261">
        <v>0.237624</v>
      </c>
      <c r="K238" s="261">
        <v>49</v>
      </c>
      <c r="L238" s="261"/>
      <c r="M238" s="261"/>
      <c r="N238" s="261">
        <v>1</v>
      </c>
      <c r="O238" s="261" t="s">
        <v>1146</v>
      </c>
      <c r="P238" s="261" t="s">
        <v>407</v>
      </c>
      <c r="Q238" s="261" t="s">
        <v>521</v>
      </c>
      <c r="R238" s="261" t="s">
        <v>406</v>
      </c>
      <c r="S238" s="261">
        <v>162</v>
      </c>
      <c r="T238" s="261">
        <v>0.51960799999999996</v>
      </c>
      <c r="U238" s="261" t="str">
        <f t="shared" si="3"/>
        <v>Positive</v>
      </c>
      <c r="V238" s="261"/>
    </row>
    <row r="241" spans="1:6">
      <c r="A241" s="288" t="s">
        <v>681</v>
      </c>
      <c r="F241" s="289"/>
    </row>
    <row r="242" spans="1:6">
      <c r="A242" s="290" t="s">
        <v>682</v>
      </c>
      <c r="F242" s="289"/>
    </row>
    <row r="243" spans="1:6">
      <c r="A243" s="291" t="s">
        <v>683</v>
      </c>
      <c r="F243" s="289"/>
    </row>
  </sheetData>
  <mergeCells count="25">
    <mergeCell ref="AG4:AH4"/>
    <mergeCell ref="X14:X15"/>
    <mergeCell ref="Y14:Y15"/>
    <mergeCell ref="Z14:Z15"/>
    <mergeCell ref="AA14:AA15"/>
    <mergeCell ref="AB14:AB15"/>
    <mergeCell ref="AC14:AC15"/>
    <mergeCell ref="AD14:AD15"/>
    <mergeCell ref="AF14:AF15"/>
    <mergeCell ref="AG14:AH14"/>
    <mergeCell ref="X4:X5"/>
    <mergeCell ref="Y4:Y5"/>
    <mergeCell ref="Z4:Z5"/>
    <mergeCell ref="AA4:AA5"/>
    <mergeCell ref="AC4:AC5"/>
    <mergeCell ref="AF4:AF5"/>
    <mergeCell ref="AF24:AF25"/>
    <mergeCell ref="AG24:AG25"/>
    <mergeCell ref="AH24:AK24"/>
    <mergeCell ref="X24:X25"/>
    <mergeCell ref="Y24:Y25"/>
    <mergeCell ref="Z24:Z25"/>
    <mergeCell ref="AA24:AA25"/>
    <mergeCell ref="AB24:AB25"/>
    <mergeCell ref="AC24:AC25"/>
  </mergeCells>
  <phoneticPr fontId="1"/>
  <conditionalFormatting sqref="T2:T348">
    <cfRule type="cellIs" dxfId="23" priority="11" operator="greaterThan">
      <formula>0.5</formula>
    </cfRule>
  </conditionalFormatting>
  <conditionalFormatting sqref="U2:U47 U50:U112 U114:U128 U130:U164 U166:U193 U195:U200 U202:U210 U212:U213 U215:U1048576">
    <cfRule type="containsText" dxfId="22" priority="10" operator="containsText" text="Positive">
      <formula>NOT(ISERROR(SEARCH("Positive",U2)))</formula>
    </cfRule>
  </conditionalFormatting>
  <conditionalFormatting sqref="K2:M244">
    <cfRule type="cellIs" dxfId="21" priority="9" operator="lessThan">
      <formula>50</formula>
    </cfRule>
  </conditionalFormatting>
  <conditionalFormatting sqref="U48:U49">
    <cfRule type="cellIs" dxfId="20" priority="8" operator="greaterThan">
      <formula>0.5</formula>
    </cfRule>
  </conditionalFormatting>
  <conditionalFormatting sqref="U113">
    <cfRule type="cellIs" dxfId="19" priority="7" operator="greaterThan">
      <formula>0.5</formula>
    </cfRule>
  </conditionalFormatting>
  <conditionalFormatting sqref="U129">
    <cfRule type="cellIs" dxfId="18" priority="6" operator="greaterThan">
      <formula>0.5</formula>
    </cfRule>
  </conditionalFormatting>
  <conditionalFormatting sqref="U165">
    <cfRule type="cellIs" dxfId="17" priority="5" operator="greaterThan">
      <formula>0.5</formula>
    </cfRule>
  </conditionalFormatting>
  <conditionalFormatting sqref="U194">
    <cfRule type="cellIs" dxfId="16" priority="4" operator="greaterThan">
      <formula>0.5</formula>
    </cfRule>
  </conditionalFormatting>
  <conditionalFormatting sqref="U201">
    <cfRule type="cellIs" dxfId="15" priority="3" operator="greaterThan">
      <formula>0.5</formula>
    </cfRule>
  </conditionalFormatting>
  <conditionalFormatting sqref="U211">
    <cfRule type="cellIs" dxfId="14" priority="2" operator="greaterThan">
      <formula>0.5</formula>
    </cfRule>
  </conditionalFormatting>
  <conditionalFormatting sqref="U214">
    <cfRule type="cellIs" dxfId="13" priority="1" operator="greaterThan">
      <formula>0.5</formula>
    </cfRule>
  </conditionalFormatting>
  <pageMargins left="0.7" right="0.7" top="0.75" bottom="0.75" header="0.3" footer="0.3"/>
  <pageSetup paperSize="9"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828D725-F6DB-B347-AFFA-ED23870027F1}">
  <sheetPr>
    <tabColor theme="7" tint="0.39997558519241921"/>
  </sheetPr>
  <dimension ref="A1:AK72"/>
  <sheetViews>
    <sheetView topLeftCell="T1" zoomScale="66" zoomScaleNormal="66" workbookViewId="0">
      <pane ySplit="1" topLeftCell="A2" activePane="bottomLeft" state="frozen"/>
      <selection activeCell="AF55" sqref="AF55"/>
      <selection pane="bottomLeft" activeCell="AF55" sqref="AF55"/>
    </sheetView>
  </sheetViews>
  <sheetFormatPr baseColWidth="10" defaultColWidth="7.5703125" defaultRowHeight="18"/>
  <cols>
    <col min="1" max="1" width="11.5703125" style="1" customWidth="1"/>
    <col min="2" max="3" width="11.5703125" style="3" customWidth="1"/>
    <col min="4" max="4" width="16.28515625" style="3" customWidth="1"/>
    <col min="5" max="5" width="19" style="3" customWidth="1"/>
    <col min="6" max="6" width="14.42578125" style="1" customWidth="1"/>
    <col min="7" max="8" width="17.85546875" style="3" customWidth="1"/>
    <col min="9" max="9" width="11.85546875" style="3" customWidth="1"/>
    <col min="10" max="10" width="16.7109375" style="3" customWidth="1"/>
    <col min="11" max="14" width="11.5703125" style="3" customWidth="1"/>
    <col min="15" max="18" width="16.7109375" style="3" customWidth="1"/>
    <col min="19" max="19" width="7.85546875" style="3" customWidth="1"/>
    <col min="20" max="20" width="16.7109375" style="3" customWidth="1"/>
    <col min="21" max="21" width="11.5703125" style="3" customWidth="1"/>
    <col min="22" max="22" width="24.7109375" style="2" customWidth="1"/>
    <col min="23" max="23" width="7.5703125" style="1"/>
    <col min="24" max="26" width="16.140625" style="1" customWidth="1"/>
    <col min="27" max="29" width="20.42578125" style="1" customWidth="1"/>
    <col min="30" max="30" width="16.140625" style="1" customWidth="1"/>
    <col min="31" max="31" width="7.5703125" style="1"/>
    <col min="32" max="32" width="15.42578125" style="1" customWidth="1"/>
    <col min="33" max="37" width="14.85546875" style="1" customWidth="1"/>
    <col min="38" max="16384" width="7.5703125" style="1"/>
  </cols>
  <sheetData>
    <row r="1" spans="1:37" s="41" customFormat="1" ht="96" thickBot="1">
      <c r="A1" s="42" t="s">
        <v>231</v>
      </c>
      <c r="B1" s="42" t="s">
        <v>230</v>
      </c>
      <c r="C1" s="42" t="s">
        <v>229</v>
      </c>
      <c r="D1" s="42" t="s">
        <v>498</v>
      </c>
      <c r="E1" s="42" t="s">
        <v>499</v>
      </c>
      <c r="F1" s="45" t="s">
        <v>231</v>
      </c>
      <c r="G1" s="45" t="s">
        <v>500</v>
      </c>
      <c r="H1" s="45" t="s">
        <v>501</v>
      </c>
      <c r="I1" s="45" t="s">
        <v>502</v>
      </c>
      <c r="J1" s="45" t="s">
        <v>503</v>
      </c>
      <c r="K1" s="42" t="s">
        <v>227</v>
      </c>
      <c r="L1" s="42" t="s">
        <v>226</v>
      </c>
      <c r="M1" s="42" t="s">
        <v>359</v>
      </c>
      <c r="N1" s="42" t="s">
        <v>225</v>
      </c>
      <c r="O1" s="45" t="s">
        <v>504</v>
      </c>
      <c r="P1" s="45" t="s">
        <v>505</v>
      </c>
      <c r="Q1" s="45" t="s">
        <v>506</v>
      </c>
      <c r="R1" s="45" t="s">
        <v>507</v>
      </c>
      <c r="S1" s="45" t="s">
        <v>508</v>
      </c>
      <c r="T1" s="45" t="s">
        <v>509</v>
      </c>
      <c r="U1" s="45" t="s">
        <v>510</v>
      </c>
      <c r="V1" s="45" t="s">
        <v>511</v>
      </c>
    </row>
    <row r="2" spans="1:37">
      <c r="A2" s="200" t="s">
        <v>512</v>
      </c>
      <c r="B2" s="200">
        <v>1</v>
      </c>
      <c r="C2" s="200">
        <v>199</v>
      </c>
      <c r="D2" s="200" t="s">
        <v>513</v>
      </c>
      <c r="E2" s="200" t="s">
        <v>406</v>
      </c>
      <c r="F2" s="200" t="s">
        <v>514</v>
      </c>
      <c r="G2" s="200" t="s">
        <v>513</v>
      </c>
      <c r="H2" s="200" t="s">
        <v>406</v>
      </c>
      <c r="I2" s="200">
        <v>49</v>
      </c>
      <c r="J2" s="200">
        <v>0.145455</v>
      </c>
      <c r="K2" s="200">
        <v>69</v>
      </c>
      <c r="L2" s="200"/>
      <c r="M2" s="200"/>
      <c r="N2" s="200">
        <v>2</v>
      </c>
      <c r="O2" s="200" t="s">
        <v>5</v>
      </c>
      <c r="P2" s="200" t="s">
        <v>406</v>
      </c>
      <c r="Q2" s="200" t="s">
        <v>5</v>
      </c>
      <c r="R2" s="200" t="s">
        <v>406</v>
      </c>
      <c r="S2" s="200">
        <v>428</v>
      </c>
      <c r="T2" s="200">
        <v>0.96363600000000005</v>
      </c>
      <c r="U2" s="200" t="s">
        <v>515</v>
      </c>
      <c r="V2" s="201"/>
      <c r="X2" s="41"/>
      <c r="Y2" s="41"/>
      <c r="Z2" s="41"/>
      <c r="AA2" s="41"/>
      <c r="AB2" s="41"/>
      <c r="AC2" s="41"/>
      <c r="AD2" s="41"/>
      <c r="AE2" s="41"/>
      <c r="AF2" s="41"/>
      <c r="AG2" s="41"/>
      <c r="AH2" s="41"/>
      <c r="AI2" s="41"/>
      <c r="AJ2" s="41"/>
      <c r="AK2" s="41"/>
    </row>
    <row r="3" spans="1:37">
      <c r="A3" s="200" t="s">
        <v>516</v>
      </c>
      <c r="B3" s="200">
        <v>1</v>
      </c>
      <c r="C3" s="200">
        <v>199</v>
      </c>
      <c r="D3" s="200" t="s">
        <v>513</v>
      </c>
      <c r="E3" s="200" t="s">
        <v>406</v>
      </c>
      <c r="F3" s="200" t="s">
        <v>517</v>
      </c>
      <c r="G3" s="200" t="s">
        <v>513</v>
      </c>
      <c r="H3" s="200" t="s">
        <v>406</v>
      </c>
      <c r="I3" s="200">
        <v>49</v>
      </c>
      <c r="J3" s="200">
        <v>0.145455</v>
      </c>
      <c r="K3" s="200">
        <v>69</v>
      </c>
      <c r="L3" s="200">
        <v>100</v>
      </c>
      <c r="M3" s="200"/>
      <c r="N3" s="200">
        <v>2</v>
      </c>
      <c r="O3" s="200" t="s">
        <v>14</v>
      </c>
      <c r="P3" s="200" t="s">
        <v>15</v>
      </c>
      <c r="Q3" s="200" t="s">
        <v>14</v>
      </c>
      <c r="R3" s="200" t="s">
        <v>15</v>
      </c>
      <c r="S3" s="200">
        <v>427</v>
      </c>
      <c r="T3" s="200">
        <v>1.5277799999999999</v>
      </c>
      <c r="U3" s="200" t="s">
        <v>515</v>
      </c>
      <c r="V3" s="201"/>
      <c r="X3" s="202" t="s">
        <v>518</v>
      </c>
      <c r="Y3" s="41"/>
      <c r="Z3" s="41"/>
      <c r="AA3" s="41"/>
      <c r="AB3" s="41"/>
      <c r="AC3" s="41"/>
      <c r="AE3" s="41"/>
      <c r="AF3" s="41"/>
      <c r="AG3" s="41"/>
      <c r="AH3" s="41"/>
      <c r="AI3" s="41"/>
      <c r="AJ3" s="41"/>
      <c r="AK3" s="41"/>
    </row>
    <row r="4" spans="1:37" ht="18" customHeight="1">
      <c r="A4" s="200" t="s">
        <v>519</v>
      </c>
      <c r="B4" s="200">
        <v>1</v>
      </c>
      <c r="C4" s="200">
        <v>199</v>
      </c>
      <c r="D4" s="200" t="s">
        <v>513</v>
      </c>
      <c r="E4" s="200" t="s">
        <v>406</v>
      </c>
      <c r="F4" s="200" t="s">
        <v>520</v>
      </c>
      <c r="G4" s="200" t="s">
        <v>513</v>
      </c>
      <c r="H4" s="200" t="s">
        <v>406</v>
      </c>
      <c r="I4" s="200">
        <v>49</v>
      </c>
      <c r="J4" s="200">
        <v>0.145455</v>
      </c>
      <c r="K4" s="200">
        <v>69</v>
      </c>
      <c r="L4" s="200">
        <v>100</v>
      </c>
      <c r="M4" s="200"/>
      <c r="N4" s="200">
        <v>2</v>
      </c>
      <c r="O4" s="200" t="s">
        <v>521</v>
      </c>
      <c r="P4" s="200" t="s">
        <v>406</v>
      </c>
      <c r="Q4" s="200" t="s">
        <v>521</v>
      </c>
      <c r="R4" s="200" t="s">
        <v>406</v>
      </c>
      <c r="S4" s="200">
        <v>429</v>
      </c>
      <c r="T4" s="200">
        <v>0.192661</v>
      </c>
      <c r="U4" s="203" t="s">
        <v>522</v>
      </c>
      <c r="V4" s="204"/>
      <c r="X4" s="350" t="s">
        <v>191</v>
      </c>
      <c r="Y4" s="350" t="s">
        <v>523</v>
      </c>
      <c r="Z4" s="343" t="s">
        <v>524</v>
      </c>
      <c r="AA4" s="354" t="s">
        <v>525</v>
      </c>
      <c r="AB4" s="205" t="s">
        <v>526</v>
      </c>
      <c r="AC4" s="356" t="s">
        <v>527</v>
      </c>
      <c r="AE4" s="206"/>
      <c r="AF4" s="338" t="s">
        <v>528</v>
      </c>
      <c r="AG4" s="349" t="s">
        <v>529</v>
      </c>
      <c r="AH4" s="349"/>
    </row>
    <row r="5" spans="1:37">
      <c r="A5" s="207" t="s">
        <v>530</v>
      </c>
      <c r="B5" s="208" t="s">
        <v>531</v>
      </c>
      <c r="C5" s="207">
        <v>199</v>
      </c>
      <c r="D5" s="207"/>
      <c r="E5" s="207"/>
      <c r="F5" s="207" t="s">
        <v>532</v>
      </c>
      <c r="G5" s="207"/>
      <c r="H5" s="207"/>
      <c r="I5" s="207"/>
      <c r="J5" s="207" t="s">
        <v>533</v>
      </c>
      <c r="K5" s="207"/>
      <c r="L5" s="207"/>
      <c r="M5" s="207"/>
      <c r="N5" s="207">
        <v>0</v>
      </c>
      <c r="O5" s="207" t="s">
        <v>5</v>
      </c>
      <c r="P5" s="207" t="s">
        <v>406</v>
      </c>
      <c r="Q5" s="207" t="s">
        <v>5</v>
      </c>
      <c r="R5" s="207" t="s">
        <v>406</v>
      </c>
      <c r="S5" s="207"/>
      <c r="T5" s="207">
        <v>0.224138</v>
      </c>
      <c r="U5" s="209" t="s">
        <v>522</v>
      </c>
      <c r="V5" s="210" t="s">
        <v>534</v>
      </c>
      <c r="X5" s="351"/>
      <c r="Y5" s="351"/>
      <c r="Z5" s="344"/>
      <c r="AA5" s="355"/>
      <c r="AB5" s="211"/>
      <c r="AC5" s="357"/>
      <c r="AE5" s="206"/>
      <c r="AF5" s="339"/>
      <c r="AG5" s="212" t="s">
        <v>406</v>
      </c>
      <c r="AH5" s="212" t="s">
        <v>15</v>
      </c>
    </row>
    <row r="6" spans="1:37">
      <c r="A6" s="200" t="s">
        <v>535</v>
      </c>
      <c r="B6" s="200">
        <v>1</v>
      </c>
      <c r="C6" s="200">
        <v>199</v>
      </c>
      <c r="D6" s="200" t="s">
        <v>67</v>
      </c>
      <c r="E6" s="200" t="s">
        <v>406</v>
      </c>
      <c r="F6" s="200" t="s">
        <v>536</v>
      </c>
      <c r="G6" s="200" t="s">
        <v>67</v>
      </c>
      <c r="H6" s="200" t="s">
        <v>406</v>
      </c>
      <c r="I6" s="200">
        <v>49</v>
      </c>
      <c r="J6" s="200">
        <v>0.16981099999999999</v>
      </c>
      <c r="K6" s="200"/>
      <c r="L6" s="200"/>
      <c r="M6" s="200"/>
      <c r="N6" s="200">
        <v>0</v>
      </c>
      <c r="O6" s="200" t="s">
        <v>67</v>
      </c>
      <c r="P6" s="200" t="s">
        <v>406</v>
      </c>
      <c r="Q6" s="200" t="s">
        <v>67</v>
      </c>
      <c r="R6" s="200" t="s">
        <v>406</v>
      </c>
      <c r="S6" s="200">
        <v>198</v>
      </c>
      <c r="T6" s="200">
        <v>0.64285700000000001</v>
      </c>
      <c r="U6" s="200" t="s">
        <v>515</v>
      </c>
      <c r="V6" s="201"/>
      <c r="X6" s="213" t="s">
        <v>406</v>
      </c>
      <c r="Y6" s="213">
        <f>COUNTIFS(V2:V250, "&lt;&gt;Excluded from the analysis", A2:A250, "*_01", E2:E250, "Basal")</f>
        <v>19</v>
      </c>
      <c r="Z6" s="214" t="s">
        <v>406</v>
      </c>
      <c r="AA6" s="215">
        <f>COUNTIFS(V2:V250, "&lt;&gt;Excluded from the analysis", E2:E250, "Basal", F2:F250, "*_01", H2:H250, "Basal")</f>
        <v>22</v>
      </c>
      <c r="AB6" s="215">
        <f>AA6+AA7</f>
        <v>26</v>
      </c>
      <c r="AC6" s="215">
        <f>AA6*100/AB6</f>
        <v>84.615384615384613</v>
      </c>
      <c r="AF6" s="216" t="s">
        <v>537</v>
      </c>
      <c r="AG6" s="217">
        <f>AC6</f>
        <v>84.615384615384613</v>
      </c>
      <c r="AH6" s="217">
        <f>AC7</f>
        <v>15.384615384615385</v>
      </c>
    </row>
    <row r="7" spans="1:37">
      <c r="A7" s="207" t="s">
        <v>538</v>
      </c>
      <c r="B7" s="208" t="s">
        <v>539</v>
      </c>
      <c r="C7" s="207">
        <v>199</v>
      </c>
      <c r="D7" s="207"/>
      <c r="E7" s="207"/>
      <c r="F7" s="207" t="s">
        <v>540</v>
      </c>
      <c r="G7" s="207"/>
      <c r="H7" s="207"/>
      <c r="I7" s="207"/>
      <c r="J7" s="218"/>
      <c r="K7" s="207">
        <v>181</v>
      </c>
      <c r="L7" s="207"/>
      <c r="M7" s="207"/>
      <c r="N7" s="207">
        <v>1</v>
      </c>
      <c r="O7" s="207" t="s">
        <v>521</v>
      </c>
      <c r="P7" s="207" t="s">
        <v>406</v>
      </c>
      <c r="Q7" s="207" t="s">
        <v>521</v>
      </c>
      <c r="R7" s="207" t="s">
        <v>406</v>
      </c>
      <c r="S7" s="207">
        <v>72</v>
      </c>
      <c r="T7" s="207">
        <v>0.25</v>
      </c>
      <c r="U7" s="209" t="s">
        <v>522</v>
      </c>
      <c r="V7" s="210" t="s">
        <v>534</v>
      </c>
      <c r="X7" s="219"/>
      <c r="Y7" s="219"/>
      <c r="Z7" s="220" t="s">
        <v>15</v>
      </c>
      <c r="AA7" s="92">
        <f>COUNTIFS(V2:V250, "&lt;&gt;Excluded from the analysis", E2:E250, "Basal", F2:F250, "*_01", H2:H250, "Suprabasal")</f>
        <v>4</v>
      </c>
      <c r="AB7" s="92"/>
      <c r="AC7" s="92">
        <f>AA7*100/AB6</f>
        <v>15.384615384615385</v>
      </c>
      <c r="AF7" s="216" t="s">
        <v>541</v>
      </c>
      <c r="AG7" s="217">
        <f>AC8</f>
        <v>0</v>
      </c>
      <c r="AH7" s="217">
        <f>AC9</f>
        <v>100</v>
      </c>
    </row>
    <row r="8" spans="1:37">
      <c r="A8" s="207" t="s">
        <v>542</v>
      </c>
      <c r="B8" s="208" t="s">
        <v>539</v>
      </c>
      <c r="C8" s="207">
        <v>199</v>
      </c>
      <c r="D8" s="207"/>
      <c r="E8" s="207"/>
      <c r="F8" s="207" t="s">
        <v>543</v>
      </c>
      <c r="G8" s="207"/>
      <c r="H8" s="207"/>
      <c r="I8" s="207"/>
      <c r="J8" s="218"/>
      <c r="K8" s="207">
        <v>181</v>
      </c>
      <c r="L8" s="207"/>
      <c r="M8" s="207"/>
      <c r="N8" s="207">
        <v>1</v>
      </c>
      <c r="O8" s="207" t="s">
        <v>521</v>
      </c>
      <c r="P8" s="207" t="s">
        <v>406</v>
      </c>
      <c r="Q8" s="207" t="s">
        <v>521</v>
      </c>
      <c r="R8" s="207" t="s">
        <v>406</v>
      </c>
      <c r="S8" s="207">
        <v>73</v>
      </c>
      <c r="T8" s="207">
        <v>0.227273</v>
      </c>
      <c r="U8" s="209" t="s">
        <v>522</v>
      </c>
      <c r="V8" s="210" t="s">
        <v>534</v>
      </c>
      <c r="X8" s="213" t="s">
        <v>15</v>
      </c>
      <c r="Y8" s="213">
        <f>COUNTIFS(V2:V250, "&lt;&gt;Excluded from the analysis", A2:A250, "*_01", E2:E250, "Suprabasal")</f>
        <v>8</v>
      </c>
      <c r="Z8" s="214" t="s">
        <v>406</v>
      </c>
      <c r="AA8" s="215">
        <f>COUNTIFS(V2:V250, "&lt;&gt;Excluded from the analysis", E2:E250, "Suprabasal", F2:F250, "*_01", H2:H250, "Basal")</f>
        <v>0</v>
      </c>
      <c r="AB8" s="215">
        <f>AA8+AA9</f>
        <v>10</v>
      </c>
      <c r="AC8" s="215">
        <f>AA8*100/AB8</f>
        <v>0</v>
      </c>
    </row>
    <row r="9" spans="1:37">
      <c r="A9" s="221" t="s">
        <v>544</v>
      </c>
      <c r="B9" s="221">
        <v>1</v>
      </c>
      <c r="C9" s="221">
        <v>199</v>
      </c>
      <c r="D9" s="221" t="s">
        <v>521</v>
      </c>
      <c r="E9" s="221" t="s">
        <v>406</v>
      </c>
      <c r="F9" s="221" t="s">
        <v>545</v>
      </c>
      <c r="G9" s="221" t="s">
        <v>521</v>
      </c>
      <c r="H9" s="221" t="s">
        <v>406</v>
      </c>
      <c r="I9" s="200">
        <v>50</v>
      </c>
      <c r="J9" s="222">
        <v>7.20721E-2</v>
      </c>
      <c r="K9" s="221"/>
      <c r="L9" s="221"/>
      <c r="M9" s="221"/>
      <c r="N9" s="221">
        <v>0</v>
      </c>
      <c r="O9" s="221" t="s">
        <v>521</v>
      </c>
      <c r="P9" s="221" t="s">
        <v>406</v>
      </c>
      <c r="Q9" s="221" t="s">
        <v>521</v>
      </c>
      <c r="R9" s="221" t="s">
        <v>406</v>
      </c>
      <c r="S9" s="221"/>
      <c r="T9" s="221">
        <v>0.38888899999999998</v>
      </c>
      <c r="U9" s="223" t="s">
        <v>515</v>
      </c>
      <c r="V9" s="224"/>
      <c r="X9" s="219"/>
      <c r="Y9" s="219"/>
      <c r="Z9" s="220" t="s">
        <v>15</v>
      </c>
      <c r="AA9" s="92">
        <f>COUNTIFS(V2:V250, "&lt;&gt;Excluded from the analysis", E2:E250, "Suprabasal", F2:F250, "*_01", H2:H250, "Suprabasal")</f>
        <v>10</v>
      </c>
      <c r="AB9" s="92"/>
      <c r="AC9" s="92">
        <f>AA9*100/AB8</f>
        <v>100</v>
      </c>
    </row>
    <row r="10" spans="1:37">
      <c r="A10" s="225" t="s">
        <v>546</v>
      </c>
      <c r="B10" s="225">
        <v>1</v>
      </c>
      <c r="C10" s="225">
        <v>199</v>
      </c>
      <c r="D10" s="225" t="s">
        <v>5</v>
      </c>
      <c r="E10" s="225" t="s">
        <v>406</v>
      </c>
      <c r="F10" s="225" t="s">
        <v>547</v>
      </c>
      <c r="G10" s="225" t="s">
        <v>5</v>
      </c>
      <c r="H10" s="225" t="s">
        <v>406</v>
      </c>
      <c r="I10" s="225">
        <v>57</v>
      </c>
      <c r="J10" s="225">
        <v>0.15454499999999999</v>
      </c>
      <c r="K10" s="225">
        <v>42</v>
      </c>
      <c r="L10" s="225"/>
      <c r="M10" s="225"/>
      <c r="N10" s="225">
        <v>1</v>
      </c>
      <c r="O10" s="225" t="s">
        <v>5</v>
      </c>
      <c r="P10" s="225" t="s">
        <v>406</v>
      </c>
      <c r="Q10" s="225" t="s">
        <v>5</v>
      </c>
      <c r="R10" s="225" t="s">
        <v>406</v>
      </c>
      <c r="S10" s="225">
        <v>355</v>
      </c>
      <c r="T10" s="225">
        <v>1</v>
      </c>
      <c r="U10" s="226" t="s">
        <v>515</v>
      </c>
      <c r="V10" s="227"/>
      <c r="X10" s="1" t="s">
        <v>548</v>
      </c>
      <c r="Y10" s="1">
        <f>Y6+Y8</f>
        <v>27</v>
      </c>
      <c r="AA10" s="70">
        <f>SUM(AA6:AA9)</f>
        <v>36</v>
      </c>
      <c r="AB10" s="70">
        <f>AB6+AB8</f>
        <v>36</v>
      </c>
      <c r="AC10" s="70"/>
      <c r="AE10" s="228"/>
    </row>
    <row r="11" spans="1:37">
      <c r="A11" s="225" t="s">
        <v>549</v>
      </c>
      <c r="B11" s="225">
        <v>1</v>
      </c>
      <c r="C11" s="225">
        <v>199</v>
      </c>
      <c r="D11" s="225" t="s">
        <v>5</v>
      </c>
      <c r="E11" s="225" t="s">
        <v>406</v>
      </c>
      <c r="F11" s="229" t="s">
        <v>550</v>
      </c>
      <c r="G11" s="229" t="s">
        <v>14</v>
      </c>
      <c r="H11" s="229" t="s">
        <v>15</v>
      </c>
      <c r="I11" s="229">
        <v>58</v>
      </c>
      <c r="J11" s="229">
        <v>0.1</v>
      </c>
      <c r="K11" s="229">
        <v>42</v>
      </c>
      <c r="L11" s="229"/>
      <c r="M11" s="229"/>
      <c r="N11" s="229">
        <v>1</v>
      </c>
      <c r="O11" s="229" t="s">
        <v>14</v>
      </c>
      <c r="P11" s="229" t="s">
        <v>15</v>
      </c>
      <c r="Q11" s="229" t="s">
        <v>14</v>
      </c>
      <c r="R11" s="229" t="s">
        <v>15</v>
      </c>
      <c r="S11" s="229">
        <v>356</v>
      </c>
      <c r="T11" s="229">
        <v>1.0660400000000001</v>
      </c>
      <c r="U11" s="230" t="s">
        <v>515</v>
      </c>
      <c r="V11" s="231"/>
    </row>
    <row r="12" spans="1:37">
      <c r="A12" s="207" t="s">
        <v>551</v>
      </c>
      <c r="B12" s="208" t="s">
        <v>552</v>
      </c>
      <c r="C12" s="207">
        <v>199</v>
      </c>
      <c r="D12" s="207"/>
      <c r="E12" s="207"/>
      <c r="F12" s="207" t="s">
        <v>553</v>
      </c>
      <c r="G12" s="207"/>
      <c r="H12" s="207"/>
      <c r="I12" s="207"/>
      <c r="J12" s="207"/>
      <c r="K12" s="207"/>
      <c r="L12" s="207"/>
      <c r="M12" s="207"/>
      <c r="N12" s="207">
        <v>0</v>
      </c>
      <c r="O12" s="207" t="s">
        <v>521</v>
      </c>
      <c r="P12" s="207" t="s">
        <v>406</v>
      </c>
      <c r="Q12" s="207" t="s">
        <v>521</v>
      </c>
      <c r="R12" s="207" t="s">
        <v>406</v>
      </c>
      <c r="S12" s="207"/>
      <c r="T12" s="207">
        <v>0.30630600000000002</v>
      </c>
      <c r="U12" s="209" t="s">
        <v>515</v>
      </c>
      <c r="V12" s="210" t="s">
        <v>534</v>
      </c>
    </row>
    <row r="13" spans="1:37">
      <c r="A13" s="225" t="s">
        <v>554</v>
      </c>
      <c r="B13" s="225">
        <v>1</v>
      </c>
      <c r="C13" s="225">
        <v>199</v>
      </c>
      <c r="D13" s="225" t="s">
        <v>5</v>
      </c>
      <c r="E13" s="225" t="s">
        <v>406</v>
      </c>
      <c r="F13" s="225" t="s">
        <v>555</v>
      </c>
      <c r="G13" s="225" t="s">
        <v>5</v>
      </c>
      <c r="H13" s="225" t="s">
        <v>406</v>
      </c>
      <c r="I13" s="225">
        <v>81</v>
      </c>
      <c r="J13" s="225">
        <v>0.15596299999999999</v>
      </c>
      <c r="K13" s="225">
        <v>18</v>
      </c>
      <c r="L13" s="225"/>
      <c r="M13" s="225"/>
      <c r="N13" s="225">
        <v>1</v>
      </c>
      <c r="O13" s="225" t="s">
        <v>5</v>
      </c>
      <c r="P13" s="225" t="s">
        <v>406</v>
      </c>
      <c r="Q13" s="225" t="s">
        <v>5</v>
      </c>
      <c r="R13" s="225" t="s">
        <v>406</v>
      </c>
      <c r="S13" s="225">
        <v>379</v>
      </c>
      <c r="T13" s="225">
        <v>0.66666700000000001</v>
      </c>
      <c r="U13" s="226" t="s">
        <v>515</v>
      </c>
      <c r="V13" s="227"/>
      <c r="X13" s="202" t="s">
        <v>556</v>
      </c>
    </row>
    <row r="14" spans="1:37" ht="18" customHeight="1">
      <c r="A14" s="225" t="s">
        <v>557</v>
      </c>
      <c r="B14" s="225">
        <v>1</v>
      </c>
      <c r="C14" s="225">
        <v>199</v>
      </c>
      <c r="D14" s="225" t="s">
        <v>5</v>
      </c>
      <c r="E14" s="225" t="s">
        <v>406</v>
      </c>
      <c r="F14" s="229" t="s">
        <v>558</v>
      </c>
      <c r="G14" s="229" t="s">
        <v>14</v>
      </c>
      <c r="H14" s="229" t="s">
        <v>15</v>
      </c>
      <c r="I14" s="229">
        <v>82</v>
      </c>
      <c r="J14" s="229">
        <v>0.13888900000000001</v>
      </c>
      <c r="K14" s="229">
        <v>18</v>
      </c>
      <c r="L14" s="229"/>
      <c r="M14" s="229"/>
      <c r="N14" s="229">
        <v>1</v>
      </c>
      <c r="O14" s="229" t="s">
        <v>14</v>
      </c>
      <c r="P14" s="229" t="s">
        <v>15</v>
      </c>
      <c r="Q14" s="229" t="s">
        <v>14</v>
      </c>
      <c r="R14" s="229" t="s">
        <v>15</v>
      </c>
      <c r="S14" s="229">
        <v>380</v>
      </c>
      <c r="T14" s="229">
        <v>1.41964</v>
      </c>
      <c r="U14" s="230" t="s">
        <v>515</v>
      </c>
      <c r="V14" s="231"/>
      <c r="X14" s="350" t="s">
        <v>191</v>
      </c>
      <c r="Y14" s="350" t="s">
        <v>523</v>
      </c>
      <c r="Z14" s="343" t="s">
        <v>524</v>
      </c>
      <c r="AA14" s="352" t="s">
        <v>559</v>
      </c>
      <c r="AB14" s="345" t="s">
        <v>560</v>
      </c>
      <c r="AC14" s="345" t="s">
        <v>561</v>
      </c>
      <c r="AD14" s="347" t="s">
        <v>527</v>
      </c>
      <c r="AF14" s="338" t="s">
        <v>528</v>
      </c>
      <c r="AG14" s="349" t="s">
        <v>529</v>
      </c>
      <c r="AH14" s="349"/>
    </row>
    <row r="15" spans="1:37">
      <c r="A15" s="200" t="s">
        <v>562</v>
      </c>
      <c r="B15" s="200">
        <v>1</v>
      </c>
      <c r="C15" s="200">
        <v>199</v>
      </c>
      <c r="D15" s="200" t="s">
        <v>67</v>
      </c>
      <c r="E15" s="200" t="s">
        <v>406</v>
      </c>
      <c r="F15" s="200" t="s">
        <v>563</v>
      </c>
      <c r="G15" s="200" t="s">
        <v>67</v>
      </c>
      <c r="H15" s="200" t="s">
        <v>406</v>
      </c>
      <c r="I15" s="200">
        <v>49</v>
      </c>
      <c r="J15" s="200">
        <v>0.295238</v>
      </c>
      <c r="K15" s="200"/>
      <c r="L15" s="200"/>
      <c r="M15" s="200"/>
      <c r="N15" s="200">
        <v>0</v>
      </c>
      <c r="O15" s="200" t="s">
        <v>67</v>
      </c>
      <c r="P15" s="200" t="s">
        <v>406</v>
      </c>
      <c r="Q15" s="200" t="s">
        <v>67</v>
      </c>
      <c r="R15" s="200" t="s">
        <v>406</v>
      </c>
      <c r="S15" s="200">
        <v>198</v>
      </c>
      <c r="T15" s="200">
        <v>1.0089300000000001</v>
      </c>
      <c r="U15" s="200" t="s">
        <v>515</v>
      </c>
      <c r="V15" s="201"/>
      <c r="X15" s="351"/>
      <c r="Y15" s="351"/>
      <c r="Z15" s="344"/>
      <c r="AA15" s="353"/>
      <c r="AB15" s="346"/>
      <c r="AC15" s="346"/>
      <c r="AD15" s="348"/>
      <c r="AF15" s="339"/>
      <c r="AG15" s="212" t="s">
        <v>406</v>
      </c>
      <c r="AH15" s="212" t="s">
        <v>15</v>
      </c>
    </row>
    <row r="16" spans="1:37">
      <c r="A16" s="225" t="s">
        <v>564</v>
      </c>
      <c r="B16" s="225">
        <v>1</v>
      </c>
      <c r="C16" s="225">
        <v>199</v>
      </c>
      <c r="D16" s="225" t="s">
        <v>4</v>
      </c>
      <c r="E16" s="225" t="s">
        <v>406</v>
      </c>
      <c r="F16" s="225" t="s">
        <v>565</v>
      </c>
      <c r="G16" s="225" t="s">
        <v>4</v>
      </c>
      <c r="H16" s="225" t="s">
        <v>406</v>
      </c>
      <c r="I16" s="225">
        <v>98</v>
      </c>
      <c r="J16" s="225">
        <v>0.10909099999999999</v>
      </c>
      <c r="K16" s="225">
        <v>2</v>
      </c>
      <c r="L16" s="225"/>
      <c r="M16" s="225"/>
      <c r="N16" s="225">
        <v>1</v>
      </c>
      <c r="O16" s="225" t="s">
        <v>4</v>
      </c>
      <c r="P16" s="225" t="s">
        <v>406</v>
      </c>
      <c r="Q16" s="225" t="s">
        <v>4</v>
      </c>
      <c r="R16" s="225" t="s">
        <v>406</v>
      </c>
      <c r="S16" s="225">
        <v>396</v>
      </c>
      <c r="T16" s="225">
        <v>0.31775700000000001</v>
      </c>
      <c r="U16" s="226" t="s">
        <v>566</v>
      </c>
      <c r="V16" s="227"/>
      <c r="X16" s="213" t="s">
        <v>406</v>
      </c>
      <c r="Y16" s="213">
        <f>COUNTIFS(V2:V250, "&lt;&gt;Excluded from the analysis", F2:F250, "*_01", H2:H250, "Basal")</f>
        <v>22</v>
      </c>
      <c r="Z16" s="214" t="s">
        <v>406</v>
      </c>
      <c r="AA16" s="232">
        <f>COUNTIFS(V2:V250, "&lt;&gt;Excluded from the analysis", H2:H250, "Basal", R2:R250, "Basal", U2:U250, "Negative")</f>
        <v>3</v>
      </c>
      <c r="AB16" s="233">
        <f>COUNTIFS(V2:V250, "&lt;&gt;Excluded from the analysis", H2:H250, "Basal", R2:R250, "Basal", U2:U250, "Positive")</f>
        <v>26</v>
      </c>
      <c r="AC16" s="233">
        <f>AB16+AB17</f>
        <v>29</v>
      </c>
      <c r="AD16" s="233">
        <f>AB16*100/AC16</f>
        <v>89.65517241379311</v>
      </c>
      <c r="AF16" s="216" t="s">
        <v>537</v>
      </c>
      <c r="AG16" s="217">
        <f>AD16</f>
        <v>89.65517241379311</v>
      </c>
      <c r="AH16" s="217">
        <f>AD17</f>
        <v>10.344827586206897</v>
      </c>
    </row>
    <row r="17" spans="1:37">
      <c r="A17" s="225" t="s">
        <v>567</v>
      </c>
      <c r="B17" s="225">
        <v>1</v>
      </c>
      <c r="C17" s="225">
        <v>199</v>
      </c>
      <c r="D17" s="225" t="s">
        <v>4</v>
      </c>
      <c r="E17" s="225" t="s">
        <v>406</v>
      </c>
      <c r="F17" s="229" t="s">
        <v>568</v>
      </c>
      <c r="G17" s="229" t="s">
        <v>14</v>
      </c>
      <c r="H17" s="229" t="s">
        <v>15</v>
      </c>
      <c r="I17" s="229">
        <v>97</v>
      </c>
      <c r="J17" s="229">
        <v>0.22522500000000001</v>
      </c>
      <c r="K17" s="229">
        <v>2</v>
      </c>
      <c r="L17" s="229"/>
      <c r="M17" s="229"/>
      <c r="N17" s="229">
        <v>1</v>
      </c>
      <c r="O17" s="229" t="s">
        <v>14</v>
      </c>
      <c r="P17" s="229" t="s">
        <v>15</v>
      </c>
      <c r="Q17" s="229" t="s">
        <v>14</v>
      </c>
      <c r="R17" s="229" t="s">
        <v>15</v>
      </c>
      <c r="S17" s="229">
        <v>395</v>
      </c>
      <c r="T17" s="229">
        <v>0.26168200000000003</v>
      </c>
      <c r="U17" s="230" t="s">
        <v>566</v>
      </c>
      <c r="V17" s="231"/>
      <c r="X17" s="219"/>
      <c r="Y17" s="219"/>
      <c r="Z17" s="220" t="s">
        <v>15</v>
      </c>
      <c r="AA17" s="234">
        <f>COUNTIFS(V2:V250, "&lt;&gt;Excluded from the analysis", H2:H250, "Basal", R2:R250, "Suprabasal", U2:U250, "Negative")</f>
        <v>1</v>
      </c>
      <c r="AB17" s="235">
        <f>COUNTIFS(V2:V250, "&lt;&gt;Excluded from the analysis", H2:H250, "Basal", R2:R250, "Suprabasal", U2:U250, "Positive")</f>
        <v>3</v>
      </c>
      <c r="AC17" s="235"/>
      <c r="AD17" s="235">
        <f>AB17*100/AC16</f>
        <v>10.344827586206897</v>
      </c>
      <c r="AF17" s="216" t="s">
        <v>541</v>
      </c>
      <c r="AG17" s="217">
        <f>AD18</f>
        <v>0</v>
      </c>
      <c r="AH17" s="217">
        <f>AD19</f>
        <v>100</v>
      </c>
    </row>
    <row r="18" spans="1:37">
      <c r="A18" s="207" t="s">
        <v>569</v>
      </c>
      <c r="B18" s="207">
        <v>1</v>
      </c>
      <c r="C18" s="207">
        <v>199</v>
      </c>
      <c r="D18" s="207" t="s">
        <v>14</v>
      </c>
      <c r="E18" s="207" t="s">
        <v>15</v>
      </c>
      <c r="F18" s="207" t="s">
        <v>570</v>
      </c>
      <c r="G18" s="207" t="s">
        <v>14</v>
      </c>
      <c r="H18" s="207" t="s">
        <v>15</v>
      </c>
      <c r="I18" s="207">
        <v>97</v>
      </c>
      <c r="J18" s="207">
        <v>0.145455</v>
      </c>
      <c r="K18" s="207">
        <v>2</v>
      </c>
      <c r="L18" s="207"/>
      <c r="M18" s="207"/>
      <c r="N18" s="207">
        <v>1</v>
      </c>
      <c r="O18" s="207" t="s">
        <v>14</v>
      </c>
      <c r="P18" s="207" t="s">
        <v>15</v>
      </c>
      <c r="Q18" s="207" t="s">
        <v>14</v>
      </c>
      <c r="R18" s="207" t="s">
        <v>15</v>
      </c>
      <c r="S18" s="207"/>
      <c r="T18" s="207">
        <v>9.0909100000000007E-2</v>
      </c>
      <c r="U18" s="209" t="s">
        <v>522</v>
      </c>
      <c r="V18" s="210" t="s">
        <v>534</v>
      </c>
      <c r="X18" s="213" t="s">
        <v>15</v>
      </c>
      <c r="Y18" s="213">
        <f>COUNTIFS(V2:V250, "&lt;&gt;Excluded from the analysis", F2:F250, "*_01", H2:H250, "Suprabasal")</f>
        <v>14</v>
      </c>
      <c r="Z18" s="214" t="s">
        <v>406</v>
      </c>
      <c r="AA18" s="232">
        <f>COUNTIFS(V2:V250, "&lt;&gt;Excluded from the analysis", H2:H250, "Suprabasal", R2:R250, "Basal", U2:U250, "Negative")</f>
        <v>0</v>
      </c>
      <c r="AB18" s="233">
        <f>COUNTIFS(V2:V250, "&lt;&gt;Excluded from the analysis", H2:H250, "Suprabasal", R2:R250, "Basal", U2:U250, "Positive")</f>
        <v>0</v>
      </c>
      <c r="AC18" s="233">
        <f>AB18+AB19</f>
        <v>15</v>
      </c>
      <c r="AD18" s="233">
        <f>AB18*100/AC18</f>
        <v>0</v>
      </c>
    </row>
    <row r="19" spans="1:37">
      <c r="A19" s="207" t="s">
        <v>571</v>
      </c>
      <c r="B19" s="207">
        <v>1</v>
      </c>
      <c r="C19" s="236" t="s">
        <v>572</v>
      </c>
      <c r="D19" s="207" t="s">
        <v>14</v>
      </c>
      <c r="E19" s="207" t="s">
        <v>15</v>
      </c>
      <c r="F19" s="207" t="s">
        <v>573</v>
      </c>
      <c r="G19" s="207" t="s">
        <v>14</v>
      </c>
      <c r="H19" s="207" t="s">
        <v>15</v>
      </c>
      <c r="I19" s="207">
        <v>98</v>
      </c>
      <c r="J19" s="207">
        <v>0.27027000000000001</v>
      </c>
      <c r="K19" s="207">
        <v>2</v>
      </c>
      <c r="L19" s="207"/>
      <c r="M19" s="207"/>
      <c r="N19" s="207">
        <v>1</v>
      </c>
      <c r="O19" s="218" t="s">
        <v>574</v>
      </c>
      <c r="P19" s="218" t="s">
        <v>574</v>
      </c>
      <c r="Q19" s="207" t="s">
        <v>14</v>
      </c>
      <c r="R19" s="207" t="s">
        <v>15</v>
      </c>
      <c r="S19" s="207"/>
      <c r="T19" s="218" t="s">
        <v>533</v>
      </c>
      <c r="U19" s="218" t="s">
        <v>533</v>
      </c>
      <c r="V19" s="210" t="s">
        <v>534</v>
      </c>
      <c r="X19" s="219"/>
      <c r="Y19" s="219"/>
      <c r="Z19" s="220" t="s">
        <v>15</v>
      </c>
      <c r="AA19" s="234">
        <f>COUNTIFS(V2:V250, "&lt;&gt;Excluded from the analysis", H2:H250, "Suprabasal", R2:R250, "Suprabasal", U2:U250, "Negative")</f>
        <v>1</v>
      </c>
      <c r="AB19" s="235">
        <f>COUNTIFS(V2:V250, "&lt;&gt;Excluded from the analysis", H2:H250, "Suprabasal", R2:R250, "Suprabasal", U2:U250, "Positive")</f>
        <v>15</v>
      </c>
      <c r="AC19" s="235"/>
      <c r="AD19" s="235">
        <f>AB19*100/AC18</f>
        <v>100</v>
      </c>
    </row>
    <row r="20" spans="1:37">
      <c r="A20" s="225" t="s">
        <v>575</v>
      </c>
      <c r="B20" s="225">
        <v>1</v>
      </c>
      <c r="C20" s="237" t="s">
        <v>576</v>
      </c>
      <c r="D20" s="225" t="s">
        <v>577</v>
      </c>
      <c r="E20" s="225" t="s">
        <v>406</v>
      </c>
      <c r="F20" s="225" t="s">
        <v>578</v>
      </c>
      <c r="G20" s="225" t="s">
        <v>67</v>
      </c>
      <c r="H20" s="225" t="s">
        <v>406</v>
      </c>
      <c r="I20" s="225">
        <v>55</v>
      </c>
      <c r="J20" s="225">
        <v>0.25471700000000003</v>
      </c>
      <c r="K20" s="225">
        <v>45</v>
      </c>
      <c r="L20" s="225"/>
      <c r="M20" s="225"/>
      <c r="N20" s="225">
        <v>2</v>
      </c>
      <c r="O20" s="238" t="s">
        <v>574</v>
      </c>
      <c r="P20" s="238" t="s">
        <v>574</v>
      </c>
      <c r="Q20" s="225" t="s">
        <v>67</v>
      </c>
      <c r="R20" s="225" t="s">
        <v>406</v>
      </c>
      <c r="S20" s="225"/>
      <c r="T20" s="238" t="s">
        <v>533</v>
      </c>
      <c r="U20" s="238" t="s">
        <v>533</v>
      </c>
      <c r="V20" s="239"/>
      <c r="X20" s="1" t="s">
        <v>548</v>
      </c>
      <c r="Y20" s="1">
        <f>Y16+Y18</f>
        <v>36</v>
      </c>
      <c r="AA20" s="240">
        <f>SUM(AA16:AA19)</f>
        <v>5</v>
      </c>
      <c r="AB20" s="228">
        <f>SUM(AB16:AB19)</f>
        <v>44</v>
      </c>
      <c r="AC20" s="228">
        <f>AC16+AC18</f>
        <v>44</v>
      </c>
      <c r="AD20" s="228"/>
    </row>
    <row r="21" spans="1:37">
      <c r="A21" s="225" t="s">
        <v>579</v>
      </c>
      <c r="B21" s="225">
        <v>1</v>
      </c>
      <c r="C21" s="225">
        <v>199</v>
      </c>
      <c r="D21" s="225" t="s">
        <v>577</v>
      </c>
      <c r="E21" s="225" t="s">
        <v>406</v>
      </c>
      <c r="F21" s="229" t="s">
        <v>580</v>
      </c>
      <c r="G21" s="229" t="s">
        <v>5</v>
      </c>
      <c r="H21" s="229" t="s">
        <v>406</v>
      </c>
      <c r="I21" s="229">
        <v>54</v>
      </c>
      <c r="J21" s="229">
        <v>0.16037699999999999</v>
      </c>
      <c r="K21" s="229">
        <v>45</v>
      </c>
      <c r="L21" s="229">
        <v>152</v>
      </c>
      <c r="M21" s="229"/>
      <c r="N21" s="229">
        <v>2</v>
      </c>
      <c r="O21" s="229" t="s">
        <v>5</v>
      </c>
      <c r="P21" s="229" t="s">
        <v>406</v>
      </c>
      <c r="Q21" s="229" t="s">
        <v>5</v>
      </c>
      <c r="R21" s="229" t="s">
        <v>406</v>
      </c>
      <c r="S21" s="229">
        <v>418</v>
      </c>
      <c r="T21" s="229">
        <v>0.73584899999999998</v>
      </c>
      <c r="U21" s="230" t="s">
        <v>515</v>
      </c>
      <c r="V21" s="231"/>
    </row>
    <row r="22" spans="1:37">
      <c r="A22" s="225" t="s">
        <v>581</v>
      </c>
      <c r="B22" s="225">
        <v>1</v>
      </c>
      <c r="C22" s="225">
        <v>199</v>
      </c>
      <c r="D22" s="225" t="s">
        <v>577</v>
      </c>
      <c r="E22" s="225" t="s">
        <v>406</v>
      </c>
      <c r="F22" s="229" t="s">
        <v>582</v>
      </c>
      <c r="G22" s="229" t="s">
        <v>5</v>
      </c>
      <c r="H22" s="229" t="s">
        <v>406</v>
      </c>
      <c r="I22" s="229">
        <v>54</v>
      </c>
      <c r="J22" s="229">
        <v>0.16037699999999999</v>
      </c>
      <c r="K22" s="229">
        <v>45</v>
      </c>
      <c r="L22" s="229">
        <v>152</v>
      </c>
      <c r="M22" s="229"/>
      <c r="N22" s="229">
        <v>2</v>
      </c>
      <c r="O22" s="229" t="s">
        <v>5</v>
      </c>
      <c r="P22" s="229" t="s">
        <v>406</v>
      </c>
      <c r="Q22" s="229" t="s">
        <v>5</v>
      </c>
      <c r="R22" s="229" t="s">
        <v>406</v>
      </c>
      <c r="S22" s="229">
        <v>419</v>
      </c>
      <c r="T22" s="229">
        <v>1.0360400000000001</v>
      </c>
      <c r="U22" s="230" t="s">
        <v>515</v>
      </c>
      <c r="V22" s="231"/>
    </row>
    <row r="23" spans="1:37">
      <c r="A23" s="200" t="s">
        <v>583</v>
      </c>
      <c r="B23" s="200">
        <v>1</v>
      </c>
      <c r="C23" s="200">
        <v>199</v>
      </c>
      <c r="D23" s="200" t="s">
        <v>577</v>
      </c>
      <c r="E23" s="200" t="s">
        <v>406</v>
      </c>
      <c r="F23" s="200" t="s">
        <v>584</v>
      </c>
      <c r="G23" s="200" t="s">
        <v>67</v>
      </c>
      <c r="H23" s="200" t="s">
        <v>406</v>
      </c>
      <c r="I23" s="200">
        <v>61</v>
      </c>
      <c r="J23" s="200">
        <v>7.4766399999999997E-2</v>
      </c>
      <c r="K23" s="200">
        <v>39</v>
      </c>
      <c r="L23" s="200">
        <v>83</v>
      </c>
      <c r="M23" s="200"/>
      <c r="N23" s="200">
        <v>3</v>
      </c>
      <c r="O23" s="200" t="s">
        <v>67</v>
      </c>
      <c r="P23" s="200" t="s">
        <v>406</v>
      </c>
      <c r="Q23" s="200" t="s">
        <v>67</v>
      </c>
      <c r="R23" s="200" t="s">
        <v>406</v>
      </c>
      <c r="S23" s="200">
        <v>502</v>
      </c>
      <c r="T23" s="200">
        <v>0.28828799999999999</v>
      </c>
      <c r="U23" s="200" t="s">
        <v>515</v>
      </c>
      <c r="V23" s="201"/>
      <c r="X23" s="202" t="s">
        <v>556</v>
      </c>
    </row>
    <row r="24" spans="1:37" ht="18" customHeight="1">
      <c r="A24" s="200" t="s">
        <v>585</v>
      </c>
      <c r="B24" s="200">
        <v>1</v>
      </c>
      <c r="C24" s="200">
        <v>199</v>
      </c>
      <c r="D24" s="200" t="s">
        <v>577</v>
      </c>
      <c r="E24" s="200" t="s">
        <v>406</v>
      </c>
      <c r="F24" s="200" t="s">
        <v>586</v>
      </c>
      <c r="G24" s="200" t="s">
        <v>67</v>
      </c>
      <c r="H24" s="200" t="s">
        <v>406</v>
      </c>
      <c r="I24" s="200">
        <v>61</v>
      </c>
      <c r="J24" s="200">
        <v>7.4766399999999997E-2</v>
      </c>
      <c r="K24" s="200">
        <v>39</v>
      </c>
      <c r="L24" s="200">
        <v>83</v>
      </c>
      <c r="M24" s="200"/>
      <c r="N24" s="200">
        <v>3</v>
      </c>
      <c r="O24" s="200" t="s">
        <v>587</v>
      </c>
      <c r="P24" s="200" t="s">
        <v>406</v>
      </c>
      <c r="Q24" s="200" t="s">
        <v>587</v>
      </c>
      <c r="R24" s="200" t="s">
        <v>406</v>
      </c>
      <c r="S24" s="200">
        <v>503</v>
      </c>
      <c r="T24" s="200">
        <v>0.227273</v>
      </c>
      <c r="U24" s="203" t="s">
        <v>522</v>
      </c>
      <c r="V24" s="204"/>
      <c r="X24" s="343" t="s">
        <v>588</v>
      </c>
      <c r="Y24" s="343" t="s">
        <v>589</v>
      </c>
      <c r="Z24" s="343" t="s">
        <v>590</v>
      </c>
      <c r="AA24" s="345" t="s">
        <v>560</v>
      </c>
      <c r="AB24" s="345" t="s">
        <v>561</v>
      </c>
      <c r="AC24" s="347" t="s">
        <v>527</v>
      </c>
      <c r="AD24" s="206"/>
      <c r="AF24" s="338" t="s">
        <v>528</v>
      </c>
      <c r="AG24" s="338" t="s">
        <v>524</v>
      </c>
      <c r="AH24" s="340" t="s">
        <v>591</v>
      </c>
      <c r="AI24" s="341"/>
      <c r="AJ24" s="341"/>
      <c r="AK24" s="342"/>
    </row>
    <row r="25" spans="1:37">
      <c r="A25" s="200" t="s">
        <v>592</v>
      </c>
      <c r="B25" s="200">
        <v>1</v>
      </c>
      <c r="C25" s="200">
        <v>199</v>
      </c>
      <c r="D25" s="200" t="s">
        <v>577</v>
      </c>
      <c r="E25" s="200" t="s">
        <v>406</v>
      </c>
      <c r="F25" s="241" t="s">
        <v>593</v>
      </c>
      <c r="G25" s="241" t="s">
        <v>594</v>
      </c>
      <c r="H25" s="241" t="s">
        <v>406</v>
      </c>
      <c r="I25" s="241">
        <v>60</v>
      </c>
      <c r="J25" s="241">
        <v>8.4905700000000001E-2</v>
      </c>
      <c r="K25" s="241">
        <v>39</v>
      </c>
      <c r="L25" s="241">
        <v>173</v>
      </c>
      <c r="M25" s="241"/>
      <c r="N25" s="241">
        <v>3</v>
      </c>
      <c r="O25" s="241" t="s">
        <v>587</v>
      </c>
      <c r="P25" s="241" t="s">
        <v>406</v>
      </c>
      <c r="Q25" s="241" t="s">
        <v>587</v>
      </c>
      <c r="R25" s="241" t="s">
        <v>406</v>
      </c>
      <c r="S25" s="241">
        <v>500</v>
      </c>
      <c r="T25" s="241">
        <v>0.30630600000000002</v>
      </c>
      <c r="U25" s="242" t="s">
        <v>566</v>
      </c>
      <c r="V25" s="243"/>
      <c r="X25" s="344"/>
      <c r="Y25" s="344"/>
      <c r="Z25" s="344"/>
      <c r="AA25" s="346"/>
      <c r="AB25" s="346"/>
      <c r="AC25" s="348"/>
      <c r="AD25" s="206"/>
      <c r="AF25" s="339"/>
      <c r="AG25" s="339"/>
      <c r="AH25" s="212" t="s">
        <v>4</v>
      </c>
      <c r="AI25" s="212" t="s">
        <v>67</v>
      </c>
      <c r="AJ25" s="212" t="s">
        <v>5</v>
      </c>
      <c r="AK25" s="212" t="s">
        <v>9</v>
      </c>
    </row>
    <row r="26" spans="1:37" ht="19">
      <c r="A26" s="200" t="s">
        <v>595</v>
      </c>
      <c r="B26" s="200">
        <v>1</v>
      </c>
      <c r="C26" s="200">
        <v>199</v>
      </c>
      <c r="D26" s="200" t="s">
        <v>577</v>
      </c>
      <c r="E26" s="200" t="s">
        <v>406</v>
      </c>
      <c r="F26" s="241" t="s">
        <v>596</v>
      </c>
      <c r="G26" s="241" t="s">
        <v>594</v>
      </c>
      <c r="H26" s="241" t="s">
        <v>406</v>
      </c>
      <c r="I26" s="241">
        <v>60</v>
      </c>
      <c r="J26" s="241">
        <v>8.4905700000000001E-2</v>
      </c>
      <c r="K26" s="241">
        <v>39</v>
      </c>
      <c r="L26" s="241">
        <v>173</v>
      </c>
      <c r="M26" s="241"/>
      <c r="N26" s="241">
        <v>3</v>
      </c>
      <c r="O26" s="241" t="s">
        <v>14</v>
      </c>
      <c r="P26" s="241" t="s">
        <v>15</v>
      </c>
      <c r="Q26" s="241" t="s">
        <v>14</v>
      </c>
      <c r="R26" s="241" t="s">
        <v>15</v>
      </c>
      <c r="S26" s="241">
        <v>501</v>
      </c>
      <c r="T26" s="241">
        <v>0.58928599999999998</v>
      </c>
      <c r="U26" s="242" t="s">
        <v>515</v>
      </c>
      <c r="V26" s="243"/>
      <c r="X26" s="213" t="s">
        <v>406</v>
      </c>
      <c r="Y26" s="244" t="s">
        <v>597</v>
      </c>
      <c r="Z26" s="214" t="s">
        <v>4</v>
      </c>
      <c r="AA26" s="245">
        <f>COUNTIFS(V2:V250, "&lt;&gt;Excluded from the analysis", H2:H250, "Basal", Q2:Q250, "IFE", U2:U250, "Positive")</f>
        <v>2</v>
      </c>
      <c r="AB26" s="245">
        <f>SUM(AA26:AA33)</f>
        <v>26</v>
      </c>
      <c r="AC26" s="213">
        <f>AA26*100/$AB$26</f>
        <v>7.6923076923076925</v>
      </c>
      <c r="AF26" s="216" t="s">
        <v>537</v>
      </c>
      <c r="AG26" s="216" t="s">
        <v>537</v>
      </c>
      <c r="AH26" s="217">
        <f>AC26</f>
        <v>7.6923076923076925</v>
      </c>
      <c r="AI26" s="217">
        <f>AC27</f>
        <v>46.153846153846153</v>
      </c>
      <c r="AJ26" s="217">
        <f>AC28</f>
        <v>42.307692307692307</v>
      </c>
      <c r="AK26" s="217">
        <f>AC29</f>
        <v>3.8461538461538463</v>
      </c>
    </row>
    <row r="27" spans="1:37">
      <c r="A27" s="225" t="s">
        <v>598</v>
      </c>
      <c r="B27" s="225">
        <v>1</v>
      </c>
      <c r="C27" s="225">
        <v>199</v>
      </c>
      <c r="D27" s="225" t="s">
        <v>577</v>
      </c>
      <c r="E27" s="225" t="s">
        <v>406</v>
      </c>
      <c r="F27" s="225" t="s">
        <v>599</v>
      </c>
      <c r="G27" s="225" t="s">
        <v>577</v>
      </c>
      <c r="H27" s="225" t="s">
        <v>406</v>
      </c>
      <c r="I27" s="225">
        <v>49</v>
      </c>
      <c r="J27" s="225">
        <v>5.4545499999999997E-2</v>
      </c>
      <c r="K27" s="225">
        <v>56</v>
      </c>
      <c r="L27" s="225"/>
      <c r="M27" s="225"/>
      <c r="N27" s="225">
        <v>1</v>
      </c>
      <c r="O27" s="225" t="s">
        <v>67</v>
      </c>
      <c r="P27" s="225" t="s">
        <v>406</v>
      </c>
      <c r="Q27" s="225" t="s">
        <v>67</v>
      </c>
      <c r="R27" s="225" t="s">
        <v>406</v>
      </c>
      <c r="S27" s="225">
        <v>341</v>
      </c>
      <c r="T27" s="225">
        <v>0.50909099999999996</v>
      </c>
      <c r="U27" s="226" t="s">
        <v>515</v>
      </c>
      <c r="V27" s="227"/>
      <c r="X27" s="3"/>
      <c r="Y27" s="246"/>
      <c r="Z27" s="2" t="s">
        <v>67</v>
      </c>
      <c r="AA27" s="54">
        <f>COUNTIFS(V2:V250, "&lt;&gt;Excluded from the analysis", H2:H250, "Basal", Q2:Q250, "Upper", U2:U250, "Positive")</f>
        <v>12</v>
      </c>
      <c r="AB27" s="54"/>
      <c r="AC27" s="1">
        <f>AA27*100/$AB$26</f>
        <v>46.153846153846153</v>
      </c>
      <c r="AF27" s="216" t="s">
        <v>541</v>
      </c>
      <c r="AG27" s="216" t="s">
        <v>541</v>
      </c>
      <c r="AH27" s="217" t="e">
        <f>AC30</f>
        <v>#DIV/0!</v>
      </c>
      <c r="AI27" s="217" t="e">
        <f>AC31</f>
        <v>#DIV/0!</v>
      </c>
      <c r="AJ27" s="217" t="e">
        <f>AC32</f>
        <v>#DIV/0!</v>
      </c>
      <c r="AK27" s="217" t="e">
        <f>AC33</f>
        <v>#DIV/0!</v>
      </c>
    </row>
    <row r="28" spans="1:37">
      <c r="A28" s="225" t="s">
        <v>600</v>
      </c>
      <c r="B28" s="225">
        <v>1</v>
      </c>
      <c r="C28" s="225">
        <v>199</v>
      </c>
      <c r="D28" s="225" t="s">
        <v>577</v>
      </c>
      <c r="E28" s="225" t="s">
        <v>406</v>
      </c>
      <c r="F28" s="225" t="s">
        <v>601</v>
      </c>
      <c r="G28" s="225" t="s">
        <v>577</v>
      </c>
      <c r="H28" s="225" t="s">
        <v>406</v>
      </c>
      <c r="I28" s="225">
        <v>49</v>
      </c>
      <c r="J28" s="225">
        <v>5.4545499999999997E-2</v>
      </c>
      <c r="K28" s="225">
        <v>56</v>
      </c>
      <c r="L28" s="225"/>
      <c r="M28" s="225"/>
      <c r="N28" s="225">
        <v>1</v>
      </c>
      <c r="O28" s="225" t="s">
        <v>5</v>
      </c>
      <c r="P28" s="225" t="s">
        <v>406</v>
      </c>
      <c r="Q28" s="225" t="s">
        <v>5</v>
      </c>
      <c r="R28" s="225" t="s">
        <v>406</v>
      </c>
      <c r="S28" s="225">
        <v>342</v>
      </c>
      <c r="T28" s="225">
        <v>0.16513800000000001</v>
      </c>
      <c r="U28" s="226" t="s">
        <v>522</v>
      </c>
      <c r="V28" s="227"/>
      <c r="X28" s="3"/>
      <c r="Y28" s="246"/>
      <c r="Z28" s="2" t="s">
        <v>5</v>
      </c>
      <c r="AA28" s="54">
        <f>COUNTIFS(V2:V250, "&lt;&gt;Excluded from the analysis", H2:H250, "Basal", Q2:Q250, "Lower", U2:U250, "Positive")</f>
        <v>11</v>
      </c>
      <c r="AB28" s="54"/>
      <c r="AC28" s="1">
        <f>AA28*100/$AB$26</f>
        <v>42.307692307692307</v>
      </c>
    </row>
    <row r="29" spans="1:37">
      <c r="A29" s="200" t="s">
        <v>602</v>
      </c>
      <c r="B29" s="200">
        <v>1</v>
      </c>
      <c r="C29" s="200">
        <v>199</v>
      </c>
      <c r="D29" s="200" t="s">
        <v>5</v>
      </c>
      <c r="E29" s="200" t="s">
        <v>406</v>
      </c>
      <c r="F29" s="200" t="s">
        <v>603</v>
      </c>
      <c r="G29" s="200" t="s">
        <v>5</v>
      </c>
      <c r="H29" s="200" t="s">
        <v>406</v>
      </c>
      <c r="I29" s="200">
        <v>49</v>
      </c>
      <c r="J29" s="200">
        <v>0.15887899999999999</v>
      </c>
      <c r="K29" s="200"/>
      <c r="L29" s="200"/>
      <c r="M29" s="200"/>
      <c r="N29" s="200">
        <v>0</v>
      </c>
      <c r="O29" s="200" t="s">
        <v>5</v>
      </c>
      <c r="P29" s="200" t="s">
        <v>406</v>
      </c>
      <c r="Q29" s="200" t="s">
        <v>5</v>
      </c>
      <c r="R29" s="200" t="s">
        <v>406</v>
      </c>
      <c r="S29" s="200"/>
      <c r="T29" s="200">
        <v>0.34259299999999998</v>
      </c>
      <c r="U29" s="200" t="s">
        <v>566</v>
      </c>
      <c r="V29" s="201"/>
      <c r="X29" s="3"/>
      <c r="Y29" s="246"/>
      <c r="Z29" s="2" t="s">
        <v>9</v>
      </c>
      <c r="AA29" s="54">
        <f>COUNTIFS(V2:V250, "&lt;&gt;Excluded from the analysis", H2:H250, "Basal", Q2:Q250, "HairGerm", U2:U250, "Positive")</f>
        <v>1</v>
      </c>
      <c r="AB29" s="54"/>
      <c r="AC29" s="1">
        <f>AA29*100/$AB$26</f>
        <v>3.8461538461538463</v>
      </c>
    </row>
    <row r="30" spans="1:37" ht="19">
      <c r="A30" s="207" t="s">
        <v>604</v>
      </c>
      <c r="B30" s="207">
        <v>1</v>
      </c>
      <c r="C30" s="207">
        <v>199</v>
      </c>
      <c r="D30" s="207"/>
      <c r="E30" s="207"/>
      <c r="F30" s="207" t="s">
        <v>605</v>
      </c>
      <c r="G30" s="207"/>
      <c r="H30" s="207"/>
      <c r="I30" s="207">
        <v>49</v>
      </c>
      <c r="J30" s="207">
        <v>0.245614</v>
      </c>
      <c r="K30" s="207">
        <v>70</v>
      </c>
      <c r="L30" s="207"/>
      <c r="M30" s="207"/>
      <c r="N30" s="207">
        <v>1</v>
      </c>
      <c r="O30" s="207"/>
      <c r="P30" s="207"/>
      <c r="Q30" s="207"/>
      <c r="R30" s="207"/>
      <c r="S30" s="207">
        <v>327</v>
      </c>
      <c r="T30" s="207">
        <v>0.34905700000000001</v>
      </c>
      <c r="U30" s="209" t="s">
        <v>515</v>
      </c>
      <c r="V30" s="210" t="s">
        <v>534</v>
      </c>
      <c r="X30" s="213" t="s">
        <v>15</v>
      </c>
      <c r="Y30" s="244" t="s">
        <v>597</v>
      </c>
      <c r="Z30" s="214" t="s">
        <v>4</v>
      </c>
      <c r="AA30" s="245">
        <f>COUNTIFS(V2:V250, "&lt;&gt;Excluded from the analysis", H2:H250, "Suprabasal", Q2:Q250, "IFE", U2:U250, "Positive")</f>
        <v>0</v>
      </c>
      <c r="AB30" s="245">
        <f>SUM(Z30:Z37)</f>
        <v>0</v>
      </c>
      <c r="AC30" s="213" t="e">
        <f>AA30*100/$AB$30</f>
        <v>#DIV/0!</v>
      </c>
    </row>
    <row r="31" spans="1:37">
      <c r="A31" s="207" t="s">
        <v>606</v>
      </c>
      <c r="B31" s="207">
        <v>1</v>
      </c>
      <c r="C31" s="207">
        <v>199</v>
      </c>
      <c r="D31" s="207"/>
      <c r="E31" s="207"/>
      <c r="F31" s="207" t="s">
        <v>607</v>
      </c>
      <c r="G31" s="207"/>
      <c r="H31" s="207"/>
      <c r="I31" s="207">
        <v>49</v>
      </c>
      <c r="J31" s="207">
        <v>0.245614</v>
      </c>
      <c r="K31" s="207">
        <v>70</v>
      </c>
      <c r="L31" s="207"/>
      <c r="M31" s="207"/>
      <c r="N31" s="207">
        <v>1</v>
      </c>
      <c r="O31" s="207"/>
      <c r="P31" s="207"/>
      <c r="Q31" s="207"/>
      <c r="R31" s="207"/>
      <c r="S31" s="207">
        <v>328</v>
      </c>
      <c r="T31" s="207">
        <v>0.73494000000000004</v>
      </c>
      <c r="U31" s="209" t="s">
        <v>566</v>
      </c>
      <c r="V31" s="210" t="s">
        <v>534</v>
      </c>
      <c r="X31" s="3"/>
      <c r="Y31" s="246"/>
      <c r="Z31" s="2" t="s">
        <v>67</v>
      </c>
      <c r="AA31" s="54">
        <f>COUNTIFS(V2:V250, "&lt;&gt;Excluded from the analysis", H2:H250, "Suprabasal", Q2:Q250, "Upper", U2:U250, "Positive")</f>
        <v>0</v>
      </c>
      <c r="AB31" s="54"/>
      <c r="AC31" s="1" t="e">
        <f>AA31*100/$AB$30</f>
        <v>#DIV/0!</v>
      </c>
    </row>
    <row r="32" spans="1:37">
      <c r="A32" s="200" t="s">
        <v>608</v>
      </c>
      <c r="B32" s="200">
        <v>1</v>
      </c>
      <c r="C32" s="200">
        <v>199</v>
      </c>
      <c r="D32" s="200" t="s">
        <v>4</v>
      </c>
      <c r="E32" s="200" t="s">
        <v>406</v>
      </c>
      <c r="F32" s="200" t="s">
        <v>609</v>
      </c>
      <c r="G32" s="200" t="s">
        <v>4</v>
      </c>
      <c r="H32" s="200" t="s">
        <v>406</v>
      </c>
      <c r="I32" s="200">
        <v>86</v>
      </c>
      <c r="J32" s="200">
        <v>0.32710299999999998</v>
      </c>
      <c r="K32" s="200">
        <v>14</v>
      </c>
      <c r="L32" s="200"/>
      <c r="M32" s="200"/>
      <c r="N32" s="200">
        <v>1</v>
      </c>
      <c r="O32" s="200" t="s">
        <v>4</v>
      </c>
      <c r="P32" s="200" t="s">
        <v>406</v>
      </c>
      <c r="Q32" s="200" t="s">
        <v>4</v>
      </c>
      <c r="R32" s="200" t="s">
        <v>406</v>
      </c>
      <c r="S32" s="200">
        <v>384</v>
      </c>
      <c r="T32" s="200">
        <v>0.379747</v>
      </c>
      <c r="U32" s="200" t="s">
        <v>566</v>
      </c>
      <c r="V32" s="201"/>
      <c r="X32" s="3"/>
      <c r="Y32" s="246"/>
      <c r="Z32" s="2" t="s">
        <v>5</v>
      </c>
      <c r="AA32" s="54">
        <f>COUNTIFS(V2:V250, "&lt;&gt;Excluded from the analysis", H2:H250, "Suprabasal", Q2:Q250, "Lower", U2:U250, "Positive")</f>
        <v>0</v>
      </c>
      <c r="AB32" s="54"/>
      <c r="AC32" s="1" t="e">
        <f>AA32*100/$AB$30</f>
        <v>#DIV/0!</v>
      </c>
    </row>
    <row r="33" spans="1:29">
      <c r="A33" s="200" t="s">
        <v>610</v>
      </c>
      <c r="B33" s="200">
        <v>1</v>
      </c>
      <c r="C33" s="200">
        <v>199</v>
      </c>
      <c r="D33" s="200" t="s">
        <v>4</v>
      </c>
      <c r="E33" s="200" t="s">
        <v>406</v>
      </c>
      <c r="F33" s="241" t="s">
        <v>611</v>
      </c>
      <c r="G33" s="241" t="s">
        <v>4</v>
      </c>
      <c r="H33" s="241" t="s">
        <v>406</v>
      </c>
      <c r="I33" s="241">
        <v>85</v>
      </c>
      <c r="J33" s="241">
        <v>0.2</v>
      </c>
      <c r="K33" s="241">
        <v>14</v>
      </c>
      <c r="L33" s="241"/>
      <c r="M33" s="241"/>
      <c r="N33" s="241">
        <v>1</v>
      </c>
      <c r="O33" s="241" t="s">
        <v>14</v>
      </c>
      <c r="P33" s="241" t="s">
        <v>15</v>
      </c>
      <c r="Q33" s="241" t="s">
        <v>14</v>
      </c>
      <c r="R33" s="241" t="s">
        <v>15</v>
      </c>
      <c r="S33" s="241">
        <v>383</v>
      </c>
      <c r="T33" s="241">
        <v>0.13750000000000001</v>
      </c>
      <c r="U33" s="242" t="s">
        <v>522</v>
      </c>
      <c r="V33" s="243"/>
      <c r="X33" s="32"/>
      <c r="Y33" s="247"/>
      <c r="Z33" s="220" t="s">
        <v>9</v>
      </c>
      <c r="AA33" s="248">
        <f>COUNTIFS(V2:V250, "&lt;&gt;Excluded from the analysis", H2:H250, "Suprabasal", Q2:Q250, "HairGerm", U2:U250, "Positive")</f>
        <v>0</v>
      </c>
      <c r="AB33" s="248"/>
      <c r="AC33" s="219" t="e">
        <f>AA33*100/$AB$30</f>
        <v>#DIV/0!</v>
      </c>
    </row>
    <row r="34" spans="1:29">
      <c r="A34" s="207" t="s">
        <v>612</v>
      </c>
      <c r="B34" s="207">
        <v>1</v>
      </c>
      <c r="C34" s="207">
        <v>199</v>
      </c>
      <c r="D34" s="207" t="s">
        <v>4</v>
      </c>
      <c r="E34" s="207" t="s">
        <v>406</v>
      </c>
      <c r="F34" s="207" t="s">
        <v>613</v>
      </c>
      <c r="G34" s="207" t="s">
        <v>4</v>
      </c>
      <c r="H34" s="207" t="s">
        <v>406</v>
      </c>
      <c r="I34" s="207">
        <v>49</v>
      </c>
      <c r="J34" s="207">
        <v>0.111111</v>
      </c>
      <c r="K34" s="207">
        <v>66</v>
      </c>
      <c r="L34" s="207"/>
      <c r="M34" s="207"/>
      <c r="N34" s="207">
        <v>1</v>
      </c>
      <c r="O34" s="207" t="s">
        <v>14</v>
      </c>
      <c r="P34" s="207" t="s">
        <v>15</v>
      </c>
      <c r="Q34" s="207" t="s">
        <v>14</v>
      </c>
      <c r="R34" s="207" t="s">
        <v>15</v>
      </c>
      <c r="S34" s="207">
        <v>346</v>
      </c>
      <c r="T34" s="218">
        <v>0.2</v>
      </c>
      <c r="U34" s="209" t="s">
        <v>522</v>
      </c>
      <c r="V34" s="210" t="s">
        <v>534</v>
      </c>
      <c r="W34" s="228"/>
      <c r="X34" s="2" t="s">
        <v>614</v>
      </c>
      <c r="Z34" s="2"/>
      <c r="AA34" s="54">
        <f>SUM(AA26:AA33)</f>
        <v>26</v>
      </c>
      <c r="AB34" s="54">
        <f>SUM(AB26:AB33)</f>
        <v>26</v>
      </c>
    </row>
    <row r="35" spans="1:29">
      <c r="A35" s="207" t="s">
        <v>615</v>
      </c>
      <c r="B35" s="207">
        <v>1</v>
      </c>
      <c r="C35" s="207">
        <v>199</v>
      </c>
      <c r="D35" s="207" t="s">
        <v>4</v>
      </c>
      <c r="E35" s="207" t="s">
        <v>406</v>
      </c>
      <c r="F35" s="207" t="s">
        <v>616</v>
      </c>
      <c r="G35" s="207" t="s">
        <v>4</v>
      </c>
      <c r="H35" s="207" t="s">
        <v>406</v>
      </c>
      <c r="I35" s="207">
        <v>49</v>
      </c>
      <c r="J35" s="207">
        <v>0.111111</v>
      </c>
      <c r="K35" s="207">
        <v>66</v>
      </c>
      <c r="L35" s="207"/>
      <c r="M35" s="207"/>
      <c r="N35" s="207">
        <v>1</v>
      </c>
      <c r="O35" s="207" t="s">
        <v>14</v>
      </c>
      <c r="P35" s="207" t="s">
        <v>15</v>
      </c>
      <c r="Q35" s="207" t="s">
        <v>14</v>
      </c>
      <c r="R35" s="207" t="s">
        <v>15</v>
      </c>
      <c r="S35" s="207">
        <v>347</v>
      </c>
      <c r="T35" s="207">
        <v>0.113924</v>
      </c>
      <c r="U35" s="209" t="s">
        <v>522</v>
      </c>
      <c r="V35" s="210" t="s">
        <v>534</v>
      </c>
    </row>
    <row r="36" spans="1:29">
      <c r="A36" s="207" t="s">
        <v>617</v>
      </c>
      <c r="B36" s="207">
        <v>1</v>
      </c>
      <c r="C36" s="207">
        <v>199</v>
      </c>
      <c r="D36" s="207" t="s">
        <v>4</v>
      </c>
      <c r="E36" s="207" t="s">
        <v>406</v>
      </c>
      <c r="F36" s="207" t="s">
        <v>618</v>
      </c>
      <c r="G36" s="207" t="s">
        <v>4</v>
      </c>
      <c r="H36" s="207" t="s">
        <v>406</v>
      </c>
      <c r="I36" s="207">
        <v>51</v>
      </c>
      <c r="J36" s="207">
        <v>0.18292700000000001</v>
      </c>
      <c r="K36" s="207">
        <v>48</v>
      </c>
      <c r="L36" s="207"/>
      <c r="M36" s="207"/>
      <c r="N36" s="207">
        <v>1</v>
      </c>
      <c r="O36" s="207" t="s">
        <v>4</v>
      </c>
      <c r="P36" s="207" t="s">
        <v>406</v>
      </c>
      <c r="Q36" s="207" t="s">
        <v>4</v>
      </c>
      <c r="R36" s="207" t="s">
        <v>406</v>
      </c>
      <c r="S36" s="207">
        <v>349</v>
      </c>
      <c r="T36" s="207">
        <v>0.18072299999999999</v>
      </c>
      <c r="U36" s="209" t="s">
        <v>522</v>
      </c>
      <c r="V36" s="210" t="s">
        <v>534</v>
      </c>
      <c r="X36" s="228" t="s">
        <v>619</v>
      </c>
    </row>
    <row r="37" spans="1:29">
      <c r="A37" s="207" t="s">
        <v>620</v>
      </c>
      <c r="B37" s="207">
        <v>1</v>
      </c>
      <c r="C37" s="207">
        <v>199</v>
      </c>
      <c r="D37" s="207" t="s">
        <v>4</v>
      </c>
      <c r="E37" s="207" t="s">
        <v>406</v>
      </c>
      <c r="F37" s="207" t="s">
        <v>621</v>
      </c>
      <c r="G37" s="207" t="s">
        <v>14</v>
      </c>
      <c r="H37" s="207" t="s">
        <v>15</v>
      </c>
      <c r="I37" s="207">
        <v>52</v>
      </c>
      <c r="J37" s="207">
        <v>0.125</v>
      </c>
      <c r="K37" s="207">
        <v>48</v>
      </c>
      <c r="L37" s="207"/>
      <c r="M37" s="207"/>
      <c r="N37" s="207">
        <v>1</v>
      </c>
      <c r="O37" s="207" t="s">
        <v>14</v>
      </c>
      <c r="P37" s="207" t="s">
        <v>15</v>
      </c>
      <c r="Q37" s="207" t="s">
        <v>14</v>
      </c>
      <c r="R37" s="207" t="s">
        <v>15</v>
      </c>
      <c r="S37" s="207">
        <v>350</v>
      </c>
      <c r="T37" s="207">
        <v>0.113924</v>
      </c>
      <c r="U37" s="209" t="s">
        <v>522</v>
      </c>
      <c r="V37" s="210" t="s">
        <v>534</v>
      </c>
    </row>
    <row r="38" spans="1:29">
      <c r="A38" s="225" t="s">
        <v>622</v>
      </c>
      <c r="B38" s="225">
        <v>1</v>
      </c>
      <c r="C38" s="225">
        <v>199</v>
      </c>
      <c r="D38" s="225" t="s">
        <v>67</v>
      </c>
      <c r="E38" s="225" t="s">
        <v>406</v>
      </c>
      <c r="F38" s="225" t="s">
        <v>623</v>
      </c>
      <c r="G38" s="225" t="s">
        <v>67</v>
      </c>
      <c r="H38" s="225" t="s">
        <v>406</v>
      </c>
      <c r="I38" s="225">
        <v>49</v>
      </c>
      <c r="J38" s="225">
        <v>0.21495300000000001</v>
      </c>
      <c r="K38" s="225">
        <v>61</v>
      </c>
      <c r="L38" s="225"/>
      <c r="M38" s="225"/>
      <c r="N38" s="225">
        <v>1</v>
      </c>
      <c r="O38" s="225" t="s">
        <v>67</v>
      </c>
      <c r="P38" s="225" t="s">
        <v>406</v>
      </c>
      <c r="Q38" s="225" t="s">
        <v>67</v>
      </c>
      <c r="R38" s="225" t="s">
        <v>406</v>
      </c>
      <c r="S38" s="225">
        <v>336</v>
      </c>
      <c r="T38" s="225">
        <v>0.60714299999999999</v>
      </c>
      <c r="U38" s="226" t="s">
        <v>566</v>
      </c>
      <c r="V38" s="227"/>
    </row>
    <row r="39" spans="1:29">
      <c r="A39" s="225" t="s">
        <v>624</v>
      </c>
      <c r="B39" s="225">
        <v>1</v>
      </c>
      <c r="C39" s="225">
        <v>199</v>
      </c>
      <c r="D39" s="225" t="s">
        <v>67</v>
      </c>
      <c r="E39" s="225" t="s">
        <v>406</v>
      </c>
      <c r="F39" s="225" t="s">
        <v>625</v>
      </c>
      <c r="G39" s="225" t="s">
        <v>67</v>
      </c>
      <c r="H39" s="225" t="s">
        <v>406</v>
      </c>
      <c r="I39" s="225">
        <v>49</v>
      </c>
      <c r="J39" s="225">
        <v>0.21495300000000001</v>
      </c>
      <c r="K39" s="225">
        <v>61</v>
      </c>
      <c r="L39" s="225"/>
      <c r="M39" s="225"/>
      <c r="N39" s="225">
        <v>1</v>
      </c>
      <c r="O39" s="225" t="s">
        <v>67</v>
      </c>
      <c r="P39" s="225" t="s">
        <v>406</v>
      </c>
      <c r="Q39" s="225" t="s">
        <v>67</v>
      </c>
      <c r="R39" s="225" t="s">
        <v>406</v>
      </c>
      <c r="S39" s="225">
        <v>337</v>
      </c>
      <c r="T39" s="225">
        <v>0.44545499999999999</v>
      </c>
      <c r="U39" s="226" t="s">
        <v>515</v>
      </c>
      <c r="V39" s="227"/>
    </row>
    <row r="40" spans="1:29">
      <c r="A40" s="200" t="s">
        <v>626</v>
      </c>
      <c r="B40" s="200">
        <v>1</v>
      </c>
      <c r="C40" s="200">
        <v>199</v>
      </c>
      <c r="D40" s="200" t="s">
        <v>67</v>
      </c>
      <c r="E40" s="200" t="s">
        <v>406</v>
      </c>
      <c r="F40" s="200" t="s">
        <v>627</v>
      </c>
      <c r="G40" s="200" t="s">
        <v>67</v>
      </c>
      <c r="H40" s="200" t="s">
        <v>406</v>
      </c>
      <c r="I40" s="200">
        <v>49</v>
      </c>
      <c r="J40" s="200">
        <v>9.2592599999999997E-2</v>
      </c>
      <c r="K40" s="200"/>
      <c r="L40" s="200"/>
      <c r="M40" s="200"/>
      <c r="N40" s="200">
        <v>0</v>
      </c>
      <c r="O40" s="200" t="s">
        <v>67</v>
      </c>
      <c r="P40" s="200" t="s">
        <v>406</v>
      </c>
      <c r="Q40" s="200" t="s">
        <v>67</v>
      </c>
      <c r="R40" s="200" t="s">
        <v>406</v>
      </c>
      <c r="S40" s="200">
        <v>198</v>
      </c>
      <c r="T40" s="200">
        <v>0.71171200000000001</v>
      </c>
      <c r="U40" s="200" t="s">
        <v>515</v>
      </c>
      <c r="V40" s="201"/>
    </row>
    <row r="41" spans="1:29">
      <c r="A41" s="225" t="s">
        <v>628</v>
      </c>
      <c r="B41" s="225">
        <v>1</v>
      </c>
      <c r="C41" s="225">
        <v>199</v>
      </c>
      <c r="D41" s="225" t="s">
        <v>5</v>
      </c>
      <c r="E41" s="225" t="s">
        <v>406</v>
      </c>
      <c r="F41" s="225" t="s">
        <v>629</v>
      </c>
      <c r="G41" s="225" t="s">
        <v>5</v>
      </c>
      <c r="H41" s="225" t="s">
        <v>406</v>
      </c>
      <c r="I41" s="225">
        <v>49</v>
      </c>
      <c r="J41" s="225">
        <v>0.111111</v>
      </c>
      <c r="K41" s="225"/>
      <c r="L41" s="225"/>
      <c r="M41" s="225"/>
      <c r="N41" s="225">
        <v>0</v>
      </c>
      <c r="O41" s="225" t="s">
        <v>5</v>
      </c>
      <c r="P41" s="225" t="s">
        <v>406</v>
      </c>
      <c r="Q41" s="225" t="s">
        <v>5</v>
      </c>
      <c r="R41" s="225" t="s">
        <v>406</v>
      </c>
      <c r="S41" s="225"/>
      <c r="T41" s="225">
        <v>0.72727299999999995</v>
      </c>
      <c r="U41" s="226" t="s">
        <v>515</v>
      </c>
      <c r="V41" s="227"/>
    </row>
    <row r="42" spans="1:29">
      <c r="A42" s="200" t="s">
        <v>630</v>
      </c>
      <c r="B42" s="200">
        <v>1</v>
      </c>
      <c r="C42" s="200">
        <v>199</v>
      </c>
      <c r="D42" s="200" t="s">
        <v>5</v>
      </c>
      <c r="E42" s="200" t="s">
        <v>406</v>
      </c>
      <c r="F42" s="200" t="s">
        <v>631</v>
      </c>
      <c r="G42" s="200" t="s">
        <v>5</v>
      </c>
      <c r="H42" s="200" t="s">
        <v>406</v>
      </c>
      <c r="I42" s="200">
        <v>74</v>
      </c>
      <c r="J42" s="200">
        <v>0.15315300000000001</v>
      </c>
      <c r="K42" s="200">
        <v>26</v>
      </c>
      <c r="L42" s="200"/>
      <c r="M42" s="200"/>
      <c r="N42" s="200">
        <v>2</v>
      </c>
      <c r="O42" s="200" t="s">
        <v>5</v>
      </c>
      <c r="P42" s="200" t="s">
        <v>406</v>
      </c>
      <c r="Q42" s="200" t="s">
        <v>5</v>
      </c>
      <c r="R42" s="200" t="s">
        <v>406</v>
      </c>
      <c r="S42" s="200">
        <v>460</v>
      </c>
      <c r="T42" s="200">
        <v>1.5607500000000001</v>
      </c>
      <c r="U42" s="200" t="s">
        <v>515</v>
      </c>
      <c r="V42" s="201"/>
    </row>
    <row r="43" spans="1:29">
      <c r="A43" s="200" t="s">
        <v>632</v>
      </c>
      <c r="B43" s="200">
        <v>1</v>
      </c>
      <c r="C43" s="200">
        <v>199</v>
      </c>
      <c r="D43" s="200" t="s">
        <v>5</v>
      </c>
      <c r="E43" s="200" t="s">
        <v>406</v>
      </c>
      <c r="F43" s="241" t="s">
        <v>633</v>
      </c>
      <c r="G43" s="241" t="s">
        <v>5</v>
      </c>
      <c r="H43" s="241" t="s">
        <v>406</v>
      </c>
      <c r="I43" s="241">
        <v>73</v>
      </c>
      <c r="J43" s="241">
        <v>0.23148099999999999</v>
      </c>
      <c r="K43" s="241">
        <v>26</v>
      </c>
      <c r="L43" s="241">
        <v>112</v>
      </c>
      <c r="M43" s="241"/>
      <c r="N43" s="241">
        <v>2</v>
      </c>
      <c r="O43" s="241" t="s">
        <v>5</v>
      </c>
      <c r="P43" s="241" t="s">
        <v>406</v>
      </c>
      <c r="Q43" s="241" t="s">
        <v>5</v>
      </c>
      <c r="R43" s="241" t="s">
        <v>406</v>
      </c>
      <c r="S43" s="241">
        <v>458</v>
      </c>
      <c r="T43" s="241">
        <v>1.0545500000000001</v>
      </c>
      <c r="U43" s="242" t="s">
        <v>515</v>
      </c>
      <c r="V43" s="243"/>
    </row>
    <row r="44" spans="1:29">
      <c r="A44" s="200" t="s">
        <v>634</v>
      </c>
      <c r="B44" s="200">
        <v>1</v>
      </c>
      <c r="C44" s="200">
        <v>199</v>
      </c>
      <c r="D44" s="200" t="s">
        <v>5</v>
      </c>
      <c r="E44" s="200" t="s">
        <v>406</v>
      </c>
      <c r="F44" s="241" t="s">
        <v>635</v>
      </c>
      <c r="G44" s="241" t="s">
        <v>5</v>
      </c>
      <c r="H44" s="241" t="s">
        <v>406</v>
      </c>
      <c r="I44" s="241">
        <v>73</v>
      </c>
      <c r="J44" s="241">
        <v>0.23148099999999999</v>
      </c>
      <c r="K44" s="241">
        <v>26</v>
      </c>
      <c r="L44" s="241">
        <v>112</v>
      </c>
      <c r="M44" s="241"/>
      <c r="N44" s="241">
        <v>2</v>
      </c>
      <c r="O44" s="241" t="s">
        <v>5</v>
      </c>
      <c r="P44" s="241" t="s">
        <v>406</v>
      </c>
      <c r="Q44" s="241" t="s">
        <v>5</v>
      </c>
      <c r="R44" s="241" t="s">
        <v>406</v>
      </c>
      <c r="S44" s="241">
        <v>459</v>
      </c>
      <c r="T44" s="241">
        <v>1.16981</v>
      </c>
      <c r="U44" s="242" t="s">
        <v>515</v>
      </c>
      <c r="V44" s="243"/>
      <c r="AC44" s="3"/>
    </row>
    <row r="45" spans="1:29">
      <c r="A45" s="225" t="s">
        <v>636</v>
      </c>
      <c r="B45" s="225">
        <v>1</v>
      </c>
      <c r="C45" s="225">
        <v>199</v>
      </c>
      <c r="D45" s="225" t="s">
        <v>14</v>
      </c>
      <c r="E45" s="225" t="s">
        <v>15</v>
      </c>
      <c r="F45" s="225" t="s">
        <v>637</v>
      </c>
      <c r="G45" s="225" t="s">
        <v>14</v>
      </c>
      <c r="H45" s="225" t="s">
        <v>15</v>
      </c>
      <c r="I45" s="225">
        <v>49</v>
      </c>
      <c r="J45" s="225">
        <v>0.422018</v>
      </c>
      <c r="K45" s="225"/>
      <c r="L45" s="225"/>
      <c r="M45" s="225"/>
      <c r="N45" s="225">
        <v>0</v>
      </c>
      <c r="O45" s="225" t="s">
        <v>14</v>
      </c>
      <c r="P45" s="225" t="s">
        <v>15</v>
      </c>
      <c r="Q45" s="225" t="s">
        <v>14</v>
      </c>
      <c r="R45" s="225" t="s">
        <v>15</v>
      </c>
      <c r="S45" s="225"/>
      <c r="T45" s="225">
        <v>0.80952400000000002</v>
      </c>
      <c r="U45" s="226" t="s">
        <v>515</v>
      </c>
      <c r="V45" s="227"/>
    </row>
    <row r="46" spans="1:29">
      <c r="A46" s="200" t="s">
        <v>638</v>
      </c>
      <c r="B46" s="200">
        <v>1</v>
      </c>
      <c r="C46" s="200">
        <v>199</v>
      </c>
      <c r="D46" s="200" t="s">
        <v>14</v>
      </c>
      <c r="E46" s="200" t="s">
        <v>15</v>
      </c>
      <c r="F46" s="200" t="s">
        <v>639</v>
      </c>
      <c r="G46" s="200" t="s">
        <v>14</v>
      </c>
      <c r="H46" s="200" t="s">
        <v>15</v>
      </c>
      <c r="I46" s="200">
        <v>49</v>
      </c>
      <c r="J46" s="200">
        <v>0.32727299999999998</v>
      </c>
      <c r="K46" s="200"/>
      <c r="L46" s="200"/>
      <c r="M46" s="200"/>
      <c r="N46" s="200">
        <v>0</v>
      </c>
      <c r="O46" s="200" t="s">
        <v>14</v>
      </c>
      <c r="P46" s="200" t="s">
        <v>15</v>
      </c>
      <c r="Q46" s="200" t="s">
        <v>14</v>
      </c>
      <c r="R46" s="200" t="s">
        <v>15</v>
      </c>
      <c r="S46" s="200"/>
      <c r="T46" s="200">
        <v>0.92452800000000002</v>
      </c>
      <c r="U46" s="200" t="s">
        <v>515</v>
      </c>
      <c r="V46" s="201"/>
    </row>
    <row r="47" spans="1:29">
      <c r="A47" s="207" t="s">
        <v>640</v>
      </c>
      <c r="B47" s="207">
        <v>1</v>
      </c>
      <c r="C47" s="236" t="s">
        <v>641</v>
      </c>
      <c r="D47" s="207" t="s">
        <v>14</v>
      </c>
      <c r="E47" s="207" t="s">
        <v>15</v>
      </c>
      <c r="F47" s="207" t="s">
        <v>642</v>
      </c>
      <c r="G47" s="207" t="s">
        <v>14</v>
      </c>
      <c r="H47" s="207" t="s">
        <v>15</v>
      </c>
      <c r="I47" s="207">
        <v>49</v>
      </c>
      <c r="J47" s="207">
        <v>0.31481500000000001</v>
      </c>
      <c r="K47" s="207"/>
      <c r="L47" s="207"/>
      <c r="M47" s="207"/>
      <c r="N47" s="207">
        <v>0</v>
      </c>
      <c r="O47" s="218" t="s">
        <v>574</v>
      </c>
      <c r="P47" s="218" t="s">
        <v>574</v>
      </c>
      <c r="Q47" s="207" t="s">
        <v>14</v>
      </c>
      <c r="R47" s="207" t="s">
        <v>15</v>
      </c>
      <c r="S47" s="207"/>
      <c r="T47" s="218" t="s">
        <v>533</v>
      </c>
      <c r="U47" s="218" t="s">
        <v>533</v>
      </c>
      <c r="V47" s="210" t="s">
        <v>534</v>
      </c>
      <c r="Y47" s="3"/>
      <c r="Z47" s="3"/>
      <c r="AA47" s="3"/>
      <c r="AB47" s="3"/>
    </row>
    <row r="48" spans="1:29">
      <c r="A48" s="200" t="s">
        <v>643</v>
      </c>
      <c r="B48" s="200">
        <v>1</v>
      </c>
      <c r="C48" s="200">
        <v>199</v>
      </c>
      <c r="D48" s="200" t="s">
        <v>67</v>
      </c>
      <c r="E48" s="200" t="s">
        <v>406</v>
      </c>
      <c r="F48" s="200" t="s">
        <v>644</v>
      </c>
      <c r="G48" s="200" t="s">
        <v>67</v>
      </c>
      <c r="H48" s="200" t="s">
        <v>406</v>
      </c>
      <c r="I48" s="200">
        <v>49</v>
      </c>
      <c r="J48" s="200">
        <v>6.5420599999999995E-2</v>
      </c>
      <c r="K48" s="200">
        <v>65</v>
      </c>
      <c r="L48" s="200">
        <v>100</v>
      </c>
      <c r="M48" s="200"/>
      <c r="N48" s="200">
        <v>3</v>
      </c>
      <c r="O48" s="200" t="s">
        <v>67</v>
      </c>
      <c r="P48" s="200" t="s">
        <v>406</v>
      </c>
      <c r="Q48" s="200" t="s">
        <v>67</v>
      </c>
      <c r="R48" s="200" t="s">
        <v>406</v>
      </c>
      <c r="S48" s="200">
        <v>480</v>
      </c>
      <c r="T48" s="200">
        <v>0.272727</v>
      </c>
      <c r="U48" s="200" t="s">
        <v>515</v>
      </c>
      <c r="V48" s="201"/>
    </row>
    <row r="49" spans="1:37">
      <c r="A49" s="200" t="s">
        <v>645</v>
      </c>
      <c r="B49" s="200">
        <v>1</v>
      </c>
      <c r="C49" s="200">
        <v>199</v>
      </c>
      <c r="D49" s="200" t="s">
        <v>67</v>
      </c>
      <c r="E49" s="200" t="s">
        <v>406</v>
      </c>
      <c r="F49" s="200" t="s">
        <v>646</v>
      </c>
      <c r="G49" s="200" t="s">
        <v>67</v>
      </c>
      <c r="H49" s="200" t="s">
        <v>406</v>
      </c>
      <c r="I49" s="200">
        <v>49</v>
      </c>
      <c r="J49" s="200">
        <v>6.5420599999999995E-2</v>
      </c>
      <c r="K49" s="200">
        <v>65</v>
      </c>
      <c r="L49" s="200">
        <v>100</v>
      </c>
      <c r="M49" s="200">
        <v>152</v>
      </c>
      <c r="N49" s="200">
        <v>3</v>
      </c>
      <c r="O49" s="200" t="s">
        <v>67</v>
      </c>
      <c r="P49" s="200" t="s">
        <v>406</v>
      </c>
      <c r="Q49" s="200" t="s">
        <v>67</v>
      </c>
      <c r="R49" s="200" t="s">
        <v>406</v>
      </c>
      <c r="S49" s="200">
        <v>478</v>
      </c>
      <c r="T49" s="200">
        <v>0.36607099999999998</v>
      </c>
      <c r="U49" s="200" t="s">
        <v>515</v>
      </c>
      <c r="V49" s="201"/>
    </row>
    <row r="50" spans="1:37">
      <c r="A50" s="200" t="s">
        <v>647</v>
      </c>
      <c r="B50" s="200">
        <v>1</v>
      </c>
      <c r="C50" s="200">
        <v>199</v>
      </c>
      <c r="D50" s="200" t="s">
        <v>67</v>
      </c>
      <c r="E50" s="200" t="s">
        <v>406</v>
      </c>
      <c r="F50" s="200" t="s">
        <v>648</v>
      </c>
      <c r="G50" s="200" t="s">
        <v>67</v>
      </c>
      <c r="H50" s="200" t="s">
        <v>406</v>
      </c>
      <c r="I50" s="200">
        <v>49</v>
      </c>
      <c r="J50" s="200">
        <v>6.5420599999999995E-2</v>
      </c>
      <c r="K50" s="200">
        <v>65</v>
      </c>
      <c r="L50" s="200">
        <v>100</v>
      </c>
      <c r="M50" s="200">
        <v>152</v>
      </c>
      <c r="N50" s="200">
        <v>3</v>
      </c>
      <c r="O50" s="200" t="s">
        <v>67</v>
      </c>
      <c r="P50" s="200" t="s">
        <v>406</v>
      </c>
      <c r="Q50" s="200" t="s">
        <v>67</v>
      </c>
      <c r="R50" s="200" t="s">
        <v>406</v>
      </c>
      <c r="S50" s="200">
        <v>479</v>
      </c>
      <c r="T50" s="200">
        <v>0.476636</v>
      </c>
      <c r="U50" s="200" t="s">
        <v>515</v>
      </c>
      <c r="V50" s="201"/>
    </row>
    <row r="51" spans="1:37">
      <c r="A51" s="200" t="s">
        <v>649</v>
      </c>
      <c r="B51" s="200">
        <v>1</v>
      </c>
      <c r="C51" s="200">
        <v>199</v>
      </c>
      <c r="D51" s="200" t="s">
        <v>67</v>
      </c>
      <c r="E51" s="200" t="s">
        <v>406</v>
      </c>
      <c r="F51" s="200" t="s">
        <v>650</v>
      </c>
      <c r="G51" s="200" t="s">
        <v>67</v>
      </c>
      <c r="H51" s="200" t="s">
        <v>406</v>
      </c>
      <c r="I51" s="200">
        <v>49</v>
      </c>
      <c r="J51" s="200">
        <v>6.5420599999999995E-2</v>
      </c>
      <c r="K51" s="200">
        <v>65</v>
      </c>
      <c r="L51" s="200"/>
      <c r="M51" s="200"/>
      <c r="N51" s="200">
        <v>3</v>
      </c>
      <c r="O51" s="200" t="s">
        <v>14</v>
      </c>
      <c r="P51" s="200" t="s">
        <v>15</v>
      </c>
      <c r="Q51" s="200" t="s">
        <v>14</v>
      </c>
      <c r="R51" s="200" t="s">
        <v>15</v>
      </c>
      <c r="S51" s="200">
        <v>481</v>
      </c>
      <c r="T51" s="200">
        <v>0.92792799999999998</v>
      </c>
      <c r="U51" s="200" t="s">
        <v>515</v>
      </c>
      <c r="V51" s="201"/>
    </row>
    <row r="52" spans="1:37">
      <c r="A52" s="225" t="s">
        <v>651</v>
      </c>
      <c r="B52" s="225">
        <v>1</v>
      </c>
      <c r="C52" s="225">
        <v>199</v>
      </c>
      <c r="D52" s="225" t="s">
        <v>67</v>
      </c>
      <c r="E52" s="225" t="s">
        <v>406</v>
      </c>
      <c r="F52" s="225" t="s">
        <v>652</v>
      </c>
      <c r="G52" s="225" t="s">
        <v>14</v>
      </c>
      <c r="H52" s="225" t="s">
        <v>15</v>
      </c>
      <c r="I52" s="225">
        <v>49</v>
      </c>
      <c r="J52" s="225">
        <v>0.206897</v>
      </c>
      <c r="K52" s="225">
        <v>76</v>
      </c>
      <c r="L52" s="225"/>
      <c r="M52" s="225"/>
      <c r="N52" s="225">
        <v>1</v>
      </c>
      <c r="O52" s="225" t="s">
        <v>14</v>
      </c>
      <c r="P52" s="225" t="s">
        <v>15</v>
      </c>
      <c r="Q52" s="225" t="s">
        <v>14</v>
      </c>
      <c r="R52" s="225" t="s">
        <v>15</v>
      </c>
      <c r="S52" s="225">
        <v>321</v>
      </c>
      <c r="T52" s="225">
        <v>0.26851900000000001</v>
      </c>
      <c r="U52" s="226" t="s">
        <v>566</v>
      </c>
      <c r="V52" s="227"/>
    </row>
    <row r="53" spans="1:37">
      <c r="A53" s="225" t="s">
        <v>653</v>
      </c>
      <c r="B53" s="225">
        <v>1</v>
      </c>
      <c r="C53" s="225">
        <v>199</v>
      </c>
      <c r="D53" s="225" t="s">
        <v>67</v>
      </c>
      <c r="E53" s="225" t="s">
        <v>406</v>
      </c>
      <c r="F53" s="225" t="s">
        <v>654</v>
      </c>
      <c r="G53" s="225" t="s">
        <v>14</v>
      </c>
      <c r="H53" s="225" t="s">
        <v>15</v>
      </c>
      <c r="I53" s="225">
        <v>49</v>
      </c>
      <c r="J53" s="225">
        <v>0.206897</v>
      </c>
      <c r="K53" s="225">
        <v>76</v>
      </c>
      <c r="L53" s="225"/>
      <c r="M53" s="225"/>
      <c r="N53" s="225">
        <v>1</v>
      </c>
      <c r="O53" s="225" t="s">
        <v>14</v>
      </c>
      <c r="P53" s="225" t="s">
        <v>15</v>
      </c>
      <c r="Q53" s="225" t="s">
        <v>14</v>
      </c>
      <c r="R53" s="225" t="s">
        <v>15</v>
      </c>
      <c r="S53" s="225">
        <v>322</v>
      </c>
      <c r="T53" s="225">
        <v>0.49090899999999998</v>
      </c>
      <c r="U53" s="226" t="s">
        <v>566</v>
      </c>
      <c r="V53" s="227"/>
    </row>
    <row r="54" spans="1:37">
      <c r="A54" s="200" t="s">
        <v>655</v>
      </c>
      <c r="B54" s="200">
        <v>1</v>
      </c>
      <c r="C54" s="200">
        <v>199</v>
      </c>
      <c r="D54" s="200" t="s">
        <v>14</v>
      </c>
      <c r="E54" s="200" t="s">
        <v>15</v>
      </c>
      <c r="F54" s="200" t="s">
        <v>656</v>
      </c>
      <c r="G54" s="200" t="s">
        <v>14</v>
      </c>
      <c r="H54" s="200" t="s">
        <v>15</v>
      </c>
      <c r="I54" s="200">
        <v>49</v>
      </c>
      <c r="J54" s="200">
        <v>0.171429</v>
      </c>
      <c r="K54" s="200"/>
      <c r="L54" s="200"/>
      <c r="M54" s="200"/>
      <c r="N54" s="200">
        <v>0</v>
      </c>
      <c r="O54" s="200" t="s">
        <v>14</v>
      </c>
      <c r="P54" s="200" t="s">
        <v>15</v>
      </c>
      <c r="Q54" s="200" t="s">
        <v>14</v>
      </c>
      <c r="R54" s="200" t="s">
        <v>15</v>
      </c>
      <c r="S54" s="200"/>
      <c r="T54" s="200">
        <v>0.40740700000000002</v>
      </c>
      <c r="U54" s="200" t="s">
        <v>515</v>
      </c>
      <c r="V54" s="201"/>
    </row>
    <row r="55" spans="1:37">
      <c r="A55" s="225" t="s">
        <v>657</v>
      </c>
      <c r="B55" s="225">
        <v>1</v>
      </c>
      <c r="C55" s="225">
        <v>199</v>
      </c>
      <c r="D55" s="225" t="s">
        <v>14</v>
      </c>
      <c r="E55" s="225" t="s">
        <v>15</v>
      </c>
      <c r="F55" s="225" t="s">
        <v>658</v>
      </c>
      <c r="G55" s="225" t="s">
        <v>14</v>
      </c>
      <c r="H55" s="225" t="s">
        <v>15</v>
      </c>
      <c r="I55" s="225">
        <v>89</v>
      </c>
      <c r="J55" s="225">
        <v>0.234234</v>
      </c>
      <c r="K55" s="225">
        <v>10</v>
      </c>
      <c r="L55" s="225"/>
      <c r="M55" s="225"/>
      <c r="N55" s="225">
        <v>1</v>
      </c>
      <c r="O55" s="225" t="s">
        <v>14</v>
      </c>
      <c r="P55" s="225" t="s">
        <v>15</v>
      </c>
      <c r="Q55" s="225" t="s">
        <v>14</v>
      </c>
      <c r="R55" s="225" t="s">
        <v>15</v>
      </c>
      <c r="S55" s="225">
        <v>387</v>
      </c>
      <c r="T55" s="225">
        <v>0.32727299999999998</v>
      </c>
      <c r="U55" s="226" t="s">
        <v>515</v>
      </c>
      <c r="V55" s="227"/>
    </row>
    <row r="56" spans="1:37">
      <c r="A56" s="225" t="s">
        <v>659</v>
      </c>
      <c r="B56" s="225">
        <v>1</v>
      </c>
      <c r="C56" s="225">
        <v>199</v>
      </c>
      <c r="D56" s="225" t="s">
        <v>14</v>
      </c>
      <c r="E56" s="225" t="s">
        <v>15</v>
      </c>
      <c r="F56" s="229" t="s">
        <v>660</v>
      </c>
      <c r="G56" s="229" t="s">
        <v>14</v>
      </c>
      <c r="H56" s="229" t="s">
        <v>15</v>
      </c>
      <c r="I56" s="229">
        <v>90</v>
      </c>
      <c r="J56" s="229">
        <v>0.17857100000000001</v>
      </c>
      <c r="K56" s="229">
        <v>10</v>
      </c>
      <c r="L56" s="229"/>
      <c r="M56" s="229"/>
      <c r="N56" s="229">
        <v>1</v>
      </c>
      <c r="O56" s="229" t="s">
        <v>14</v>
      </c>
      <c r="P56" s="229" t="s">
        <v>15</v>
      </c>
      <c r="Q56" s="229" t="s">
        <v>14</v>
      </c>
      <c r="R56" s="229" t="s">
        <v>15</v>
      </c>
      <c r="S56" s="229">
        <v>388</v>
      </c>
      <c r="T56" s="229">
        <v>0.59633000000000003</v>
      </c>
      <c r="U56" s="230" t="s">
        <v>515</v>
      </c>
      <c r="V56" s="231"/>
    </row>
    <row r="57" spans="1:37">
      <c r="A57" s="200" t="s">
        <v>661</v>
      </c>
      <c r="B57" s="200">
        <v>1</v>
      </c>
      <c r="C57" s="200">
        <v>199</v>
      </c>
      <c r="D57" s="200" t="s">
        <v>14</v>
      </c>
      <c r="E57" s="200" t="s">
        <v>15</v>
      </c>
      <c r="F57" s="200" t="s">
        <v>662</v>
      </c>
      <c r="G57" s="200" t="s">
        <v>14</v>
      </c>
      <c r="H57" s="200" t="s">
        <v>15</v>
      </c>
      <c r="I57" s="200">
        <v>49</v>
      </c>
      <c r="J57" s="200">
        <v>0.36607099999999998</v>
      </c>
      <c r="K57" s="200"/>
      <c r="L57" s="200"/>
      <c r="M57" s="200"/>
      <c r="N57" s="200">
        <v>0</v>
      </c>
      <c r="O57" s="200" t="s">
        <v>14</v>
      </c>
      <c r="P57" s="200" t="s">
        <v>15</v>
      </c>
      <c r="Q57" s="200" t="s">
        <v>14</v>
      </c>
      <c r="R57" s="200" t="s">
        <v>15</v>
      </c>
      <c r="S57" s="200"/>
      <c r="T57" s="200">
        <v>0.59433999999999998</v>
      </c>
      <c r="U57" s="200" t="s">
        <v>515</v>
      </c>
      <c r="V57" s="201"/>
      <c r="W57" s="3"/>
    </row>
    <row r="58" spans="1:37">
      <c r="A58" s="225" t="s">
        <v>663</v>
      </c>
      <c r="B58" s="225">
        <v>1</v>
      </c>
      <c r="C58" s="225">
        <v>199</v>
      </c>
      <c r="D58" s="225" t="s">
        <v>14</v>
      </c>
      <c r="E58" s="225" t="s">
        <v>15</v>
      </c>
      <c r="F58" s="225" t="s">
        <v>664</v>
      </c>
      <c r="G58" s="225" t="s">
        <v>14</v>
      </c>
      <c r="H58" s="225" t="s">
        <v>15</v>
      </c>
      <c r="I58" s="225">
        <v>49</v>
      </c>
      <c r="J58" s="225">
        <v>0.23636399999999999</v>
      </c>
      <c r="K58" s="225">
        <v>70</v>
      </c>
      <c r="L58" s="225"/>
      <c r="M58" s="225"/>
      <c r="N58" s="225">
        <v>1</v>
      </c>
      <c r="O58" s="225" t="s">
        <v>14</v>
      </c>
      <c r="P58" s="225" t="s">
        <v>15</v>
      </c>
      <c r="Q58" s="225" t="s">
        <v>14</v>
      </c>
      <c r="R58" s="225" t="s">
        <v>15</v>
      </c>
      <c r="S58" s="225">
        <v>327</v>
      </c>
      <c r="T58" s="225">
        <v>0.90740699999999996</v>
      </c>
      <c r="U58" s="226" t="s">
        <v>515</v>
      </c>
      <c r="V58" s="227"/>
      <c r="W58" s="3"/>
    </row>
    <row r="59" spans="1:37">
      <c r="A59" s="225" t="s">
        <v>665</v>
      </c>
      <c r="B59" s="225">
        <v>1</v>
      </c>
      <c r="C59" s="225">
        <v>199</v>
      </c>
      <c r="D59" s="225" t="s">
        <v>14</v>
      </c>
      <c r="E59" s="225" t="s">
        <v>15</v>
      </c>
      <c r="F59" s="225" t="s">
        <v>666</v>
      </c>
      <c r="G59" s="225" t="s">
        <v>14</v>
      </c>
      <c r="H59" s="225" t="s">
        <v>15</v>
      </c>
      <c r="I59" s="225">
        <v>49</v>
      </c>
      <c r="J59" s="225">
        <v>0.23636399999999999</v>
      </c>
      <c r="K59" s="225">
        <v>70</v>
      </c>
      <c r="L59" s="225"/>
      <c r="M59" s="225"/>
      <c r="N59" s="225">
        <v>1</v>
      </c>
      <c r="O59" s="225" t="s">
        <v>14</v>
      </c>
      <c r="P59" s="225" t="s">
        <v>15</v>
      </c>
      <c r="Q59" s="225" t="s">
        <v>14</v>
      </c>
      <c r="R59" s="225" t="s">
        <v>15</v>
      </c>
      <c r="S59" s="225">
        <v>328</v>
      </c>
      <c r="T59" s="225">
        <v>0.71296300000000001</v>
      </c>
      <c r="U59" s="226" t="s">
        <v>515</v>
      </c>
      <c r="V59" s="227"/>
      <c r="W59" s="3"/>
    </row>
    <row r="60" spans="1:37">
      <c r="A60" s="200" t="s">
        <v>667</v>
      </c>
      <c r="B60" s="200">
        <v>1</v>
      </c>
      <c r="C60" s="200">
        <v>199</v>
      </c>
      <c r="D60" s="200" t="s">
        <v>14</v>
      </c>
      <c r="E60" s="200" t="s">
        <v>15</v>
      </c>
      <c r="F60" s="200" t="s">
        <v>668</v>
      </c>
      <c r="G60" s="200" t="s">
        <v>14</v>
      </c>
      <c r="H60" s="200" t="s">
        <v>15</v>
      </c>
      <c r="I60" s="200">
        <v>49</v>
      </c>
      <c r="J60" s="200">
        <v>0.448598</v>
      </c>
      <c r="K60" s="200"/>
      <c r="L60" s="200"/>
      <c r="M60" s="200"/>
      <c r="N60" s="200">
        <v>0</v>
      </c>
      <c r="O60" s="200" t="s">
        <v>14</v>
      </c>
      <c r="P60" s="200" t="s">
        <v>15</v>
      </c>
      <c r="Q60" s="200" t="s">
        <v>14</v>
      </c>
      <c r="R60" s="200" t="s">
        <v>15</v>
      </c>
      <c r="S60" s="200"/>
      <c r="T60" s="200">
        <v>0.90178599999999998</v>
      </c>
      <c r="U60" s="200" t="s">
        <v>515</v>
      </c>
      <c r="V60" s="201"/>
      <c r="W60" s="3"/>
    </row>
    <row r="61" spans="1:37">
      <c r="A61" s="225" t="s">
        <v>669</v>
      </c>
      <c r="B61" s="225">
        <v>1</v>
      </c>
      <c r="C61" s="225">
        <v>199</v>
      </c>
      <c r="D61" s="225" t="s">
        <v>14</v>
      </c>
      <c r="E61" s="225" t="s">
        <v>15</v>
      </c>
      <c r="F61" s="225" t="s">
        <v>670</v>
      </c>
      <c r="G61" s="225" t="s">
        <v>14</v>
      </c>
      <c r="H61" s="225" t="s">
        <v>15</v>
      </c>
      <c r="I61" s="225">
        <v>71</v>
      </c>
      <c r="J61" s="225">
        <v>0.31531500000000001</v>
      </c>
      <c r="K61" s="225">
        <v>28</v>
      </c>
      <c r="L61" s="225"/>
      <c r="M61" s="225"/>
      <c r="N61" s="225">
        <v>1</v>
      </c>
      <c r="O61" s="225" t="s">
        <v>14</v>
      </c>
      <c r="P61" s="225" t="s">
        <v>15</v>
      </c>
      <c r="Q61" s="225" t="s">
        <v>14</v>
      </c>
      <c r="R61" s="225" t="s">
        <v>15</v>
      </c>
      <c r="S61" s="225">
        <v>369</v>
      </c>
      <c r="T61" s="225">
        <v>0.39090900000000001</v>
      </c>
      <c r="U61" s="226" t="s">
        <v>515</v>
      </c>
      <c r="V61" s="227"/>
      <c r="W61" s="3"/>
      <c r="AF61" s="3"/>
      <c r="AG61" s="3"/>
      <c r="AH61" s="3"/>
      <c r="AI61" s="3"/>
      <c r="AJ61" s="3"/>
    </row>
    <row r="62" spans="1:37">
      <c r="A62" s="225" t="s">
        <v>671</v>
      </c>
      <c r="B62" s="225">
        <v>1</v>
      </c>
      <c r="C62" s="225">
        <v>199</v>
      </c>
      <c r="D62" s="225" t="s">
        <v>14</v>
      </c>
      <c r="E62" s="225" t="s">
        <v>15</v>
      </c>
      <c r="F62" s="229" t="s">
        <v>672</v>
      </c>
      <c r="G62" s="229" t="s">
        <v>14</v>
      </c>
      <c r="H62" s="229" t="s">
        <v>15</v>
      </c>
      <c r="I62" s="229">
        <v>72</v>
      </c>
      <c r="J62" s="229">
        <v>0.1875</v>
      </c>
      <c r="K62" s="229">
        <v>28</v>
      </c>
      <c r="L62" s="229"/>
      <c r="M62" s="229"/>
      <c r="N62" s="229">
        <v>1</v>
      </c>
      <c r="O62" s="229" t="s">
        <v>14</v>
      </c>
      <c r="P62" s="229" t="s">
        <v>15</v>
      </c>
      <c r="Q62" s="229" t="s">
        <v>14</v>
      </c>
      <c r="R62" s="229" t="s">
        <v>15</v>
      </c>
      <c r="S62" s="229">
        <v>370</v>
      </c>
      <c r="T62" s="229">
        <v>0.15596299999999999</v>
      </c>
      <c r="U62" s="230" t="s">
        <v>522</v>
      </c>
      <c r="V62" s="231"/>
      <c r="W62" s="3"/>
    </row>
    <row r="63" spans="1:37">
      <c r="A63" s="207" t="s">
        <v>673</v>
      </c>
      <c r="B63" s="207">
        <v>1</v>
      </c>
      <c r="C63" s="207">
        <v>199</v>
      </c>
      <c r="D63" s="207" t="s">
        <v>14</v>
      </c>
      <c r="E63" s="207" t="s">
        <v>15</v>
      </c>
      <c r="F63" s="207" t="s">
        <v>674</v>
      </c>
      <c r="G63" s="207" t="s">
        <v>14</v>
      </c>
      <c r="H63" s="207" t="s">
        <v>15</v>
      </c>
      <c r="I63" s="207">
        <v>51</v>
      </c>
      <c r="J63" s="207">
        <v>0.209091</v>
      </c>
      <c r="K63" s="207">
        <v>51</v>
      </c>
      <c r="L63" s="207"/>
      <c r="M63" s="207"/>
      <c r="N63" s="207">
        <v>1</v>
      </c>
      <c r="O63" s="207" t="s">
        <v>14</v>
      </c>
      <c r="P63" s="207" t="s">
        <v>15</v>
      </c>
      <c r="Q63" s="207" t="s">
        <v>14</v>
      </c>
      <c r="R63" s="207" t="s">
        <v>15</v>
      </c>
      <c r="S63" s="207">
        <v>349</v>
      </c>
      <c r="T63" s="207">
        <v>0.24107100000000001</v>
      </c>
      <c r="U63" s="209" t="s">
        <v>522</v>
      </c>
      <c r="V63" s="210" t="s">
        <v>534</v>
      </c>
      <c r="W63" s="3"/>
    </row>
    <row r="64" spans="1:37">
      <c r="A64" s="207" t="s">
        <v>675</v>
      </c>
      <c r="B64" s="207">
        <v>1</v>
      </c>
      <c r="C64" s="207">
        <v>199</v>
      </c>
      <c r="D64" s="207" t="s">
        <v>14</v>
      </c>
      <c r="E64" s="207" t="s">
        <v>15</v>
      </c>
      <c r="F64" s="207" t="s">
        <v>676</v>
      </c>
      <c r="G64" s="207" t="s">
        <v>14</v>
      </c>
      <c r="H64" s="207" t="s">
        <v>15</v>
      </c>
      <c r="I64" s="207">
        <v>52</v>
      </c>
      <c r="J64" s="207">
        <v>0.10909099999999999</v>
      </c>
      <c r="K64" s="207">
        <v>51</v>
      </c>
      <c r="L64" s="207"/>
      <c r="M64" s="207"/>
      <c r="N64" s="207">
        <v>1</v>
      </c>
      <c r="O64" s="207" t="s">
        <v>14</v>
      </c>
      <c r="P64" s="207" t="s">
        <v>15</v>
      </c>
      <c r="Q64" s="207" t="s">
        <v>14</v>
      </c>
      <c r="R64" s="207" t="s">
        <v>15</v>
      </c>
      <c r="S64" s="207">
        <v>350</v>
      </c>
      <c r="T64" s="207">
        <v>0.14285700000000001</v>
      </c>
      <c r="U64" s="209" t="s">
        <v>522</v>
      </c>
      <c r="V64" s="210" t="s">
        <v>534</v>
      </c>
      <c r="W64" s="3"/>
      <c r="AD64" s="3"/>
      <c r="AE64" s="3"/>
      <c r="AK64" s="3"/>
    </row>
    <row r="65" spans="1:22">
      <c r="A65" s="249" t="s">
        <v>677</v>
      </c>
      <c r="B65" s="249">
        <v>1</v>
      </c>
      <c r="C65" s="249">
        <v>199</v>
      </c>
      <c r="D65" s="249" t="s">
        <v>67</v>
      </c>
      <c r="E65" s="249" t="s">
        <v>406</v>
      </c>
      <c r="F65" s="249" t="s">
        <v>678</v>
      </c>
      <c r="G65" s="249" t="s">
        <v>67</v>
      </c>
      <c r="H65" s="249" t="s">
        <v>406</v>
      </c>
      <c r="I65" s="249">
        <v>449</v>
      </c>
      <c r="J65" s="249">
        <v>8.1081100000000003E-2</v>
      </c>
      <c r="K65" s="249">
        <v>100</v>
      </c>
      <c r="L65" s="249"/>
      <c r="M65" s="249"/>
      <c r="N65" s="249">
        <v>1</v>
      </c>
      <c r="O65" s="249" t="s">
        <v>67</v>
      </c>
      <c r="P65" s="249" t="s">
        <v>406</v>
      </c>
      <c r="Q65" s="249" t="s">
        <v>67</v>
      </c>
      <c r="R65" s="249" t="s">
        <v>406</v>
      </c>
      <c r="S65" s="249">
        <v>697</v>
      </c>
      <c r="T65" s="249">
        <v>0.56363600000000003</v>
      </c>
      <c r="U65" s="250" t="s">
        <v>515</v>
      </c>
      <c r="V65" s="251"/>
    </row>
    <row r="66" spans="1:22">
      <c r="A66" s="249" t="s">
        <v>679</v>
      </c>
      <c r="B66" s="249">
        <v>1</v>
      </c>
      <c r="C66" s="249">
        <v>199</v>
      </c>
      <c r="D66" s="249" t="s">
        <v>67</v>
      </c>
      <c r="E66" s="249" t="s">
        <v>406</v>
      </c>
      <c r="F66" s="249" t="s">
        <v>680</v>
      </c>
      <c r="G66" s="249" t="s">
        <v>67</v>
      </c>
      <c r="H66" s="249" t="s">
        <v>406</v>
      </c>
      <c r="I66" s="249">
        <v>449</v>
      </c>
      <c r="J66" s="249">
        <v>8.1081100000000003E-2</v>
      </c>
      <c r="K66" s="249">
        <v>100</v>
      </c>
      <c r="L66" s="249"/>
      <c r="M66" s="249"/>
      <c r="N66" s="249">
        <v>1</v>
      </c>
      <c r="O66" s="249" t="s">
        <v>67</v>
      </c>
      <c r="P66" s="249" t="s">
        <v>406</v>
      </c>
      <c r="Q66" s="249" t="s">
        <v>67</v>
      </c>
      <c r="R66" s="249" t="s">
        <v>406</v>
      </c>
      <c r="S66" s="249">
        <v>698</v>
      </c>
      <c r="T66" s="249">
        <v>0.31481500000000001</v>
      </c>
      <c r="U66" s="250" t="s">
        <v>515</v>
      </c>
      <c r="V66" s="251"/>
    </row>
    <row r="67" spans="1:22">
      <c r="A67" s="3"/>
      <c r="F67" s="3"/>
    </row>
    <row r="68" spans="1:22">
      <c r="A68" s="252" t="s">
        <v>681</v>
      </c>
      <c r="F68" s="252"/>
    </row>
    <row r="69" spans="1:22">
      <c r="A69" s="253" t="s">
        <v>682</v>
      </c>
      <c r="F69" s="253"/>
    </row>
    <row r="70" spans="1:22">
      <c r="A70" s="254" t="s">
        <v>683</v>
      </c>
      <c r="F70" s="254"/>
    </row>
    <row r="71" spans="1:22">
      <c r="A71" s="3"/>
      <c r="F71" s="3"/>
    </row>
    <row r="72" spans="1:22">
      <c r="A72" s="3"/>
      <c r="F72" s="3"/>
    </row>
  </sheetData>
  <mergeCells count="25">
    <mergeCell ref="AG4:AH4"/>
    <mergeCell ref="X14:X15"/>
    <mergeCell ref="Y14:Y15"/>
    <mergeCell ref="Z14:Z15"/>
    <mergeCell ref="AA14:AA15"/>
    <mergeCell ref="AB14:AB15"/>
    <mergeCell ref="AC14:AC15"/>
    <mergeCell ref="AD14:AD15"/>
    <mergeCell ref="AF14:AF15"/>
    <mergeCell ref="AG14:AH14"/>
    <mergeCell ref="X4:X5"/>
    <mergeCell ref="Y4:Y5"/>
    <mergeCell ref="Z4:Z5"/>
    <mergeCell ref="AA4:AA5"/>
    <mergeCell ref="AC4:AC5"/>
    <mergeCell ref="AF4:AF5"/>
    <mergeCell ref="AF24:AF25"/>
    <mergeCell ref="AG24:AG25"/>
    <mergeCell ref="AH24:AK24"/>
    <mergeCell ref="X24:X25"/>
    <mergeCell ref="Y24:Y25"/>
    <mergeCell ref="Z24:Z25"/>
    <mergeCell ref="AA24:AA25"/>
    <mergeCell ref="AB24:AB25"/>
    <mergeCell ref="AC24:AC25"/>
  </mergeCells>
  <phoneticPr fontId="1"/>
  <conditionalFormatting sqref="K1:M1048576">
    <cfRule type="cellIs" dxfId="12" priority="5" operator="lessThan">
      <formula>50</formula>
    </cfRule>
  </conditionalFormatting>
  <conditionalFormatting sqref="T1:T1048576">
    <cfRule type="cellIs" dxfId="11" priority="4" operator="greaterThan">
      <formula>0.25</formula>
    </cfRule>
  </conditionalFormatting>
  <conditionalFormatting sqref="U2:V4 U21:V29 U48:V62 U6:V6 U5 U9:V11 U7:U8 U13:V17 U12 U18 U32:V33 U30:U31 U38:V46 U34:U37 U65:V66 U63:U64">
    <cfRule type="containsText" dxfId="10" priority="3" operator="containsText" text="Positive">
      <formula>NOT(ISERROR(SEARCH("Positive",U2)))</formula>
    </cfRule>
  </conditionalFormatting>
  <conditionalFormatting sqref="U20:V20 U19">
    <cfRule type="cellIs" dxfId="9" priority="2" operator="greaterThan">
      <formula>0.25</formula>
    </cfRule>
  </conditionalFormatting>
  <conditionalFormatting sqref="U47">
    <cfRule type="cellIs" dxfId="8" priority="1" operator="greaterThan">
      <formula>0.25</formula>
    </cfRule>
  </conditionalFormatting>
  <pageMargins left="0.7" right="0.7" top="0.75" bottom="0.75" header="0.3" footer="0.3"/>
  <pageSetup paperSize="262" orientation="landscape" horizontalDpi="360" verticalDpi="360"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9A6592A-5B21-1D4F-B1E6-42E120F95667}">
  <sheetPr>
    <tabColor theme="7" tint="0.39997558519241921"/>
  </sheetPr>
  <dimension ref="A1:AN64"/>
  <sheetViews>
    <sheetView topLeftCell="P1" zoomScale="60" zoomScaleNormal="60" workbookViewId="0">
      <pane ySplit="1" topLeftCell="A2" activePane="bottomLeft" state="frozen"/>
      <selection activeCell="AB54" sqref="AB54"/>
      <selection pane="bottomLeft" activeCell="AF55" sqref="AF55"/>
    </sheetView>
  </sheetViews>
  <sheetFormatPr baseColWidth="10" defaultColWidth="7.5703125" defaultRowHeight="18"/>
  <cols>
    <col min="1" max="1" width="13.28515625" style="1" customWidth="1"/>
    <col min="2" max="3" width="9.5703125" style="3" customWidth="1"/>
    <col min="4" max="4" width="14" style="3" customWidth="1"/>
    <col min="5" max="5" width="12.5703125" style="3" customWidth="1"/>
    <col min="6" max="6" width="13.28515625" style="1" customWidth="1"/>
    <col min="7" max="7" width="14.5703125" style="3" customWidth="1"/>
    <col min="8" max="10" width="12.5703125" style="3" customWidth="1"/>
    <col min="11" max="14" width="9.5703125" style="3" customWidth="1"/>
    <col min="15" max="18" width="16.5703125" style="3" customWidth="1"/>
    <col min="19" max="19" width="6.5703125" style="3" customWidth="1"/>
    <col min="20" max="20" width="16.5703125" style="3" customWidth="1"/>
    <col min="21" max="21" width="12" style="104" customWidth="1"/>
    <col min="22" max="22" width="12" style="3" customWidth="1"/>
    <col min="23" max="23" width="7.5703125" style="1"/>
    <col min="24" max="26" width="16.140625" style="1" customWidth="1"/>
    <col min="27" max="29" width="20.42578125" style="1" customWidth="1"/>
    <col min="30" max="30" width="16.140625" style="1" customWidth="1"/>
    <col min="31" max="31" width="7.5703125" style="1"/>
    <col min="32" max="32" width="15.42578125" style="1" customWidth="1"/>
    <col min="33" max="37" width="14.85546875" style="1" customWidth="1"/>
    <col min="38" max="16384" width="7.5703125" style="1"/>
  </cols>
  <sheetData>
    <row r="1" spans="1:40" s="41" customFormat="1" ht="115" thickBot="1">
      <c r="A1" s="42" t="s">
        <v>231</v>
      </c>
      <c r="B1" s="42" t="s">
        <v>230</v>
      </c>
      <c r="C1" s="42" t="s">
        <v>229</v>
      </c>
      <c r="D1" s="42" t="s">
        <v>1147</v>
      </c>
      <c r="E1" s="42" t="s">
        <v>685</v>
      </c>
      <c r="F1" s="45" t="s">
        <v>231</v>
      </c>
      <c r="G1" s="45" t="s">
        <v>1148</v>
      </c>
      <c r="H1" s="45" t="s">
        <v>1149</v>
      </c>
      <c r="I1" s="45" t="s">
        <v>1150</v>
      </c>
      <c r="J1" s="45" t="s">
        <v>1151</v>
      </c>
      <c r="K1" s="42" t="s">
        <v>227</v>
      </c>
      <c r="L1" s="42" t="s">
        <v>226</v>
      </c>
      <c r="M1" s="42" t="s">
        <v>359</v>
      </c>
      <c r="N1" s="42" t="s">
        <v>225</v>
      </c>
      <c r="O1" s="45" t="s">
        <v>1152</v>
      </c>
      <c r="P1" s="45" t="s">
        <v>1153</v>
      </c>
      <c r="Q1" s="45" t="s">
        <v>1154</v>
      </c>
      <c r="R1" s="45" t="s">
        <v>507</v>
      </c>
      <c r="S1" s="45" t="s">
        <v>1155</v>
      </c>
      <c r="T1" s="45" t="s">
        <v>1156</v>
      </c>
      <c r="U1" s="45" t="s">
        <v>1157</v>
      </c>
      <c r="V1" s="45" t="s">
        <v>511</v>
      </c>
    </row>
    <row r="2" spans="1:40">
      <c r="A2" s="200" t="s">
        <v>512</v>
      </c>
      <c r="B2" s="200">
        <v>1</v>
      </c>
      <c r="C2" s="200">
        <v>133</v>
      </c>
      <c r="D2" s="200" t="s">
        <v>67</v>
      </c>
      <c r="E2" s="200" t="s">
        <v>406</v>
      </c>
      <c r="F2" s="200" t="s">
        <v>514</v>
      </c>
      <c r="G2" s="200" t="s">
        <v>67</v>
      </c>
      <c r="H2" s="200" t="s">
        <v>406</v>
      </c>
      <c r="I2" s="200">
        <v>30</v>
      </c>
      <c r="J2" s="255">
        <v>701.697</v>
      </c>
      <c r="K2" s="200">
        <v>20</v>
      </c>
      <c r="L2" s="200">
        <v>88</v>
      </c>
      <c r="M2" s="200"/>
      <c r="N2" s="200">
        <v>2</v>
      </c>
      <c r="O2" s="200" t="s">
        <v>67</v>
      </c>
      <c r="P2" s="200" t="s">
        <v>406</v>
      </c>
      <c r="Q2" s="200" t="s">
        <v>67</v>
      </c>
      <c r="R2" s="200" t="s">
        <v>406</v>
      </c>
      <c r="S2" s="200">
        <v>291</v>
      </c>
      <c r="T2" s="269">
        <v>2500.19</v>
      </c>
      <c r="U2" s="203" t="s">
        <v>515</v>
      </c>
      <c r="V2" s="201"/>
      <c r="X2" s="41"/>
      <c r="Y2" s="41"/>
      <c r="Z2" s="41"/>
      <c r="AA2" s="41"/>
      <c r="AB2" s="41"/>
      <c r="AC2" s="41"/>
      <c r="AD2" s="41"/>
      <c r="AE2" s="41"/>
      <c r="AF2" s="41"/>
      <c r="AG2" s="41"/>
      <c r="AH2" s="41"/>
      <c r="AI2" s="41"/>
      <c r="AJ2" s="41"/>
      <c r="AK2" s="41"/>
    </row>
    <row r="3" spans="1:40">
      <c r="A3" s="200" t="s">
        <v>516</v>
      </c>
      <c r="B3" s="200">
        <v>1</v>
      </c>
      <c r="C3" s="200">
        <v>133</v>
      </c>
      <c r="D3" s="200" t="s">
        <v>67</v>
      </c>
      <c r="E3" s="200" t="s">
        <v>406</v>
      </c>
      <c r="F3" s="200" t="s">
        <v>517</v>
      </c>
      <c r="G3" s="200" t="s">
        <v>67</v>
      </c>
      <c r="H3" s="200" t="s">
        <v>406</v>
      </c>
      <c r="I3" s="200">
        <v>30</v>
      </c>
      <c r="J3" s="255">
        <v>701.697</v>
      </c>
      <c r="K3" s="200">
        <v>20</v>
      </c>
      <c r="L3" s="200">
        <v>88</v>
      </c>
      <c r="M3" s="200"/>
      <c r="N3" s="200">
        <v>2</v>
      </c>
      <c r="O3" s="200" t="s">
        <v>67</v>
      </c>
      <c r="P3" s="200" t="s">
        <v>406</v>
      </c>
      <c r="Q3" s="200" t="s">
        <v>67</v>
      </c>
      <c r="R3" s="200" t="s">
        <v>406</v>
      </c>
      <c r="S3" s="200">
        <v>292</v>
      </c>
      <c r="T3" s="269">
        <v>2298.5100000000002</v>
      </c>
      <c r="U3" s="203" t="s">
        <v>515</v>
      </c>
      <c r="V3" s="201"/>
      <c r="X3" s="202" t="s">
        <v>518</v>
      </c>
      <c r="Y3" s="41"/>
      <c r="Z3" s="41"/>
      <c r="AA3" s="41"/>
      <c r="AB3" s="41"/>
      <c r="AC3" s="41"/>
      <c r="AE3" s="41"/>
      <c r="AF3" s="41"/>
      <c r="AG3" s="41"/>
      <c r="AH3" s="41"/>
      <c r="AI3" s="41"/>
      <c r="AJ3" s="41"/>
      <c r="AK3" s="41"/>
    </row>
    <row r="4" spans="1:40" ht="19" customHeight="1">
      <c r="A4" s="200" t="s">
        <v>519</v>
      </c>
      <c r="B4" s="200">
        <v>1</v>
      </c>
      <c r="C4" s="200">
        <v>133</v>
      </c>
      <c r="D4" s="200" t="s">
        <v>67</v>
      </c>
      <c r="E4" s="200" t="s">
        <v>406</v>
      </c>
      <c r="F4" s="257" t="s">
        <v>1158</v>
      </c>
      <c r="G4" s="257" t="s">
        <v>67</v>
      </c>
      <c r="H4" s="257" t="s">
        <v>406</v>
      </c>
      <c r="I4" s="257">
        <v>29</v>
      </c>
      <c r="J4" s="258">
        <v>605.67700000000002</v>
      </c>
      <c r="K4" s="257">
        <v>20</v>
      </c>
      <c r="L4" s="257"/>
      <c r="M4" s="257"/>
      <c r="N4" s="257">
        <v>2</v>
      </c>
      <c r="O4" s="257" t="s">
        <v>67</v>
      </c>
      <c r="P4" s="257" t="s">
        <v>406</v>
      </c>
      <c r="Q4" s="257" t="s">
        <v>67</v>
      </c>
      <c r="R4" s="257" t="s">
        <v>406</v>
      </c>
      <c r="S4" s="257">
        <v>290</v>
      </c>
      <c r="T4" s="270">
        <v>2551.59</v>
      </c>
      <c r="U4" s="256" t="s">
        <v>515</v>
      </c>
      <c r="V4" s="292"/>
      <c r="X4" s="350" t="s">
        <v>191</v>
      </c>
      <c r="Y4" s="350" t="s">
        <v>523</v>
      </c>
      <c r="Z4" s="343" t="s">
        <v>524</v>
      </c>
      <c r="AA4" s="354" t="s">
        <v>525</v>
      </c>
      <c r="AB4" s="205" t="s">
        <v>526</v>
      </c>
      <c r="AC4" s="356" t="s">
        <v>527</v>
      </c>
      <c r="AE4" s="206"/>
      <c r="AF4" s="338" t="s">
        <v>528</v>
      </c>
      <c r="AG4" s="349" t="s">
        <v>529</v>
      </c>
      <c r="AH4" s="349"/>
    </row>
    <row r="5" spans="1:40">
      <c r="A5" s="225" t="s">
        <v>530</v>
      </c>
      <c r="B5" s="225">
        <v>1</v>
      </c>
      <c r="C5" s="225">
        <v>133</v>
      </c>
      <c r="D5" s="225" t="s">
        <v>1159</v>
      </c>
      <c r="E5" s="225" t="s">
        <v>406</v>
      </c>
      <c r="F5" s="225" t="s">
        <v>532</v>
      </c>
      <c r="G5" s="225" t="s">
        <v>1159</v>
      </c>
      <c r="H5" s="225" t="s">
        <v>406</v>
      </c>
      <c r="I5" s="225">
        <v>24</v>
      </c>
      <c r="J5" s="259">
        <v>537.26199999999994</v>
      </c>
      <c r="K5" s="225">
        <v>80</v>
      </c>
      <c r="L5" s="225"/>
      <c r="M5" s="225"/>
      <c r="N5" s="225">
        <v>1</v>
      </c>
      <c r="O5" s="225" t="s">
        <v>67</v>
      </c>
      <c r="P5" s="225" t="s">
        <v>406</v>
      </c>
      <c r="Q5" s="225" t="s">
        <v>67</v>
      </c>
      <c r="R5" s="225" t="s">
        <v>406</v>
      </c>
      <c r="S5" s="225">
        <v>195</v>
      </c>
      <c r="T5" s="271">
        <v>1899.67</v>
      </c>
      <c r="U5" s="226" t="s">
        <v>515</v>
      </c>
      <c r="V5" s="293"/>
      <c r="X5" s="351"/>
      <c r="Y5" s="351"/>
      <c r="Z5" s="344"/>
      <c r="AA5" s="355"/>
      <c r="AB5" s="211"/>
      <c r="AC5" s="357"/>
      <c r="AE5" s="206"/>
      <c r="AF5" s="339"/>
      <c r="AG5" s="212" t="s">
        <v>406</v>
      </c>
      <c r="AH5" s="212" t="s">
        <v>15</v>
      </c>
    </row>
    <row r="6" spans="1:40">
      <c r="A6" s="225" t="s">
        <v>1160</v>
      </c>
      <c r="B6" s="225">
        <v>1</v>
      </c>
      <c r="C6" s="225">
        <v>133</v>
      </c>
      <c r="D6" s="225" t="s">
        <v>1159</v>
      </c>
      <c r="E6" s="225" t="s">
        <v>406</v>
      </c>
      <c r="F6" s="225" t="s">
        <v>1161</v>
      </c>
      <c r="G6" s="225" t="s">
        <v>1159</v>
      </c>
      <c r="H6" s="225" t="s">
        <v>406</v>
      </c>
      <c r="I6" s="225">
        <v>24</v>
      </c>
      <c r="J6" s="259">
        <v>537.26199999999994</v>
      </c>
      <c r="K6" s="225">
        <v>80</v>
      </c>
      <c r="L6" s="225">
        <v>123</v>
      </c>
      <c r="M6" s="225"/>
      <c r="N6" s="225">
        <v>1</v>
      </c>
      <c r="O6" s="225" t="s">
        <v>521</v>
      </c>
      <c r="P6" s="225" t="s">
        <v>406</v>
      </c>
      <c r="Q6" s="225" t="s">
        <v>521</v>
      </c>
      <c r="R6" s="225" t="s">
        <v>406</v>
      </c>
      <c r="S6" s="225">
        <v>196</v>
      </c>
      <c r="T6" s="271">
        <v>736.56299999999999</v>
      </c>
      <c r="U6" s="226" t="s">
        <v>522</v>
      </c>
      <c r="V6" s="293"/>
      <c r="X6" s="213" t="s">
        <v>406</v>
      </c>
      <c r="Y6" s="213">
        <f>COUNTIFS(V2:V250, "&lt;&gt;Excluded from the analysis", A2:A250, "*_01", E2:E250, "Basal")</f>
        <v>21</v>
      </c>
      <c r="Z6" s="214" t="s">
        <v>406</v>
      </c>
      <c r="AA6" s="215">
        <f>COUNTIFS(V2:V250, "&lt;&gt;Excluded from the analysis", E2:E250, "Basal", F2:F250, "*_01", H2:H250, "Basal")</f>
        <v>27</v>
      </c>
      <c r="AB6" s="215">
        <f>AA6+AA7</f>
        <v>30</v>
      </c>
      <c r="AC6" s="215">
        <f>AA6*100/AB6</f>
        <v>90</v>
      </c>
      <c r="AF6" s="216" t="s">
        <v>537</v>
      </c>
      <c r="AG6" s="217">
        <f>AC6</f>
        <v>90</v>
      </c>
      <c r="AH6" s="217">
        <f>AC7</f>
        <v>10</v>
      </c>
    </row>
    <row r="7" spans="1:40">
      <c r="A7" s="225" t="s">
        <v>1162</v>
      </c>
      <c r="B7" s="225">
        <v>1</v>
      </c>
      <c r="C7" s="225">
        <v>133</v>
      </c>
      <c r="D7" s="225" t="s">
        <v>1159</v>
      </c>
      <c r="E7" s="225" t="s">
        <v>406</v>
      </c>
      <c r="F7" s="225" t="s">
        <v>1163</v>
      </c>
      <c r="G7" s="225" t="s">
        <v>1159</v>
      </c>
      <c r="H7" s="225" t="s">
        <v>406</v>
      </c>
      <c r="I7" s="225">
        <v>24</v>
      </c>
      <c r="J7" s="259">
        <v>537.26199999999994</v>
      </c>
      <c r="K7" s="225">
        <v>80</v>
      </c>
      <c r="L7" s="225">
        <v>123</v>
      </c>
      <c r="M7" s="225"/>
      <c r="N7" s="225"/>
      <c r="O7" s="225" t="s">
        <v>5</v>
      </c>
      <c r="P7" s="225" t="s">
        <v>406</v>
      </c>
      <c r="Q7" s="225" t="s">
        <v>5</v>
      </c>
      <c r="R7" s="225" t="s">
        <v>406</v>
      </c>
      <c r="S7" s="225">
        <v>197</v>
      </c>
      <c r="T7" s="271">
        <v>2245.46</v>
      </c>
      <c r="U7" s="226" t="s">
        <v>515</v>
      </c>
      <c r="V7" s="293"/>
      <c r="X7" s="219"/>
      <c r="Y7" s="219"/>
      <c r="Z7" s="220" t="s">
        <v>15</v>
      </c>
      <c r="AA7" s="92">
        <f>COUNTIFS(V2:V250, "&lt;&gt;Excluded from the analysis", E2:E250, "Basal", F2:F250, "*_01", H2:H250, "Suprabasal")</f>
        <v>3</v>
      </c>
      <c r="AB7" s="92"/>
      <c r="AC7" s="92">
        <f>AA7*100/AB6</f>
        <v>10</v>
      </c>
      <c r="AF7" s="216" t="s">
        <v>541</v>
      </c>
      <c r="AG7" s="217">
        <f>AC8</f>
        <v>0</v>
      </c>
      <c r="AH7" s="217">
        <f>AC9</f>
        <v>100</v>
      </c>
    </row>
    <row r="8" spans="1:40">
      <c r="A8" s="200" t="s">
        <v>535</v>
      </c>
      <c r="B8" s="200">
        <v>1</v>
      </c>
      <c r="C8" s="200">
        <v>133</v>
      </c>
      <c r="D8" s="200" t="s">
        <v>67</v>
      </c>
      <c r="E8" s="200" t="s">
        <v>406</v>
      </c>
      <c r="F8" s="200" t="s">
        <v>536</v>
      </c>
      <c r="G8" s="200" t="s">
        <v>67</v>
      </c>
      <c r="H8" s="200" t="s">
        <v>406</v>
      </c>
      <c r="I8" s="200">
        <v>24</v>
      </c>
      <c r="J8" s="255">
        <v>576.53800000000001</v>
      </c>
      <c r="K8" s="200"/>
      <c r="L8" s="200"/>
      <c r="M8" s="200"/>
      <c r="N8" s="200">
        <v>0</v>
      </c>
      <c r="O8" s="200" t="s">
        <v>67</v>
      </c>
      <c r="P8" s="200" t="s">
        <v>406</v>
      </c>
      <c r="Q8" s="200" t="s">
        <v>67</v>
      </c>
      <c r="R8" s="200" t="s">
        <v>406</v>
      </c>
      <c r="S8" s="200"/>
      <c r="T8" s="269">
        <v>1839.44</v>
      </c>
      <c r="U8" s="203" t="s">
        <v>515</v>
      </c>
      <c r="V8" s="201"/>
      <c r="X8" s="213" t="s">
        <v>15</v>
      </c>
      <c r="Y8" s="213">
        <f>COUNTIFS(V2:V250, "&lt;&gt;Excluded from the analysis", A2:A250, "*_01", E2:E250, "Suprabasal")</f>
        <v>4</v>
      </c>
      <c r="Z8" s="214" t="s">
        <v>406</v>
      </c>
      <c r="AA8" s="215">
        <f>COUNTIFS(V2:V250, "&lt;&gt;Excluded from the analysis", E2:E250, "Suprabasal", F2:F250, "*_01", H2:H250, "Basal")</f>
        <v>0</v>
      </c>
      <c r="AB8" s="215">
        <f>AA8+AA9</f>
        <v>5</v>
      </c>
      <c r="AC8" s="215">
        <f>AA8*100/AB8</f>
        <v>0</v>
      </c>
    </row>
    <row r="9" spans="1:40">
      <c r="A9" s="225" t="s">
        <v>538</v>
      </c>
      <c r="B9" s="225">
        <v>1</v>
      </c>
      <c r="C9" s="225">
        <v>133</v>
      </c>
      <c r="D9" s="225" t="s">
        <v>5</v>
      </c>
      <c r="E9" s="225" t="s">
        <v>406</v>
      </c>
      <c r="F9" s="225" t="s">
        <v>540</v>
      </c>
      <c r="G9" s="225" t="s">
        <v>5</v>
      </c>
      <c r="H9" s="225" t="s">
        <v>406</v>
      </c>
      <c r="I9" s="225">
        <v>24</v>
      </c>
      <c r="J9" s="259">
        <v>708.50800000000004</v>
      </c>
      <c r="K9" s="225"/>
      <c r="L9" s="225"/>
      <c r="M9" s="225"/>
      <c r="N9" s="225">
        <v>0</v>
      </c>
      <c r="O9" s="225" t="s">
        <v>5</v>
      </c>
      <c r="P9" s="225" t="s">
        <v>406</v>
      </c>
      <c r="Q9" s="225" t="s">
        <v>5</v>
      </c>
      <c r="R9" s="225" t="s">
        <v>406</v>
      </c>
      <c r="S9" s="225"/>
      <c r="T9" s="271">
        <v>2377.36</v>
      </c>
      <c r="U9" s="226" t="s">
        <v>515</v>
      </c>
      <c r="V9" s="293"/>
      <c r="X9" s="219"/>
      <c r="Y9" s="219"/>
      <c r="Z9" s="220" t="s">
        <v>15</v>
      </c>
      <c r="AA9" s="92">
        <f>COUNTIFS(V2:V250, "&lt;&gt;Excluded from the analysis", E2:E250, "Suprabasal", F2:F250, "*_01", H2:H250, "Suprabasal")</f>
        <v>5</v>
      </c>
      <c r="AB9" s="92"/>
      <c r="AC9" s="92">
        <f>AA9*100/AB8</f>
        <v>100</v>
      </c>
    </row>
    <row r="10" spans="1:40">
      <c r="A10" s="200" t="s">
        <v>544</v>
      </c>
      <c r="B10" s="200">
        <v>1</v>
      </c>
      <c r="C10" s="200">
        <v>133</v>
      </c>
      <c r="D10" s="200" t="s">
        <v>67</v>
      </c>
      <c r="E10" s="200" t="s">
        <v>406</v>
      </c>
      <c r="F10" s="200" t="s">
        <v>545</v>
      </c>
      <c r="G10" s="200" t="s">
        <v>67</v>
      </c>
      <c r="H10" s="200" t="s">
        <v>406</v>
      </c>
      <c r="I10" s="200">
        <v>25</v>
      </c>
      <c r="J10" s="255">
        <v>496.27699999999999</v>
      </c>
      <c r="K10" s="200">
        <v>24</v>
      </c>
      <c r="L10" s="200"/>
      <c r="M10" s="200"/>
      <c r="N10" s="200">
        <v>1</v>
      </c>
      <c r="O10" s="200" t="s">
        <v>67</v>
      </c>
      <c r="P10" s="200" t="s">
        <v>406</v>
      </c>
      <c r="Q10" s="200" t="s">
        <v>67</v>
      </c>
      <c r="R10" s="200" t="s">
        <v>406</v>
      </c>
      <c r="S10" s="200">
        <v>241</v>
      </c>
      <c r="T10" s="269">
        <v>1738.29</v>
      </c>
      <c r="U10" s="203" t="s">
        <v>515</v>
      </c>
      <c r="V10" s="201"/>
      <c r="X10" s="1" t="s">
        <v>548</v>
      </c>
      <c r="Y10" s="1">
        <f>Y6+Y8</f>
        <v>25</v>
      </c>
      <c r="AA10" s="70">
        <f>SUM(AA6:AA9)</f>
        <v>35</v>
      </c>
      <c r="AB10" s="70">
        <f>AB6+AB8</f>
        <v>35</v>
      </c>
      <c r="AC10" s="70"/>
      <c r="AE10" s="228"/>
    </row>
    <row r="11" spans="1:40">
      <c r="A11" s="200" t="s">
        <v>1164</v>
      </c>
      <c r="B11" s="200">
        <v>1</v>
      </c>
      <c r="C11" s="200">
        <v>133</v>
      </c>
      <c r="D11" s="200" t="s">
        <v>67</v>
      </c>
      <c r="E11" s="200" t="s">
        <v>406</v>
      </c>
      <c r="F11" s="257" t="s">
        <v>1165</v>
      </c>
      <c r="G11" s="257" t="s">
        <v>67</v>
      </c>
      <c r="H11" s="257" t="s">
        <v>406</v>
      </c>
      <c r="I11" s="257">
        <v>26</v>
      </c>
      <c r="J11" s="258">
        <v>578.69200000000001</v>
      </c>
      <c r="K11" s="257">
        <v>24</v>
      </c>
      <c r="L11" s="257"/>
      <c r="M11" s="257"/>
      <c r="N11" s="257">
        <v>1</v>
      </c>
      <c r="O11" s="257" t="s">
        <v>67</v>
      </c>
      <c r="P11" s="257" t="s">
        <v>406</v>
      </c>
      <c r="Q11" s="257" t="s">
        <v>67</v>
      </c>
      <c r="R11" s="257" t="s">
        <v>406</v>
      </c>
      <c r="S11" s="257">
        <v>242</v>
      </c>
      <c r="T11" s="270">
        <v>2140.66</v>
      </c>
      <c r="U11" s="256" t="s">
        <v>515</v>
      </c>
      <c r="V11" s="292"/>
    </row>
    <row r="12" spans="1:40">
      <c r="A12" s="225" t="s">
        <v>546</v>
      </c>
      <c r="B12" s="294" t="s">
        <v>1166</v>
      </c>
      <c r="C12" s="225">
        <v>133</v>
      </c>
      <c r="D12" s="225"/>
      <c r="E12" s="225"/>
      <c r="F12" s="225" t="s">
        <v>547</v>
      </c>
      <c r="G12" s="225"/>
      <c r="H12" s="225"/>
      <c r="I12" s="238"/>
      <c r="J12" s="295" t="s">
        <v>533</v>
      </c>
      <c r="K12" s="225"/>
      <c r="L12" s="225"/>
      <c r="M12" s="225"/>
      <c r="N12" s="225">
        <v>0</v>
      </c>
      <c r="O12" s="225" t="s">
        <v>5</v>
      </c>
      <c r="P12" s="225" t="s">
        <v>406</v>
      </c>
      <c r="Q12" s="225" t="s">
        <v>5</v>
      </c>
      <c r="R12" s="225" t="s">
        <v>406</v>
      </c>
      <c r="S12" s="225"/>
      <c r="T12" s="271">
        <v>3026.43</v>
      </c>
      <c r="U12" s="226" t="s">
        <v>515</v>
      </c>
      <c r="V12" s="293"/>
    </row>
    <row r="13" spans="1:40">
      <c r="A13" s="200" t="s">
        <v>551</v>
      </c>
      <c r="B13" s="200">
        <v>1</v>
      </c>
      <c r="C13" s="275" t="s">
        <v>1167</v>
      </c>
      <c r="D13" s="200" t="s">
        <v>1168</v>
      </c>
      <c r="E13" s="200" t="s">
        <v>406</v>
      </c>
      <c r="F13" s="200" t="s">
        <v>553</v>
      </c>
      <c r="G13" s="200" t="s">
        <v>1168</v>
      </c>
      <c r="H13" s="200" t="s">
        <v>406</v>
      </c>
      <c r="I13" s="200">
        <v>24</v>
      </c>
      <c r="J13" s="255">
        <v>660.04499999999996</v>
      </c>
      <c r="K13" s="200">
        <v>34</v>
      </c>
      <c r="L13" s="200"/>
      <c r="M13" s="200"/>
      <c r="N13" s="200">
        <v>1</v>
      </c>
      <c r="O13" s="222" t="s">
        <v>574</v>
      </c>
      <c r="P13" s="222" t="s">
        <v>574</v>
      </c>
      <c r="Q13" s="200" t="s">
        <v>521</v>
      </c>
      <c r="R13" s="200" t="s">
        <v>406</v>
      </c>
      <c r="S13" s="200"/>
      <c r="T13" s="296" t="s">
        <v>533</v>
      </c>
      <c r="U13" s="296" t="s">
        <v>533</v>
      </c>
      <c r="V13" s="201"/>
      <c r="X13" s="202" t="s">
        <v>556</v>
      </c>
      <c r="AM13" s="3"/>
      <c r="AN13" s="3"/>
    </row>
    <row r="14" spans="1:40" ht="18" customHeight="1">
      <c r="A14" s="200" t="s">
        <v>1169</v>
      </c>
      <c r="B14" s="200">
        <v>1</v>
      </c>
      <c r="C14" s="200">
        <v>133</v>
      </c>
      <c r="D14" s="200" t="s">
        <v>1168</v>
      </c>
      <c r="E14" s="200" t="s">
        <v>406</v>
      </c>
      <c r="F14" s="200" t="s">
        <v>1170</v>
      </c>
      <c r="G14" s="200" t="s">
        <v>1168</v>
      </c>
      <c r="H14" s="200" t="s">
        <v>406</v>
      </c>
      <c r="I14" s="200">
        <v>24</v>
      </c>
      <c r="J14" s="255">
        <v>660.04499999999996</v>
      </c>
      <c r="K14" s="200">
        <v>34</v>
      </c>
      <c r="L14" s="200"/>
      <c r="M14" s="200"/>
      <c r="N14" s="200">
        <v>1</v>
      </c>
      <c r="O14" s="200" t="s">
        <v>67</v>
      </c>
      <c r="P14" s="200" t="s">
        <v>406</v>
      </c>
      <c r="Q14" s="200" t="s">
        <v>67</v>
      </c>
      <c r="R14" s="200" t="s">
        <v>406</v>
      </c>
      <c r="S14" s="200">
        <v>199</v>
      </c>
      <c r="T14" s="269">
        <v>2662.71</v>
      </c>
      <c r="U14" s="203" t="s">
        <v>515</v>
      </c>
      <c r="V14" s="201"/>
      <c r="X14" s="350" t="s">
        <v>191</v>
      </c>
      <c r="Y14" s="350" t="s">
        <v>523</v>
      </c>
      <c r="Z14" s="343" t="s">
        <v>524</v>
      </c>
      <c r="AA14" s="352" t="s">
        <v>559</v>
      </c>
      <c r="AB14" s="345" t="s">
        <v>560</v>
      </c>
      <c r="AC14" s="345" t="s">
        <v>561</v>
      </c>
      <c r="AD14" s="347" t="s">
        <v>527</v>
      </c>
      <c r="AF14" s="338" t="s">
        <v>528</v>
      </c>
      <c r="AG14" s="349" t="s">
        <v>529</v>
      </c>
      <c r="AH14" s="349"/>
      <c r="AM14" s="3"/>
      <c r="AN14" s="3"/>
    </row>
    <row r="15" spans="1:40">
      <c r="A15" s="225" t="s">
        <v>554</v>
      </c>
      <c r="B15" s="225">
        <v>1</v>
      </c>
      <c r="C15" s="263" t="s">
        <v>1171</v>
      </c>
      <c r="D15" s="225" t="s">
        <v>67</v>
      </c>
      <c r="E15" s="225" t="s">
        <v>406</v>
      </c>
      <c r="F15" s="225" t="s">
        <v>555</v>
      </c>
      <c r="G15" s="225" t="s">
        <v>67</v>
      </c>
      <c r="H15" s="225" t="s">
        <v>406</v>
      </c>
      <c r="I15" s="225">
        <v>26</v>
      </c>
      <c r="J15" s="259">
        <v>780.17499999999995</v>
      </c>
      <c r="K15" s="225">
        <v>24</v>
      </c>
      <c r="L15" s="225"/>
      <c r="M15" s="225"/>
      <c r="N15" s="225">
        <v>1</v>
      </c>
      <c r="O15" s="238" t="s">
        <v>574</v>
      </c>
      <c r="P15" s="238" t="s">
        <v>574</v>
      </c>
      <c r="Q15" s="225" t="s">
        <v>67</v>
      </c>
      <c r="R15" s="225" t="s">
        <v>406</v>
      </c>
      <c r="S15" s="225"/>
      <c r="T15" s="264" t="s">
        <v>533</v>
      </c>
      <c r="U15" s="264" t="s">
        <v>533</v>
      </c>
      <c r="V15" s="293"/>
      <c r="X15" s="351"/>
      <c r="Y15" s="351"/>
      <c r="Z15" s="344"/>
      <c r="AA15" s="353"/>
      <c r="AB15" s="346"/>
      <c r="AC15" s="346"/>
      <c r="AD15" s="348"/>
      <c r="AF15" s="339"/>
      <c r="AG15" s="212" t="s">
        <v>406</v>
      </c>
      <c r="AH15" s="212" t="s">
        <v>15</v>
      </c>
      <c r="AM15" s="3"/>
      <c r="AN15" s="3"/>
    </row>
    <row r="16" spans="1:40">
      <c r="A16" s="225" t="s">
        <v>557</v>
      </c>
      <c r="B16" s="225">
        <v>1</v>
      </c>
      <c r="C16" s="225">
        <v>133</v>
      </c>
      <c r="D16" s="225" t="s">
        <v>67</v>
      </c>
      <c r="E16" s="225" t="s">
        <v>406</v>
      </c>
      <c r="F16" s="229" t="s">
        <v>558</v>
      </c>
      <c r="G16" s="229" t="s">
        <v>67</v>
      </c>
      <c r="H16" s="229" t="s">
        <v>406</v>
      </c>
      <c r="I16" s="229">
        <v>25</v>
      </c>
      <c r="J16" s="272">
        <v>891.44799999999998</v>
      </c>
      <c r="K16" s="229">
        <v>24</v>
      </c>
      <c r="L16" s="229"/>
      <c r="M16" s="229"/>
      <c r="N16" s="229">
        <v>1</v>
      </c>
      <c r="O16" s="229" t="s">
        <v>67</v>
      </c>
      <c r="P16" s="229" t="s">
        <v>406</v>
      </c>
      <c r="Q16" s="229" t="s">
        <v>67</v>
      </c>
      <c r="R16" s="229" t="s">
        <v>406</v>
      </c>
      <c r="S16" s="229"/>
      <c r="T16" s="272">
        <v>1648.43</v>
      </c>
      <c r="U16" s="230" t="s">
        <v>515</v>
      </c>
      <c r="V16" s="297"/>
      <c r="X16" s="213" t="s">
        <v>406</v>
      </c>
      <c r="Y16" s="213">
        <f>COUNTIFS(V2:V250, "&lt;&gt;Excluded from the analysis", F2:F250, "*_01", H2:H250, "Basal")</f>
        <v>27</v>
      </c>
      <c r="Z16" s="214" t="s">
        <v>406</v>
      </c>
      <c r="AA16" s="232">
        <f>COUNTIFS(V2:V250, "&lt;&gt;Excluded from the analysis", H2:H250, "Basal", R2:R250, "Basal", U2:U250, "Negative")</f>
        <v>2</v>
      </c>
      <c r="AB16" s="233">
        <f>COUNTIFS(V2:V250, "&lt;&gt;Excluded from the analysis", H2:H250, "Basal", R2:R250, "Basal", U2:U250, "Positive")</f>
        <v>30</v>
      </c>
      <c r="AC16" s="233">
        <f>AB16+AB17</f>
        <v>33</v>
      </c>
      <c r="AD16" s="233">
        <f>AB16*100/AC16</f>
        <v>90.909090909090907</v>
      </c>
      <c r="AF16" s="216" t="s">
        <v>537</v>
      </c>
      <c r="AG16" s="217">
        <f>AD16</f>
        <v>90.909090909090907</v>
      </c>
      <c r="AH16" s="217">
        <f>AD17</f>
        <v>9.0909090909090917</v>
      </c>
    </row>
    <row r="17" spans="1:37">
      <c r="A17" s="200" t="s">
        <v>562</v>
      </c>
      <c r="B17" s="200">
        <v>1</v>
      </c>
      <c r="C17" s="200">
        <v>133</v>
      </c>
      <c r="D17" s="200" t="s">
        <v>4</v>
      </c>
      <c r="E17" s="200" t="s">
        <v>406</v>
      </c>
      <c r="F17" s="200" t="s">
        <v>563</v>
      </c>
      <c r="G17" s="200" t="s">
        <v>4</v>
      </c>
      <c r="H17" s="200" t="s">
        <v>406</v>
      </c>
      <c r="I17" s="200">
        <v>35</v>
      </c>
      <c r="J17" s="255">
        <v>662.19399999999996</v>
      </c>
      <c r="K17" s="200">
        <v>15</v>
      </c>
      <c r="L17" s="200"/>
      <c r="M17" s="200"/>
      <c r="N17" s="200">
        <v>2</v>
      </c>
      <c r="O17" s="200" t="s">
        <v>4</v>
      </c>
      <c r="P17" s="200" t="s">
        <v>406</v>
      </c>
      <c r="Q17" s="200" t="s">
        <v>4</v>
      </c>
      <c r="R17" s="200" t="s">
        <v>406</v>
      </c>
      <c r="S17" s="200">
        <v>311</v>
      </c>
      <c r="T17" s="269">
        <v>1806.46</v>
      </c>
      <c r="U17" s="203" t="s">
        <v>515</v>
      </c>
      <c r="V17" s="201"/>
      <c r="X17" s="219"/>
      <c r="Y17" s="219"/>
      <c r="Z17" s="220" t="s">
        <v>15</v>
      </c>
      <c r="AA17" s="234">
        <f>COUNTIFS(V2:V250, "&lt;&gt;Excluded from the analysis", H2:H250, "Basal", R2:R250, "Suprabasal", U2:U250, "Negative")</f>
        <v>0</v>
      </c>
      <c r="AB17" s="235">
        <f>COUNTIFS(V2:V250, "&lt;&gt;Excluded from the analysis", H2:H250, "Basal", R2:R250, "Suprabasal", U2:U250, "Positive")</f>
        <v>3</v>
      </c>
      <c r="AC17" s="235"/>
      <c r="AD17" s="235">
        <f>AB17*100/AC16</f>
        <v>9.0909090909090917</v>
      </c>
      <c r="AF17" s="216" t="s">
        <v>541</v>
      </c>
      <c r="AG17" s="217">
        <f>AD18</f>
        <v>0</v>
      </c>
      <c r="AH17" s="217">
        <f>AD19</f>
        <v>100</v>
      </c>
    </row>
    <row r="18" spans="1:37">
      <c r="A18" s="200" t="s">
        <v>1172</v>
      </c>
      <c r="B18" s="200">
        <v>1</v>
      </c>
      <c r="C18" s="200">
        <v>133</v>
      </c>
      <c r="D18" s="200" t="s">
        <v>4</v>
      </c>
      <c r="E18" s="200" t="s">
        <v>406</v>
      </c>
      <c r="F18" s="257" t="s">
        <v>1173</v>
      </c>
      <c r="G18" s="257" t="s">
        <v>4</v>
      </c>
      <c r="H18" s="257" t="s">
        <v>406</v>
      </c>
      <c r="I18" s="257">
        <v>34</v>
      </c>
      <c r="J18" s="258">
        <v>534.31700000000001</v>
      </c>
      <c r="K18" s="257">
        <v>15</v>
      </c>
      <c r="L18" s="257">
        <v>73</v>
      </c>
      <c r="M18" s="257"/>
      <c r="N18" s="257">
        <v>2</v>
      </c>
      <c r="O18" s="257" t="s">
        <v>4</v>
      </c>
      <c r="P18" s="257" t="s">
        <v>406</v>
      </c>
      <c r="Q18" s="257" t="s">
        <v>4</v>
      </c>
      <c r="R18" s="257" t="s">
        <v>406</v>
      </c>
      <c r="S18" s="257">
        <v>310</v>
      </c>
      <c r="T18" s="270">
        <v>2878.83</v>
      </c>
      <c r="U18" s="256" t="s">
        <v>515</v>
      </c>
      <c r="V18" s="292"/>
      <c r="X18" s="213" t="s">
        <v>15</v>
      </c>
      <c r="Y18" s="213">
        <f>COUNTIFS(V2:V250, "&lt;&gt;Excluded from the analysis", F2:F250, "*_01", H2:H250, "Suprabasal")</f>
        <v>9</v>
      </c>
      <c r="Z18" s="214" t="s">
        <v>406</v>
      </c>
      <c r="AA18" s="232">
        <f>COUNTIFS(V2:V250, "&lt;&gt;Excluded from the analysis", H2:H250, "Suprabasal", R2:R250, "Basal", U2:U250, "Negative")</f>
        <v>0</v>
      </c>
      <c r="AB18" s="233">
        <f>COUNTIFS(V2:V250, "&lt;&gt;Excluded from the analysis", H2:H250, "Suprabasal", R2:R250, "Basal", U2:U250, "Positive")</f>
        <v>0</v>
      </c>
      <c r="AC18" s="233">
        <f>AB18+AB19</f>
        <v>10</v>
      </c>
      <c r="AD18" s="233">
        <f>AB18*100/AC18</f>
        <v>0</v>
      </c>
    </row>
    <row r="19" spans="1:37">
      <c r="A19" s="200" t="s">
        <v>1174</v>
      </c>
      <c r="B19" s="200">
        <v>1</v>
      </c>
      <c r="C19" s="200">
        <v>133</v>
      </c>
      <c r="D19" s="200" t="s">
        <v>4</v>
      </c>
      <c r="E19" s="200" t="s">
        <v>406</v>
      </c>
      <c r="F19" s="257" t="s">
        <v>1175</v>
      </c>
      <c r="G19" s="257" t="s">
        <v>4</v>
      </c>
      <c r="H19" s="257" t="s">
        <v>406</v>
      </c>
      <c r="I19" s="257">
        <v>34</v>
      </c>
      <c r="J19" s="258">
        <v>534.31700000000001</v>
      </c>
      <c r="K19" s="257">
        <v>15</v>
      </c>
      <c r="L19" s="257">
        <v>73</v>
      </c>
      <c r="M19" s="257"/>
      <c r="N19" s="257">
        <v>2</v>
      </c>
      <c r="O19" s="257" t="s">
        <v>4</v>
      </c>
      <c r="P19" s="257" t="s">
        <v>406</v>
      </c>
      <c r="Q19" s="257" t="s">
        <v>4</v>
      </c>
      <c r="R19" s="257" t="s">
        <v>406</v>
      </c>
      <c r="S19" s="257">
        <v>312</v>
      </c>
      <c r="T19" s="270">
        <v>2406.4699999999998</v>
      </c>
      <c r="U19" s="256" t="s">
        <v>515</v>
      </c>
      <c r="V19" s="292"/>
      <c r="X19" s="219"/>
      <c r="Y19" s="219"/>
      <c r="Z19" s="220" t="s">
        <v>15</v>
      </c>
      <c r="AA19" s="234">
        <f>COUNTIFS(V2:V250, "&lt;&gt;Excluded from the analysis", H2:H250, "Suprabasal", R2:R250, "Suprabasal", U2:U250, "Negative")</f>
        <v>1</v>
      </c>
      <c r="AB19" s="235">
        <f>COUNTIFS(V2:V250, "&lt;&gt;Excluded from the analysis", H2:H250, "Suprabasal", R2:R250, "Suprabasal", U2:U250, "Positive")</f>
        <v>10</v>
      </c>
      <c r="AC19" s="235"/>
      <c r="AD19" s="235">
        <f>AB19*100/AC18</f>
        <v>100</v>
      </c>
    </row>
    <row r="20" spans="1:37">
      <c r="A20" s="225" t="s">
        <v>569</v>
      </c>
      <c r="B20" s="225">
        <v>1</v>
      </c>
      <c r="C20" s="225">
        <v>133</v>
      </c>
      <c r="D20" s="225" t="s">
        <v>733</v>
      </c>
      <c r="E20" s="225" t="s">
        <v>406</v>
      </c>
      <c r="F20" s="225" t="s">
        <v>570</v>
      </c>
      <c r="G20" s="225" t="s">
        <v>67</v>
      </c>
      <c r="H20" s="225" t="s">
        <v>406</v>
      </c>
      <c r="I20" s="225">
        <v>33</v>
      </c>
      <c r="J20" s="259">
        <v>650.22400000000005</v>
      </c>
      <c r="K20" s="225">
        <v>16</v>
      </c>
      <c r="L20" s="225"/>
      <c r="M20" s="225"/>
      <c r="N20" s="225">
        <v>2</v>
      </c>
      <c r="O20" s="225" t="s">
        <v>67</v>
      </c>
      <c r="P20" s="225" t="s">
        <v>406</v>
      </c>
      <c r="Q20" s="225" t="s">
        <v>67</v>
      </c>
      <c r="R20" s="225" t="s">
        <v>406</v>
      </c>
      <c r="S20" s="225">
        <v>249</v>
      </c>
      <c r="T20" s="271">
        <v>2079.9699999999998</v>
      </c>
      <c r="U20" s="226" t="s">
        <v>515</v>
      </c>
      <c r="V20" s="293"/>
      <c r="X20" s="1" t="s">
        <v>548</v>
      </c>
      <c r="Y20" s="1">
        <f>Y16+Y18</f>
        <v>36</v>
      </c>
      <c r="AA20" s="240">
        <f>SUM(AA16:AA19)</f>
        <v>3</v>
      </c>
      <c r="AB20" s="228">
        <f>SUM(AB16:AB19)</f>
        <v>43</v>
      </c>
      <c r="AC20" s="228">
        <f>AC16+AC18</f>
        <v>43</v>
      </c>
      <c r="AD20" s="228"/>
    </row>
    <row r="21" spans="1:37">
      <c r="A21" s="225" t="s">
        <v>571</v>
      </c>
      <c r="B21" s="225">
        <v>1</v>
      </c>
      <c r="C21" s="225">
        <v>133</v>
      </c>
      <c r="D21" s="225" t="s">
        <v>733</v>
      </c>
      <c r="E21" s="225" t="s">
        <v>406</v>
      </c>
      <c r="F21" s="229" t="s">
        <v>573</v>
      </c>
      <c r="G21" s="229" t="s">
        <v>4</v>
      </c>
      <c r="H21" s="229" t="s">
        <v>406</v>
      </c>
      <c r="I21" s="229">
        <v>34</v>
      </c>
      <c r="J21" s="272">
        <v>546.43799999999999</v>
      </c>
      <c r="K21" s="229">
        <v>16</v>
      </c>
      <c r="L21" s="229">
        <v>133</v>
      </c>
      <c r="M21" s="229"/>
      <c r="N21" s="229">
        <v>2</v>
      </c>
      <c r="O21" s="229" t="s">
        <v>4</v>
      </c>
      <c r="P21" s="229" t="s">
        <v>406</v>
      </c>
      <c r="Q21" s="229" t="s">
        <v>4</v>
      </c>
      <c r="R21" s="229" t="s">
        <v>406</v>
      </c>
      <c r="S21" s="229">
        <v>250</v>
      </c>
      <c r="T21" s="272">
        <v>1499.41</v>
      </c>
      <c r="U21" s="230" t="s">
        <v>515</v>
      </c>
      <c r="V21" s="298"/>
    </row>
    <row r="22" spans="1:37">
      <c r="A22" s="225" t="s">
        <v>1176</v>
      </c>
      <c r="B22" s="225">
        <v>1</v>
      </c>
      <c r="C22" s="225">
        <v>133</v>
      </c>
      <c r="D22" s="225" t="s">
        <v>733</v>
      </c>
      <c r="E22" s="225" t="s">
        <v>406</v>
      </c>
      <c r="F22" s="229" t="s">
        <v>1177</v>
      </c>
      <c r="G22" s="229" t="s">
        <v>4</v>
      </c>
      <c r="H22" s="229" t="s">
        <v>406</v>
      </c>
      <c r="I22" s="229">
        <v>34</v>
      </c>
      <c r="J22" s="272">
        <v>546.43799999999999</v>
      </c>
      <c r="K22" s="229">
        <v>16</v>
      </c>
      <c r="L22" s="229">
        <v>133</v>
      </c>
      <c r="M22" s="229"/>
      <c r="N22" s="229">
        <v>2</v>
      </c>
      <c r="O22" s="229" t="s">
        <v>4</v>
      </c>
      <c r="P22" s="229" t="s">
        <v>406</v>
      </c>
      <c r="Q22" s="229" t="s">
        <v>4</v>
      </c>
      <c r="R22" s="229" t="s">
        <v>406</v>
      </c>
      <c r="S22" s="229">
        <v>251</v>
      </c>
      <c r="T22" s="272">
        <v>982.60900000000004</v>
      </c>
      <c r="U22" s="230" t="s">
        <v>515</v>
      </c>
      <c r="V22" s="298"/>
    </row>
    <row r="23" spans="1:37">
      <c r="A23" s="200" t="s">
        <v>583</v>
      </c>
      <c r="B23" s="200">
        <v>1</v>
      </c>
      <c r="C23" s="200">
        <v>133</v>
      </c>
      <c r="D23" s="200" t="s">
        <v>5</v>
      </c>
      <c r="E23" s="200" t="s">
        <v>406</v>
      </c>
      <c r="F23" s="200" t="s">
        <v>584</v>
      </c>
      <c r="G23" s="200" t="s">
        <v>5</v>
      </c>
      <c r="H23" s="200" t="s">
        <v>406</v>
      </c>
      <c r="I23" s="200">
        <v>24</v>
      </c>
      <c r="J23" s="255">
        <v>663.875</v>
      </c>
      <c r="K23" s="200">
        <v>28</v>
      </c>
      <c r="L23" s="200"/>
      <c r="M23" s="200"/>
      <c r="N23" s="200">
        <v>1</v>
      </c>
      <c r="O23" s="200" t="s">
        <v>5</v>
      </c>
      <c r="P23" s="200" t="s">
        <v>406</v>
      </c>
      <c r="Q23" s="200" t="s">
        <v>5</v>
      </c>
      <c r="R23" s="200" t="s">
        <v>406</v>
      </c>
      <c r="S23" s="200">
        <v>237</v>
      </c>
      <c r="T23" s="269">
        <v>2826.45</v>
      </c>
      <c r="U23" s="203" t="s">
        <v>515</v>
      </c>
      <c r="V23" s="201"/>
      <c r="X23" s="202" t="s">
        <v>556</v>
      </c>
    </row>
    <row r="24" spans="1:37" ht="18" customHeight="1">
      <c r="A24" s="200" t="s">
        <v>585</v>
      </c>
      <c r="B24" s="200">
        <v>1</v>
      </c>
      <c r="C24" s="200">
        <v>133</v>
      </c>
      <c r="D24" s="200" t="s">
        <v>5</v>
      </c>
      <c r="E24" s="200" t="s">
        <v>406</v>
      </c>
      <c r="F24" s="200" t="s">
        <v>586</v>
      </c>
      <c r="G24" s="200" t="s">
        <v>5</v>
      </c>
      <c r="H24" s="200" t="s">
        <v>406</v>
      </c>
      <c r="I24" s="200">
        <v>24</v>
      </c>
      <c r="J24" s="255">
        <v>663.875</v>
      </c>
      <c r="K24" s="200">
        <v>28</v>
      </c>
      <c r="L24" s="200"/>
      <c r="M24" s="200"/>
      <c r="N24" s="200">
        <v>1</v>
      </c>
      <c r="O24" s="200" t="s">
        <v>14</v>
      </c>
      <c r="P24" s="200" t="s">
        <v>15</v>
      </c>
      <c r="Q24" s="200" t="s">
        <v>14</v>
      </c>
      <c r="R24" s="200" t="s">
        <v>15</v>
      </c>
      <c r="S24" s="200">
        <v>238</v>
      </c>
      <c r="T24" s="269">
        <v>2083.86</v>
      </c>
      <c r="U24" s="203" t="s">
        <v>515</v>
      </c>
      <c r="V24" s="201"/>
      <c r="X24" s="343" t="s">
        <v>588</v>
      </c>
      <c r="Y24" s="343" t="s">
        <v>589</v>
      </c>
      <c r="Z24" s="343" t="s">
        <v>590</v>
      </c>
      <c r="AA24" s="345" t="s">
        <v>560</v>
      </c>
      <c r="AB24" s="345" t="s">
        <v>561</v>
      </c>
      <c r="AC24" s="347" t="s">
        <v>527</v>
      </c>
      <c r="AD24" s="206"/>
      <c r="AF24" s="338" t="s">
        <v>528</v>
      </c>
      <c r="AG24" s="338" t="s">
        <v>524</v>
      </c>
      <c r="AH24" s="340" t="s">
        <v>591</v>
      </c>
      <c r="AI24" s="341"/>
      <c r="AJ24" s="341"/>
      <c r="AK24" s="342"/>
    </row>
    <row r="25" spans="1:37">
      <c r="A25" s="225" t="s">
        <v>598</v>
      </c>
      <c r="B25" s="225">
        <v>1</v>
      </c>
      <c r="C25" s="225">
        <v>133</v>
      </c>
      <c r="D25" s="225" t="s">
        <v>67</v>
      </c>
      <c r="E25" s="225" t="s">
        <v>406</v>
      </c>
      <c r="F25" s="225" t="s">
        <v>599</v>
      </c>
      <c r="G25" s="225" t="s">
        <v>67</v>
      </c>
      <c r="H25" s="225" t="s">
        <v>406</v>
      </c>
      <c r="I25" s="225">
        <v>28</v>
      </c>
      <c r="J25" s="259">
        <v>485.54700000000003</v>
      </c>
      <c r="K25" s="225">
        <v>21</v>
      </c>
      <c r="L25" s="225"/>
      <c r="M25" s="225"/>
      <c r="N25" s="225">
        <v>1</v>
      </c>
      <c r="O25" s="225" t="s">
        <v>67</v>
      </c>
      <c r="P25" s="225" t="s">
        <v>406</v>
      </c>
      <c r="Q25" s="225" t="s">
        <v>67</v>
      </c>
      <c r="R25" s="225" t="s">
        <v>406</v>
      </c>
      <c r="S25" s="225">
        <v>244</v>
      </c>
      <c r="T25" s="271">
        <v>2661.29</v>
      </c>
      <c r="U25" s="226" t="s">
        <v>515</v>
      </c>
      <c r="V25" s="293"/>
      <c r="X25" s="344"/>
      <c r="Y25" s="344"/>
      <c r="Z25" s="344"/>
      <c r="AA25" s="346"/>
      <c r="AB25" s="346"/>
      <c r="AC25" s="348"/>
      <c r="AD25" s="206"/>
      <c r="AF25" s="339"/>
      <c r="AG25" s="339"/>
      <c r="AH25" s="212" t="s">
        <v>4</v>
      </c>
      <c r="AI25" s="212" t="s">
        <v>67</v>
      </c>
      <c r="AJ25" s="212" t="s">
        <v>5</v>
      </c>
      <c r="AK25" s="212" t="s">
        <v>9</v>
      </c>
    </row>
    <row r="26" spans="1:37" ht="19">
      <c r="A26" s="225" t="s">
        <v>600</v>
      </c>
      <c r="B26" s="225">
        <v>1</v>
      </c>
      <c r="C26" s="225">
        <v>133</v>
      </c>
      <c r="D26" s="225" t="s">
        <v>67</v>
      </c>
      <c r="E26" s="225" t="s">
        <v>406</v>
      </c>
      <c r="F26" s="229" t="s">
        <v>1178</v>
      </c>
      <c r="G26" s="229" t="s">
        <v>14</v>
      </c>
      <c r="H26" s="229" t="s">
        <v>15</v>
      </c>
      <c r="I26" s="229">
        <v>29</v>
      </c>
      <c r="J26" s="272">
        <v>672.75</v>
      </c>
      <c r="K26" s="229">
        <v>21</v>
      </c>
      <c r="L26" s="229"/>
      <c r="M26" s="229"/>
      <c r="N26" s="229">
        <v>1</v>
      </c>
      <c r="O26" s="229" t="s">
        <v>14</v>
      </c>
      <c r="P26" s="229" t="s">
        <v>15</v>
      </c>
      <c r="Q26" s="229" t="s">
        <v>14</v>
      </c>
      <c r="R26" s="229" t="s">
        <v>15</v>
      </c>
      <c r="S26" s="229">
        <v>245</v>
      </c>
      <c r="T26" s="272">
        <v>2126.39</v>
      </c>
      <c r="U26" s="230" t="s">
        <v>515</v>
      </c>
      <c r="V26" s="297"/>
      <c r="X26" s="213" t="s">
        <v>406</v>
      </c>
      <c r="Y26" s="244" t="s">
        <v>597</v>
      </c>
      <c r="Z26" s="214" t="s">
        <v>4</v>
      </c>
      <c r="AA26" s="245">
        <f>COUNTIFS(V2:V250, "&lt;&gt;Excluded from the analysis", H2:H250, "Basal", Q2:Q250, "IFE", U2:U250, "Positive")</f>
        <v>5</v>
      </c>
      <c r="AB26" s="245">
        <f>SUM(AA26:AA33)</f>
        <v>30</v>
      </c>
      <c r="AC26" s="213">
        <f>AA26*100/$AB$26</f>
        <v>16.666666666666668</v>
      </c>
      <c r="AF26" s="216" t="s">
        <v>537</v>
      </c>
      <c r="AG26" s="216" t="s">
        <v>537</v>
      </c>
      <c r="AH26" s="217">
        <f>AC26</f>
        <v>16.666666666666668</v>
      </c>
      <c r="AI26" s="217">
        <f>AC27</f>
        <v>53.333333333333336</v>
      </c>
      <c r="AJ26" s="217">
        <f>AC28</f>
        <v>26.666666666666668</v>
      </c>
      <c r="AK26" s="217">
        <f>AC29</f>
        <v>3.3333333333333335</v>
      </c>
    </row>
    <row r="27" spans="1:37">
      <c r="A27" s="200" t="s">
        <v>602</v>
      </c>
      <c r="B27" s="200">
        <v>1</v>
      </c>
      <c r="C27" s="200">
        <v>133</v>
      </c>
      <c r="D27" s="200" t="s">
        <v>67</v>
      </c>
      <c r="E27" s="200" t="s">
        <v>406</v>
      </c>
      <c r="F27" s="200" t="s">
        <v>603</v>
      </c>
      <c r="G27" s="200" t="s">
        <v>67</v>
      </c>
      <c r="H27" s="200" t="s">
        <v>406</v>
      </c>
      <c r="I27" s="200">
        <v>24</v>
      </c>
      <c r="J27" s="255">
        <v>529.93899999999996</v>
      </c>
      <c r="K27" s="200">
        <v>29</v>
      </c>
      <c r="L27" s="200"/>
      <c r="M27" s="200"/>
      <c r="N27" s="200">
        <v>1</v>
      </c>
      <c r="O27" s="200" t="s">
        <v>67</v>
      </c>
      <c r="P27" s="200" t="s">
        <v>406</v>
      </c>
      <c r="Q27" s="200" t="s">
        <v>67</v>
      </c>
      <c r="R27" s="200" t="s">
        <v>406</v>
      </c>
      <c r="S27" s="200">
        <v>200</v>
      </c>
      <c r="T27" s="269">
        <v>2198.86</v>
      </c>
      <c r="U27" s="203" t="s">
        <v>515</v>
      </c>
      <c r="V27" s="201"/>
      <c r="X27" s="3"/>
      <c r="Y27" s="246"/>
      <c r="Z27" s="2" t="s">
        <v>67</v>
      </c>
      <c r="AA27" s="54">
        <f>COUNTIFS(V2:V250, "&lt;&gt;Excluded from the analysis", H2:H250, "Basal", Q2:Q250, "Upper", U2:U250, "Positive")</f>
        <v>16</v>
      </c>
      <c r="AB27" s="54"/>
      <c r="AC27" s="1">
        <f>AA27*100/$AB$26</f>
        <v>53.333333333333336</v>
      </c>
      <c r="AF27" s="216" t="s">
        <v>541</v>
      </c>
      <c r="AG27" s="216" t="s">
        <v>541</v>
      </c>
      <c r="AH27" s="217" t="e">
        <f>AC30</f>
        <v>#DIV/0!</v>
      </c>
      <c r="AI27" s="217" t="e">
        <f>AC31</f>
        <v>#DIV/0!</v>
      </c>
      <c r="AJ27" s="217" t="e">
        <f>AC32</f>
        <v>#DIV/0!</v>
      </c>
      <c r="AK27" s="217" t="e">
        <f>AC33</f>
        <v>#DIV/0!</v>
      </c>
    </row>
    <row r="28" spans="1:37">
      <c r="A28" s="200" t="s">
        <v>1179</v>
      </c>
      <c r="B28" s="200">
        <v>1</v>
      </c>
      <c r="C28" s="275" t="s">
        <v>1180</v>
      </c>
      <c r="D28" s="200" t="s">
        <v>67</v>
      </c>
      <c r="E28" s="200" t="s">
        <v>406</v>
      </c>
      <c r="F28" s="200" t="s">
        <v>1181</v>
      </c>
      <c r="G28" s="200" t="s">
        <v>67</v>
      </c>
      <c r="H28" s="200" t="s">
        <v>406</v>
      </c>
      <c r="I28" s="200">
        <v>24</v>
      </c>
      <c r="J28" s="255">
        <v>529.93899999999996</v>
      </c>
      <c r="K28" s="200">
        <v>29</v>
      </c>
      <c r="L28" s="200"/>
      <c r="M28" s="200"/>
      <c r="N28" s="200">
        <v>1</v>
      </c>
      <c r="O28" s="222" t="s">
        <v>574</v>
      </c>
      <c r="P28" s="222" t="s">
        <v>574</v>
      </c>
      <c r="Q28" s="200" t="s">
        <v>14</v>
      </c>
      <c r="R28" s="200" t="s">
        <v>15</v>
      </c>
      <c r="S28" s="200"/>
      <c r="T28" s="296" t="s">
        <v>533</v>
      </c>
      <c r="U28" s="296" t="s">
        <v>533</v>
      </c>
      <c r="V28" s="201"/>
      <c r="X28" s="3"/>
      <c r="Y28" s="246"/>
      <c r="Z28" s="2" t="s">
        <v>5</v>
      </c>
      <c r="AA28" s="54">
        <f>COUNTIFS(V2:V250, "&lt;&gt;Excluded from the analysis", H2:H250, "Basal", Q2:Q250, "Lower", U2:U250, "Positive")</f>
        <v>8</v>
      </c>
      <c r="AB28" s="54"/>
      <c r="AC28" s="1">
        <f>AA28*100/$AB$26</f>
        <v>26.666666666666668</v>
      </c>
    </row>
    <row r="29" spans="1:37">
      <c r="A29" s="225" t="s">
        <v>604</v>
      </c>
      <c r="B29" s="237" t="s">
        <v>1182</v>
      </c>
      <c r="C29" s="225">
        <v>133</v>
      </c>
      <c r="D29" s="225"/>
      <c r="E29" s="225"/>
      <c r="F29" s="225" t="s">
        <v>605</v>
      </c>
      <c r="G29" s="225" t="s">
        <v>14</v>
      </c>
      <c r="H29" s="225" t="s">
        <v>15</v>
      </c>
      <c r="I29" s="225">
        <v>9</v>
      </c>
      <c r="J29" s="259">
        <v>1123.3800000000001</v>
      </c>
      <c r="K29" s="225">
        <v>28</v>
      </c>
      <c r="L29" s="225"/>
      <c r="M29" s="225"/>
      <c r="N29" s="225">
        <v>2</v>
      </c>
      <c r="O29" s="225" t="s">
        <v>14</v>
      </c>
      <c r="P29" s="225" t="s">
        <v>15</v>
      </c>
      <c r="Q29" s="225" t="s">
        <v>14</v>
      </c>
      <c r="R29" s="225" t="s">
        <v>15</v>
      </c>
      <c r="S29" s="225">
        <v>297</v>
      </c>
      <c r="T29" s="271">
        <v>713.74199999999996</v>
      </c>
      <c r="U29" s="226" t="s">
        <v>522</v>
      </c>
      <c r="V29" s="293"/>
      <c r="X29" s="3"/>
      <c r="Y29" s="246"/>
      <c r="Z29" s="2" t="s">
        <v>9</v>
      </c>
      <c r="AA29" s="54">
        <f>COUNTIFS(V2:V250, "&lt;&gt;Excluded from the analysis", H2:H250, "Basal", Q2:Q250, "HairGerm", U2:U250, "Positive")</f>
        <v>1</v>
      </c>
      <c r="AB29" s="54"/>
      <c r="AC29" s="1">
        <f>AA29*100/$AB$26</f>
        <v>3.3333333333333335</v>
      </c>
    </row>
    <row r="30" spans="1:37" ht="19">
      <c r="A30" s="225" t="s">
        <v>606</v>
      </c>
      <c r="B30" s="237" t="s">
        <v>1182</v>
      </c>
      <c r="C30" s="225">
        <v>133</v>
      </c>
      <c r="D30" s="225"/>
      <c r="E30" s="225"/>
      <c r="F30" s="225" t="s">
        <v>607</v>
      </c>
      <c r="G30" s="225" t="s">
        <v>14</v>
      </c>
      <c r="H30" s="225" t="s">
        <v>15</v>
      </c>
      <c r="I30" s="225">
        <v>9</v>
      </c>
      <c r="J30" s="259">
        <v>1123.3800000000001</v>
      </c>
      <c r="K30" s="225">
        <v>28</v>
      </c>
      <c r="L30" s="225">
        <v>60</v>
      </c>
      <c r="M30" s="225"/>
      <c r="N30" s="225">
        <v>2</v>
      </c>
      <c r="O30" s="225" t="s">
        <v>14</v>
      </c>
      <c r="P30" s="225" t="s">
        <v>15</v>
      </c>
      <c r="Q30" s="225" t="s">
        <v>14</v>
      </c>
      <c r="R30" s="225" t="s">
        <v>15</v>
      </c>
      <c r="S30" s="225">
        <v>295</v>
      </c>
      <c r="T30" s="271">
        <v>1593.03</v>
      </c>
      <c r="U30" s="226" t="s">
        <v>515</v>
      </c>
      <c r="V30" s="293"/>
      <c r="X30" s="213" t="s">
        <v>15</v>
      </c>
      <c r="Y30" s="244" t="s">
        <v>597</v>
      </c>
      <c r="Z30" s="214" t="s">
        <v>4</v>
      </c>
      <c r="AA30" s="245">
        <f>COUNTIFS(V2:V250, "&lt;&gt;Excluded from the analysis", H2:H250, "Suprabasal", Q2:Q250, "IFE", U2:U250, "Positive")</f>
        <v>0</v>
      </c>
      <c r="AB30" s="245">
        <f>SUM(Z30:Z37)</f>
        <v>0</v>
      </c>
      <c r="AC30" s="213" t="e">
        <f>AA30*100/$AB$30</f>
        <v>#DIV/0!</v>
      </c>
    </row>
    <row r="31" spans="1:37">
      <c r="A31" s="225" t="s">
        <v>1183</v>
      </c>
      <c r="B31" s="237" t="s">
        <v>1182</v>
      </c>
      <c r="C31" s="225">
        <v>133</v>
      </c>
      <c r="D31" s="225"/>
      <c r="E31" s="225"/>
      <c r="F31" s="225" t="s">
        <v>1184</v>
      </c>
      <c r="G31" s="225" t="s">
        <v>14</v>
      </c>
      <c r="H31" s="225" t="s">
        <v>15</v>
      </c>
      <c r="I31" s="225">
        <v>9</v>
      </c>
      <c r="J31" s="259">
        <v>1123.3800000000001</v>
      </c>
      <c r="K31" s="225">
        <v>28</v>
      </c>
      <c r="L31" s="225">
        <v>60</v>
      </c>
      <c r="M31" s="225"/>
      <c r="N31" s="225">
        <v>2</v>
      </c>
      <c r="O31" s="225" t="s">
        <v>14</v>
      </c>
      <c r="P31" s="225" t="s">
        <v>15</v>
      </c>
      <c r="Q31" s="225" t="s">
        <v>14</v>
      </c>
      <c r="R31" s="225" t="s">
        <v>15</v>
      </c>
      <c r="S31" s="225">
        <v>296</v>
      </c>
      <c r="T31" s="271">
        <v>1510</v>
      </c>
      <c r="U31" s="226" t="s">
        <v>515</v>
      </c>
      <c r="V31" s="293"/>
      <c r="X31" s="3"/>
      <c r="Y31" s="246"/>
      <c r="Z31" s="2" t="s">
        <v>67</v>
      </c>
      <c r="AA31" s="54">
        <f>COUNTIFS(V2:V250, "&lt;&gt;Excluded from the analysis", H2:H250, "Suprabasal", Q2:Q250, "Upper", U2:U250, "Positive")</f>
        <v>0</v>
      </c>
      <c r="AB31" s="54"/>
      <c r="AC31" s="1" t="e">
        <f>AA31*100/$AB$30</f>
        <v>#DIV/0!</v>
      </c>
    </row>
    <row r="32" spans="1:37">
      <c r="A32" s="200" t="s">
        <v>608</v>
      </c>
      <c r="B32" s="200">
        <v>1</v>
      </c>
      <c r="C32" s="200">
        <v>133</v>
      </c>
      <c r="D32" s="200" t="s">
        <v>5</v>
      </c>
      <c r="E32" s="200" t="s">
        <v>406</v>
      </c>
      <c r="F32" s="200" t="s">
        <v>609</v>
      </c>
      <c r="G32" s="200" t="s">
        <v>5</v>
      </c>
      <c r="H32" s="200" t="s">
        <v>406</v>
      </c>
      <c r="I32" s="200">
        <v>24</v>
      </c>
      <c r="J32" s="255">
        <v>541.91899999999998</v>
      </c>
      <c r="K32" s="200">
        <v>113</v>
      </c>
      <c r="L32" s="200"/>
      <c r="M32" s="200"/>
      <c r="N32" s="200">
        <v>1</v>
      </c>
      <c r="O32" s="200" t="s">
        <v>5</v>
      </c>
      <c r="P32" s="200" t="s">
        <v>406</v>
      </c>
      <c r="Q32" s="200" t="s">
        <v>5</v>
      </c>
      <c r="R32" s="200" t="s">
        <v>406</v>
      </c>
      <c r="S32" s="200">
        <v>152</v>
      </c>
      <c r="T32" s="269">
        <v>1699.19</v>
      </c>
      <c r="U32" s="203" t="s">
        <v>515</v>
      </c>
      <c r="V32" s="201"/>
      <c r="X32" s="3"/>
      <c r="Y32" s="246"/>
      <c r="Z32" s="2" t="s">
        <v>5</v>
      </c>
      <c r="AA32" s="54">
        <f>COUNTIFS(V2:V250, "&lt;&gt;Excluded from the analysis", H2:H250, "Suprabasal", Q2:Q250, "Lower", U2:U250, "Positive")</f>
        <v>0</v>
      </c>
      <c r="AB32" s="54"/>
      <c r="AC32" s="1" t="e">
        <f>AA32*100/$AB$30</f>
        <v>#DIV/0!</v>
      </c>
    </row>
    <row r="33" spans="1:40">
      <c r="A33" s="200" t="s">
        <v>610</v>
      </c>
      <c r="B33" s="200">
        <v>1</v>
      </c>
      <c r="C33" s="200">
        <v>133</v>
      </c>
      <c r="D33" s="200" t="s">
        <v>5</v>
      </c>
      <c r="E33" s="200" t="s">
        <v>406</v>
      </c>
      <c r="F33" s="200" t="s">
        <v>1185</v>
      </c>
      <c r="G33" s="200" t="s">
        <v>5</v>
      </c>
      <c r="H33" s="200" t="s">
        <v>406</v>
      </c>
      <c r="I33" s="200">
        <v>24</v>
      </c>
      <c r="J33" s="255">
        <v>541.91899999999998</v>
      </c>
      <c r="K33" s="200">
        <v>113</v>
      </c>
      <c r="L33" s="200"/>
      <c r="M33" s="200"/>
      <c r="N33" s="200">
        <v>1</v>
      </c>
      <c r="O33" s="200" t="s">
        <v>5</v>
      </c>
      <c r="P33" s="200" t="s">
        <v>406</v>
      </c>
      <c r="Q33" s="200" t="s">
        <v>5</v>
      </c>
      <c r="R33" s="200" t="s">
        <v>406</v>
      </c>
      <c r="S33" s="200">
        <v>153</v>
      </c>
      <c r="T33" s="269">
        <v>2079.34</v>
      </c>
      <c r="U33" s="203" t="s">
        <v>515</v>
      </c>
      <c r="V33" s="201"/>
      <c r="X33" s="32"/>
      <c r="Y33" s="247"/>
      <c r="Z33" s="220" t="s">
        <v>9</v>
      </c>
      <c r="AA33" s="248">
        <f>COUNTIFS(V2:V250, "&lt;&gt;Excluded from the analysis", H2:H250, "Suprabasal", Q2:Q250, "HairGerm", U2:U250, "Positive")</f>
        <v>0</v>
      </c>
      <c r="AB33" s="248"/>
      <c r="AC33" s="219" t="e">
        <f>AA33*100/$AB$30</f>
        <v>#DIV/0!</v>
      </c>
    </row>
    <row r="34" spans="1:40">
      <c r="A34" s="225" t="s">
        <v>612</v>
      </c>
      <c r="B34" s="225">
        <v>1</v>
      </c>
      <c r="C34" s="225">
        <v>133</v>
      </c>
      <c r="D34" s="225" t="s">
        <v>67</v>
      </c>
      <c r="E34" s="225" t="s">
        <v>406</v>
      </c>
      <c r="F34" s="225" t="s">
        <v>613</v>
      </c>
      <c r="G34" s="225" t="s">
        <v>67</v>
      </c>
      <c r="H34" s="225" t="s">
        <v>406</v>
      </c>
      <c r="I34" s="225">
        <v>24</v>
      </c>
      <c r="J34" s="259">
        <v>666.18799999999999</v>
      </c>
      <c r="K34" s="225"/>
      <c r="L34" s="225"/>
      <c r="M34" s="225"/>
      <c r="N34" s="225">
        <v>0</v>
      </c>
      <c r="O34" s="225" t="s">
        <v>14</v>
      </c>
      <c r="P34" s="225" t="s">
        <v>15</v>
      </c>
      <c r="Q34" s="225" t="s">
        <v>14</v>
      </c>
      <c r="R34" s="225" t="s">
        <v>15</v>
      </c>
      <c r="S34" s="225"/>
      <c r="T34" s="271">
        <v>1770.75</v>
      </c>
      <c r="U34" s="226" t="s">
        <v>515</v>
      </c>
      <c r="V34" s="293"/>
      <c r="X34" s="2" t="s">
        <v>614</v>
      </c>
      <c r="Z34" s="2"/>
      <c r="AA34" s="54">
        <f>SUM(AA26:AA33)</f>
        <v>30</v>
      </c>
      <c r="AB34" s="54">
        <f>SUM(AB26:AB33)</f>
        <v>30</v>
      </c>
    </row>
    <row r="35" spans="1:40">
      <c r="A35" s="200" t="s">
        <v>617</v>
      </c>
      <c r="B35" s="200">
        <v>1</v>
      </c>
      <c r="C35" s="200">
        <v>133</v>
      </c>
      <c r="D35" s="200" t="s">
        <v>67</v>
      </c>
      <c r="E35" s="200" t="s">
        <v>406</v>
      </c>
      <c r="F35" s="200" t="s">
        <v>618</v>
      </c>
      <c r="G35" s="200" t="s">
        <v>67</v>
      </c>
      <c r="H35" s="200" t="s">
        <v>406</v>
      </c>
      <c r="I35" s="200">
        <v>24</v>
      </c>
      <c r="J35" s="255">
        <v>642.65099999999995</v>
      </c>
      <c r="K35" s="200"/>
      <c r="L35" s="200"/>
      <c r="M35" s="200"/>
      <c r="N35" s="200">
        <v>0</v>
      </c>
      <c r="O35" s="200" t="s">
        <v>67</v>
      </c>
      <c r="P35" s="200" t="s">
        <v>406</v>
      </c>
      <c r="Q35" s="200" t="s">
        <v>67</v>
      </c>
      <c r="R35" s="200" t="s">
        <v>406</v>
      </c>
      <c r="S35" s="200"/>
      <c r="T35" s="269">
        <v>1377</v>
      </c>
      <c r="U35" s="203" t="s">
        <v>515</v>
      </c>
      <c r="V35" s="201"/>
    </row>
    <row r="36" spans="1:40">
      <c r="A36" s="225" t="s">
        <v>622</v>
      </c>
      <c r="B36" s="225">
        <v>1</v>
      </c>
      <c r="C36" s="225">
        <v>133</v>
      </c>
      <c r="D36" s="225" t="s">
        <v>521</v>
      </c>
      <c r="E36" s="225" t="s">
        <v>406</v>
      </c>
      <c r="F36" s="225" t="s">
        <v>623</v>
      </c>
      <c r="G36" s="225" t="s">
        <v>521</v>
      </c>
      <c r="H36" s="225" t="s">
        <v>406</v>
      </c>
      <c r="I36" s="225">
        <v>24</v>
      </c>
      <c r="J36" s="259">
        <v>466.12099999999998</v>
      </c>
      <c r="K36" s="225"/>
      <c r="L36" s="225"/>
      <c r="M36" s="225"/>
      <c r="N36" s="225">
        <v>0</v>
      </c>
      <c r="O36" s="225" t="s">
        <v>14</v>
      </c>
      <c r="P36" s="225" t="s">
        <v>15</v>
      </c>
      <c r="Q36" s="225" t="s">
        <v>14</v>
      </c>
      <c r="R36" s="225" t="s">
        <v>15</v>
      </c>
      <c r="S36" s="225"/>
      <c r="T36" s="271">
        <v>983.39300000000003</v>
      </c>
      <c r="U36" s="226" t="s">
        <v>515</v>
      </c>
      <c r="V36" s="293"/>
      <c r="X36" s="228" t="s">
        <v>619</v>
      </c>
    </row>
    <row r="37" spans="1:40">
      <c r="A37" s="200" t="s">
        <v>1186</v>
      </c>
      <c r="B37" s="200">
        <v>1</v>
      </c>
      <c r="C37" s="200">
        <v>133</v>
      </c>
      <c r="D37" s="200" t="s">
        <v>14</v>
      </c>
      <c r="E37" s="200" t="s">
        <v>15</v>
      </c>
      <c r="F37" s="200" t="s">
        <v>1187</v>
      </c>
      <c r="G37" s="200" t="s">
        <v>14</v>
      </c>
      <c r="H37" s="200" t="s">
        <v>15</v>
      </c>
      <c r="I37" s="200">
        <v>24</v>
      </c>
      <c r="J37" s="255">
        <v>866.14499999999998</v>
      </c>
      <c r="K37" s="200"/>
      <c r="L37" s="200"/>
      <c r="M37" s="200"/>
      <c r="N37" s="200">
        <v>0</v>
      </c>
      <c r="O37" s="200" t="s">
        <v>14</v>
      </c>
      <c r="P37" s="200" t="s">
        <v>15</v>
      </c>
      <c r="Q37" s="200" t="s">
        <v>14</v>
      </c>
      <c r="R37" s="200" t="s">
        <v>15</v>
      </c>
      <c r="S37" s="200"/>
      <c r="T37" s="269">
        <v>928.774</v>
      </c>
      <c r="U37" s="203" t="s">
        <v>515</v>
      </c>
      <c r="V37" s="201"/>
    </row>
    <row r="38" spans="1:40">
      <c r="A38" s="225" t="s">
        <v>628</v>
      </c>
      <c r="B38" s="225">
        <v>1</v>
      </c>
      <c r="C38" s="225">
        <v>133</v>
      </c>
      <c r="D38" s="225" t="s">
        <v>521</v>
      </c>
      <c r="E38" s="225" t="s">
        <v>406</v>
      </c>
      <c r="F38" s="225" t="s">
        <v>629</v>
      </c>
      <c r="G38" s="225" t="s">
        <v>521</v>
      </c>
      <c r="H38" s="225" t="s">
        <v>406</v>
      </c>
      <c r="I38" s="225">
        <v>45</v>
      </c>
      <c r="J38" s="259">
        <v>521.25</v>
      </c>
      <c r="K38" s="225">
        <v>5</v>
      </c>
      <c r="L38" s="225"/>
      <c r="M38" s="225"/>
      <c r="N38" s="225">
        <v>1</v>
      </c>
      <c r="O38" s="225" t="s">
        <v>521</v>
      </c>
      <c r="P38" s="225" t="s">
        <v>406</v>
      </c>
      <c r="Q38" s="225" t="s">
        <v>521</v>
      </c>
      <c r="R38" s="225" t="s">
        <v>406</v>
      </c>
      <c r="S38" s="225">
        <v>260</v>
      </c>
      <c r="T38" s="271">
        <v>414.49799999999999</v>
      </c>
      <c r="U38" s="226" t="s">
        <v>522</v>
      </c>
      <c r="V38" s="293"/>
    </row>
    <row r="39" spans="1:40">
      <c r="A39" s="225" t="s">
        <v>1188</v>
      </c>
      <c r="B39" s="225">
        <v>1</v>
      </c>
      <c r="C39" s="225">
        <v>133</v>
      </c>
      <c r="D39" s="225" t="s">
        <v>521</v>
      </c>
      <c r="E39" s="225" t="s">
        <v>406</v>
      </c>
      <c r="F39" s="229" t="s">
        <v>1189</v>
      </c>
      <c r="G39" s="229" t="s">
        <v>14</v>
      </c>
      <c r="H39" s="229" t="s">
        <v>15</v>
      </c>
      <c r="I39" s="229">
        <v>44</v>
      </c>
      <c r="J39" s="272">
        <v>1221.26</v>
      </c>
      <c r="K39" s="229">
        <v>5</v>
      </c>
      <c r="L39" s="229"/>
      <c r="M39" s="229"/>
      <c r="N39" s="229">
        <v>1</v>
      </c>
      <c r="O39" s="229" t="s">
        <v>14</v>
      </c>
      <c r="P39" s="229" t="s">
        <v>15</v>
      </c>
      <c r="Q39" s="229" t="s">
        <v>14</v>
      </c>
      <c r="R39" s="229" t="s">
        <v>15</v>
      </c>
      <c r="S39" s="229">
        <v>261</v>
      </c>
      <c r="T39" s="272">
        <v>873.57600000000002</v>
      </c>
      <c r="U39" s="230" t="s">
        <v>515</v>
      </c>
      <c r="V39" s="297"/>
    </row>
    <row r="40" spans="1:40">
      <c r="A40" s="200" t="s">
        <v>630</v>
      </c>
      <c r="B40" s="299" t="s">
        <v>1190</v>
      </c>
      <c r="C40" s="200">
        <v>133</v>
      </c>
      <c r="D40" s="200"/>
      <c r="E40" s="200"/>
      <c r="F40" s="200" t="s">
        <v>631</v>
      </c>
      <c r="G40" s="200"/>
      <c r="H40" s="200"/>
      <c r="I40" s="200"/>
      <c r="J40" s="300" t="s">
        <v>533</v>
      </c>
      <c r="K40" s="200"/>
      <c r="L40" s="200"/>
      <c r="M40" s="200"/>
      <c r="N40" s="200"/>
      <c r="O40" s="200" t="s">
        <v>14</v>
      </c>
      <c r="P40" s="200" t="s">
        <v>15</v>
      </c>
      <c r="Q40" s="200" t="s">
        <v>14</v>
      </c>
      <c r="R40" s="200" t="s">
        <v>15</v>
      </c>
      <c r="S40" s="200"/>
      <c r="T40" s="269">
        <v>2109.71</v>
      </c>
      <c r="U40" s="203" t="s">
        <v>515</v>
      </c>
      <c r="V40" s="201"/>
    </row>
    <row r="41" spans="1:40">
      <c r="A41" s="225" t="s">
        <v>636</v>
      </c>
      <c r="B41" s="225">
        <v>1</v>
      </c>
      <c r="C41" s="225">
        <v>133</v>
      </c>
      <c r="D41" s="225" t="s">
        <v>14</v>
      </c>
      <c r="E41" s="225" t="s">
        <v>15</v>
      </c>
      <c r="F41" s="225" t="s">
        <v>637</v>
      </c>
      <c r="G41" s="225" t="s">
        <v>14</v>
      </c>
      <c r="H41" s="225" t="s">
        <v>15</v>
      </c>
      <c r="I41" s="225">
        <v>167</v>
      </c>
      <c r="J41" s="259">
        <v>789.27700000000004</v>
      </c>
      <c r="K41" s="225">
        <v>9</v>
      </c>
      <c r="L41" s="225"/>
      <c r="M41" s="225"/>
      <c r="N41" s="225">
        <v>1</v>
      </c>
      <c r="O41" s="225" t="s">
        <v>14</v>
      </c>
      <c r="P41" s="225" t="s">
        <v>15</v>
      </c>
      <c r="Q41" s="225" t="s">
        <v>14</v>
      </c>
      <c r="R41" s="225" t="s">
        <v>15</v>
      </c>
      <c r="S41" s="225">
        <v>383</v>
      </c>
      <c r="T41" s="271">
        <v>2363.4499999999998</v>
      </c>
      <c r="U41" s="226" t="s">
        <v>515</v>
      </c>
      <c r="V41" s="293"/>
    </row>
    <row r="42" spans="1:40">
      <c r="A42" s="225" t="s">
        <v>1191</v>
      </c>
      <c r="B42" s="225">
        <v>1</v>
      </c>
      <c r="C42" s="225">
        <v>133</v>
      </c>
      <c r="D42" s="225" t="s">
        <v>14</v>
      </c>
      <c r="E42" s="225" t="s">
        <v>15</v>
      </c>
      <c r="F42" s="229" t="s">
        <v>1192</v>
      </c>
      <c r="G42" s="229" t="s">
        <v>14</v>
      </c>
      <c r="H42" s="229" t="s">
        <v>15</v>
      </c>
      <c r="I42" s="229">
        <v>168</v>
      </c>
      <c r="J42" s="272">
        <v>989.93899999999996</v>
      </c>
      <c r="K42" s="229">
        <v>9</v>
      </c>
      <c r="L42" s="229"/>
      <c r="M42" s="229"/>
      <c r="N42" s="229">
        <v>1</v>
      </c>
      <c r="O42" s="229" t="s">
        <v>14</v>
      </c>
      <c r="P42" s="229" t="s">
        <v>15</v>
      </c>
      <c r="Q42" s="229" t="s">
        <v>14</v>
      </c>
      <c r="R42" s="229" t="s">
        <v>15</v>
      </c>
      <c r="S42" s="229">
        <v>384</v>
      </c>
      <c r="T42" s="272">
        <v>1656.17</v>
      </c>
      <c r="U42" s="230" t="s">
        <v>515</v>
      </c>
      <c r="V42" s="298"/>
    </row>
    <row r="43" spans="1:40">
      <c r="A43" s="200" t="s">
        <v>638</v>
      </c>
      <c r="B43" s="299" t="s">
        <v>1193</v>
      </c>
      <c r="C43" s="200">
        <v>133</v>
      </c>
      <c r="D43" s="200"/>
      <c r="E43" s="200"/>
      <c r="F43" s="200" t="s">
        <v>639</v>
      </c>
      <c r="G43" s="200"/>
      <c r="H43" s="200"/>
      <c r="I43" s="200"/>
      <c r="J43" s="300" t="s">
        <v>533</v>
      </c>
      <c r="K43" s="200"/>
      <c r="L43" s="200"/>
      <c r="M43" s="200"/>
      <c r="N43" s="200">
        <v>0</v>
      </c>
      <c r="O43" s="200" t="s">
        <v>14</v>
      </c>
      <c r="P43" s="200" t="s">
        <v>15</v>
      </c>
      <c r="Q43" s="200" t="s">
        <v>14</v>
      </c>
      <c r="R43" s="200" t="s">
        <v>15</v>
      </c>
      <c r="S43" s="200"/>
      <c r="T43" s="269">
        <v>1980.97</v>
      </c>
      <c r="U43" s="203" t="s">
        <v>515</v>
      </c>
      <c r="V43" s="201"/>
    </row>
    <row r="44" spans="1:40">
      <c r="A44" s="225" t="s">
        <v>640</v>
      </c>
      <c r="B44" s="225">
        <v>1</v>
      </c>
      <c r="C44" s="225">
        <v>133</v>
      </c>
      <c r="D44" s="225" t="s">
        <v>67</v>
      </c>
      <c r="E44" s="225" t="s">
        <v>406</v>
      </c>
      <c r="F44" s="225" t="s">
        <v>642</v>
      </c>
      <c r="G44" s="225" t="s">
        <v>67</v>
      </c>
      <c r="H44" s="225" t="s">
        <v>406</v>
      </c>
      <c r="I44" s="225">
        <v>156</v>
      </c>
      <c r="J44" s="259">
        <v>516.95299999999997</v>
      </c>
      <c r="K44" s="225"/>
      <c r="L44" s="225"/>
      <c r="M44" s="225"/>
      <c r="N44" s="225">
        <v>0</v>
      </c>
      <c r="O44" s="225" t="s">
        <v>67</v>
      </c>
      <c r="P44" s="225" t="s">
        <v>406</v>
      </c>
      <c r="Q44" s="225" t="s">
        <v>67</v>
      </c>
      <c r="R44" s="225" t="s">
        <v>406</v>
      </c>
      <c r="S44" s="225"/>
      <c r="T44" s="271">
        <v>1552.39</v>
      </c>
      <c r="U44" s="226" t="s">
        <v>515</v>
      </c>
      <c r="V44" s="293"/>
      <c r="AC44" s="3"/>
    </row>
    <row r="45" spans="1:40">
      <c r="A45" s="200" t="s">
        <v>643</v>
      </c>
      <c r="B45" s="200">
        <v>1</v>
      </c>
      <c r="C45" s="200">
        <v>133</v>
      </c>
      <c r="D45" s="200" t="s">
        <v>14</v>
      </c>
      <c r="E45" s="200" t="s">
        <v>15</v>
      </c>
      <c r="F45" s="200" t="s">
        <v>644</v>
      </c>
      <c r="G45" s="200" t="s">
        <v>14</v>
      </c>
      <c r="H45" s="200" t="s">
        <v>15</v>
      </c>
      <c r="I45" s="200">
        <v>156</v>
      </c>
      <c r="J45" s="255">
        <v>648.19000000000005</v>
      </c>
      <c r="K45" s="200"/>
      <c r="L45" s="200"/>
      <c r="M45" s="200"/>
      <c r="N45" s="200">
        <v>0</v>
      </c>
      <c r="O45" s="200" t="s">
        <v>14</v>
      </c>
      <c r="P45" s="200" t="s">
        <v>15</v>
      </c>
      <c r="Q45" s="200" t="s">
        <v>14</v>
      </c>
      <c r="R45" s="200" t="s">
        <v>15</v>
      </c>
      <c r="S45" s="200"/>
      <c r="T45" s="269">
        <v>3340.55</v>
      </c>
      <c r="U45" s="203" t="s">
        <v>515</v>
      </c>
      <c r="V45" s="201"/>
    </row>
    <row r="46" spans="1:40">
      <c r="A46" s="225" t="s">
        <v>651</v>
      </c>
      <c r="B46" s="225">
        <v>1</v>
      </c>
      <c r="C46" s="225">
        <v>133</v>
      </c>
      <c r="D46" s="225" t="s">
        <v>14</v>
      </c>
      <c r="E46" s="225" t="s">
        <v>15</v>
      </c>
      <c r="F46" s="225" t="s">
        <v>652</v>
      </c>
      <c r="G46" s="225" t="s">
        <v>14</v>
      </c>
      <c r="H46" s="225" t="s">
        <v>15</v>
      </c>
      <c r="I46" s="225">
        <v>156</v>
      </c>
      <c r="J46" s="259">
        <v>911.76099999999997</v>
      </c>
      <c r="K46" s="225"/>
      <c r="L46" s="225"/>
      <c r="M46" s="225"/>
      <c r="N46" s="225">
        <v>0</v>
      </c>
      <c r="O46" s="225" t="s">
        <v>14</v>
      </c>
      <c r="P46" s="225" t="s">
        <v>15</v>
      </c>
      <c r="Q46" s="225" t="s">
        <v>14</v>
      </c>
      <c r="R46" s="225" t="s">
        <v>15</v>
      </c>
      <c r="S46" s="225"/>
      <c r="T46" s="271">
        <v>2848.37</v>
      </c>
      <c r="U46" s="226" t="s">
        <v>515</v>
      </c>
      <c r="V46" s="293"/>
    </row>
    <row r="47" spans="1:40">
      <c r="A47" s="221" t="s">
        <v>564</v>
      </c>
      <c r="B47" s="221">
        <v>1</v>
      </c>
      <c r="C47" s="221">
        <v>133</v>
      </c>
      <c r="D47" s="221" t="s">
        <v>67</v>
      </c>
      <c r="E47" s="221" t="s">
        <v>406</v>
      </c>
      <c r="F47" s="221" t="s">
        <v>1194</v>
      </c>
      <c r="G47" s="221" t="s">
        <v>67</v>
      </c>
      <c r="H47" s="221" t="s">
        <v>406</v>
      </c>
      <c r="I47" s="221">
        <v>24</v>
      </c>
      <c r="J47" s="221">
        <v>815.46799999999996</v>
      </c>
      <c r="K47" s="221">
        <v>34</v>
      </c>
      <c r="L47" s="221">
        <v>109</v>
      </c>
      <c r="M47" s="221"/>
      <c r="N47" s="221">
        <v>2</v>
      </c>
      <c r="O47" s="221" t="s">
        <v>67</v>
      </c>
      <c r="P47" s="221" t="s">
        <v>406</v>
      </c>
      <c r="Q47" s="221" t="s">
        <v>67</v>
      </c>
      <c r="R47" s="221" t="s">
        <v>406</v>
      </c>
      <c r="S47" s="221">
        <v>305</v>
      </c>
      <c r="T47" s="221">
        <v>1585.92</v>
      </c>
      <c r="U47" s="203" t="s">
        <v>515</v>
      </c>
      <c r="V47" s="301"/>
      <c r="Y47" s="3"/>
      <c r="Z47" s="3"/>
      <c r="AA47" s="3"/>
      <c r="AB47" s="3"/>
    </row>
    <row r="48" spans="1:40" s="2" customFormat="1">
      <c r="A48" s="221" t="s">
        <v>567</v>
      </c>
      <c r="B48" s="221">
        <v>1</v>
      </c>
      <c r="C48" s="221">
        <v>133</v>
      </c>
      <c r="D48" s="221" t="s">
        <v>67</v>
      </c>
      <c r="E48" s="221" t="s">
        <v>406</v>
      </c>
      <c r="F48" s="221" t="s">
        <v>1195</v>
      </c>
      <c r="G48" s="221" t="s">
        <v>67</v>
      </c>
      <c r="H48" s="221" t="s">
        <v>406</v>
      </c>
      <c r="I48" s="221">
        <v>24</v>
      </c>
      <c r="J48" s="221">
        <v>815.46799999999996</v>
      </c>
      <c r="K48" s="221">
        <v>34</v>
      </c>
      <c r="L48" s="221">
        <v>109</v>
      </c>
      <c r="M48" s="221"/>
      <c r="N48" s="221">
        <v>2</v>
      </c>
      <c r="O48" s="221" t="s">
        <v>67</v>
      </c>
      <c r="P48" s="221" t="s">
        <v>406</v>
      </c>
      <c r="Q48" s="221" t="s">
        <v>67</v>
      </c>
      <c r="R48" s="221" t="s">
        <v>406</v>
      </c>
      <c r="S48" s="221">
        <v>306</v>
      </c>
      <c r="T48" s="221">
        <v>2622.97</v>
      </c>
      <c r="U48" s="203" t="s">
        <v>515</v>
      </c>
      <c r="V48" s="301"/>
      <c r="X48" s="1"/>
      <c r="Y48" s="1"/>
      <c r="Z48" s="1"/>
      <c r="AA48" s="1"/>
      <c r="AB48" s="1"/>
      <c r="AC48" s="1"/>
      <c r="AD48" s="1"/>
      <c r="AE48" s="1"/>
      <c r="AF48" s="1"/>
      <c r="AG48" s="1"/>
      <c r="AH48" s="1"/>
      <c r="AI48" s="1"/>
      <c r="AJ48" s="1"/>
      <c r="AK48" s="1"/>
      <c r="AL48" s="1"/>
      <c r="AM48" s="1"/>
      <c r="AN48" s="1"/>
    </row>
    <row r="49" spans="1:40" s="2" customFormat="1">
      <c r="A49" s="221" t="s">
        <v>1196</v>
      </c>
      <c r="B49" s="221">
        <v>1</v>
      </c>
      <c r="C49" s="286" t="s">
        <v>1197</v>
      </c>
      <c r="D49" s="221" t="s">
        <v>67</v>
      </c>
      <c r="E49" s="221" t="s">
        <v>406</v>
      </c>
      <c r="F49" s="221" t="s">
        <v>1198</v>
      </c>
      <c r="G49" s="221" t="s">
        <v>67</v>
      </c>
      <c r="H49" s="221" t="s">
        <v>406</v>
      </c>
      <c r="I49" s="221">
        <v>24</v>
      </c>
      <c r="J49" s="221">
        <v>815.46799999999996</v>
      </c>
      <c r="K49" s="221">
        <v>34</v>
      </c>
      <c r="L49" s="221"/>
      <c r="M49" s="221"/>
      <c r="N49" s="221">
        <v>2</v>
      </c>
      <c r="O49" s="287" t="s">
        <v>574</v>
      </c>
      <c r="P49" s="287" t="s">
        <v>574</v>
      </c>
      <c r="Q49" s="221" t="s">
        <v>67</v>
      </c>
      <c r="R49" s="221" t="s">
        <v>406</v>
      </c>
      <c r="S49" s="221"/>
      <c r="T49" s="287" t="s">
        <v>533</v>
      </c>
      <c r="U49" s="287" t="s">
        <v>533</v>
      </c>
      <c r="V49" s="301"/>
      <c r="X49" s="1"/>
      <c r="Y49" s="1"/>
      <c r="Z49" s="1"/>
      <c r="AA49" s="1"/>
      <c r="AB49" s="1"/>
      <c r="AC49" s="1"/>
      <c r="AD49" s="1"/>
      <c r="AE49" s="1"/>
      <c r="AF49" s="1"/>
      <c r="AG49" s="1"/>
      <c r="AH49" s="1"/>
      <c r="AI49" s="1"/>
      <c r="AJ49" s="1"/>
      <c r="AK49" s="1"/>
      <c r="AL49" s="1"/>
      <c r="AM49" s="1"/>
      <c r="AN49" s="1"/>
    </row>
    <row r="50" spans="1:40" s="2" customFormat="1">
      <c r="A50" s="249" t="s">
        <v>575</v>
      </c>
      <c r="B50" s="249">
        <v>1</v>
      </c>
      <c r="C50" s="249">
        <v>133</v>
      </c>
      <c r="D50" s="249" t="s">
        <v>5</v>
      </c>
      <c r="E50" s="249" t="s">
        <v>406</v>
      </c>
      <c r="F50" s="249" t="s">
        <v>1199</v>
      </c>
      <c r="G50" s="249" t="s">
        <v>5</v>
      </c>
      <c r="H50" s="249" t="s">
        <v>406</v>
      </c>
      <c r="I50" s="249">
        <v>715</v>
      </c>
      <c r="J50" s="249">
        <v>959.15599999999995</v>
      </c>
      <c r="K50" s="249">
        <v>21</v>
      </c>
      <c r="L50" s="249"/>
      <c r="M50" s="249"/>
      <c r="N50" s="249">
        <v>2</v>
      </c>
      <c r="O50" s="249" t="s">
        <v>5</v>
      </c>
      <c r="P50" s="249" t="s">
        <v>406</v>
      </c>
      <c r="Q50" s="249" t="s">
        <v>5</v>
      </c>
      <c r="R50" s="249" t="s">
        <v>406</v>
      </c>
      <c r="S50" s="249">
        <v>983</v>
      </c>
      <c r="T50" s="249">
        <v>2016.82</v>
      </c>
      <c r="U50" s="226" t="s">
        <v>515</v>
      </c>
      <c r="V50" s="302"/>
      <c r="X50" s="1"/>
      <c r="Y50" s="1"/>
      <c r="Z50" s="1"/>
      <c r="AA50" s="1"/>
      <c r="AB50" s="1"/>
      <c r="AC50" s="1"/>
      <c r="AD50" s="1"/>
      <c r="AE50" s="1"/>
      <c r="AF50" s="1"/>
      <c r="AG50" s="1"/>
      <c r="AH50" s="1"/>
      <c r="AI50" s="1"/>
      <c r="AJ50" s="1"/>
      <c r="AK50" s="1"/>
      <c r="AL50" s="1"/>
      <c r="AM50" s="1"/>
      <c r="AN50" s="1"/>
    </row>
    <row r="51" spans="1:40">
      <c r="A51" s="249" t="s">
        <v>579</v>
      </c>
      <c r="B51" s="249">
        <v>1</v>
      </c>
      <c r="C51" s="249">
        <v>133</v>
      </c>
      <c r="D51" s="249" t="s">
        <v>5</v>
      </c>
      <c r="E51" s="249" t="s">
        <v>406</v>
      </c>
      <c r="F51" s="261" t="s">
        <v>1200</v>
      </c>
      <c r="G51" s="261" t="s">
        <v>5</v>
      </c>
      <c r="H51" s="261" t="s">
        <v>406</v>
      </c>
      <c r="I51" s="261">
        <v>714</v>
      </c>
      <c r="J51" s="261">
        <v>543.923</v>
      </c>
      <c r="K51" s="261">
        <v>21</v>
      </c>
      <c r="L51" s="261">
        <v>82</v>
      </c>
      <c r="M51" s="261"/>
      <c r="N51" s="261">
        <v>2</v>
      </c>
      <c r="O51" s="261" t="s">
        <v>5</v>
      </c>
      <c r="P51" s="261" t="s">
        <v>406</v>
      </c>
      <c r="Q51" s="261" t="s">
        <v>5</v>
      </c>
      <c r="R51" s="261" t="s">
        <v>406</v>
      </c>
      <c r="S51" s="261">
        <v>982</v>
      </c>
      <c r="T51" s="261">
        <v>2585.73</v>
      </c>
      <c r="U51" s="230" t="s">
        <v>515</v>
      </c>
      <c r="V51" s="261"/>
    </row>
    <row r="52" spans="1:40">
      <c r="A52" s="249" t="s">
        <v>581</v>
      </c>
      <c r="B52" s="249">
        <v>1</v>
      </c>
      <c r="C52" s="249">
        <v>133</v>
      </c>
      <c r="D52" s="249" t="s">
        <v>5</v>
      </c>
      <c r="E52" s="249" t="s">
        <v>406</v>
      </c>
      <c r="F52" s="261" t="s">
        <v>582</v>
      </c>
      <c r="G52" s="261" t="s">
        <v>5</v>
      </c>
      <c r="H52" s="261" t="s">
        <v>406</v>
      </c>
      <c r="I52" s="261">
        <v>714</v>
      </c>
      <c r="J52" s="261">
        <v>543.923</v>
      </c>
      <c r="K52" s="261">
        <v>21</v>
      </c>
      <c r="L52" s="261">
        <v>82</v>
      </c>
      <c r="M52" s="261"/>
      <c r="N52" s="261">
        <v>2</v>
      </c>
      <c r="O52" s="261" t="s">
        <v>5</v>
      </c>
      <c r="P52" s="261" t="s">
        <v>406</v>
      </c>
      <c r="Q52" s="261" t="s">
        <v>5</v>
      </c>
      <c r="R52" s="261" t="s">
        <v>406</v>
      </c>
      <c r="S52" s="261">
        <v>981</v>
      </c>
      <c r="T52" s="261">
        <v>2183.54</v>
      </c>
      <c r="U52" s="230" t="s">
        <v>515</v>
      </c>
      <c r="V52" s="261"/>
    </row>
    <row r="53" spans="1:40">
      <c r="A53" s="221" t="s">
        <v>626</v>
      </c>
      <c r="B53" s="221">
        <v>1</v>
      </c>
      <c r="C53" s="221">
        <v>133</v>
      </c>
      <c r="D53" s="221" t="s">
        <v>521</v>
      </c>
      <c r="E53" s="221" t="s">
        <v>406</v>
      </c>
      <c r="F53" s="221" t="s">
        <v>1201</v>
      </c>
      <c r="G53" s="221" t="s">
        <v>14</v>
      </c>
      <c r="H53" s="221" t="s">
        <v>15</v>
      </c>
      <c r="I53" s="221">
        <v>30</v>
      </c>
      <c r="J53" s="221">
        <v>842.33799999999997</v>
      </c>
      <c r="K53" s="221">
        <v>19</v>
      </c>
      <c r="L53" s="221"/>
      <c r="M53" s="221"/>
      <c r="N53" s="221">
        <v>2</v>
      </c>
      <c r="O53" s="221" t="s">
        <v>14</v>
      </c>
      <c r="P53" s="221" t="s">
        <v>15</v>
      </c>
      <c r="Q53" s="221" t="s">
        <v>14</v>
      </c>
      <c r="R53" s="221" t="s">
        <v>15</v>
      </c>
      <c r="S53" s="221">
        <v>507</v>
      </c>
      <c r="T53" s="221">
        <v>2669.03</v>
      </c>
      <c r="U53" s="203" t="s">
        <v>515</v>
      </c>
      <c r="V53" s="221"/>
    </row>
    <row r="54" spans="1:40">
      <c r="A54" s="221" t="s">
        <v>1202</v>
      </c>
      <c r="B54" s="221">
        <v>1</v>
      </c>
      <c r="C54" s="221">
        <v>133</v>
      </c>
      <c r="D54" s="221" t="s">
        <v>521</v>
      </c>
      <c r="E54" s="221" t="s">
        <v>406</v>
      </c>
      <c r="F54" s="257" t="s">
        <v>1203</v>
      </c>
      <c r="G54" s="257" t="s">
        <v>521</v>
      </c>
      <c r="H54" s="257" t="s">
        <v>406</v>
      </c>
      <c r="I54" s="257">
        <v>31</v>
      </c>
      <c r="J54" s="257">
        <v>482.89100000000002</v>
      </c>
      <c r="K54" s="257">
        <v>19</v>
      </c>
      <c r="L54" s="257">
        <v>62</v>
      </c>
      <c r="M54" s="257"/>
      <c r="N54" s="257">
        <v>2</v>
      </c>
      <c r="O54" s="257" t="s">
        <v>521</v>
      </c>
      <c r="P54" s="257" t="s">
        <v>406</v>
      </c>
      <c r="Q54" s="257" t="s">
        <v>521</v>
      </c>
      <c r="R54" s="257" t="s">
        <v>406</v>
      </c>
      <c r="S54" s="257">
        <v>508</v>
      </c>
      <c r="T54" s="257">
        <v>913.04700000000003</v>
      </c>
      <c r="U54" s="256" t="s">
        <v>515</v>
      </c>
      <c r="V54" s="257"/>
    </row>
    <row r="55" spans="1:40">
      <c r="A55" s="221" t="s">
        <v>1204</v>
      </c>
      <c r="B55" s="221">
        <v>1</v>
      </c>
      <c r="C55" s="286" t="s">
        <v>1205</v>
      </c>
      <c r="D55" s="221" t="s">
        <v>521</v>
      </c>
      <c r="E55" s="221" t="s">
        <v>406</v>
      </c>
      <c r="F55" s="257" t="s">
        <v>1206</v>
      </c>
      <c r="G55" s="257" t="s">
        <v>521</v>
      </c>
      <c r="H55" s="257" t="s">
        <v>406</v>
      </c>
      <c r="I55" s="257">
        <v>31</v>
      </c>
      <c r="J55" s="257">
        <v>482.89100000000002</v>
      </c>
      <c r="K55" s="257">
        <v>19</v>
      </c>
      <c r="L55" s="257">
        <v>62</v>
      </c>
      <c r="M55" s="257"/>
      <c r="N55" s="257">
        <v>2</v>
      </c>
      <c r="O55" s="276" t="s">
        <v>574</v>
      </c>
      <c r="P55" s="276" t="s">
        <v>574</v>
      </c>
      <c r="Q55" s="257" t="s">
        <v>521</v>
      </c>
      <c r="R55" s="257" t="s">
        <v>406</v>
      </c>
      <c r="S55" s="257"/>
      <c r="T55" s="276" t="s">
        <v>533</v>
      </c>
      <c r="U55" s="276" t="s">
        <v>533</v>
      </c>
      <c r="V55" s="257"/>
    </row>
    <row r="58" spans="1:40">
      <c r="A58" s="252" t="s">
        <v>681</v>
      </c>
    </row>
    <row r="59" spans="1:40">
      <c r="A59" s="253" t="s">
        <v>682</v>
      </c>
    </row>
    <row r="60" spans="1:40">
      <c r="A60" s="254" t="s">
        <v>683</v>
      </c>
    </row>
    <row r="61" spans="1:40">
      <c r="AF61" s="3"/>
      <c r="AG61" s="3"/>
      <c r="AH61" s="3"/>
      <c r="AI61" s="3"/>
      <c r="AJ61" s="3"/>
    </row>
    <row r="64" spans="1:40">
      <c r="AD64" s="3"/>
      <c r="AE64" s="3"/>
      <c r="AK64" s="3"/>
    </row>
  </sheetData>
  <mergeCells count="25">
    <mergeCell ref="AG4:AH4"/>
    <mergeCell ref="X14:X15"/>
    <mergeCell ref="Y14:Y15"/>
    <mergeCell ref="Z14:Z15"/>
    <mergeCell ref="AA14:AA15"/>
    <mergeCell ref="AB14:AB15"/>
    <mergeCell ref="AC14:AC15"/>
    <mergeCell ref="AD14:AD15"/>
    <mergeCell ref="AF14:AF15"/>
    <mergeCell ref="AG14:AH14"/>
    <mergeCell ref="X4:X5"/>
    <mergeCell ref="Y4:Y5"/>
    <mergeCell ref="Z4:Z5"/>
    <mergeCell ref="AA4:AA5"/>
    <mergeCell ref="AC4:AC5"/>
    <mergeCell ref="AF4:AF5"/>
    <mergeCell ref="AF24:AF25"/>
    <mergeCell ref="AG24:AG25"/>
    <mergeCell ref="AH24:AK24"/>
    <mergeCell ref="X24:X25"/>
    <mergeCell ref="Y24:Y25"/>
    <mergeCell ref="Z24:Z25"/>
    <mergeCell ref="AA24:AA25"/>
    <mergeCell ref="AB24:AB25"/>
    <mergeCell ref="AC24:AC25"/>
  </mergeCells>
  <phoneticPr fontId="1"/>
  <conditionalFormatting sqref="K1:M1048576">
    <cfRule type="cellIs" dxfId="7" priority="8" operator="lessThan">
      <formula>25</formula>
    </cfRule>
  </conditionalFormatting>
  <conditionalFormatting sqref="T1:T1048576">
    <cfRule type="cellIs" dxfId="6" priority="7" operator="greaterThan">
      <formula>750</formula>
    </cfRule>
  </conditionalFormatting>
  <conditionalFormatting sqref="U1:U12 U14 U16:U27 U29:U48 U50:U54 U56:U1048576">
    <cfRule type="containsText" dxfId="5" priority="6" operator="containsText" text="Positive">
      <formula>NOT(ISERROR(SEARCH("Positive",U1)))</formula>
    </cfRule>
  </conditionalFormatting>
  <conditionalFormatting sqref="U13">
    <cfRule type="cellIs" dxfId="4" priority="5" operator="greaterThan">
      <formula>750</formula>
    </cfRule>
  </conditionalFormatting>
  <conditionalFormatting sqref="U15">
    <cfRule type="cellIs" dxfId="3" priority="4" operator="greaterThan">
      <formula>750</formula>
    </cfRule>
  </conditionalFormatting>
  <conditionalFormatting sqref="U28">
    <cfRule type="cellIs" dxfId="2" priority="3" operator="greaterThan">
      <formula>750</formula>
    </cfRule>
  </conditionalFormatting>
  <conditionalFormatting sqref="U49">
    <cfRule type="cellIs" dxfId="1" priority="2" operator="greaterThan">
      <formula>750</formula>
    </cfRule>
  </conditionalFormatting>
  <conditionalFormatting sqref="U55">
    <cfRule type="cellIs" dxfId="0" priority="1" operator="greaterThan">
      <formula>750</formula>
    </cfRule>
  </conditionalFormatting>
  <pageMargins left="0.7" right="0.7" top="0.75" bottom="0.75" header="0.3" footer="0.3"/>
  <pageSetup paperSize="262" orientation="landscape" horizontalDpi="360" verticalDpi="360"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061DDD3-AE03-284F-832B-7592248F9750}">
  <sheetPr>
    <tabColor theme="7" tint="0.39997558519241921"/>
  </sheetPr>
  <dimension ref="A1:AD214"/>
  <sheetViews>
    <sheetView tabSelected="1" zoomScale="82" zoomScaleNormal="82" workbookViewId="0">
      <selection activeCell="A4" sqref="A4"/>
    </sheetView>
  </sheetViews>
  <sheetFormatPr baseColWidth="10" defaultColWidth="7.5703125" defaultRowHeight="20"/>
  <cols>
    <col min="1" max="1" width="11" style="1" customWidth="1"/>
    <col min="2" max="2" width="21.140625" style="304" customWidth="1"/>
    <col min="3" max="4" width="10.7109375" style="304"/>
    <col min="5" max="5" width="7.5703125" style="304"/>
    <col min="6" max="6" width="12.28515625" style="304" customWidth="1"/>
    <col min="7" max="12" width="7.5703125" style="1"/>
    <col min="13" max="13" width="7.5703125" style="1" customWidth="1"/>
    <col min="14" max="14" width="19.85546875" customWidth="1"/>
    <col min="15" max="16" width="11"/>
    <col min="18" max="18" width="13" customWidth="1"/>
    <col min="19" max="24" width="7.5703125" style="1"/>
    <col min="25" max="25" width="7.7109375" customWidth="1"/>
    <col min="26" max="26" width="24.42578125" style="1" customWidth="1"/>
    <col min="27" max="29" width="7.5703125" style="1"/>
    <col min="30" max="30" width="14" style="1" customWidth="1"/>
    <col min="31" max="16384" width="7.5703125" style="1"/>
  </cols>
  <sheetData>
    <row r="1" spans="1:30" ht="24">
      <c r="A1" s="308" t="s">
        <v>1219</v>
      </c>
      <c r="B1" s="309"/>
    </row>
    <row r="2" spans="1:30">
      <c r="A2" s="1" t="s">
        <v>1223</v>
      </c>
    </row>
    <row r="3" spans="1:30">
      <c r="A3" s="1" t="s">
        <v>1222</v>
      </c>
    </row>
    <row r="5" spans="1:30">
      <c r="B5" s="18" t="s">
        <v>487</v>
      </c>
      <c r="N5" s="18" t="s">
        <v>1218</v>
      </c>
      <c r="Z5" s="18" t="s">
        <v>1220</v>
      </c>
    </row>
    <row r="6" spans="1:30" s="41" customFormat="1">
      <c r="B6" s="306" t="s">
        <v>1210</v>
      </c>
      <c r="C6" s="306" t="s">
        <v>1207</v>
      </c>
      <c r="D6" s="306" t="s">
        <v>1213</v>
      </c>
      <c r="E6" s="306" t="s">
        <v>1209</v>
      </c>
      <c r="F6" s="306" t="s">
        <v>1208</v>
      </c>
      <c r="N6" s="306" t="s">
        <v>1210</v>
      </c>
      <c r="O6" s="306" t="s">
        <v>1207</v>
      </c>
      <c r="P6" s="306" t="s">
        <v>1213</v>
      </c>
      <c r="Q6" s="306" t="s">
        <v>1209</v>
      </c>
      <c r="R6" s="306" t="s">
        <v>1208</v>
      </c>
      <c r="Z6" s="306" t="s">
        <v>1210</v>
      </c>
      <c r="AA6" s="306" t="s">
        <v>1207</v>
      </c>
      <c r="AB6" s="306" t="s">
        <v>1213</v>
      </c>
      <c r="AC6" s="306" t="s">
        <v>1209</v>
      </c>
      <c r="AD6" s="306" t="s">
        <v>1208</v>
      </c>
    </row>
    <row r="7" spans="1:30">
      <c r="B7" s="303" t="s">
        <v>1212</v>
      </c>
      <c r="C7" s="303">
        <v>120</v>
      </c>
      <c r="D7" s="303">
        <v>0</v>
      </c>
      <c r="E7" s="303">
        <v>1</v>
      </c>
      <c r="F7" s="303">
        <v>0.104911</v>
      </c>
      <c r="N7" s="303" t="s">
        <v>1214</v>
      </c>
      <c r="O7" s="303">
        <v>199</v>
      </c>
      <c r="P7" s="303">
        <v>0</v>
      </c>
      <c r="Q7" s="303">
        <v>1</v>
      </c>
      <c r="R7" s="303">
        <v>0</v>
      </c>
      <c r="Z7" t="s">
        <v>1216</v>
      </c>
      <c r="AA7">
        <v>133</v>
      </c>
      <c r="AB7">
        <v>0</v>
      </c>
      <c r="AC7">
        <v>1</v>
      </c>
      <c r="AD7">
        <v>326.375</v>
      </c>
    </row>
    <row r="8" spans="1:30">
      <c r="B8" s="307" t="s">
        <v>1212</v>
      </c>
      <c r="C8" s="307">
        <v>120</v>
      </c>
      <c r="D8" s="307">
        <v>1</v>
      </c>
      <c r="E8" s="307">
        <v>1</v>
      </c>
      <c r="F8" s="307">
        <v>0.147982</v>
      </c>
      <c r="N8" t="s">
        <v>1214</v>
      </c>
      <c r="O8">
        <v>199</v>
      </c>
      <c r="P8">
        <v>1</v>
      </c>
      <c r="Q8">
        <v>1</v>
      </c>
      <c r="R8">
        <v>0.18181800000000001</v>
      </c>
      <c r="Z8" t="s">
        <v>1216</v>
      </c>
      <c r="AA8">
        <v>133</v>
      </c>
      <c r="AB8">
        <v>1</v>
      </c>
      <c r="AC8">
        <v>1</v>
      </c>
      <c r="AD8">
        <v>319.42899999999997</v>
      </c>
    </row>
    <row r="9" spans="1:30" ht="19" customHeight="1">
      <c r="B9" s="307" t="s">
        <v>1212</v>
      </c>
      <c r="C9" s="307">
        <v>120</v>
      </c>
      <c r="D9" s="307">
        <v>2</v>
      </c>
      <c r="E9" s="307">
        <v>1</v>
      </c>
      <c r="F9" s="307">
        <v>0.15</v>
      </c>
      <c r="N9" t="s">
        <v>1214</v>
      </c>
      <c r="O9">
        <v>199</v>
      </c>
      <c r="P9">
        <v>2</v>
      </c>
      <c r="Q9">
        <v>1</v>
      </c>
      <c r="R9">
        <v>0.20833299999999999</v>
      </c>
      <c r="Z9" t="s">
        <v>1216</v>
      </c>
      <c r="AA9">
        <v>133</v>
      </c>
      <c r="AB9">
        <v>2</v>
      </c>
      <c r="AC9">
        <v>1</v>
      </c>
      <c r="AD9">
        <v>345.714</v>
      </c>
    </row>
    <row r="10" spans="1:30">
      <c r="B10" s="307" t="s">
        <v>1212</v>
      </c>
      <c r="C10" s="307">
        <v>120</v>
      </c>
      <c r="D10" s="307">
        <v>3</v>
      </c>
      <c r="E10" s="307">
        <v>1</v>
      </c>
      <c r="F10" s="307">
        <v>0.159551</v>
      </c>
      <c r="N10" t="s">
        <v>1214</v>
      </c>
      <c r="O10">
        <v>199</v>
      </c>
      <c r="P10">
        <v>3</v>
      </c>
      <c r="Q10">
        <v>1</v>
      </c>
      <c r="R10">
        <v>4.1666700000000001E-2</v>
      </c>
      <c r="Z10" t="s">
        <v>1216</v>
      </c>
      <c r="AA10">
        <v>133</v>
      </c>
      <c r="AB10">
        <v>3</v>
      </c>
      <c r="AC10">
        <v>1</v>
      </c>
      <c r="AD10">
        <v>314.42899999999997</v>
      </c>
    </row>
    <row r="11" spans="1:30">
      <c r="B11" s="307" t="s">
        <v>1212</v>
      </c>
      <c r="C11" s="307">
        <v>120</v>
      </c>
      <c r="D11" s="307">
        <v>4</v>
      </c>
      <c r="E11" s="307">
        <v>1</v>
      </c>
      <c r="F11" s="307">
        <v>0.13406599999999999</v>
      </c>
      <c r="N11" t="s">
        <v>1214</v>
      </c>
      <c r="O11">
        <v>199</v>
      </c>
      <c r="P11">
        <v>4</v>
      </c>
      <c r="Q11">
        <v>1</v>
      </c>
      <c r="R11">
        <v>0.121212</v>
      </c>
      <c r="Z11" t="s">
        <v>1216</v>
      </c>
      <c r="AA11">
        <v>133</v>
      </c>
      <c r="AB11">
        <v>4</v>
      </c>
      <c r="AC11">
        <v>1</v>
      </c>
      <c r="AD11">
        <v>266.57100000000003</v>
      </c>
    </row>
    <row r="12" spans="1:30">
      <c r="B12" s="307" t="s">
        <v>1212</v>
      </c>
      <c r="C12" s="307">
        <v>120</v>
      </c>
      <c r="D12" s="307">
        <v>5</v>
      </c>
      <c r="E12" s="307">
        <v>1</v>
      </c>
      <c r="F12" s="307">
        <v>0.16326499999999999</v>
      </c>
      <c r="N12" t="s">
        <v>1214</v>
      </c>
      <c r="O12">
        <v>199</v>
      </c>
      <c r="P12">
        <v>5</v>
      </c>
      <c r="Q12">
        <v>1</v>
      </c>
      <c r="R12">
        <v>0.15151500000000001</v>
      </c>
      <c r="Z12" t="s">
        <v>1216</v>
      </c>
      <c r="AA12">
        <v>133</v>
      </c>
      <c r="AB12">
        <v>5</v>
      </c>
      <c r="AC12">
        <v>1</v>
      </c>
      <c r="AD12">
        <v>366.85700000000003</v>
      </c>
    </row>
    <row r="13" spans="1:30">
      <c r="B13" s="307" t="s">
        <v>1212</v>
      </c>
      <c r="C13" s="307">
        <v>120</v>
      </c>
      <c r="D13" s="307">
        <v>6</v>
      </c>
      <c r="E13" s="307">
        <v>1</v>
      </c>
      <c r="F13" s="307">
        <v>0.154525</v>
      </c>
      <c r="N13" t="s">
        <v>1214</v>
      </c>
      <c r="O13">
        <v>199</v>
      </c>
      <c r="P13">
        <v>6</v>
      </c>
      <c r="Q13">
        <v>1</v>
      </c>
      <c r="R13">
        <v>2.85714E-2</v>
      </c>
      <c r="Z13" t="s">
        <v>1216</v>
      </c>
      <c r="AA13">
        <v>133</v>
      </c>
      <c r="AB13">
        <v>6</v>
      </c>
      <c r="AC13">
        <v>1</v>
      </c>
      <c r="AD13">
        <v>207.333</v>
      </c>
    </row>
    <row r="14" spans="1:30">
      <c r="B14" s="307" t="s">
        <v>1212</v>
      </c>
      <c r="C14" s="307">
        <v>120</v>
      </c>
      <c r="D14" s="307">
        <v>7</v>
      </c>
      <c r="E14" s="307">
        <v>1</v>
      </c>
      <c r="F14" s="307">
        <v>0.13470299999999999</v>
      </c>
      <c r="N14" t="s">
        <v>1214</v>
      </c>
      <c r="O14">
        <v>199</v>
      </c>
      <c r="P14">
        <v>7</v>
      </c>
      <c r="Q14">
        <v>1</v>
      </c>
      <c r="R14">
        <v>5.8823500000000001E-2</v>
      </c>
      <c r="Z14" t="s">
        <v>1216</v>
      </c>
      <c r="AA14">
        <v>133</v>
      </c>
      <c r="AB14">
        <v>7</v>
      </c>
      <c r="AC14">
        <v>1</v>
      </c>
      <c r="AD14">
        <v>383.57100000000003</v>
      </c>
    </row>
    <row r="15" spans="1:30">
      <c r="B15" s="307" t="s">
        <v>1212</v>
      </c>
      <c r="C15" s="307">
        <v>120</v>
      </c>
      <c r="D15" s="307">
        <v>8</v>
      </c>
      <c r="E15" s="307">
        <v>1</v>
      </c>
      <c r="F15" s="307">
        <v>0.123043</v>
      </c>
      <c r="N15" t="s">
        <v>1214</v>
      </c>
      <c r="O15">
        <v>199</v>
      </c>
      <c r="P15">
        <v>8</v>
      </c>
      <c r="Q15">
        <v>1</v>
      </c>
      <c r="R15">
        <v>6.0606100000000003E-2</v>
      </c>
      <c r="Z15" t="s">
        <v>1216</v>
      </c>
      <c r="AA15">
        <v>133</v>
      </c>
      <c r="AB15">
        <v>8</v>
      </c>
      <c r="AC15">
        <v>1</v>
      </c>
      <c r="AD15">
        <v>1169.1099999999999</v>
      </c>
    </row>
    <row r="16" spans="1:30">
      <c r="B16" s="307" t="s">
        <v>1212</v>
      </c>
      <c r="C16" s="307">
        <v>120</v>
      </c>
      <c r="D16" s="307">
        <v>9</v>
      </c>
      <c r="E16" s="307">
        <v>1</v>
      </c>
      <c r="F16" s="307">
        <v>0.13870199999999999</v>
      </c>
      <c r="N16" t="s">
        <v>1214</v>
      </c>
      <c r="O16">
        <v>199</v>
      </c>
      <c r="P16">
        <v>9</v>
      </c>
      <c r="Q16">
        <v>1</v>
      </c>
      <c r="R16">
        <v>8.1081100000000003E-2</v>
      </c>
      <c r="Z16" t="s">
        <v>1216</v>
      </c>
      <c r="AA16">
        <v>133</v>
      </c>
      <c r="AB16">
        <v>9</v>
      </c>
      <c r="AC16">
        <v>1</v>
      </c>
      <c r="AD16">
        <v>397.5</v>
      </c>
    </row>
    <row r="17" spans="1:30">
      <c r="B17" s="307" t="s">
        <v>1212</v>
      </c>
      <c r="C17" s="307">
        <v>120</v>
      </c>
      <c r="D17" s="307">
        <v>10</v>
      </c>
      <c r="E17" s="307">
        <v>1</v>
      </c>
      <c r="F17" s="307">
        <v>0.10989</v>
      </c>
      <c r="N17" t="s">
        <v>1214</v>
      </c>
      <c r="O17">
        <v>199</v>
      </c>
      <c r="P17">
        <v>11</v>
      </c>
      <c r="Q17">
        <v>1</v>
      </c>
      <c r="R17">
        <v>8.3333299999999999E-2</v>
      </c>
      <c r="Z17" t="s">
        <v>1216</v>
      </c>
      <c r="AA17">
        <v>133</v>
      </c>
      <c r="AB17">
        <v>10</v>
      </c>
      <c r="AC17">
        <v>1</v>
      </c>
      <c r="AD17">
        <v>529.42899999999997</v>
      </c>
    </row>
    <row r="18" spans="1:30">
      <c r="A18" s="3"/>
      <c r="B18" s="307" t="s">
        <v>1212</v>
      </c>
      <c r="C18" s="307">
        <v>120</v>
      </c>
      <c r="D18" s="307">
        <v>11</v>
      </c>
      <c r="E18" s="307">
        <v>1</v>
      </c>
      <c r="F18" s="307">
        <v>0.24832199999999999</v>
      </c>
      <c r="N18" t="s">
        <v>1214</v>
      </c>
      <c r="O18">
        <v>199</v>
      </c>
      <c r="P18">
        <v>12</v>
      </c>
      <c r="Q18">
        <v>1</v>
      </c>
      <c r="R18">
        <v>0.14285700000000001</v>
      </c>
      <c r="Z18" t="s">
        <v>1216</v>
      </c>
      <c r="AA18">
        <v>133</v>
      </c>
      <c r="AB18">
        <v>11</v>
      </c>
      <c r="AC18">
        <v>1</v>
      </c>
      <c r="AD18">
        <v>307.286</v>
      </c>
    </row>
    <row r="19" spans="1:30" ht="18" customHeight="1">
      <c r="A19" s="3"/>
      <c r="B19" s="307" t="s">
        <v>1212</v>
      </c>
      <c r="C19" s="307">
        <v>120</v>
      </c>
      <c r="D19" s="307">
        <v>12</v>
      </c>
      <c r="E19" s="307">
        <v>1</v>
      </c>
      <c r="F19" s="307">
        <v>0.21218999999999999</v>
      </c>
      <c r="N19" t="s">
        <v>1214</v>
      </c>
      <c r="O19">
        <v>199</v>
      </c>
      <c r="P19">
        <v>13</v>
      </c>
      <c r="Q19">
        <v>1</v>
      </c>
      <c r="R19">
        <v>0</v>
      </c>
      <c r="Z19" t="s">
        <v>1216</v>
      </c>
      <c r="AA19">
        <v>133</v>
      </c>
      <c r="AB19">
        <v>12</v>
      </c>
      <c r="AC19">
        <v>1</v>
      </c>
      <c r="AD19">
        <v>361.57100000000003</v>
      </c>
    </row>
    <row r="20" spans="1:30">
      <c r="A20" s="3"/>
      <c r="B20" s="307" t="s">
        <v>1212</v>
      </c>
      <c r="C20" s="307">
        <v>120</v>
      </c>
      <c r="D20" s="307">
        <v>13</v>
      </c>
      <c r="E20" s="307">
        <v>1</v>
      </c>
      <c r="F20" s="307">
        <v>0.19775300000000001</v>
      </c>
      <c r="N20" t="s">
        <v>1214</v>
      </c>
      <c r="O20">
        <v>199</v>
      </c>
      <c r="P20">
        <v>14</v>
      </c>
      <c r="Q20">
        <v>1</v>
      </c>
      <c r="R20">
        <v>0</v>
      </c>
      <c r="Z20" t="s">
        <v>1216</v>
      </c>
      <c r="AA20">
        <v>133</v>
      </c>
      <c r="AB20">
        <v>13</v>
      </c>
      <c r="AC20">
        <v>1</v>
      </c>
      <c r="AD20">
        <v>460.25</v>
      </c>
    </row>
    <row r="21" spans="1:30">
      <c r="B21" s="307" t="s">
        <v>1212</v>
      </c>
      <c r="C21" s="307">
        <v>120</v>
      </c>
      <c r="D21" s="307">
        <v>14</v>
      </c>
      <c r="E21" s="307">
        <v>1</v>
      </c>
      <c r="F21" s="307">
        <v>0.17594699999999999</v>
      </c>
      <c r="N21" t="s">
        <v>1214</v>
      </c>
      <c r="O21">
        <v>199</v>
      </c>
      <c r="P21">
        <v>15</v>
      </c>
      <c r="Q21">
        <v>1</v>
      </c>
      <c r="R21">
        <v>0</v>
      </c>
      <c r="Z21" t="s">
        <v>1216</v>
      </c>
      <c r="AA21">
        <v>133</v>
      </c>
      <c r="AB21">
        <v>14</v>
      </c>
      <c r="AC21">
        <v>1</v>
      </c>
      <c r="AD21">
        <v>291.85700000000003</v>
      </c>
    </row>
    <row r="22" spans="1:30">
      <c r="B22" s="307" t="s">
        <v>1212</v>
      </c>
      <c r="C22" s="307">
        <v>120</v>
      </c>
      <c r="D22" s="307">
        <v>15</v>
      </c>
      <c r="E22" s="307">
        <v>1</v>
      </c>
      <c r="F22" s="307">
        <v>0.24719099999999999</v>
      </c>
      <c r="N22" t="s">
        <v>1214</v>
      </c>
      <c r="O22">
        <v>199</v>
      </c>
      <c r="P22">
        <v>16</v>
      </c>
      <c r="Q22">
        <v>1</v>
      </c>
      <c r="R22">
        <v>7.4999999999999997E-2</v>
      </c>
      <c r="Z22" t="s">
        <v>1216</v>
      </c>
      <c r="AA22">
        <v>133</v>
      </c>
      <c r="AB22">
        <v>15</v>
      </c>
      <c r="AC22">
        <v>1</v>
      </c>
      <c r="AD22">
        <v>306.5</v>
      </c>
    </row>
    <row r="23" spans="1:30">
      <c r="B23" s="307" t="s">
        <v>1212</v>
      </c>
      <c r="C23" s="307">
        <v>120</v>
      </c>
      <c r="D23" s="307">
        <v>16</v>
      </c>
      <c r="E23" s="307">
        <v>1</v>
      </c>
      <c r="F23" s="307">
        <v>0.16252800000000001</v>
      </c>
      <c r="N23" t="s">
        <v>1214</v>
      </c>
      <c r="O23">
        <v>199</v>
      </c>
      <c r="P23">
        <v>17</v>
      </c>
      <c r="Q23">
        <v>1</v>
      </c>
      <c r="R23">
        <v>0.171429</v>
      </c>
      <c r="Z23" t="s">
        <v>1216</v>
      </c>
      <c r="AA23">
        <v>133</v>
      </c>
      <c r="AB23">
        <v>16</v>
      </c>
      <c r="AC23">
        <v>1</v>
      </c>
      <c r="AD23">
        <v>331.42899999999997</v>
      </c>
    </row>
    <row r="24" spans="1:30">
      <c r="B24" s="307" t="s">
        <v>1212</v>
      </c>
      <c r="C24" s="307">
        <v>120</v>
      </c>
      <c r="D24" s="307">
        <v>17</v>
      </c>
      <c r="E24" s="307">
        <v>1</v>
      </c>
      <c r="F24" s="307">
        <v>0.12751699999999999</v>
      </c>
      <c r="N24" t="s">
        <v>1214</v>
      </c>
      <c r="O24">
        <v>199</v>
      </c>
      <c r="P24">
        <v>18</v>
      </c>
      <c r="Q24">
        <v>1</v>
      </c>
      <c r="R24">
        <v>0.1</v>
      </c>
      <c r="Z24" t="s">
        <v>1216</v>
      </c>
      <c r="AA24">
        <v>133</v>
      </c>
      <c r="AB24">
        <v>17</v>
      </c>
      <c r="AC24">
        <v>1</v>
      </c>
      <c r="AD24">
        <v>451.33300000000003</v>
      </c>
    </row>
    <row r="25" spans="1:30">
      <c r="B25" s="305" t="s">
        <v>1212</v>
      </c>
      <c r="C25" s="305">
        <v>120</v>
      </c>
      <c r="D25" s="305">
        <v>18</v>
      </c>
      <c r="E25" s="305">
        <v>1</v>
      </c>
      <c r="F25" s="305">
        <v>0.17410700000000001</v>
      </c>
      <c r="N25" t="s">
        <v>1214</v>
      </c>
      <c r="O25">
        <v>199</v>
      </c>
      <c r="P25">
        <v>19</v>
      </c>
      <c r="Q25">
        <v>1</v>
      </c>
      <c r="R25">
        <v>0.1</v>
      </c>
      <c r="Z25" t="s">
        <v>1216</v>
      </c>
      <c r="AA25">
        <v>133</v>
      </c>
      <c r="AB25">
        <v>18</v>
      </c>
      <c r="AC25">
        <v>1</v>
      </c>
      <c r="AD25">
        <v>366.42899999999997</v>
      </c>
    </row>
    <row r="26" spans="1:30">
      <c r="B26" t="s">
        <v>1211</v>
      </c>
      <c r="C26">
        <v>120</v>
      </c>
      <c r="D26">
        <v>0</v>
      </c>
      <c r="E26">
        <v>1</v>
      </c>
      <c r="F26">
        <v>3.8202199999999999</v>
      </c>
      <c r="N26" t="s">
        <v>1214</v>
      </c>
      <c r="O26">
        <v>199</v>
      </c>
      <c r="P26">
        <v>20</v>
      </c>
      <c r="Q26">
        <v>1</v>
      </c>
      <c r="R26">
        <v>3.125E-2</v>
      </c>
      <c r="Y26" s="1"/>
      <c r="Z26" t="s">
        <v>1216</v>
      </c>
      <c r="AA26">
        <v>133</v>
      </c>
      <c r="AB26">
        <v>19</v>
      </c>
      <c r="AC26">
        <v>1</v>
      </c>
      <c r="AD26">
        <v>409.714</v>
      </c>
    </row>
    <row r="27" spans="1:30">
      <c r="B27" t="s">
        <v>1211</v>
      </c>
      <c r="C27">
        <v>120</v>
      </c>
      <c r="D27">
        <v>1</v>
      </c>
      <c r="E27">
        <v>1</v>
      </c>
      <c r="F27">
        <v>3.3099500000000002</v>
      </c>
      <c r="N27" s="305" t="s">
        <v>1214</v>
      </c>
      <c r="O27" s="305">
        <v>199</v>
      </c>
      <c r="P27" s="305">
        <v>21</v>
      </c>
      <c r="Q27" s="305">
        <v>1</v>
      </c>
      <c r="R27" s="305">
        <v>5.7142900000000003E-2</v>
      </c>
      <c r="Y27" s="1"/>
      <c r="Z27" t="s">
        <v>1216</v>
      </c>
      <c r="AA27">
        <v>133</v>
      </c>
      <c r="AB27">
        <v>20</v>
      </c>
      <c r="AC27">
        <v>1</v>
      </c>
      <c r="AD27">
        <v>494.625</v>
      </c>
    </row>
    <row r="28" spans="1:30">
      <c r="B28" t="s">
        <v>1211</v>
      </c>
      <c r="C28">
        <v>120</v>
      </c>
      <c r="D28">
        <v>2</v>
      </c>
      <c r="E28">
        <v>1</v>
      </c>
      <c r="F28">
        <v>2.8099500000000002</v>
      </c>
      <c r="N28" s="303" t="s">
        <v>1215</v>
      </c>
      <c r="O28" s="303">
        <v>199</v>
      </c>
      <c r="P28" s="303">
        <v>0</v>
      </c>
      <c r="Q28" s="303">
        <v>1</v>
      </c>
      <c r="R28" s="303">
        <v>0.91176500000000005</v>
      </c>
      <c r="Y28" s="1"/>
      <c r="Z28" s="303" t="s">
        <v>1217</v>
      </c>
      <c r="AA28" s="303">
        <v>133</v>
      </c>
      <c r="AB28" s="303">
        <v>0</v>
      </c>
      <c r="AC28" s="303">
        <v>1</v>
      </c>
      <c r="AD28" s="303">
        <v>2260.33</v>
      </c>
    </row>
    <row r="29" spans="1:30">
      <c r="B29" t="s">
        <v>1211</v>
      </c>
      <c r="C29">
        <v>120</v>
      </c>
      <c r="D29">
        <v>3</v>
      </c>
      <c r="E29">
        <v>1</v>
      </c>
      <c r="F29">
        <v>3.0419399999999999</v>
      </c>
      <c r="N29" t="s">
        <v>1215</v>
      </c>
      <c r="O29">
        <v>199</v>
      </c>
      <c r="P29">
        <v>1</v>
      </c>
      <c r="Q29">
        <v>1</v>
      </c>
      <c r="R29">
        <v>1.1454500000000001</v>
      </c>
      <c r="Y29" s="1"/>
      <c r="Z29" t="s">
        <v>1217</v>
      </c>
      <c r="AA29">
        <v>133</v>
      </c>
      <c r="AB29">
        <v>1</v>
      </c>
      <c r="AC29">
        <v>1</v>
      </c>
      <c r="AD29">
        <v>2947.25</v>
      </c>
    </row>
    <row r="30" spans="1:30">
      <c r="B30" t="s">
        <v>1211</v>
      </c>
      <c r="C30">
        <v>120</v>
      </c>
      <c r="D30">
        <v>4</v>
      </c>
      <c r="E30">
        <v>1</v>
      </c>
      <c r="F30">
        <v>3.1267</v>
      </c>
      <c r="N30" t="s">
        <v>1215</v>
      </c>
      <c r="O30">
        <v>199</v>
      </c>
      <c r="P30">
        <v>2</v>
      </c>
      <c r="Q30">
        <v>1</v>
      </c>
      <c r="R30">
        <v>1.2156899999999999</v>
      </c>
      <c r="Y30" s="1"/>
      <c r="Z30" t="s">
        <v>1217</v>
      </c>
      <c r="AA30">
        <v>133</v>
      </c>
      <c r="AB30">
        <v>2</v>
      </c>
      <c r="AC30">
        <v>1</v>
      </c>
      <c r="AD30">
        <v>3197.14</v>
      </c>
    </row>
    <row r="31" spans="1:30">
      <c r="B31" t="s">
        <v>1211</v>
      </c>
      <c r="C31">
        <v>120</v>
      </c>
      <c r="D31">
        <v>5</v>
      </c>
      <c r="E31">
        <v>1</v>
      </c>
      <c r="F31">
        <v>2.6872099999999999</v>
      </c>
      <c r="N31" t="s">
        <v>1215</v>
      </c>
      <c r="O31">
        <v>199</v>
      </c>
      <c r="P31">
        <v>3</v>
      </c>
      <c r="Q31">
        <v>1</v>
      </c>
      <c r="R31">
        <v>1.4807699999999999</v>
      </c>
      <c r="Y31" s="1"/>
      <c r="Z31" t="s">
        <v>1217</v>
      </c>
      <c r="AA31">
        <v>133</v>
      </c>
      <c r="AB31">
        <v>3</v>
      </c>
      <c r="AC31">
        <v>1</v>
      </c>
      <c r="AD31">
        <v>1157.78</v>
      </c>
    </row>
    <row r="32" spans="1:30">
      <c r="B32" t="s">
        <v>1211</v>
      </c>
      <c r="C32">
        <v>120</v>
      </c>
      <c r="D32">
        <v>6</v>
      </c>
      <c r="E32">
        <v>1</v>
      </c>
      <c r="F32">
        <v>2.6418900000000001</v>
      </c>
      <c r="N32" t="s">
        <v>1215</v>
      </c>
      <c r="O32">
        <v>199</v>
      </c>
      <c r="P32">
        <v>4</v>
      </c>
      <c r="Q32">
        <v>1</v>
      </c>
      <c r="R32">
        <v>1.5384599999999999</v>
      </c>
      <c r="Y32" s="1"/>
      <c r="Z32" t="s">
        <v>1217</v>
      </c>
      <c r="AA32">
        <v>133</v>
      </c>
      <c r="AB32">
        <v>4</v>
      </c>
      <c r="AC32">
        <v>1</v>
      </c>
      <c r="AD32">
        <v>389.14299999999997</v>
      </c>
    </row>
    <row r="33" spans="2:30">
      <c r="B33" t="s">
        <v>1211</v>
      </c>
      <c r="C33">
        <v>120</v>
      </c>
      <c r="D33">
        <v>7</v>
      </c>
      <c r="E33">
        <v>1</v>
      </c>
      <c r="F33">
        <v>3.5428600000000001</v>
      </c>
      <c r="N33" t="s">
        <v>1215</v>
      </c>
      <c r="O33">
        <v>199</v>
      </c>
      <c r="P33">
        <v>5</v>
      </c>
      <c r="Q33">
        <v>1</v>
      </c>
      <c r="R33">
        <v>1.27451</v>
      </c>
      <c r="Y33" s="1"/>
      <c r="Z33" t="s">
        <v>1217</v>
      </c>
      <c r="AA33">
        <v>133</v>
      </c>
      <c r="AB33">
        <v>5</v>
      </c>
      <c r="AC33">
        <v>1</v>
      </c>
      <c r="AD33">
        <v>611.125</v>
      </c>
    </row>
    <row r="34" spans="2:30">
      <c r="B34" t="s">
        <v>1211</v>
      </c>
      <c r="C34">
        <v>120</v>
      </c>
      <c r="D34">
        <v>8</v>
      </c>
      <c r="E34">
        <v>1</v>
      </c>
      <c r="F34">
        <v>2.9458199999999999</v>
      </c>
      <c r="N34" t="s">
        <v>1215</v>
      </c>
      <c r="O34">
        <v>199</v>
      </c>
      <c r="P34">
        <v>6</v>
      </c>
      <c r="Q34">
        <v>1</v>
      </c>
      <c r="R34">
        <v>1.11111</v>
      </c>
      <c r="Y34" s="1"/>
      <c r="Z34" t="s">
        <v>1217</v>
      </c>
      <c r="AA34">
        <v>133</v>
      </c>
      <c r="AB34">
        <v>6</v>
      </c>
      <c r="AC34">
        <v>1</v>
      </c>
      <c r="AD34">
        <v>2017.71</v>
      </c>
    </row>
    <row r="35" spans="2:30">
      <c r="B35" t="s">
        <v>1211</v>
      </c>
      <c r="C35">
        <v>120</v>
      </c>
      <c r="D35">
        <v>9</v>
      </c>
      <c r="E35">
        <v>1</v>
      </c>
      <c r="F35">
        <v>3.7225899999999998</v>
      </c>
      <c r="N35" t="s">
        <v>1215</v>
      </c>
      <c r="O35">
        <v>199</v>
      </c>
      <c r="P35">
        <v>7</v>
      </c>
      <c r="Q35">
        <v>1</v>
      </c>
      <c r="R35">
        <v>1.23214</v>
      </c>
      <c r="Y35" s="1"/>
      <c r="Z35" t="s">
        <v>1217</v>
      </c>
      <c r="AA35">
        <v>133</v>
      </c>
      <c r="AB35">
        <v>7</v>
      </c>
      <c r="AC35">
        <v>1</v>
      </c>
      <c r="AD35">
        <v>558.57100000000003</v>
      </c>
    </row>
    <row r="36" spans="2:30">
      <c r="B36" t="s">
        <v>1211</v>
      </c>
      <c r="C36">
        <v>120</v>
      </c>
      <c r="D36">
        <v>10</v>
      </c>
      <c r="E36">
        <v>1</v>
      </c>
      <c r="F36">
        <v>2.82456</v>
      </c>
      <c r="N36" t="s">
        <v>1215</v>
      </c>
      <c r="O36">
        <v>199</v>
      </c>
      <c r="P36">
        <v>8</v>
      </c>
      <c r="Q36">
        <v>1</v>
      </c>
      <c r="R36">
        <v>0.75471699999999997</v>
      </c>
      <c r="Y36" s="1"/>
      <c r="Z36" t="s">
        <v>1217</v>
      </c>
      <c r="AA36">
        <v>133</v>
      </c>
      <c r="AB36">
        <v>8</v>
      </c>
      <c r="AC36">
        <v>1</v>
      </c>
      <c r="AD36">
        <v>4899.29</v>
      </c>
    </row>
    <row r="37" spans="2:30">
      <c r="B37" t="s">
        <v>1211</v>
      </c>
      <c r="C37">
        <v>120</v>
      </c>
      <c r="D37">
        <v>11</v>
      </c>
      <c r="E37">
        <v>1</v>
      </c>
      <c r="F37">
        <v>2.9802200000000001</v>
      </c>
      <c r="N37" t="s">
        <v>1215</v>
      </c>
      <c r="O37">
        <v>199</v>
      </c>
      <c r="P37">
        <v>9</v>
      </c>
      <c r="Q37">
        <v>1</v>
      </c>
      <c r="R37">
        <v>1.7843100000000001</v>
      </c>
      <c r="Y37" s="1"/>
      <c r="Z37" t="s">
        <v>1217</v>
      </c>
      <c r="AA37">
        <v>133</v>
      </c>
      <c r="AB37">
        <v>9</v>
      </c>
      <c r="AC37">
        <v>1</v>
      </c>
      <c r="AD37">
        <v>4506.71</v>
      </c>
    </row>
    <row r="38" spans="2:30">
      <c r="B38" t="s">
        <v>1211</v>
      </c>
      <c r="C38">
        <v>120</v>
      </c>
      <c r="D38">
        <v>12</v>
      </c>
      <c r="E38">
        <v>1</v>
      </c>
      <c r="F38">
        <v>3.5168499999999998</v>
      </c>
      <c r="N38" t="s">
        <v>1215</v>
      </c>
      <c r="O38">
        <v>199</v>
      </c>
      <c r="P38">
        <v>10</v>
      </c>
      <c r="Q38">
        <v>1</v>
      </c>
      <c r="R38">
        <v>0.70909100000000003</v>
      </c>
      <c r="Y38" s="1"/>
      <c r="Z38" t="s">
        <v>1217</v>
      </c>
      <c r="AA38">
        <v>133</v>
      </c>
      <c r="AB38">
        <v>10</v>
      </c>
      <c r="AC38">
        <v>1</v>
      </c>
      <c r="AD38">
        <v>4835</v>
      </c>
    </row>
    <row r="39" spans="2:30">
      <c r="B39" t="s">
        <v>1211</v>
      </c>
      <c r="C39">
        <v>120</v>
      </c>
      <c r="D39">
        <v>13</v>
      </c>
      <c r="E39">
        <v>1</v>
      </c>
      <c r="F39">
        <v>3.4157299999999999</v>
      </c>
      <c r="N39" t="s">
        <v>1215</v>
      </c>
      <c r="O39">
        <v>199</v>
      </c>
      <c r="P39">
        <v>11</v>
      </c>
      <c r="Q39">
        <v>1</v>
      </c>
      <c r="R39">
        <v>1.0566</v>
      </c>
      <c r="Y39" s="1"/>
      <c r="Z39" t="s">
        <v>1217</v>
      </c>
      <c r="AA39">
        <v>133</v>
      </c>
      <c r="AB39">
        <v>11</v>
      </c>
      <c r="AC39">
        <v>1</v>
      </c>
      <c r="AD39">
        <v>1524.43</v>
      </c>
    </row>
    <row r="40" spans="2:30">
      <c r="B40" t="s">
        <v>1211</v>
      </c>
      <c r="C40">
        <v>120</v>
      </c>
      <c r="D40">
        <v>14</v>
      </c>
      <c r="E40">
        <v>1</v>
      </c>
      <c r="F40">
        <v>2.5167799999999998</v>
      </c>
      <c r="N40" t="s">
        <v>1215</v>
      </c>
      <c r="O40">
        <v>199</v>
      </c>
      <c r="P40">
        <v>12</v>
      </c>
      <c r="Q40">
        <v>1</v>
      </c>
      <c r="R40">
        <v>0.66037699999999999</v>
      </c>
      <c r="Y40" s="1"/>
      <c r="Z40" t="s">
        <v>1217</v>
      </c>
      <c r="AA40">
        <v>133</v>
      </c>
      <c r="AB40">
        <v>12</v>
      </c>
      <c r="AC40">
        <v>1</v>
      </c>
      <c r="AD40">
        <v>2918.71</v>
      </c>
    </row>
    <row r="41" spans="2:30">
      <c r="B41" t="s">
        <v>1211</v>
      </c>
      <c r="C41">
        <v>120</v>
      </c>
      <c r="D41">
        <v>15</v>
      </c>
      <c r="E41">
        <v>1</v>
      </c>
      <c r="F41">
        <v>2.6071399999999998</v>
      </c>
      <c r="N41" t="s">
        <v>1215</v>
      </c>
      <c r="O41">
        <v>199</v>
      </c>
      <c r="P41">
        <v>13</v>
      </c>
      <c r="Q41">
        <v>1</v>
      </c>
      <c r="R41">
        <v>0.5</v>
      </c>
      <c r="Y41" s="1"/>
      <c r="Z41" t="s">
        <v>1217</v>
      </c>
      <c r="AA41">
        <v>133</v>
      </c>
      <c r="AB41">
        <v>13</v>
      </c>
      <c r="AC41">
        <v>1</v>
      </c>
      <c r="AD41">
        <v>2949.29</v>
      </c>
    </row>
    <row r="42" spans="2:30">
      <c r="B42" t="s">
        <v>1211</v>
      </c>
      <c r="C42">
        <v>120</v>
      </c>
      <c r="D42">
        <v>16</v>
      </c>
      <c r="E42">
        <v>1</v>
      </c>
      <c r="F42">
        <v>2.6318199999999998</v>
      </c>
      <c r="N42" t="s">
        <v>1215</v>
      </c>
      <c r="O42">
        <v>199</v>
      </c>
      <c r="P42">
        <v>14</v>
      </c>
      <c r="Q42">
        <v>1</v>
      </c>
      <c r="R42">
        <v>0.47169800000000001</v>
      </c>
      <c r="Y42" s="1"/>
      <c r="Z42" t="s">
        <v>1217</v>
      </c>
      <c r="AA42">
        <v>133</v>
      </c>
      <c r="AB42">
        <v>14</v>
      </c>
      <c r="AC42">
        <v>1</v>
      </c>
      <c r="AD42">
        <v>1179</v>
      </c>
    </row>
    <row r="43" spans="2:30">
      <c r="B43" t="s">
        <v>1211</v>
      </c>
      <c r="C43">
        <v>120</v>
      </c>
      <c r="D43">
        <v>17</v>
      </c>
      <c r="E43">
        <v>1</v>
      </c>
      <c r="F43">
        <v>2.8396400000000002</v>
      </c>
      <c r="N43" t="s">
        <v>1215</v>
      </c>
      <c r="O43">
        <v>199</v>
      </c>
      <c r="P43">
        <v>15</v>
      </c>
      <c r="Q43">
        <v>1</v>
      </c>
      <c r="R43">
        <v>0.30188700000000002</v>
      </c>
      <c r="Y43" s="1"/>
      <c r="Z43" t="s">
        <v>1217</v>
      </c>
      <c r="AA43">
        <v>133</v>
      </c>
      <c r="AB43">
        <v>15</v>
      </c>
      <c r="AC43">
        <v>1</v>
      </c>
      <c r="AD43">
        <v>3371.29</v>
      </c>
    </row>
    <row r="44" spans="2:30">
      <c r="B44" t="s">
        <v>1211</v>
      </c>
      <c r="C44">
        <v>120</v>
      </c>
      <c r="D44">
        <v>18</v>
      </c>
      <c r="E44">
        <v>1</v>
      </c>
      <c r="F44">
        <v>3.5928399999999998</v>
      </c>
      <c r="N44" t="s">
        <v>1215</v>
      </c>
      <c r="O44">
        <v>199</v>
      </c>
      <c r="P44">
        <v>16</v>
      </c>
      <c r="Q44">
        <v>1</v>
      </c>
      <c r="R44">
        <v>0.52830200000000005</v>
      </c>
      <c r="Y44" s="1"/>
      <c r="Z44" s="305" t="s">
        <v>1217</v>
      </c>
      <c r="AA44" s="305">
        <v>133</v>
      </c>
      <c r="AB44" s="305">
        <v>16</v>
      </c>
      <c r="AC44" s="305">
        <v>1</v>
      </c>
      <c r="AD44" s="305">
        <v>5203.88</v>
      </c>
    </row>
    <row r="45" spans="2:30">
      <c r="B45" t="s">
        <v>1211</v>
      </c>
      <c r="C45">
        <v>120</v>
      </c>
      <c r="D45">
        <v>19</v>
      </c>
      <c r="E45">
        <v>1</v>
      </c>
      <c r="F45">
        <v>3.3024300000000002</v>
      </c>
      <c r="N45" t="s">
        <v>1215</v>
      </c>
      <c r="O45">
        <v>199</v>
      </c>
      <c r="P45">
        <v>17</v>
      </c>
      <c r="Q45">
        <v>1</v>
      </c>
      <c r="R45">
        <v>0.16981099999999999</v>
      </c>
      <c r="Y45" s="1"/>
    </row>
    <row r="46" spans="2:30">
      <c r="B46" t="s">
        <v>1211</v>
      </c>
      <c r="C46">
        <v>120</v>
      </c>
      <c r="D46">
        <v>20</v>
      </c>
      <c r="E46">
        <v>1</v>
      </c>
      <c r="F46">
        <v>3.1133799999999998</v>
      </c>
      <c r="N46" t="s">
        <v>1215</v>
      </c>
      <c r="O46">
        <v>199</v>
      </c>
      <c r="P46">
        <v>18</v>
      </c>
      <c r="Q46">
        <v>1</v>
      </c>
      <c r="R46">
        <v>0.37735800000000003</v>
      </c>
      <c r="Y46" s="1"/>
    </row>
    <row r="47" spans="2:30">
      <c r="B47" t="s">
        <v>1211</v>
      </c>
      <c r="C47">
        <v>120</v>
      </c>
      <c r="D47">
        <v>21</v>
      </c>
      <c r="E47">
        <v>1</v>
      </c>
      <c r="F47">
        <v>3.8443000000000001</v>
      </c>
      <c r="N47" t="s">
        <v>1215</v>
      </c>
      <c r="O47">
        <v>199</v>
      </c>
      <c r="P47">
        <v>19</v>
      </c>
      <c r="Q47">
        <v>1</v>
      </c>
      <c r="R47">
        <v>0.38461499999999998</v>
      </c>
      <c r="Y47" s="1"/>
    </row>
    <row r="48" spans="2:30">
      <c r="B48" t="s">
        <v>1211</v>
      </c>
      <c r="C48">
        <v>120</v>
      </c>
      <c r="D48">
        <v>22</v>
      </c>
      <c r="E48">
        <v>1</v>
      </c>
      <c r="F48">
        <v>3.1880500000000001</v>
      </c>
      <c r="N48" t="s">
        <v>1215</v>
      </c>
      <c r="O48">
        <v>199</v>
      </c>
      <c r="P48">
        <v>20</v>
      </c>
      <c r="Q48">
        <v>1</v>
      </c>
      <c r="R48">
        <v>0.59615399999999996</v>
      </c>
      <c r="Y48" s="1"/>
    </row>
    <row r="49" spans="2:25">
      <c r="B49" t="s">
        <v>1211</v>
      </c>
      <c r="C49">
        <v>120</v>
      </c>
      <c r="D49">
        <v>23</v>
      </c>
      <c r="E49">
        <v>1</v>
      </c>
      <c r="F49">
        <v>1.7455000000000001</v>
      </c>
      <c r="N49" t="s">
        <v>1215</v>
      </c>
      <c r="O49">
        <v>199</v>
      </c>
      <c r="P49">
        <v>21</v>
      </c>
      <c r="Q49">
        <v>1</v>
      </c>
      <c r="R49">
        <v>0.37036999999999998</v>
      </c>
      <c r="Y49" s="1"/>
    </row>
    <row r="50" spans="2:25">
      <c r="B50" t="s">
        <v>1211</v>
      </c>
      <c r="C50">
        <v>120</v>
      </c>
      <c r="D50">
        <v>24</v>
      </c>
      <c r="E50">
        <v>1</v>
      </c>
      <c r="F50">
        <v>0.93288599999999999</v>
      </c>
      <c r="N50" t="s">
        <v>1215</v>
      </c>
      <c r="O50">
        <v>199</v>
      </c>
      <c r="P50">
        <v>22</v>
      </c>
      <c r="Q50">
        <v>1</v>
      </c>
      <c r="R50">
        <v>0.17857100000000001</v>
      </c>
      <c r="Y50" s="1"/>
    </row>
    <row r="51" spans="2:25">
      <c r="B51" t="s">
        <v>1211</v>
      </c>
      <c r="C51">
        <v>120</v>
      </c>
      <c r="D51">
        <v>25</v>
      </c>
      <c r="E51">
        <v>1</v>
      </c>
      <c r="F51">
        <v>1.12967</v>
      </c>
      <c r="N51" s="305" t="s">
        <v>1215</v>
      </c>
      <c r="O51" s="305">
        <v>199</v>
      </c>
      <c r="P51" s="305">
        <v>23</v>
      </c>
      <c r="Q51" s="305">
        <v>1</v>
      </c>
      <c r="R51" s="305">
        <v>0.5</v>
      </c>
      <c r="Y51" s="1"/>
    </row>
    <row r="52" spans="2:25">
      <c r="B52" t="s">
        <v>1211</v>
      </c>
      <c r="C52">
        <v>120</v>
      </c>
      <c r="D52">
        <v>26</v>
      </c>
      <c r="E52">
        <v>1</v>
      </c>
      <c r="F52">
        <v>1.8752800000000001</v>
      </c>
      <c r="Y52" s="1"/>
    </row>
    <row r="53" spans="2:25">
      <c r="B53" t="s">
        <v>1211</v>
      </c>
      <c r="C53">
        <v>120</v>
      </c>
      <c r="D53">
        <v>27</v>
      </c>
      <c r="E53">
        <v>1</v>
      </c>
      <c r="F53">
        <v>2.1921400000000002</v>
      </c>
      <c r="Y53" s="1"/>
    </row>
    <row r="54" spans="2:25">
      <c r="B54" t="s">
        <v>1211</v>
      </c>
      <c r="C54">
        <v>120</v>
      </c>
      <c r="D54">
        <v>28</v>
      </c>
      <c r="E54">
        <v>1</v>
      </c>
      <c r="F54">
        <v>1.54688</v>
      </c>
      <c r="Y54" s="1"/>
    </row>
    <row r="55" spans="2:25">
      <c r="B55" t="s">
        <v>1211</v>
      </c>
      <c r="C55">
        <v>120</v>
      </c>
      <c r="D55">
        <v>29</v>
      </c>
      <c r="E55">
        <v>1</v>
      </c>
      <c r="F55">
        <v>2.1173799999999998</v>
      </c>
      <c r="Y55" s="1"/>
    </row>
    <row r="56" spans="2:25">
      <c r="B56" t="s">
        <v>1211</v>
      </c>
      <c r="C56">
        <v>120</v>
      </c>
      <c r="D56">
        <v>30</v>
      </c>
      <c r="E56">
        <v>1</v>
      </c>
      <c r="F56">
        <v>2.1710500000000001</v>
      </c>
      <c r="Y56" s="1"/>
    </row>
    <row r="57" spans="2:25">
      <c r="B57" t="s">
        <v>1211</v>
      </c>
      <c r="C57">
        <v>120</v>
      </c>
      <c r="D57">
        <v>31</v>
      </c>
      <c r="E57">
        <v>1</v>
      </c>
      <c r="F57">
        <v>2.1519300000000001</v>
      </c>
      <c r="Y57" s="1"/>
    </row>
    <row r="58" spans="2:25">
      <c r="B58" t="s">
        <v>1211</v>
      </c>
      <c r="C58">
        <v>120</v>
      </c>
      <c r="D58">
        <v>32</v>
      </c>
      <c r="E58">
        <v>1</v>
      </c>
      <c r="F58">
        <v>1.1168499999999999</v>
      </c>
      <c r="Y58" s="1"/>
    </row>
    <row r="59" spans="2:25">
      <c r="B59" t="s">
        <v>1211</v>
      </c>
      <c r="C59">
        <v>120</v>
      </c>
      <c r="D59">
        <v>33</v>
      </c>
      <c r="E59">
        <v>1</v>
      </c>
      <c r="F59">
        <v>0.97603499999999999</v>
      </c>
      <c r="Y59" s="1"/>
    </row>
    <row r="60" spans="2:25">
      <c r="B60" t="s">
        <v>1211</v>
      </c>
      <c r="C60">
        <v>120</v>
      </c>
      <c r="D60">
        <v>34</v>
      </c>
      <c r="E60">
        <v>1</v>
      </c>
      <c r="F60">
        <v>1.9592799999999999</v>
      </c>
      <c r="Y60" s="1"/>
    </row>
    <row r="61" spans="2:25">
      <c r="B61" t="s">
        <v>1211</v>
      </c>
      <c r="C61">
        <v>120</v>
      </c>
      <c r="D61">
        <v>35</v>
      </c>
      <c r="E61">
        <v>1</v>
      </c>
      <c r="F61">
        <v>2.4013499999999999</v>
      </c>
      <c r="Y61" s="1"/>
    </row>
    <row r="62" spans="2:25">
      <c r="B62" t="s">
        <v>1211</v>
      </c>
      <c r="C62">
        <v>120</v>
      </c>
      <c r="D62">
        <v>36</v>
      </c>
      <c r="E62">
        <v>1</v>
      </c>
      <c r="F62">
        <v>1.4571400000000001</v>
      </c>
      <c r="Y62" s="1"/>
    </row>
    <row r="63" spans="2:25">
      <c r="B63" t="s">
        <v>1211</v>
      </c>
      <c r="C63">
        <v>120</v>
      </c>
      <c r="D63">
        <v>37</v>
      </c>
      <c r="E63">
        <v>1</v>
      </c>
      <c r="F63">
        <v>1.8421099999999999</v>
      </c>
      <c r="Y63" s="1"/>
    </row>
    <row r="64" spans="2:25">
      <c r="B64" t="s">
        <v>1211</v>
      </c>
      <c r="C64">
        <v>120</v>
      </c>
      <c r="D64">
        <v>38</v>
      </c>
      <c r="E64">
        <v>1</v>
      </c>
      <c r="F64">
        <v>1.92747</v>
      </c>
      <c r="Y64" s="1"/>
    </row>
    <row r="65" spans="2:25">
      <c r="B65" t="s">
        <v>1211</v>
      </c>
      <c r="C65">
        <v>120</v>
      </c>
      <c r="D65">
        <v>39</v>
      </c>
      <c r="E65">
        <v>1</v>
      </c>
      <c r="F65">
        <v>0.84977599999999998</v>
      </c>
      <c r="Y65" s="1"/>
    </row>
    <row r="66" spans="2:25">
      <c r="B66" t="s">
        <v>1211</v>
      </c>
      <c r="C66">
        <v>120</v>
      </c>
      <c r="D66">
        <v>40</v>
      </c>
      <c r="E66">
        <v>1</v>
      </c>
      <c r="F66">
        <v>0.81264099999999995</v>
      </c>
      <c r="Y66" s="1"/>
    </row>
    <row r="67" spans="2:25">
      <c r="B67" t="s">
        <v>1211</v>
      </c>
      <c r="C67">
        <v>120</v>
      </c>
      <c r="D67">
        <v>41</v>
      </c>
      <c r="E67">
        <v>1</v>
      </c>
      <c r="F67">
        <v>1.2796400000000001</v>
      </c>
      <c r="Y67" s="1"/>
    </row>
    <row r="68" spans="2:25">
      <c r="B68" t="s">
        <v>1211</v>
      </c>
      <c r="C68">
        <v>120</v>
      </c>
      <c r="D68">
        <v>42</v>
      </c>
      <c r="E68">
        <v>1</v>
      </c>
      <c r="F68">
        <v>1.9729099999999999</v>
      </c>
      <c r="Y68" s="1"/>
    </row>
    <row r="69" spans="2:25">
      <c r="B69" t="s">
        <v>1211</v>
      </c>
      <c r="C69">
        <v>120</v>
      </c>
      <c r="D69">
        <v>43</v>
      </c>
      <c r="E69">
        <v>1</v>
      </c>
      <c r="F69">
        <v>1.0067299999999999</v>
      </c>
      <c r="Y69" s="1"/>
    </row>
    <row r="70" spans="2:25">
      <c r="B70" t="s">
        <v>1211</v>
      </c>
      <c r="C70">
        <v>120</v>
      </c>
      <c r="D70">
        <v>44</v>
      </c>
      <c r="E70">
        <v>1</v>
      </c>
      <c r="F70">
        <v>1.42411</v>
      </c>
      <c r="Y70" s="1"/>
    </row>
    <row r="71" spans="2:25">
      <c r="Y71" s="1"/>
    </row>
    <row r="72" spans="2:25">
      <c r="Y72" s="1"/>
    </row>
    <row r="73" spans="2:25">
      <c r="Y73" s="1"/>
    </row>
    <row r="74" spans="2:25">
      <c r="Y74" s="1"/>
    </row>
    <row r="75" spans="2:25">
      <c r="Y75" s="1"/>
    </row>
    <row r="76" spans="2:25">
      <c r="Y76" s="1"/>
    </row>
    <row r="77" spans="2:25">
      <c r="Y77" s="1"/>
    </row>
    <row r="78" spans="2:25">
      <c r="Y78" s="1"/>
    </row>
    <row r="79" spans="2:25">
      <c r="Y79" s="1"/>
    </row>
    <row r="80" spans="2:25">
      <c r="Y80" s="1"/>
    </row>
    <row r="81" spans="25:25">
      <c r="Y81" s="1"/>
    </row>
    <row r="82" spans="25:25">
      <c r="Y82" s="1"/>
    </row>
    <row r="83" spans="25:25">
      <c r="Y83" s="1"/>
    </row>
    <row r="84" spans="25:25">
      <c r="Y84" s="1"/>
    </row>
    <row r="85" spans="25:25">
      <c r="Y85" s="1"/>
    </row>
    <row r="86" spans="25:25">
      <c r="Y86" s="1"/>
    </row>
    <row r="87" spans="25:25">
      <c r="Y87" s="1"/>
    </row>
    <row r="88" spans="25:25">
      <c r="Y88" s="1"/>
    </row>
    <row r="89" spans="25:25">
      <c r="Y89" s="1"/>
    </row>
    <row r="90" spans="25:25">
      <c r="Y90" s="1"/>
    </row>
    <row r="91" spans="25:25">
      <c r="Y91" s="1"/>
    </row>
    <row r="92" spans="25:25">
      <c r="Y92" s="1"/>
    </row>
    <row r="93" spans="25:25">
      <c r="Y93" s="1"/>
    </row>
    <row r="94" spans="25:25">
      <c r="Y94" s="1"/>
    </row>
    <row r="95" spans="25:25">
      <c r="Y95" s="1"/>
    </row>
    <row r="96" spans="25:25">
      <c r="Y96" s="1"/>
    </row>
    <row r="97" spans="25:25">
      <c r="Y97" s="1"/>
    </row>
    <row r="98" spans="25:25">
      <c r="Y98" s="1"/>
    </row>
    <row r="99" spans="25:25">
      <c r="Y99" s="1"/>
    </row>
    <row r="100" spans="25:25">
      <c r="Y100" s="1"/>
    </row>
    <row r="101" spans="25:25">
      <c r="Y101" s="1"/>
    </row>
    <row r="102" spans="25:25">
      <c r="Y102" s="1"/>
    </row>
    <row r="103" spans="25:25">
      <c r="Y103" s="1"/>
    </row>
    <row r="104" spans="25:25">
      <c r="Y104" s="1"/>
    </row>
    <row r="105" spans="25:25">
      <c r="Y105" s="1"/>
    </row>
    <row r="106" spans="25:25">
      <c r="Y106" s="1"/>
    </row>
    <row r="107" spans="25:25">
      <c r="Y107" s="1"/>
    </row>
    <row r="108" spans="25:25">
      <c r="Y108" s="1"/>
    </row>
    <row r="109" spans="25:25">
      <c r="Y109" s="1"/>
    </row>
    <row r="110" spans="25:25">
      <c r="Y110" s="1"/>
    </row>
    <row r="111" spans="25:25">
      <c r="Y111" s="1"/>
    </row>
    <row r="112" spans="25:25">
      <c r="Y112" s="1"/>
    </row>
    <row r="113" spans="25:25">
      <c r="Y113" s="1"/>
    </row>
    <row r="114" spans="25:25">
      <c r="Y114" s="1"/>
    </row>
    <row r="115" spans="25:25">
      <c r="Y115" s="1"/>
    </row>
    <row r="116" spans="25:25">
      <c r="Y116" s="1"/>
    </row>
    <row r="117" spans="25:25">
      <c r="Y117" s="1"/>
    </row>
    <row r="118" spans="25:25">
      <c r="Y118" s="1"/>
    </row>
    <row r="119" spans="25:25">
      <c r="Y119" s="1"/>
    </row>
    <row r="120" spans="25:25">
      <c r="Y120" s="1"/>
    </row>
    <row r="121" spans="25:25">
      <c r="Y121" s="1"/>
    </row>
    <row r="122" spans="25:25">
      <c r="Y122" s="1"/>
    </row>
    <row r="123" spans="25:25">
      <c r="Y123" s="1"/>
    </row>
    <row r="124" spans="25:25">
      <c r="Y124" s="1"/>
    </row>
    <row r="125" spans="25:25">
      <c r="Y125" s="1"/>
    </row>
    <row r="126" spans="25:25">
      <c r="Y126" s="1"/>
    </row>
    <row r="127" spans="25:25">
      <c r="Y127" s="1"/>
    </row>
    <row r="128" spans="25:25">
      <c r="Y128" s="1"/>
    </row>
    <row r="129" spans="25:25">
      <c r="Y129" s="1"/>
    </row>
    <row r="130" spans="25:25">
      <c r="Y130" s="1"/>
    </row>
    <row r="131" spans="25:25">
      <c r="Y131" s="1"/>
    </row>
    <row r="132" spans="25:25">
      <c r="Y132" s="1"/>
    </row>
    <row r="133" spans="25:25">
      <c r="Y133" s="1"/>
    </row>
    <row r="134" spans="25:25">
      <c r="Y134" s="1"/>
    </row>
    <row r="135" spans="25:25">
      <c r="Y135" s="1"/>
    </row>
    <row r="136" spans="25:25">
      <c r="Y136" s="1"/>
    </row>
    <row r="137" spans="25:25">
      <c r="Y137" s="1"/>
    </row>
    <row r="138" spans="25:25">
      <c r="Y138" s="1"/>
    </row>
    <row r="139" spans="25:25">
      <c r="Y139" s="1"/>
    </row>
    <row r="140" spans="25:25">
      <c r="Y140" s="1"/>
    </row>
    <row r="141" spans="25:25">
      <c r="Y141" s="1"/>
    </row>
    <row r="142" spans="25:25">
      <c r="Y142" s="1"/>
    </row>
    <row r="143" spans="25:25">
      <c r="Y143" s="1"/>
    </row>
    <row r="144" spans="25:25">
      <c r="Y144" s="1"/>
    </row>
    <row r="145" spans="25:25">
      <c r="Y145" s="1"/>
    </row>
    <row r="146" spans="25:25">
      <c r="Y146" s="1"/>
    </row>
    <row r="147" spans="25:25">
      <c r="Y147" s="1"/>
    </row>
    <row r="148" spans="25:25">
      <c r="Y148" s="1"/>
    </row>
    <row r="149" spans="25:25">
      <c r="Y149" s="1"/>
    </row>
    <row r="150" spans="25:25">
      <c r="Y150" s="1"/>
    </row>
    <row r="151" spans="25:25">
      <c r="Y151" s="1"/>
    </row>
    <row r="152" spans="25:25">
      <c r="Y152" s="1"/>
    </row>
    <row r="153" spans="25:25">
      <c r="Y153" s="1"/>
    </row>
    <row r="154" spans="25:25">
      <c r="Y154" s="1"/>
    </row>
    <row r="155" spans="25:25">
      <c r="Y155" s="1"/>
    </row>
    <row r="156" spans="25:25">
      <c r="Y156" s="1"/>
    </row>
    <row r="157" spans="25:25">
      <c r="Y157" s="1"/>
    </row>
    <row r="158" spans="25:25">
      <c r="Y158" s="1"/>
    </row>
    <row r="159" spans="25:25">
      <c r="Y159" s="1"/>
    </row>
    <row r="160" spans="25:25">
      <c r="Y160" s="1"/>
    </row>
    <row r="161" spans="25:25">
      <c r="Y161" s="1"/>
    </row>
    <row r="162" spans="25:25">
      <c r="Y162" s="1"/>
    </row>
    <row r="163" spans="25:25">
      <c r="Y163" s="1"/>
    </row>
    <row r="164" spans="25:25">
      <c r="Y164" s="1"/>
    </row>
    <row r="165" spans="25:25">
      <c r="Y165" s="1"/>
    </row>
    <row r="166" spans="25:25">
      <c r="Y166" s="1"/>
    </row>
    <row r="167" spans="25:25">
      <c r="Y167" s="1"/>
    </row>
    <row r="168" spans="25:25">
      <c r="Y168" s="1"/>
    </row>
    <row r="169" spans="25:25">
      <c r="Y169" s="1"/>
    </row>
    <row r="170" spans="25:25">
      <c r="Y170" s="1"/>
    </row>
    <row r="171" spans="25:25">
      <c r="Y171" s="1"/>
    </row>
    <row r="172" spans="25:25">
      <c r="Y172" s="1"/>
    </row>
    <row r="173" spans="25:25">
      <c r="Y173" s="1"/>
    </row>
    <row r="174" spans="25:25">
      <c r="Y174" s="1"/>
    </row>
    <row r="175" spans="25:25">
      <c r="Y175" s="1"/>
    </row>
    <row r="176" spans="25:25">
      <c r="Y176" s="1"/>
    </row>
    <row r="177" spans="25:25">
      <c r="Y177" s="1"/>
    </row>
    <row r="178" spans="25:25">
      <c r="Y178" s="1"/>
    </row>
    <row r="179" spans="25:25">
      <c r="Y179" s="1"/>
    </row>
    <row r="180" spans="25:25">
      <c r="Y180" s="1"/>
    </row>
    <row r="181" spans="25:25">
      <c r="Y181" s="1"/>
    </row>
    <row r="182" spans="25:25">
      <c r="Y182" s="1"/>
    </row>
    <row r="183" spans="25:25">
      <c r="Y183" s="1"/>
    </row>
    <row r="184" spans="25:25">
      <c r="Y184" s="1"/>
    </row>
    <row r="185" spans="25:25">
      <c r="Y185" s="1"/>
    </row>
    <row r="186" spans="25:25">
      <c r="Y186" s="1"/>
    </row>
    <row r="187" spans="25:25">
      <c r="Y187" s="1"/>
    </row>
    <row r="188" spans="25:25">
      <c r="Y188" s="1"/>
    </row>
    <row r="189" spans="25:25">
      <c r="Y189" s="1"/>
    </row>
    <row r="190" spans="25:25">
      <c r="Y190" s="1"/>
    </row>
    <row r="191" spans="25:25">
      <c r="Y191" s="1"/>
    </row>
    <row r="192" spans="25:25">
      <c r="Y192" s="1"/>
    </row>
    <row r="193" spans="25:25">
      <c r="Y193" s="1"/>
    </row>
    <row r="194" spans="25:25">
      <c r="Y194" s="1"/>
    </row>
    <row r="195" spans="25:25">
      <c r="Y195" s="1"/>
    </row>
    <row r="196" spans="25:25">
      <c r="Y196" s="1"/>
    </row>
    <row r="197" spans="25:25">
      <c r="Y197" s="1"/>
    </row>
    <row r="198" spans="25:25">
      <c r="Y198" s="1"/>
    </row>
    <row r="199" spans="25:25">
      <c r="Y199" s="1"/>
    </row>
    <row r="200" spans="25:25">
      <c r="Y200" s="1"/>
    </row>
    <row r="201" spans="25:25">
      <c r="Y201" s="1"/>
    </row>
    <row r="202" spans="25:25">
      <c r="Y202" s="1"/>
    </row>
    <row r="203" spans="25:25">
      <c r="Y203" s="1"/>
    </row>
    <row r="204" spans="25:25">
      <c r="Y204" s="1"/>
    </row>
    <row r="205" spans="25:25">
      <c r="Y205" s="1"/>
    </row>
    <row r="206" spans="25:25">
      <c r="Y206" s="1"/>
    </row>
    <row r="207" spans="25:25">
      <c r="Y207" s="1"/>
    </row>
    <row r="208" spans="25:25">
      <c r="Y208" s="1"/>
    </row>
    <row r="209" spans="25:25">
      <c r="Y209" s="1"/>
    </row>
    <row r="210" spans="25:25">
      <c r="Y210" s="1"/>
    </row>
    <row r="211" spans="25:25">
      <c r="Y211" s="1"/>
    </row>
    <row r="212" spans="25:25">
      <c r="Y212" s="1"/>
    </row>
    <row r="213" spans="25:25">
      <c r="Y213" s="1"/>
    </row>
    <row r="214" spans="25:25">
      <c r="Y214" s="1"/>
    </row>
  </sheetData>
  <phoneticPr fontId="1"/>
  <pageMargins left="0.7" right="0.7" top="0.75" bottom="0.75" header="0.3" footer="0.3"/>
  <pageSetup paperSize="262" orientation="landscape" horizontalDpi="360" verticalDpi="360" r:id="rId1"/>
  <drawing r:id="rId2"/>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ワークシート</vt:lpstr>
      </vt:variant>
      <vt:variant>
        <vt:i4>8</vt:i4>
      </vt:variant>
    </vt:vector>
  </HeadingPairs>
  <TitlesOfParts>
    <vt:vector size="8" baseType="lpstr">
      <vt:lpstr>Fig2ab_EDFig5ab_replicate1</vt:lpstr>
      <vt:lpstr>Fig2ab_EDFig5ab_replicate2</vt:lpstr>
      <vt:lpstr>Fig2ab_EDFig5ab_replicate3</vt:lpstr>
      <vt:lpstr>Fig2ab_EDFig5ab_Summary</vt:lpstr>
      <vt:lpstr>Fig2def_EDFig5mno_replicate1</vt:lpstr>
      <vt:lpstr>Fig2def_EDFig5mno_replicate2</vt:lpstr>
      <vt:lpstr>Fig2def_EDFig5mno_replicate3</vt:lpstr>
      <vt:lpstr>Fig2def_Supporting data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森田 梨津子</dc:creator>
  <cp:lastModifiedBy>森田 梨津子</cp:lastModifiedBy>
  <dcterms:created xsi:type="dcterms:W3CDTF">2020-12-18T09:32:08Z</dcterms:created>
  <dcterms:modified xsi:type="dcterms:W3CDTF">2021-04-19T08:00:40Z</dcterms:modified>
</cp:coreProperties>
</file>