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rasgerya/Documents/taras/papers/Bercovici_2D/rerevised/"/>
    </mc:Choice>
  </mc:AlternateContent>
  <xr:revisionPtr revIDLastSave="0" documentId="13_ncr:1_{1D2F5A9B-9A9F-E742-87A6-12C3B0A22551}" xr6:coauthVersionLast="45" xr6:coauthVersionMax="45" xr10:uidLastSave="{00000000-0000-0000-0000-000000000000}"/>
  <bookViews>
    <workbookView xWindow="60" yWindow="460" windowWidth="26820" windowHeight="16340" firstSheet="1" activeTab="2" xr2:uid="{9D18AE49-18D7-D54F-AD79-DF3495D6CEDA}"/>
  </bookViews>
  <sheets>
    <sheet name="Radius" sheetId="1" r:id="rId1"/>
    <sheet name="Fig.2b_xbeq169" sheetId="4" r:id="rId2"/>
    <sheet name="Fig.2d_Boston2014" sheetId="3" r:id="rId3"/>
  </sheets>
  <definedNames>
    <definedName name="solver_adj" localSheetId="0" hidden="1">Radius!$O$10:$Q$10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itr" localSheetId="0" hidden="1">2147483647</definedName>
    <definedName name="solver_lin" localSheetId="0" hidden="1">2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opt" localSheetId="0" hidden="1">Radius!$R$10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9" i="4" l="1"/>
  <c r="C28" i="4"/>
  <c r="C27" i="4"/>
  <c r="C26" i="4"/>
  <c r="C25" i="4"/>
  <c r="C24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C4" i="4"/>
  <c r="C3" i="4"/>
  <c r="C2" i="4"/>
  <c r="E212" i="3" l="1"/>
  <c r="D212" i="3"/>
  <c r="G212" i="3" s="1"/>
  <c r="E211" i="3"/>
  <c r="D211" i="3"/>
  <c r="G211" i="3" s="1"/>
  <c r="E210" i="3"/>
  <c r="D210" i="3"/>
  <c r="G210" i="3" s="1"/>
  <c r="E209" i="3"/>
  <c r="D209" i="3"/>
  <c r="G209" i="3" s="1"/>
  <c r="E208" i="3"/>
  <c r="D208" i="3"/>
  <c r="G208" i="3" s="1"/>
  <c r="E207" i="3"/>
  <c r="F207" i="3" s="1"/>
  <c r="H207" i="3" s="1"/>
  <c r="D207" i="3"/>
  <c r="G207" i="3" s="1"/>
  <c r="E206" i="3"/>
  <c r="D206" i="3"/>
  <c r="G206" i="3" s="1"/>
  <c r="G205" i="3"/>
  <c r="E205" i="3"/>
  <c r="D205" i="3"/>
  <c r="E204" i="3"/>
  <c r="D204" i="3"/>
  <c r="G204" i="3" s="1"/>
  <c r="E203" i="3"/>
  <c r="D203" i="3"/>
  <c r="G203" i="3" s="1"/>
  <c r="E202" i="3"/>
  <c r="F202" i="3" s="1"/>
  <c r="H202" i="3" s="1"/>
  <c r="D202" i="3"/>
  <c r="G202" i="3" s="1"/>
  <c r="E201" i="3"/>
  <c r="F201" i="3" s="1"/>
  <c r="H201" i="3" s="1"/>
  <c r="D201" i="3"/>
  <c r="G201" i="3" s="1"/>
  <c r="E199" i="3"/>
  <c r="F199" i="3" s="1"/>
  <c r="H199" i="3" s="1"/>
  <c r="D199" i="3"/>
  <c r="G199" i="3" s="1"/>
  <c r="E198" i="3"/>
  <c r="F198" i="3" s="1"/>
  <c r="H198" i="3" s="1"/>
  <c r="D198" i="3"/>
  <c r="G198" i="3" s="1"/>
  <c r="E197" i="3"/>
  <c r="D197" i="3"/>
  <c r="G197" i="3" s="1"/>
  <c r="E196" i="3"/>
  <c r="D196" i="3"/>
  <c r="G196" i="3" s="1"/>
  <c r="E195" i="3"/>
  <c r="D195" i="3"/>
  <c r="G195" i="3" s="1"/>
  <c r="E194" i="3"/>
  <c r="D194" i="3"/>
  <c r="G194" i="3" s="1"/>
  <c r="E193" i="3"/>
  <c r="D193" i="3"/>
  <c r="G193" i="3" s="1"/>
  <c r="G192" i="3"/>
  <c r="E192" i="3"/>
  <c r="D192" i="3"/>
  <c r="E191" i="3"/>
  <c r="F192" i="3" s="1"/>
  <c r="H192" i="3" s="1"/>
  <c r="D191" i="3"/>
  <c r="G191" i="3" s="1"/>
  <c r="E190" i="3"/>
  <c r="F190" i="3" s="1"/>
  <c r="H190" i="3" s="1"/>
  <c r="D190" i="3"/>
  <c r="G190" i="3" s="1"/>
  <c r="E189" i="3"/>
  <c r="F189" i="3" s="1"/>
  <c r="H189" i="3" s="1"/>
  <c r="D189" i="3"/>
  <c r="G189" i="3" s="1"/>
  <c r="E188" i="3"/>
  <c r="D188" i="3"/>
  <c r="G188" i="3" s="1"/>
  <c r="E187" i="3"/>
  <c r="F187" i="3" s="1"/>
  <c r="H187" i="3" s="1"/>
  <c r="D187" i="3"/>
  <c r="G187" i="3" s="1"/>
  <c r="E185" i="3"/>
  <c r="F185" i="3" s="1"/>
  <c r="H185" i="3" s="1"/>
  <c r="D185" i="3"/>
  <c r="G185" i="3" s="1"/>
  <c r="E184" i="3"/>
  <c r="F184" i="3" s="1"/>
  <c r="H184" i="3" s="1"/>
  <c r="D184" i="3"/>
  <c r="G184" i="3" s="1"/>
  <c r="E183" i="3"/>
  <c r="F183" i="3" s="1"/>
  <c r="H183" i="3" s="1"/>
  <c r="D183" i="3"/>
  <c r="G183" i="3" s="1"/>
  <c r="E182" i="3"/>
  <c r="F182" i="3" s="1"/>
  <c r="H182" i="3" s="1"/>
  <c r="D182" i="3"/>
  <c r="G182" i="3" s="1"/>
  <c r="E181" i="3"/>
  <c r="D181" i="3"/>
  <c r="G181" i="3" s="1"/>
  <c r="E180" i="3"/>
  <c r="F181" i="3" s="1"/>
  <c r="H181" i="3" s="1"/>
  <c r="D180" i="3"/>
  <c r="G180" i="3" s="1"/>
  <c r="E179" i="3"/>
  <c r="F179" i="3" s="1"/>
  <c r="H179" i="3" s="1"/>
  <c r="D179" i="3"/>
  <c r="G179" i="3" s="1"/>
  <c r="F178" i="3"/>
  <c r="H178" i="3" s="1"/>
  <c r="E178" i="3"/>
  <c r="D178" i="3"/>
  <c r="G178" i="3" s="1"/>
  <c r="E177" i="3"/>
  <c r="F177" i="3" s="1"/>
  <c r="H177" i="3" s="1"/>
  <c r="D177" i="3"/>
  <c r="G177" i="3" s="1"/>
  <c r="E176" i="3"/>
  <c r="F176" i="3" s="1"/>
  <c r="H176" i="3" s="1"/>
  <c r="D176" i="3"/>
  <c r="G176" i="3" s="1"/>
  <c r="E175" i="3"/>
  <c r="D175" i="3"/>
  <c r="G175" i="3" s="1"/>
  <c r="E174" i="3"/>
  <c r="F174" i="3" s="1"/>
  <c r="H174" i="3" s="1"/>
  <c r="D174" i="3"/>
  <c r="G174" i="3" s="1"/>
  <c r="E172" i="3"/>
  <c r="D172" i="3"/>
  <c r="G172" i="3" s="1"/>
  <c r="E171" i="3"/>
  <c r="D171" i="3"/>
  <c r="G171" i="3" s="1"/>
  <c r="E170" i="3"/>
  <c r="F170" i="3" s="1"/>
  <c r="H170" i="3" s="1"/>
  <c r="D170" i="3"/>
  <c r="G170" i="3" s="1"/>
  <c r="E169" i="3"/>
  <c r="F169" i="3" s="1"/>
  <c r="H169" i="3" s="1"/>
  <c r="D169" i="3"/>
  <c r="G169" i="3" s="1"/>
  <c r="E168" i="3"/>
  <c r="F168" i="3" s="1"/>
  <c r="H168" i="3" s="1"/>
  <c r="D168" i="3"/>
  <c r="G168" i="3" s="1"/>
  <c r="E167" i="3"/>
  <c r="F167" i="3" s="1"/>
  <c r="H167" i="3" s="1"/>
  <c r="D167" i="3"/>
  <c r="G167" i="3" s="1"/>
  <c r="E166" i="3"/>
  <c r="D166" i="3"/>
  <c r="G166" i="3" s="1"/>
  <c r="E165" i="3"/>
  <c r="D165" i="3"/>
  <c r="G165" i="3" s="1"/>
  <c r="E164" i="3"/>
  <c r="F164" i="3" s="1"/>
  <c r="H164" i="3" s="1"/>
  <c r="D164" i="3"/>
  <c r="G164" i="3" s="1"/>
  <c r="F163" i="3"/>
  <c r="H163" i="3" s="1"/>
  <c r="E163" i="3"/>
  <c r="D163" i="3"/>
  <c r="G163" i="3" s="1"/>
  <c r="E162" i="3"/>
  <c r="F162" i="3" s="1"/>
  <c r="H162" i="3" s="1"/>
  <c r="D162" i="3"/>
  <c r="G162" i="3" s="1"/>
  <c r="E161" i="3"/>
  <c r="F161" i="3" s="1"/>
  <c r="H161" i="3" s="1"/>
  <c r="D161" i="3"/>
  <c r="G161" i="3" s="1"/>
  <c r="E160" i="3"/>
  <c r="D160" i="3"/>
  <c r="G160" i="3" s="1"/>
  <c r="E159" i="3"/>
  <c r="F159" i="3" s="1"/>
  <c r="H159" i="3" s="1"/>
  <c r="D159" i="3"/>
  <c r="G159" i="3" s="1"/>
  <c r="E157" i="3"/>
  <c r="D157" i="3"/>
  <c r="G157" i="3" s="1"/>
  <c r="E156" i="3"/>
  <c r="D156" i="3"/>
  <c r="G156" i="3" s="1"/>
  <c r="E155" i="3"/>
  <c r="F155" i="3" s="1"/>
  <c r="H155" i="3" s="1"/>
  <c r="D155" i="3"/>
  <c r="G155" i="3" s="1"/>
  <c r="G154" i="3"/>
  <c r="E154" i="3"/>
  <c r="F154" i="3" s="1"/>
  <c r="H154" i="3" s="1"/>
  <c r="D154" i="3"/>
  <c r="G153" i="3"/>
  <c r="E153" i="3"/>
  <c r="F153" i="3" s="1"/>
  <c r="H153" i="3" s="1"/>
  <c r="D153" i="3"/>
  <c r="E152" i="3"/>
  <c r="D152" i="3"/>
  <c r="G152" i="3" s="1"/>
  <c r="E151" i="3"/>
  <c r="D151" i="3"/>
  <c r="G151" i="3" s="1"/>
  <c r="E150" i="3"/>
  <c r="D150" i="3"/>
  <c r="G150" i="3" s="1"/>
  <c r="E149" i="3"/>
  <c r="D149" i="3"/>
  <c r="G149" i="3" s="1"/>
  <c r="E148" i="3"/>
  <c r="F148" i="3" s="1"/>
  <c r="H148" i="3" s="1"/>
  <c r="D148" i="3"/>
  <c r="G148" i="3" s="1"/>
  <c r="G147" i="3"/>
  <c r="E147" i="3"/>
  <c r="F147" i="3" s="1"/>
  <c r="H147" i="3" s="1"/>
  <c r="D147" i="3"/>
  <c r="E146" i="3"/>
  <c r="F146" i="3" s="1"/>
  <c r="H146" i="3" s="1"/>
  <c r="D146" i="3"/>
  <c r="G146" i="3" s="1"/>
  <c r="E145" i="3"/>
  <c r="D145" i="3"/>
  <c r="G145" i="3" s="1"/>
  <c r="E144" i="3"/>
  <c r="F144" i="3" s="1"/>
  <c r="H144" i="3" s="1"/>
  <c r="D144" i="3"/>
  <c r="G144" i="3" s="1"/>
  <c r="E142" i="3"/>
  <c r="D142" i="3"/>
  <c r="G142" i="3" s="1"/>
  <c r="G141" i="3"/>
  <c r="E141" i="3"/>
  <c r="D141" i="3"/>
  <c r="E140" i="3"/>
  <c r="F140" i="3" s="1"/>
  <c r="H140" i="3" s="1"/>
  <c r="D140" i="3"/>
  <c r="G140" i="3" s="1"/>
  <c r="E139" i="3"/>
  <c r="F139" i="3" s="1"/>
  <c r="H139" i="3" s="1"/>
  <c r="D139" i="3"/>
  <c r="G139" i="3" s="1"/>
  <c r="E138" i="3"/>
  <c r="F138" i="3" s="1"/>
  <c r="H138" i="3" s="1"/>
  <c r="D138" i="3"/>
  <c r="G138" i="3" s="1"/>
  <c r="E137" i="3"/>
  <c r="D137" i="3"/>
  <c r="G137" i="3" s="1"/>
  <c r="E136" i="3"/>
  <c r="D136" i="3"/>
  <c r="G136" i="3" s="1"/>
  <c r="G135" i="3"/>
  <c r="E135" i="3"/>
  <c r="F135" i="3" s="1"/>
  <c r="H135" i="3" s="1"/>
  <c r="D135" i="3"/>
  <c r="E134" i="3"/>
  <c r="F134" i="3" s="1"/>
  <c r="H134" i="3" s="1"/>
  <c r="D134" i="3"/>
  <c r="G134" i="3" s="1"/>
  <c r="E133" i="3"/>
  <c r="F133" i="3" s="1"/>
  <c r="H133" i="3" s="1"/>
  <c r="D133" i="3"/>
  <c r="G133" i="3" s="1"/>
  <c r="E131" i="3"/>
  <c r="F131" i="3" s="1"/>
  <c r="H131" i="3" s="1"/>
  <c r="D131" i="3"/>
  <c r="G131" i="3" s="1"/>
  <c r="E130" i="3"/>
  <c r="D130" i="3"/>
  <c r="G130" i="3" s="1"/>
  <c r="E129" i="3"/>
  <c r="F129" i="3" s="1"/>
  <c r="H129" i="3" s="1"/>
  <c r="D129" i="3"/>
  <c r="G129" i="3" s="1"/>
  <c r="E128" i="3"/>
  <c r="D128" i="3"/>
  <c r="G128" i="3" s="1"/>
  <c r="E127" i="3"/>
  <c r="D127" i="3"/>
  <c r="G127" i="3" s="1"/>
  <c r="E126" i="3"/>
  <c r="D126" i="3"/>
  <c r="G126" i="3" s="1"/>
  <c r="E125" i="3"/>
  <c r="F125" i="3" s="1"/>
  <c r="H125" i="3" s="1"/>
  <c r="D125" i="3"/>
  <c r="G125" i="3" s="1"/>
  <c r="E124" i="3"/>
  <c r="D124" i="3"/>
  <c r="G124" i="3" s="1"/>
  <c r="E123" i="3"/>
  <c r="F124" i="3" s="1"/>
  <c r="H124" i="3" s="1"/>
  <c r="D123" i="3"/>
  <c r="G123" i="3" s="1"/>
  <c r="E122" i="3"/>
  <c r="F122" i="3" s="1"/>
  <c r="H122" i="3" s="1"/>
  <c r="D122" i="3"/>
  <c r="G122" i="3" s="1"/>
  <c r="G121" i="3"/>
  <c r="E121" i="3"/>
  <c r="F121" i="3" s="1"/>
  <c r="H121" i="3" s="1"/>
  <c r="D121" i="3"/>
  <c r="E120" i="3"/>
  <c r="F120" i="3" s="1"/>
  <c r="H120" i="3" s="1"/>
  <c r="D120" i="3"/>
  <c r="G120" i="3" s="1"/>
  <c r="E119" i="3"/>
  <c r="D119" i="3"/>
  <c r="G119" i="3" s="1"/>
  <c r="E118" i="3"/>
  <c r="F118" i="3" s="1"/>
  <c r="H118" i="3" s="1"/>
  <c r="D118" i="3"/>
  <c r="G118" i="3" s="1"/>
  <c r="E116" i="3"/>
  <c r="D116" i="3"/>
  <c r="G116" i="3" s="1"/>
  <c r="E115" i="3"/>
  <c r="D115" i="3"/>
  <c r="G115" i="3" s="1"/>
  <c r="G114" i="3"/>
  <c r="E114" i="3"/>
  <c r="D114" i="3"/>
  <c r="E113" i="3"/>
  <c r="D113" i="3"/>
  <c r="G113" i="3" s="1"/>
  <c r="E112" i="3"/>
  <c r="F113" i="3" s="1"/>
  <c r="H113" i="3" s="1"/>
  <c r="D112" i="3"/>
  <c r="G112" i="3" s="1"/>
  <c r="E111" i="3"/>
  <c r="F111" i="3" s="1"/>
  <c r="H111" i="3" s="1"/>
  <c r="D111" i="3"/>
  <c r="G111" i="3" s="1"/>
  <c r="E110" i="3"/>
  <c r="D110" i="3"/>
  <c r="G110" i="3" s="1"/>
  <c r="E109" i="3"/>
  <c r="F109" i="3" s="1"/>
  <c r="H109" i="3" s="1"/>
  <c r="D109" i="3"/>
  <c r="G109" i="3" s="1"/>
  <c r="E108" i="3"/>
  <c r="D108" i="3"/>
  <c r="G108" i="3" s="1"/>
  <c r="E107" i="3"/>
  <c r="D107" i="3"/>
  <c r="G107" i="3" s="1"/>
  <c r="E106" i="3"/>
  <c r="D106" i="3"/>
  <c r="G106" i="3" s="1"/>
  <c r="E105" i="3"/>
  <c r="F105" i="3" s="1"/>
  <c r="H105" i="3" s="1"/>
  <c r="D105" i="3"/>
  <c r="G105" i="3" s="1"/>
  <c r="E104" i="3"/>
  <c r="D104" i="3"/>
  <c r="G104" i="3" s="1"/>
  <c r="E103" i="3"/>
  <c r="D103" i="3"/>
  <c r="G103" i="3" s="1"/>
  <c r="E102" i="3"/>
  <c r="F102" i="3" s="1"/>
  <c r="H102" i="3" s="1"/>
  <c r="D102" i="3"/>
  <c r="G102" i="3" s="1"/>
  <c r="E100" i="3"/>
  <c r="D100" i="3"/>
  <c r="G100" i="3" s="1"/>
  <c r="E99" i="3"/>
  <c r="F99" i="3" s="1"/>
  <c r="H99" i="3" s="1"/>
  <c r="D99" i="3"/>
  <c r="G99" i="3" s="1"/>
  <c r="E98" i="3"/>
  <c r="F98" i="3" s="1"/>
  <c r="H98" i="3" s="1"/>
  <c r="D98" i="3"/>
  <c r="G98" i="3" s="1"/>
  <c r="E97" i="3"/>
  <c r="F97" i="3" s="1"/>
  <c r="H97" i="3" s="1"/>
  <c r="D97" i="3"/>
  <c r="G97" i="3" s="1"/>
  <c r="E96" i="3"/>
  <c r="F96" i="3" s="1"/>
  <c r="H96" i="3" s="1"/>
  <c r="D96" i="3"/>
  <c r="G96" i="3" s="1"/>
  <c r="E95" i="3"/>
  <c r="F95" i="3" s="1"/>
  <c r="H95" i="3" s="1"/>
  <c r="D95" i="3"/>
  <c r="G95" i="3" s="1"/>
  <c r="E94" i="3"/>
  <c r="D94" i="3"/>
  <c r="G94" i="3" s="1"/>
  <c r="E93" i="3"/>
  <c r="F93" i="3" s="1"/>
  <c r="H93" i="3" s="1"/>
  <c r="D93" i="3"/>
  <c r="G93" i="3" s="1"/>
  <c r="E91" i="3"/>
  <c r="D91" i="3"/>
  <c r="G91" i="3" s="1"/>
  <c r="E90" i="3"/>
  <c r="F90" i="3" s="1"/>
  <c r="H90" i="3" s="1"/>
  <c r="D90" i="3"/>
  <c r="G90" i="3" s="1"/>
  <c r="E89" i="3"/>
  <c r="D89" i="3"/>
  <c r="G89" i="3" s="1"/>
  <c r="E88" i="3"/>
  <c r="F88" i="3" s="1"/>
  <c r="H88" i="3" s="1"/>
  <c r="D88" i="3"/>
  <c r="G88" i="3" s="1"/>
  <c r="E87" i="3"/>
  <c r="F87" i="3" s="1"/>
  <c r="H87" i="3" s="1"/>
  <c r="D87" i="3"/>
  <c r="G87" i="3" s="1"/>
  <c r="E86" i="3"/>
  <c r="D86" i="3"/>
  <c r="G86" i="3" s="1"/>
  <c r="E85" i="3"/>
  <c r="F85" i="3" s="1"/>
  <c r="H85" i="3" s="1"/>
  <c r="D85" i="3"/>
  <c r="G85" i="3" s="1"/>
  <c r="E84" i="3"/>
  <c r="D84" i="3"/>
  <c r="G84" i="3" s="1"/>
  <c r="F83" i="3"/>
  <c r="H83" i="3" s="1"/>
  <c r="E83" i="3"/>
  <c r="D83" i="3"/>
  <c r="G83" i="3" s="1"/>
  <c r="E82" i="3"/>
  <c r="D82" i="3"/>
  <c r="G82" i="3" s="1"/>
  <c r="E81" i="3"/>
  <c r="D81" i="3"/>
  <c r="G81" i="3" s="1"/>
  <c r="E80" i="3"/>
  <c r="F80" i="3" s="1"/>
  <c r="H80" i="3" s="1"/>
  <c r="D80" i="3"/>
  <c r="G80" i="3" s="1"/>
  <c r="E79" i="3"/>
  <c r="D79" i="3"/>
  <c r="G79" i="3" s="1"/>
  <c r="E78" i="3"/>
  <c r="F78" i="3" s="1"/>
  <c r="H78" i="3" s="1"/>
  <c r="D78" i="3"/>
  <c r="G78" i="3" s="1"/>
  <c r="G77" i="3"/>
  <c r="E77" i="3"/>
  <c r="D77" i="3"/>
  <c r="E76" i="3"/>
  <c r="F76" i="3" s="1"/>
  <c r="H76" i="3" s="1"/>
  <c r="D76" i="3"/>
  <c r="G76" i="3" s="1"/>
  <c r="E75" i="3"/>
  <c r="F75" i="3" s="1"/>
  <c r="H75" i="3" s="1"/>
  <c r="D75" i="3"/>
  <c r="G75" i="3" s="1"/>
  <c r="E74" i="3"/>
  <c r="D74" i="3"/>
  <c r="G74" i="3" s="1"/>
  <c r="E73" i="3"/>
  <c r="F74" i="3" s="1"/>
  <c r="H74" i="3" s="1"/>
  <c r="D73" i="3"/>
  <c r="G73" i="3" s="1"/>
  <c r="E72" i="3"/>
  <c r="D72" i="3"/>
  <c r="G72" i="3" s="1"/>
  <c r="E71" i="3"/>
  <c r="F71" i="3" s="1"/>
  <c r="H71" i="3" s="1"/>
  <c r="D71" i="3"/>
  <c r="G71" i="3" s="1"/>
  <c r="E70" i="3"/>
  <c r="F70" i="3" s="1"/>
  <c r="H70" i="3" s="1"/>
  <c r="D70" i="3"/>
  <c r="G70" i="3" s="1"/>
  <c r="E69" i="3"/>
  <c r="D69" i="3"/>
  <c r="G69" i="3" s="1"/>
  <c r="E68" i="3"/>
  <c r="F68" i="3" s="1"/>
  <c r="H68" i="3" s="1"/>
  <c r="D68" i="3"/>
  <c r="G68" i="3" s="1"/>
  <c r="E66" i="3"/>
  <c r="D66" i="3"/>
  <c r="G66" i="3" s="1"/>
  <c r="E65" i="3"/>
  <c r="D65" i="3"/>
  <c r="G65" i="3" s="1"/>
  <c r="E64" i="3"/>
  <c r="D64" i="3"/>
  <c r="G64" i="3" s="1"/>
  <c r="G63" i="3"/>
  <c r="E63" i="3"/>
  <c r="D63" i="3"/>
  <c r="E62" i="3"/>
  <c r="D62" i="3"/>
  <c r="G62" i="3" s="1"/>
  <c r="E61" i="3"/>
  <c r="F61" i="3" s="1"/>
  <c r="H61" i="3" s="1"/>
  <c r="D61" i="3"/>
  <c r="G61" i="3" s="1"/>
  <c r="E60" i="3"/>
  <c r="F60" i="3" s="1"/>
  <c r="H60" i="3" s="1"/>
  <c r="D60" i="3"/>
  <c r="G60" i="3" s="1"/>
  <c r="E59" i="3"/>
  <c r="D59" i="3"/>
  <c r="G59" i="3" s="1"/>
  <c r="E58" i="3"/>
  <c r="D58" i="3"/>
  <c r="G58" i="3" s="1"/>
  <c r="E57" i="3"/>
  <c r="F57" i="3" s="1"/>
  <c r="H57" i="3" s="1"/>
  <c r="D57" i="3"/>
  <c r="G57" i="3" s="1"/>
  <c r="E56" i="3"/>
  <c r="D56" i="3"/>
  <c r="G56" i="3" s="1"/>
  <c r="E55" i="3"/>
  <c r="F55" i="3" s="1"/>
  <c r="H55" i="3" s="1"/>
  <c r="D55" i="3"/>
  <c r="G55" i="3" s="1"/>
  <c r="E54" i="3"/>
  <c r="D54" i="3"/>
  <c r="G54" i="3" s="1"/>
  <c r="E53" i="3"/>
  <c r="D53" i="3"/>
  <c r="G53" i="3" s="1"/>
  <c r="E52" i="3"/>
  <c r="D52" i="3"/>
  <c r="G52" i="3" s="1"/>
  <c r="E51" i="3"/>
  <c r="F51" i="3" s="1"/>
  <c r="H51" i="3" s="1"/>
  <c r="D51" i="3"/>
  <c r="G51" i="3" s="1"/>
  <c r="E50" i="3"/>
  <c r="D50" i="3"/>
  <c r="G50" i="3" s="1"/>
  <c r="E49" i="3"/>
  <c r="F49" i="3" s="1"/>
  <c r="H49" i="3" s="1"/>
  <c r="D49" i="3"/>
  <c r="G49" i="3" s="1"/>
  <c r="G48" i="3"/>
  <c r="E48" i="3"/>
  <c r="D48" i="3"/>
  <c r="E47" i="3"/>
  <c r="F47" i="3" s="1"/>
  <c r="H47" i="3" s="1"/>
  <c r="D47" i="3"/>
  <c r="G47" i="3" s="1"/>
  <c r="E46" i="3"/>
  <c r="D46" i="3"/>
  <c r="G46" i="3" s="1"/>
  <c r="E45" i="3"/>
  <c r="F45" i="3" s="1"/>
  <c r="H45" i="3" s="1"/>
  <c r="D45" i="3"/>
  <c r="G45" i="3" s="1"/>
  <c r="E44" i="3"/>
  <c r="D44" i="3"/>
  <c r="G44" i="3" s="1"/>
  <c r="E43" i="3"/>
  <c r="F43" i="3" s="1"/>
  <c r="H43" i="3" s="1"/>
  <c r="D43" i="3"/>
  <c r="G43" i="3" s="1"/>
  <c r="F42" i="3"/>
  <c r="H42" i="3" s="1"/>
  <c r="E42" i="3"/>
  <c r="D42" i="3"/>
  <c r="G42" i="3" s="1"/>
  <c r="E40" i="3"/>
  <c r="D40" i="3"/>
  <c r="G40" i="3" s="1"/>
  <c r="E39" i="3"/>
  <c r="F40" i="3" s="1"/>
  <c r="H40" i="3" s="1"/>
  <c r="D39" i="3"/>
  <c r="G39" i="3" s="1"/>
  <c r="E38" i="3"/>
  <c r="D38" i="3"/>
  <c r="G38" i="3" s="1"/>
  <c r="E37" i="3"/>
  <c r="F37" i="3" s="1"/>
  <c r="H37" i="3" s="1"/>
  <c r="D37" i="3"/>
  <c r="G37" i="3" s="1"/>
  <c r="E36" i="3"/>
  <c r="D36" i="3"/>
  <c r="G36" i="3" s="1"/>
  <c r="E35" i="3"/>
  <c r="F35" i="3" s="1"/>
  <c r="H35" i="3" s="1"/>
  <c r="D35" i="3"/>
  <c r="G35" i="3" s="1"/>
  <c r="E34" i="3"/>
  <c r="D34" i="3"/>
  <c r="G34" i="3" s="1"/>
  <c r="E33" i="3"/>
  <c r="D33" i="3"/>
  <c r="G33" i="3" s="1"/>
  <c r="E32" i="3"/>
  <c r="D32" i="3"/>
  <c r="G32" i="3" s="1"/>
  <c r="E31" i="3"/>
  <c r="F31" i="3" s="1"/>
  <c r="H31" i="3" s="1"/>
  <c r="D31" i="3"/>
  <c r="G31" i="3" s="1"/>
  <c r="E30" i="3"/>
  <c r="D30" i="3"/>
  <c r="G30" i="3" s="1"/>
  <c r="E29" i="3"/>
  <c r="F29" i="3" s="1"/>
  <c r="H29" i="3" s="1"/>
  <c r="D29" i="3"/>
  <c r="G29" i="3" s="1"/>
  <c r="G28" i="3"/>
  <c r="E28" i="3"/>
  <c r="D28" i="3"/>
  <c r="E27" i="3"/>
  <c r="D27" i="3"/>
  <c r="G27" i="3" s="1"/>
  <c r="E26" i="3"/>
  <c r="F26" i="3" s="1"/>
  <c r="H26" i="3" s="1"/>
  <c r="D26" i="3"/>
  <c r="G26" i="3" s="1"/>
  <c r="E25" i="3"/>
  <c r="D25" i="3"/>
  <c r="G25" i="3" s="1"/>
  <c r="E24" i="3"/>
  <c r="D24" i="3"/>
  <c r="G24" i="3" s="1"/>
  <c r="E23" i="3"/>
  <c r="D23" i="3"/>
  <c r="G23" i="3" s="1"/>
  <c r="E22" i="3"/>
  <c r="F22" i="3" s="1"/>
  <c r="H22" i="3" s="1"/>
  <c r="D22" i="3"/>
  <c r="G22" i="3" s="1"/>
  <c r="G14" i="3"/>
  <c r="G13" i="3"/>
  <c r="H12" i="3"/>
  <c r="G12" i="3"/>
  <c r="H6" i="3"/>
  <c r="G6" i="3"/>
  <c r="G5" i="3"/>
  <c r="G4" i="3"/>
  <c r="F14" i="3"/>
  <c r="H14" i="3" s="1"/>
  <c r="F13" i="3"/>
  <c r="H13" i="3" s="1"/>
  <c r="F12" i="3"/>
  <c r="F11" i="3"/>
  <c r="H11" i="3" s="1"/>
  <c r="F6" i="3"/>
  <c r="E20" i="3"/>
  <c r="D20" i="3"/>
  <c r="G20" i="3" s="1"/>
  <c r="E19" i="3"/>
  <c r="F20" i="3" s="1"/>
  <c r="H20" i="3" s="1"/>
  <c r="D19" i="3"/>
  <c r="G19" i="3" s="1"/>
  <c r="E18" i="3"/>
  <c r="F18" i="3" s="1"/>
  <c r="H18" i="3" s="1"/>
  <c r="D18" i="3"/>
  <c r="G18" i="3" s="1"/>
  <c r="E17" i="3"/>
  <c r="F17" i="3" s="1"/>
  <c r="H17" i="3" s="1"/>
  <c r="D17" i="3"/>
  <c r="G17" i="3" s="1"/>
  <c r="E16" i="3"/>
  <c r="F16" i="3" s="1"/>
  <c r="H16" i="3" s="1"/>
  <c r="D16" i="3"/>
  <c r="G16" i="3" s="1"/>
  <c r="E15" i="3"/>
  <c r="F15" i="3" s="1"/>
  <c r="H15" i="3" s="1"/>
  <c r="D15" i="3"/>
  <c r="G15" i="3" s="1"/>
  <c r="E14" i="3"/>
  <c r="D14" i="3"/>
  <c r="E13" i="3"/>
  <c r="D13" i="3"/>
  <c r="E12" i="3"/>
  <c r="D12" i="3"/>
  <c r="E11" i="3"/>
  <c r="D11" i="3"/>
  <c r="G11" i="3" s="1"/>
  <c r="E10" i="3"/>
  <c r="D10" i="3"/>
  <c r="G10" i="3" s="1"/>
  <c r="E9" i="3"/>
  <c r="F10" i="3" s="1"/>
  <c r="H10" i="3" s="1"/>
  <c r="D9" i="3"/>
  <c r="G9" i="3" s="1"/>
  <c r="E8" i="3"/>
  <c r="F8" i="3" s="1"/>
  <c r="H8" i="3" s="1"/>
  <c r="D8" i="3"/>
  <c r="G8" i="3" s="1"/>
  <c r="E7" i="3"/>
  <c r="F7" i="3" s="1"/>
  <c r="H7" i="3" s="1"/>
  <c r="D7" i="3"/>
  <c r="G7" i="3" s="1"/>
  <c r="E6" i="3"/>
  <c r="D6" i="3"/>
  <c r="E5" i="3"/>
  <c r="F5" i="3" s="1"/>
  <c r="H5" i="3" s="1"/>
  <c r="D5" i="3"/>
  <c r="E4" i="3"/>
  <c r="D4" i="3"/>
  <c r="E3" i="3"/>
  <c r="F4" i="3" s="1"/>
  <c r="H4" i="3" s="1"/>
  <c r="D3" i="3"/>
  <c r="G3" i="3" s="1"/>
  <c r="E2" i="3"/>
  <c r="F2" i="3" s="1"/>
  <c r="H2" i="3" s="1"/>
  <c r="D2" i="3"/>
  <c r="G2" i="3" s="1"/>
  <c r="N9" i="1"/>
  <c r="W9" i="1" s="1"/>
  <c r="L9" i="1"/>
  <c r="V9" i="1" s="1"/>
  <c r="J9" i="1"/>
  <c r="U9" i="1" s="1"/>
  <c r="H9" i="1"/>
  <c r="T9" i="1" s="1"/>
  <c r="F9" i="1"/>
  <c r="S9" i="1" s="1"/>
  <c r="R9" i="1" s="1"/>
  <c r="N10" i="1"/>
  <c r="L10" i="1"/>
  <c r="J10" i="1"/>
  <c r="U10" i="1" s="1"/>
  <c r="W10" i="1"/>
  <c r="V10" i="1"/>
  <c r="H10" i="1"/>
  <c r="T10" i="1" s="1"/>
  <c r="F10" i="1"/>
  <c r="S10" i="1" s="1"/>
  <c r="N8" i="1"/>
  <c r="W8" i="1" s="1"/>
  <c r="L8" i="1"/>
  <c r="V8" i="1" s="1"/>
  <c r="J8" i="1"/>
  <c r="H8" i="1"/>
  <c r="T8" i="1" s="1"/>
  <c r="F8" i="1"/>
  <c r="S8" i="1" s="1"/>
  <c r="U8" i="1"/>
  <c r="N7" i="1"/>
  <c r="L7" i="1"/>
  <c r="V7" i="1" s="1"/>
  <c r="J7" i="1"/>
  <c r="U7" i="1" s="1"/>
  <c r="H7" i="1"/>
  <c r="F7" i="1"/>
  <c r="W7" i="1"/>
  <c r="T7" i="1"/>
  <c r="S7" i="1"/>
  <c r="N6" i="1"/>
  <c r="W6" i="1" s="1"/>
  <c r="L6" i="1"/>
  <c r="V6" i="1" s="1"/>
  <c r="J6" i="1"/>
  <c r="H6" i="1"/>
  <c r="F6" i="1"/>
  <c r="S6" i="1" s="1"/>
  <c r="U6" i="1"/>
  <c r="T6" i="1"/>
  <c r="N3" i="1"/>
  <c r="W3" i="1" s="1"/>
  <c r="L3" i="1"/>
  <c r="J3" i="1"/>
  <c r="U3" i="1" s="1"/>
  <c r="F3" i="1"/>
  <c r="S3" i="1" s="1"/>
  <c r="H3" i="1"/>
  <c r="T3" i="1"/>
  <c r="V3" i="1"/>
  <c r="N5" i="1"/>
  <c r="W5" i="1" s="1"/>
  <c r="L5" i="1"/>
  <c r="V5" i="1" s="1"/>
  <c r="J5" i="1"/>
  <c r="U5" i="1" s="1"/>
  <c r="H5" i="1"/>
  <c r="T5" i="1" s="1"/>
  <c r="F5" i="1"/>
  <c r="S5" i="1" s="1"/>
  <c r="N4" i="1"/>
  <c r="W4" i="1" s="1"/>
  <c r="L4" i="1"/>
  <c r="V4" i="1" s="1"/>
  <c r="J4" i="1"/>
  <c r="U4" i="1" s="1"/>
  <c r="H4" i="1"/>
  <c r="T4" i="1" s="1"/>
  <c r="F4" i="1"/>
  <c r="S4" i="1" s="1"/>
  <c r="F28" i="3" l="1"/>
  <c r="H28" i="3" s="1"/>
  <c r="F48" i="3"/>
  <c r="H48" i="3" s="1"/>
  <c r="F62" i="3"/>
  <c r="H62" i="3" s="1"/>
  <c r="F77" i="3"/>
  <c r="H77" i="3" s="1"/>
  <c r="F106" i="3"/>
  <c r="H106" i="3" s="1"/>
  <c r="F126" i="3"/>
  <c r="H126" i="3" s="1"/>
  <c r="F9" i="3"/>
  <c r="H9" i="3" s="1"/>
  <c r="F206" i="3"/>
  <c r="H206" i="3" s="1"/>
  <c r="F63" i="3"/>
  <c r="H63" i="3" s="1"/>
  <c r="F107" i="3"/>
  <c r="H107" i="3" s="1"/>
  <c r="F114" i="3"/>
  <c r="H114" i="3" s="1"/>
  <c r="F127" i="3"/>
  <c r="H127" i="3" s="1"/>
  <c r="F141" i="3"/>
  <c r="H141" i="3" s="1"/>
  <c r="F36" i="3"/>
  <c r="H36" i="3" s="1"/>
  <c r="F56" i="3"/>
  <c r="H56" i="3" s="1"/>
  <c r="F73" i="3"/>
  <c r="H73" i="3" s="1"/>
  <c r="F84" i="3"/>
  <c r="H84" i="3" s="1"/>
  <c r="F91" i="3"/>
  <c r="H91" i="3" s="1"/>
  <c r="F108" i="3"/>
  <c r="H108" i="3" s="1"/>
  <c r="F128" i="3"/>
  <c r="H128" i="3" s="1"/>
  <c r="F150" i="3"/>
  <c r="H150" i="3" s="1"/>
  <c r="F23" i="3"/>
  <c r="H23" i="3" s="1"/>
  <c r="F30" i="3"/>
  <c r="H30" i="3" s="1"/>
  <c r="F44" i="3"/>
  <c r="H44" i="3" s="1"/>
  <c r="F50" i="3"/>
  <c r="H50" i="3" s="1"/>
  <c r="F64" i="3"/>
  <c r="H64" i="3" s="1"/>
  <c r="F79" i="3"/>
  <c r="H79" i="3" s="1"/>
  <c r="F100" i="3"/>
  <c r="H100" i="3" s="1"/>
  <c r="F115" i="3"/>
  <c r="H115" i="3" s="1"/>
  <c r="F136" i="3"/>
  <c r="H136" i="3" s="1"/>
  <c r="F142" i="3"/>
  <c r="H142" i="3" s="1"/>
  <c r="F156" i="3"/>
  <c r="H156" i="3" s="1"/>
  <c r="F171" i="3"/>
  <c r="H171" i="3" s="1"/>
  <c r="F193" i="3"/>
  <c r="H193" i="3" s="1"/>
  <c r="F208" i="3"/>
  <c r="H208" i="3" s="1"/>
  <c r="F24" i="3"/>
  <c r="H24" i="3" s="1"/>
  <c r="F65" i="3"/>
  <c r="H65" i="3" s="1"/>
  <c r="F116" i="3"/>
  <c r="H116" i="3" s="1"/>
  <c r="F137" i="3"/>
  <c r="H137" i="3" s="1"/>
  <c r="F157" i="3"/>
  <c r="H157" i="3" s="1"/>
  <c r="F172" i="3"/>
  <c r="H172" i="3" s="1"/>
  <c r="F188" i="3"/>
  <c r="H188" i="3" s="1"/>
  <c r="F194" i="3"/>
  <c r="H194" i="3" s="1"/>
  <c r="F209" i="3"/>
  <c r="H209" i="3" s="1"/>
  <c r="F58" i="3"/>
  <c r="H58" i="3" s="1"/>
  <c r="F86" i="3"/>
  <c r="H86" i="3" s="1"/>
  <c r="F94" i="3"/>
  <c r="H94" i="3" s="1"/>
  <c r="F110" i="3"/>
  <c r="H110" i="3" s="1"/>
  <c r="F130" i="3"/>
  <c r="H130" i="3" s="1"/>
  <c r="F151" i="3"/>
  <c r="H151" i="3" s="1"/>
  <c r="F165" i="3"/>
  <c r="H165" i="3" s="1"/>
  <c r="F38" i="3"/>
  <c r="H38" i="3" s="1"/>
  <c r="F66" i="3"/>
  <c r="H66" i="3" s="1"/>
  <c r="F103" i="3"/>
  <c r="H103" i="3" s="1"/>
  <c r="F195" i="3"/>
  <c r="H195" i="3" s="1"/>
  <c r="F210" i="3"/>
  <c r="H210" i="3" s="1"/>
  <c r="F25" i="3"/>
  <c r="H25" i="3" s="1"/>
  <c r="F59" i="3"/>
  <c r="H59" i="3" s="1"/>
  <c r="F166" i="3"/>
  <c r="H166" i="3" s="1"/>
  <c r="F203" i="3"/>
  <c r="H203" i="3" s="1"/>
  <c r="F3" i="3"/>
  <c r="H3" i="3" s="1"/>
  <c r="F19" i="3"/>
  <c r="H19" i="3" s="1"/>
  <c r="F32" i="3"/>
  <c r="H32" i="3" s="1"/>
  <c r="F52" i="3"/>
  <c r="H52" i="3" s="1"/>
  <c r="F81" i="3"/>
  <c r="H81" i="3" s="1"/>
  <c r="F145" i="3"/>
  <c r="H145" i="3" s="1"/>
  <c r="F152" i="3"/>
  <c r="H152" i="3" s="1"/>
  <c r="F160" i="3"/>
  <c r="H160" i="3" s="1"/>
  <c r="F175" i="3"/>
  <c r="H175" i="3" s="1"/>
  <c r="F196" i="3"/>
  <c r="H196" i="3" s="1"/>
  <c r="F211" i="3"/>
  <c r="H211" i="3" s="1"/>
  <c r="F46" i="3"/>
  <c r="H46" i="3" s="1"/>
  <c r="F104" i="3"/>
  <c r="H104" i="3" s="1"/>
  <c r="F205" i="3"/>
  <c r="H205" i="3" s="1"/>
  <c r="F34" i="3"/>
  <c r="H34" i="3" s="1"/>
  <c r="F54" i="3"/>
  <c r="H54" i="3" s="1"/>
  <c r="F69" i="3"/>
  <c r="H69" i="3" s="1"/>
  <c r="F82" i="3"/>
  <c r="H82" i="3" s="1"/>
  <c r="F119" i="3"/>
  <c r="H119" i="3" s="1"/>
  <c r="F197" i="3"/>
  <c r="H197" i="3" s="1"/>
  <c r="F212" i="3"/>
  <c r="H212" i="3" s="1"/>
  <c r="F204" i="3"/>
  <c r="H204" i="3" s="1"/>
  <c r="F191" i="3"/>
  <c r="H191" i="3" s="1"/>
  <c r="F180" i="3"/>
  <c r="H180" i="3" s="1"/>
  <c r="F149" i="3"/>
  <c r="H149" i="3" s="1"/>
  <c r="F123" i="3"/>
  <c r="H123" i="3" s="1"/>
  <c r="F112" i="3"/>
  <c r="H112" i="3" s="1"/>
  <c r="F72" i="3"/>
  <c r="H72" i="3" s="1"/>
  <c r="F89" i="3"/>
  <c r="H89" i="3" s="1"/>
  <c r="F53" i="3"/>
  <c r="H53" i="3" s="1"/>
  <c r="F39" i="3"/>
  <c r="H39" i="3" s="1"/>
  <c r="F33" i="3"/>
  <c r="H33" i="3" s="1"/>
  <c r="F27" i="3"/>
  <c r="H27" i="3" s="1"/>
  <c r="R10" i="1"/>
  <c r="R8" i="1"/>
  <c r="R7" i="1"/>
  <c r="R6" i="1"/>
  <c r="R3" i="1"/>
  <c r="R5" i="1"/>
  <c r="R4" i="1"/>
</calcChain>
</file>

<file path=xl/sharedStrings.xml><?xml version="1.0" encoding="utf-8"?>
<sst xmlns="http://schemas.openxmlformats.org/spreadsheetml/2006/main" count="67" uniqueCount="53">
  <si>
    <t>Run</t>
  </si>
  <si>
    <t>step</t>
  </si>
  <si>
    <t>xbeq</t>
  </si>
  <si>
    <t>time,  Myr</t>
  </si>
  <si>
    <t>xA, km</t>
  </si>
  <si>
    <t>yA, km</t>
  </si>
  <si>
    <t>rROT,km</t>
  </si>
  <si>
    <t>yROT,km</t>
  </si>
  <si>
    <t>xROT,km</t>
  </si>
  <si>
    <t>xB, km</t>
  </si>
  <si>
    <t>yB, km</t>
  </si>
  <si>
    <t>xC, km</t>
  </si>
  <si>
    <t>yC, km</t>
  </si>
  <si>
    <t>xD, km</t>
  </si>
  <si>
    <t>yD, km</t>
  </si>
  <si>
    <t>xE, km</t>
  </si>
  <si>
    <t>yE, km</t>
  </si>
  <si>
    <t>measured</t>
  </si>
  <si>
    <t>ERROR</t>
  </si>
  <si>
    <t>A</t>
  </si>
  <si>
    <t>B</t>
  </si>
  <si>
    <t>C</t>
  </si>
  <si>
    <t>D</t>
  </si>
  <si>
    <t>E</t>
  </si>
  <si>
    <t>SUM</t>
  </si>
  <si>
    <t>segmentation</t>
  </si>
  <si>
    <t>no</t>
  </si>
  <si>
    <t>yes</t>
  </si>
  <si>
    <t>y</t>
  </si>
  <si>
    <t>x</t>
  </si>
  <si>
    <t>Profile</t>
  </si>
  <si>
    <t>TH04</t>
  </si>
  <si>
    <t>X,km</t>
  </si>
  <si>
    <t>Y, m</t>
  </si>
  <si>
    <t>throw, m</t>
  </si>
  <si>
    <t>X</t>
  </si>
  <si>
    <t>Y</t>
  </si>
  <si>
    <t>TH03</t>
  </si>
  <si>
    <t>D19</t>
  </si>
  <si>
    <t>D13</t>
  </si>
  <si>
    <t>D03</t>
  </si>
  <si>
    <t>D08</t>
  </si>
  <si>
    <t>D09</t>
  </si>
  <si>
    <t>D02</t>
  </si>
  <si>
    <t>D06</t>
  </si>
  <si>
    <t>D15</t>
  </si>
  <si>
    <t>D05</t>
  </si>
  <si>
    <t>D17</t>
  </si>
  <si>
    <t>D11</t>
  </si>
  <si>
    <t>Model</t>
  </si>
  <si>
    <t>x, m</t>
  </si>
  <si>
    <t>Xfirst, km</t>
  </si>
  <si>
    <t>xbeq169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</si>
</sst>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rgbClr val="FF000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Fig.2b_xbeq169!$C$2:$C$21</c:f>
              <c:numCache>
                <c:formatCode>General</c:formatCode>
                <c:ptCount val="20"/>
                <c:pt idx="0">
                  <c:v>1538</c:v>
                </c:pt>
                <c:pt idx="1">
                  <c:v>1545</c:v>
                </c:pt>
                <c:pt idx="2">
                  <c:v>1553</c:v>
                </c:pt>
                <c:pt idx="3">
                  <c:v>1559</c:v>
                </c:pt>
                <c:pt idx="4">
                  <c:v>1566</c:v>
                </c:pt>
                <c:pt idx="5">
                  <c:v>1569</c:v>
                </c:pt>
                <c:pt idx="6">
                  <c:v>1574</c:v>
                </c:pt>
                <c:pt idx="7">
                  <c:v>1580</c:v>
                </c:pt>
                <c:pt idx="8">
                  <c:v>1586</c:v>
                </c:pt>
                <c:pt idx="9">
                  <c:v>1593</c:v>
                </c:pt>
                <c:pt idx="10">
                  <c:v>1600</c:v>
                </c:pt>
                <c:pt idx="11">
                  <c:v>1607</c:v>
                </c:pt>
                <c:pt idx="12">
                  <c:v>1609</c:v>
                </c:pt>
                <c:pt idx="13">
                  <c:v>1617</c:v>
                </c:pt>
                <c:pt idx="14">
                  <c:v>1624</c:v>
                </c:pt>
                <c:pt idx="15">
                  <c:v>1632</c:v>
                </c:pt>
                <c:pt idx="16">
                  <c:v>1643</c:v>
                </c:pt>
                <c:pt idx="17">
                  <c:v>1648</c:v>
                </c:pt>
              </c:numCache>
            </c:numRef>
          </c:xVal>
          <c:yVal>
            <c:numRef>
              <c:f>Fig.2b_xbeq169!$D$2:$D$21</c:f>
              <c:numCache>
                <c:formatCode>General</c:formatCode>
                <c:ptCount val="20"/>
                <c:pt idx="0">
                  <c:v>20.7959055219224</c:v>
                </c:pt>
                <c:pt idx="1">
                  <c:v>31.015013924760598</c:v>
                </c:pt>
                <c:pt idx="2">
                  <c:v>77.506540602506604</c:v>
                </c:pt>
                <c:pt idx="3">
                  <c:v>199.35304591082601</c:v>
                </c:pt>
                <c:pt idx="4">
                  <c:v>1597.8854055209899</c:v>
                </c:pt>
                <c:pt idx="5">
                  <c:v>762.14521447908999</c:v>
                </c:pt>
                <c:pt idx="6">
                  <c:v>641.46254034377102</c:v>
                </c:pt>
                <c:pt idx="7">
                  <c:v>688.74052076372004</c:v>
                </c:pt>
                <c:pt idx="8">
                  <c:v>719.44527654768797</c:v>
                </c:pt>
                <c:pt idx="9">
                  <c:v>834.96434648775198</c:v>
                </c:pt>
                <c:pt idx="10">
                  <c:v>1342.4506648235599</c:v>
                </c:pt>
                <c:pt idx="11">
                  <c:v>764.31117264206205</c:v>
                </c:pt>
                <c:pt idx="12">
                  <c:v>1102.8290056621699</c:v>
                </c:pt>
                <c:pt idx="13">
                  <c:v>157.14623988255499</c:v>
                </c:pt>
                <c:pt idx="14">
                  <c:v>43.911796385558702</c:v>
                </c:pt>
                <c:pt idx="15">
                  <c:v>35.179528165190398</c:v>
                </c:pt>
                <c:pt idx="16">
                  <c:v>28.336055527584499</c:v>
                </c:pt>
                <c:pt idx="17">
                  <c:v>24.923226479447699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72E-154D-8DEC-BEADB7F4C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1631135"/>
        <c:axId val="1373088608"/>
      </c:scatterChart>
      <c:valAx>
        <c:axId val="1651631135"/>
        <c:scaling>
          <c:orientation val="minMax"/>
          <c:max val="1700"/>
          <c:min val="155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n-CH"/>
          </a:p>
        </c:txPr>
        <c:crossAx val="1373088608"/>
        <c:crosses val="autoZero"/>
        <c:crossBetween val="midCat"/>
      </c:valAx>
      <c:valAx>
        <c:axId val="1373088608"/>
        <c:scaling>
          <c:orientation val="minMax"/>
          <c:max val="17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General" sourceLinked="1"/>
        <c:majorTickMark val="out"/>
        <c:minorTickMark val="out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n-CH"/>
          </a:p>
        </c:txPr>
        <c:crossAx val="1651631135"/>
        <c:crossesAt val="-100"/>
        <c:crossBetween val="midCat"/>
      </c:valAx>
      <c:spPr>
        <a:noFill/>
        <a:ln w="254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5" l="0.3" r="0.3" t="0.75" header="0.3" footer="0.3"/>
    <c:pageSetup paperSize="9" orientation="portrait" horizontalDpi="0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210519974215161E-2"/>
          <c:y val="4.830347099469709E-2"/>
          <c:w val="0.89768695515967922"/>
          <c:h val="0.87765768118270926"/>
        </c:manualLayout>
      </c:layout>
      <c:scatterChart>
        <c:scatterStyle val="lineMarker"/>
        <c:varyColors val="0"/>
        <c:ser>
          <c:idx val="0"/>
          <c:order val="0"/>
          <c:tx>
            <c:strRef>
              <c:f>Fig.2d_Boston2014!$A$2</c:f>
              <c:strCache>
                <c:ptCount val="1"/>
                <c:pt idx="0">
                  <c:v>TH04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Fig.2d_Boston2014!$G$2:$G$20</c:f>
              <c:numCache>
                <c:formatCode>General</c:formatCode>
                <c:ptCount val="19"/>
                <c:pt idx="0">
                  <c:v>67.26899383983573</c:v>
                </c:pt>
                <c:pt idx="1">
                  <c:v>63.064681724845997</c:v>
                </c:pt>
                <c:pt idx="2">
                  <c:v>57.566735112936342</c:v>
                </c:pt>
                <c:pt idx="3">
                  <c:v>50.595482546201239</c:v>
                </c:pt>
                <c:pt idx="4">
                  <c:v>48.439425051334702</c:v>
                </c:pt>
                <c:pt idx="5">
                  <c:v>47.936344969199176</c:v>
                </c:pt>
                <c:pt idx="6">
                  <c:v>38.880903490759749</c:v>
                </c:pt>
                <c:pt idx="7">
                  <c:v>37.982546201232033</c:v>
                </c:pt>
                <c:pt idx="8">
                  <c:v>35.107802874743328</c:v>
                </c:pt>
                <c:pt idx="9">
                  <c:v>28.028747433264886</c:v>
                </c:pt>
                <c:pt idx="10">
                  <c:v>27.094455852156056</c:v>
                </c:pt>
                <c:pt idx="11">
                  <c:v>24.471252566735114</c:v>
                </c:pt>
                <c:pt idx="12">
                  <c:v>22.782340862422998</c:v>
                </c:pt>
                <c:pt idx="13">
                  <c:v>12.64887063655031</c:v>
                </c:pt>
                <c:pt idx="14">
                  <c:v>10.13347022587269</c:v>
                </c:pt>
                <c:pt idx="15">
                  <c:v>8.9476386036960989</c:v>
                </c:pt>
                <c:pt idx="16">
                  <c:v>5.3542094455852149</c:v>
                </c:pt>
                <c:pt idx="17">
                  <c:v>4.4199178644763863</c:v>
                </c:pt>
                <c:pt idx="18">
                  <c:v>0.43121149897330596</c:v>
                </c:pt>
              </c:numCache>
            </c:numRef>
          </c:xVal>
          <c:yVal>
            <c:numRef>
              <c:f>Fig.2d_Boston2014!$H$2:$H$20</c:f>
              <c:numCache>
                <c:formatCode>General</c:formatCode>
                <c:ptCount val="19"/>
                <c:pt idx="0">
                  <c:v>41.436464088397791</c:v>
                </c:pt>
                <c:pt idx="1">
                  <c:v>48.066298342541437</c:v>
                </c:pt>
                <c:pt idx="2">
                  <c:v>41.436464088397784</c:v>
                </c:pt>
                <c:pt idx="3">
                  <c:v>205.52486187845301</c:v>
                </c:pt>
                <c:pt idx="4">
                  <c:v>125.96685082872938</c:v>
                </c:pt>
                <c:pt idx="5">
                  <c:v>72.928176795580043</c:v>
                </c:pt>
                <c:pt idx="6">
                  <c:v>18.232044198894982</c:v>
                </c:pt>
                <c:pt idx="7">
                  <c:v>19.889502762430993</c:v>
                </c:pt>
                <c:pt idx="8">
                  <c:v>152.4861878453039</c:v>
                </c:pt>
                <c:pt idx="9">
                  <c:v>140.88397790055251</c:v>
                </c:pt>
                <c:pt idx="10">
                  <c:v>147.5138121546961</c:v>
                </c:pt>
                <c:pt idx="11">
                  <c:v>112.70718232044192</c:v>
                </c:pt>
                <c:pt idx="12">
                  <c:v>470.71823204419888</c:v>
                </c:pt>
                <c:pt idx="13">
                  <c:v>18.23204419889521</c:v>
                </c:pt>
                <c:pt idx="14">
                  <c:v>382.87292817679554</c:v>
                </c:pt>
                <c:pt idx="15">
                  <c:v>48.066298342541359</c:v>
                </c:pt>
                <c:pt idx="16">
                  <c:v>96.132596685082717</c:v>
                </c:pt>
                <c:pt idx="17">
                  <c:v>270.16574585635362</c:v>
                </c:pt>
                <c:pt idx="18">
                  <c:v>183.97790055248606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C73-8B46-9F7E-EC893FAC4B90}"/>
            </c:ext>
          </c:extLst>
        </c:ser>
        <c:ser>
          <c:idx val="1"/>
          <c:order val="1"/>
          <c:tx>
            <c:strRef>
              <c:f>Fig.2d_Boston2014!$A$22</c:f>
              <c:strCache>
                <c:ptCount val="1"/>
                <c:pt idx="0">
                  <c:v>TH03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Fig.2d_Boston2014!$G$22:$G$40</c:f>
              <c:numCache>
                <c:formatCode>General</c:formatCode>
                <c:ptCount val="19"/>
                <c:pt idx="0">
                  <c:v>61.375770020533878</c:v>
                </c:pt>
                <c:pt idx="1">
                  <c:v>60.693018480492817</c:v>
                </c:pt>
                <c:pt idx="2">
                  <c:v>57.422997946611908</c:v>
                </c:pt>
                <c:pt idx="3">
                  <c:v>54.620123203285424</c:v>
                </c:pt>
                <c:pt idx="4">
                  <c:v>48.116016427104725</c:v>
                </c:pt>
                <c:pt idx="5">
                  <c:v>45.52874743326489</c:v>
                </c:pt>
                <c:pt idx="6">
                  <c:v>44.127310061601641</c:v>
                </c:pt>
                <c:pt idx="7">
                  <c:v>33.886036960985628</c:v>
                </c:pt>
                <c:pt idx="8">
                  <c:v>29.789527720739223</c:v>
                </c:pt>
                <c:pt idx="9">
                  <c:v>25.118069815195071</c:v>
                </c:pt>
                <c:pt idx="10">
                  <c:v>22.422997946611908</c:v>
                </c:pt>
                <c:pt idx="11">
                  <c:v>19.584188911704313</c:v>
                </c:pt>
                <c:pt idx="12">
                  <c:v>17.284394250513348</c:v>
                </c:pt>
                <c:pt idx="13">
                  <c:v>13.080082135523613</c:v>
                </c:pt>
                <c:pt idx="14">
                  <c:v>10.888090349075975</c:v>
                </c:pt>
                <c:pt idx="15">
                  <c:v>7.9055441478439423</c:v>
                </c:pt>
                <c:pt idx="16">
                  <c:v>5.8213552361396301</c:v>
                </c:pt>
                <c:pt idx="17">
                  <c:v>3.4496919917864477</c:v>
                </c:pt>
                <c:pt idx="18">
                  <c:v>1.7607802874743328</c:v>
                </c:pt>
              </c:numCache>
            </c:numRef>
          </c:xVal>
          <c:yVal>
            <c:numRef>
              <c:f>Fig.2d_Boston2014!$H$22:$H$40</c:f>
              <c:numCache>
                <c:formatCode>General</c:formatCode>
                <c:ptCount val="19"/>
                <c:pt idx="0">
                  <c:v>77.900552486187848</c:v>
                </c:pt>
                <c:pt idx="1">
                  <c:v>48.06629834254143</c:v>
                </c:pt>
                <c:pt idx="2">
                  <c:v>129.28176795580112</c:v>
                </c:pt>
                <c:pt idx="3">
                  <c:v>76.243093922651951</c:v>
                </c:pt>
                <c:pt idx="4">
                  <c:v>84.530386740331437</c:v>
                </c:pt>
                <c:pt idx="5">
                  <c:v>53.038674033149221</c:v>
                </c:pt>
                <c:pt idx="6">
                  <c:v>104.41988950276243</c:v>
                </c:pt>
                <c:pt idx="7">
                  <c:v>195.58011049723757</c:v>
                </c:pt>
                <c:pt idx="8">
                  <c:v>34.806629834254068</c:v>
                </c:pt>
                <c:pt idx="9">
                  <c:v>24.861878453038798</c:v>
                </c:pt>
                <c:pt idx="10">
                  <c:v>306.62983425414359</c:v>
                </c:pt>
                <c:pt idx="11">
                  <c:v>205.52486187845307</c:v>
                </c:pt>
                <c:pt idx="12">
                  <c:v>386.18784530386733</c:v>
                </c:pt>
                <c:pt idx="13">
                  <c:v>56.353591160220958</c:v>
                </c:pt>
                <c:pt idx="14">
                  <c:v>46.408839779005802</c:v>
                </c:pt>
                <c:pt idx="15">
                  <c:v>62.983425414364319</c:v>
                </c:pt>
                <c:pt idx="16">
                  <c:v>162.43093922651974</c:v>
                </c:pt>
                <c:pt idx="17">
                  <c:v>82.872928176795085</c:v>
                </c:pt>
                <c:pt idx="18">
                  <c:v>366.2983425414368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C73-8B46-9F7E-EC893FAC4B90}"/>
            </c:ext>
          </c:extLst>
        </c:ser>
        <c:ser>
          <c:idx val="2"/>
          <c:order val="2"/>
          <c:tx>
            <c:strRef>
              <c:f>Fig.2d_Boston2014!$A$42</c:f>
              <c:strCache>
                <c:ptCount val="1"/>
                <c:pt idx="0">
                  <c:v>D19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10"/>
            <c:spPr>
              <a:solidFill>
                <a:srgbClr val="FF0000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Fig.2d_Boston2014!$G$42:$G$66</c:f>
              <c:numCache>
                <c:formatCode>General</c:formatCode>
                <c:ptCount val="25"/>
                <c:pt idx="0">
                  <c:v>63.02874743326489</c:v>
                </c:pt>
                <c:pt idx="1">
                  <c:v>58.788501026694043</c:v>
                </c:pt>
                <c:pt idx="2">
                  <c:v>56.416837782340863</c:v>
                </c:pt>
                <c:pt idx="3">
                  <c:v>53.470225872689937</c:v>
                </c:pt>
                <c:pt idx="4">
                  <c:v>51.493839835728949</c:v>
                </c:pt>
                <c:pt idx="5">
                  <c:v>49.984599589322379</c:v>
                </c:pt>
                <c:pt idx="6">
                  <c:v>47.828542094455855</c:v>
                </c:pt>
                <c:pt idx="7">
                  <c:v>45.349075975359341</c:v>
                </c:pt>
                <c:pt idx="8">
                  <c:v>41.97125256673511</c:v>
                </c:pt>
                <c:pt idx="9">
                  <c:v>40.066735112936342</c:v>
                </c:pt>
                <c:pt idx="10">
                  <c:v>38.880903490759749</c:v>
                </c:pt>
                <c:pt idx="11">
                  <c:v>36.652977412731012</c:v>
                </c:pt>
                <c:pt idx="12">
                  <c:v>33.023613963039018</c:v>
                </c:pt>
                <c:pt idx="13">
                  <c:v>30.256673511293634</c:v>
                </c:pt>
                <c:pt idx="14">
                  <c:v>26.088295687885012</c:v>
                </c:pt>
                <c:pt idx="15">
                  <c:v>24.543121149897331</c:v>
                </c:pt>
                <c:pt idx="16">
                  <c:v>18.829568788501025</c:v>
                </c:pt>
                <c:pt idx="17">
                  <c:v>17.320328542094455</c:v>
                </c:pt>
                <c:pt idx="18">
                  <c:v>15.99075975359343</c:v>
                </c:pt>
                <c:pt idx="19">
                  <c:v>13.367556468172484</c:v>
                </c:pt>
                <c:pt idx="20">
                  <c:v>11.894250513347023</c:v>
                </c:pt>
                <c:pt idx="21">
                  <c:v>5.8932238193018476</c:v>
                </c:pt>
                <c:pt idx="22">
                  <c:v>3.2700205338809032</c:v>
                </c:pt>
                <c:pt idx="23">
                  <c:v>2.5513347022587269</c:v>
                </c:pt>
                <c:pt idx="24">
                  <c:v>0.28747433264887062</c:v>
                </c:pt>
              </c:numCache>
            </c:numRef>
          </c:xVal>
          <c:yVal>
            <c:numRef>
              <c:f>Fig.2d_Boston2014!$H$42:$H$66</c:f>
              <c:numCache>
                <c:formatCode>General</c:formatCode>
                <c:ptCount val="25"/>
                <c:pt idx="0">
                  <c:v>34.806629834254146</c:v>
                </c:pt>
                <c:pt idx="1">
                  <c:v>76.243093922651923</c:v>
                </c:pt>
                <c:pt idx="2">
                  <c:v>61.325966850828749</c:v>
                </c:pt>
                <c:pt idx="3">
                  <c:v>76.243093922651923</c:v>
                </c:pt>
                <c:pt idx="4">
                  <c:v>162.43093922651929</c:v>
                </c:pt>
                <c:pt idx="5">
                  <c:v>67.955801104972409</c:v>
                </c:pt>
                <c:pt idx="6">
                  <c:v>62.983425414364717</c:v>
                </c:pt>
                <c:pt idx="7">
                  <c:v>187.29281767955797</c:v>
                </c:pt>
                <c:pt idx="8">
                  <c:v>38.121546961325976</c:v>
                </c:pt>
                <c:pt idx="9">
                  <c:v>39.779005524861873</c:v>
                </c:pt>
                <c:pt idx="10">
                  <c:v>29.834254143646376</c:v>
                </c:pt>
                <c:pt idx="11">
                  <c:v>66.298342541436455</c:v>
                </c:pt>
                <c:pt idx="12">
                  <c:v>33.14917127071817</c:v>
                </c:pt>
                <c:pt idx="13">
                  <c:v>62.983425414364774</c:v>
                </c:pt>
                <c:pt idx="14">
                  <c:v>31.49171270718216</c:v>
                </c:pt>
                <c:pt idx="15">
                  <c:v>61.325966850828763</c:v>
                </c:pt>
                <c:pt idx="16">
                  <c:v>14.917127071823188</c:v>
                </c:pt>
                <c:pt idx="17">
                  <c:v>53.038674033149391</c:v>
                </c:pt>
                <c:pt idx="18">
                  <c:v>299.99999999999977</c:v>
                </c:pt>
                <c:pt idx="19">
                  <c:v>210.49723756906087</c:v>
                </c:pt>
                <c:pt idx="20">
                  <c:v>107.73480662983411</c:v>
                </c:pt>
                <c:pt idx="21">
                  <c:v>326.51933701657481</c:v>
                </c:pt>
                <c:pt idx="22">
                  <c:v>43.093922651933553</c:v>
                </c:pt>
                <c:pt idx="23">
                  <c:v>311.60220994475139</c:v>
                </c:pt>
                <c:pt idx="24">
                  <c:v>520.44198895027648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C73-8B46-9F7E-EC893FAC4B90}"/>
            </c:ext>
          </c:extLst>
        </c:ser>
        <c:ser>
          <c:idx val="3"/>
          <c:order val="3"/>
          <c:tx>
            <c:strRef>
              <c:f>Fig.2d_Boston2014!$A$68</c:f>
              <c:strCache>
                <c:ptCount val="1"/>
                <c:pt idx="0">
                  <c:v>D13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10"/>
            <c:spPr>
              <a:solidFill>
                <a:schemeClr val="accent6">
                  <a:lumMod val="75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Fig.2d_Boston2014!$G$68:$G$91</c:f>
              <c:numCache>
                <c:formatCode>General</c:formatCode>
                <c:ptCount val="24"/>
                <c:pt idx="0">
                  <c:v>44.989733059548257</c:v>
                </c:pt>
                <c:pt idx="1">
                  <c:v>42.402464065708422</c:v>
                </c:pt>
                <c:pt idx="2">
                  <c:v>40.605749486652982</c:v>
                </c:pt>
                <c:pt idx="3">
                  <c:v>40.246406570841884</c:v>
                </c:pt>
                <c:pt idx="4">
                  <c:v>38.988706365503084</c:v>
                </c:pt>
                <c:pt idx="5">
                  <c:v>34.748459958932237</c:v>
                </c:pt>
                <c:pt idx="6">
                  <c:v>33.526694045174537</c:v>
                </c:pt>
                <c:pt idx="7">
                  <c:v>32.125256673511295</c:v>
                </c:pt>
                <c:pt idx="8">
                  <c:v>30.43634496919918</c:v>
                </c:pt>
                <c:pt idx="9">
                  <c:v>28.783367556468171</c:v>
                </c:pt>
                <c:pt idx="10">
                  <c:v>25.980492813141684</c:v>
                </c:pt>
                <c:pt idx="11">
                  <c:v>24.399383983572896</c:v>
                </c:pt>
                <c:pt idx="12">
                  <c:v>22.746406570841888</c:v>
                </c:pt>
                <c:pt idx="13">
                  <c:v>22.099589322381927</c:v>
                </c:pt>
                <c:pt idx="14">
                  <c:v>18.829568788501025</c:v>
                </c:pt>
                <c:pt idx="15">
                  <c:v>17.356262833675565</c:v>
                </c:pt>
                <c:pt idx="16">
                  <c:v>14.984599589322382</c:v>
                </c:pt>
                <c:pt idx="17">
                  <c:v>12.684804928131417</c:v>
                </c:pt>
                <c:pt idx="18">
                  <c:v>9.9178644763860362</c:v>
                </c:pt>
                <c:pt idx="19">
                  <c:v>8.7320328542094465</c:v>
                </c:pt>
                <c:pt idx="20">
                  <c:v>7.9055441478439423</c:v>
                </c:pt>
                <c:pt idx="21">
                  <c:v>7.1149897330595477</c:v>
                </c:pt>
                <c:pt idx="22">
                  <c:v>4.8151950718685832</c:v>
                </c:pt>
                <c:pt idx="23">
                  <c:v>3.6652977412731005</c:v>
                </c:pt>
              </c:numCache>
            </c:numRef>
          </c:xVal>
          <c:yVal>
            <c:numRef>
              <c:f>Fig.2d_Boston2014!$H$68:$H$91</c:f>
              <c:numCache>
                <c:formatCode>General</c:formatCode>
                <c:ptCount val="24"/>
                <c:pt idx="0">
                  <c:v>237.01657458563534</c:v>
                </c:pt>
                <c:pt idx="1">
                  <c:v>97.790055248618785</c:v>
                </c:pt>
                <c:pt idx="2">
                  <c:v>48.066298342541415</c:v>
                </c:pt>
                <c:pt idx="3">
                  <c:v>265.19337016574582</c:v>
                </c:pt>
                <c:pt idx="4">
                  <c:v>154.14364640883991</c:v>
                </c:pt>
                <c:pt idx="5">
                  <c:v>18.232044198895096</c:v>
                </c:pt>
                <c:pt idx="6">
                  <c:v>111.04972375690602</c:v>
                </c:pt>
                <c:pt idx="7">
                  <c:v>197.23756906077347</c:v>
                </c:pt>
                <c:pt idx="8">
                  <c:v>67.955801104972352</c:v>
                </c:pt>
                <c:pt idx="9">
                  <c:v>44.751381215469564</c:v>
                </c:pt>
                <c:pt idx="10">
                  <c:v>51.38121546961338</c:v>
                </c:pt>
                <c:pt idx="11">
                  <c:v>34.806629834253954</c:v>
                </c:pt>
                <c:pt idx="12">
                  <c:v>18.232044198894982</c:v>
                </c:pt>
                <c:pt idx="13">
                  <c:v>54.696132596685175</c:v>
                </c:pt>
                <c:pt idx="14">
                  <c:v>149.17127071823188</c:v>
                </c:pt>
                <c:pt idx="15">
                  <c:v>174.03314917127091</c:v>
                </c:pt>
                <c:pt idx="16">
                  <c:v>62.983425414364774</c:v>
                </c:pt>
                <c:pt idx="17">
                  <c:v>76.243093922651951</c:v>
                </c:pt>
                <c:pt idx="18">
                  <c:v>86.187845303867107</c:v>
                </c:pt>
                <c:pt idx="19">
                  <c:v>253.59116022099442</c:v>
                </c:pt>
                <c:pt idx="20">
                  <c:v>228.72928176795585</c:v>
                </c:pt>
                <c:pt idx="21">
                  <c:v>119.33701657458596</c:v>
                </c:pt>
                <c:pt idx="22">
                  <c:v>165.74585635359108</c:v>
                </c:pt>
                <c:pt idx="23">
                  <c:v>101.10497237569052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C73-8B46-9F7E-EC893FAC4B90}"/>
            </c:ext>
          </c:extLst>
        </c:ser>
        <c:ser>
          <c:idx val="4"/>
          <c:order val="4"/>
          <c:tx>
            <c:strRef>
              <c:f>Fig.2d_Boston2014!$A$93</c:f>
              <c:strCache>
                <c:ptCount val="1"/>
                <c:pt idx="0">
                  <c:v>D03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10"/>
            <c:spPr>
              <a:solidFill>
                <a:srgbClr val="7030A0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Fig.2d_Boston2014!$G$93:$G$100</c:f>
              <c:numCache>
                <c:formatCode>General</c:formatCode>
                <c:ptCount val="8"/>
                <c:pt idx="0">
                  <c:v>41.432238193018485</c:v>
                </c:pt>
                <c:pt idx="1">
                  <c:v>37.766940451745384</c:v>
                </c:pt>
                <c:pt idx="2">
                  <c:v>37.08418891170431</c:v>
                </c:pt>
                <c:pt idx="3">
                  <c:v>34.604722792607802</c:v>
                </c:pt>
                <c:pt idx="4">
                  <c:v>25.441478439425051</c:v>
                </c:pt>
                <c:pt idx="5">
                  <c:v>20.770020533880903</c:v>
                </c:pt>
                <c:pt idx="6">
                  <c:v>16.457905544147842</c:v>
                </c:pt>
                <c:pt idx="7">
                  <c:v>0</c:v>
                </c:pt>
              </c:numCache>
            </c:numRef>
          </c:xVal>
          <c:yVal>
            <c:numRef>
              <c:f>Fig.2d_Boston2014!$H$93:$H$100</c:f>
              <c:numCache>
                <c:formatCode>General</c:formatCode>
                <c:ptCount val="8"/>
                <c:pt idx="0">
                  <c:v>28.176795580110497</c:v>
                </c:pt>
                <c:pt idx="1">
                  <c:v>142.54143646408838</c:v>
                </c:pt>
                <c:pt idx="2">
                  <c:v>16.574585635359114</c:v>
                </c:pt>
                <c:pt idx="3">
                  <c:v>24.861878453038713</c:v>
                </c:pt>
                <c:pt idx="4">
                  <c:v>112.70718232044197</c:v>
                </c:pt>
                <c:pt idx="5">
                  <c:v>130.93922651933701</c:v>
                </c:pt>
                <c:pt idx="6">
                  <c:v>304.97237569060781</c:v>
                </c:pt>
                <c:pt idx="7">
                  <c:v>379.55801104972375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FC73-8B46-9F7E-EC893FAC4B90}"/>
            </c:ext>
          </c:extLst>
        </c:ser>
        <c:ser>
          <c:idx val="5"/>
          <c:order val="5"/>
          <c:tx>
            <c:strRef>
              <c:f>Fig.2d_Boston2014!$A$102</c:f>
              <c:strCache>
                <c:ptCount val="1"/>
                <c:pt idx="0">
                  <c:v>D08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Fig.2d_Boston2014!$G$102:$G$116</c:f>
              <c:numCache>
                <c:formatCode>General</c:formatCode>
                <c:ptCount val="15"/>
                <c:pt idx="0">
                  <c:v>32.233059548254616</c:v>
                </c:pt>
                <c:pt idx="1">
                  <c:v>30.651950718685832</c:v>
                </c:pt>
                <c:pt idx="2">
                  <c:v>28.567761806981519</c:v>
                </c:pt>
                <c:pt idx="3">
                  <c:v>25.585215605749486</c:v>
                </c:pt>
                <c:pt idx="4">
                  <c:v>21.991786447638603</c:v>
                </c:pt>
                <c:pt idx="5">
                  <c:v>21.201232032854211</c:v>
                </c:pt>
                <c:pt idx="6">
                  <c:v>20.051334702258728</c:v>
                </c:pt>
                <c:pt idx="7">
                  <c:v>17.643737166324435</c:v>
                </c:pt>
                <c:pt idx="8">
                  <c:v>17.068788501026692</c:v>
                </c:pt>
                <c:pt idx="9">
                  <c:v>15.775154004106776</c:v>
                </c:pt>
                <c:pt idx="10">
                  <c:v>14.158110882956878</c:v>
                </c:pt>
                <c:pt idx="11">
                  <c:v>13.044147843942506</c:v>
                </c:pt>
                <c:pt idx="12">
                  <c:v>12.181724845995895</c:v>
                </c:pt>
                <c:pt idx="13">
                  <c:v>10.277207392197125</c:v>
                </c:pt>
                <c:pt idx="14">
                  <c:v>3.0544147843942504</c:v>
                </c:pt>
              </c:numCache>
            </c:numRef>
          </c:xVal>
          <c:yVal>
            <c:numRef>
              <c:f>Fig.2d_Boston2014!$H$102:$H$116</c:f>
              <c:numCache>
                <c:formatCode>General</c:formatCode>
                <c:ptCount val="15"/>
                <c:pt idx="0">
                  <c:v>124.30939226519337</c:v>
                </c:pt>
                <c:pt idx="1">
                  <c:v>313.25966850828729</c:v>
                </c:pt>
                <c:pt idx="2">
                  <c:v>190.60773480662982</c:v>
                </c:pt>
                <c:pt idx="3">
                  <c:v>48.066298342541472</c:v>
                </c:pt>
                <c:pt idx="4">
                  <c:v>230.38674033149175</c:v>
                </c:pt>
                <c:pt idx="5">
                  <c:v>62.98342541436466</c:v>
                </c:pt>
                <c:pt idx="6">
                  <c:v>174.03314917127068</c:v>
                </c:pt>
                <c:pt idx="7">
                  <c:v>92.81767955801115</c:v>
                </c:pt>
                <c:pt idx="8">
                  <c:v>41.436464088397543</c:v>
                </c:pt>
                <c:pt idx="9">
                  <c:v>19.889502762430993</c:v>
                </c:pt>
                <c:pt idx="10">
                  <c:v>31.491712707182387</c:v>
                </c:pt>
                <c:pt idx="11">
                  <c:v>54.696132596684947</c:v>
                </c:pt>
                <c:pt idx="12">
                  <c:v>107.73480662983434</c:v>
                </c:pt>
                <c:pt idx="13">
                  <c:v>243.64640883977927</c:v>
                </c:pt>
                <c:pt idx="14">
                  <c:v>54.696132596684947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FC73-8B46-9F7E-EC893FAC4B90}"/>
            </c:ext>
          </c:extLst>
        </c:ser>
        <c:ser>
          <c:idx val="6"/>
          <c:order val="6"/>
          <c:tx>
            <c:strRef>
              <c:f>Fig.2d_Boston2014!$A$118</c:f>
              <c:strCache>
                <c:ptCount val="1"/>
                <c:pt idx="0">
                  <c:v>D09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10"/>
            <c:spPr>
              <a:solidFill>
                <a:schemeClr val="tx1"/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Fig.2d_Boston2014!$G$118:$G$131</c:f>
              <c:numCache>
                <c:formatCode>General</c:formatCode>
                <c:ptCount val="14"/>
                <c:pt idx="0">
                  <c:v>31.69404517453799</c:v>
                </c:pt>
                <c:pt idx="1">
                  <c:v>29.286447638603697</c:v>
                </c:pt>
                <c:pt idx="2">
                  <c:v>28.603696098562629</c:v>
                </c:pt>
                <c:pt idx="3">
                  <c:v>26.160164271047226</c:v>
                </c:pt>
                <c:pt idx="4">
                  <c:v>24.758726899383984</c:v>
                </c:pt>
                <c:pt idx="5">
                  <c:v>22.279260780287473</c:v>
                </c:pt>
                <c:pt idx="6">
                  <c:v>20.913757700205341</c:v>
                </c:pt>
                <c:pt idx="7">
                  <c:v>20.19507186858316</c:v>
                </c:pt>
                <c:pt idx="8">
                  <c:v>15.99075975359343</c:v>
                </c:pt>
                <c:pt idx="9">
                  <c:v>14.481519507186858</c:v>
                </c:pt>
                <c:pt idx="10">
                  <c:v>10.924024640657084</c:v>
                </c:pt>
                <c:pt idx="11">
                  <c:v>7.1149897330595477</c:v>
                </c:pt>
                <c:pt idx="12">
                  <c:v>6.4681724845995889</c:v>
                </c:pt>
                <c:pt idx="13">
                  <c:v>1.8685831622176592</c:v>
                </c:pt>
              </c:numCache>
            </c:numRef>
          </c:xVal>
          <c:yVal>
            <c:numRef>
              <c:f>Fig.2d_Boston2014!$H$118:$H$131</c:f>
              <c:numCache>
                <c:formatCode>General</c:formatCode>
                <c:ptCount val="14"/>
                <c:pt idx="0">
                  <c:v>82.872928176795583</c:v>
                </c:pt>
                <c:pt idx="1">
                  <c:v>172.37569060773478</c:v>
                </c:pt>
                <c:pt idx="2">
                  <c:v>46.408839779005518</c:v>
                </c:pt>
                <c:pt idx="3">
                  <c:v>61.325966850828763</c:v>
                </c:pt>
                <c:pt idx="4">
                  <c:v>49.723756906077313</c:v>
                </c:pt>
                <c:pt idx="5">
                  <c:v>129.28176795580117</c:v>
                </c:pt>
                <c:pt idx="6">
                  <c:v>34.806629834254068</c:v>
                </c:pt>
                <c:pt idx="7">
                  <c:v>24.861878453038685</c:v>
                </c:pt>
                <c:pt idx="8">
                  <c:v>77.900552486187848</c:v>
                </c:pt>
                <c:pt idx="9">
                  <c:v>543.64640883977904</c:v>
                </c:pt>
                <c:pt idx="10">
                  <c:v>477.34806629834247</c:v>
                </c:pt>
                <c:pt idx="11">
                  <c:v>58.011049723756742</c:v>
                </c:pt>
                <c:pt idx="12">
                  <c:v>107.73480662983457</c:v>
                </c:pt>
                <c:pt idx="13">
                  <c:v>74.58563535911594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FC73-8B46-9F7E-EC893FAC4B90}"/>
            </c:ext>
          </c:extLst>
        </c:ser>
        <c:ser>
          <c:idx val="7"/>
          <c:order val="7"/>
          <c:tx>
            <c:strRef>
              <c:f>Fig.2d_Boston2014!$A$133</c:f>
              <c:strCache>
                <c:ptCount val="1"/>
                <c:pt idx="0">
                  <c:v>D02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10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Fig.2d_Boston2014!$G$133:$G$142</c:f>
              <c:numCache>
                <c:formatCode>General</c:formatCode>
                <c:ptCount val="10"/>
                <c:pt idx="0">
                  <c:v>30.292607802874741</c:v>
                </c:pt>
                <c:pt idx="1">
                  <c:v>29.969199178644764</c:v>
                </c:pt>
                <c:pt idx="2">
                  <c:v>26.483572895277206</c:v>
                </c:pt>
                <c:pt idx="3">
                  <c:v>24.435318275154003</c:v>
                </c:pt>
                <c:pt idx="4">
                  <c:v>18.326488706365506</c:v>
                </c:pt>
                <c:pt idx="5">
                  <c:v>17.571868583162217</c:v>
                </c:pt>
                <c:pt idx="6">
                  <c:v>8.9835728952772058</c:v>
                </c:pt>
                <c:pt idx="7">
                  <c:v>6.6478439425051334</c:v>
                </c:pt>
                <c:pt idx="8">
                  <c:v>4.0965092402464069</c:v>
                </c:pt>
                <c:pt idx="9">
                  <c:v>1.6889117043121149</c:v>
                </c:pt>
              </c:numCache>
            </c:numRef>
          </c:xVal>
          <c:yVal>
            <c:numRef>
              <c:f>Fig.2d_Boston2014!$H$133:$H$142</c:f>
              <c:numCache>
                <c:formatCode>General</c:formatCode>
                <c:ptCount val="10"/>
                <c:pt idx="0">
                  <c:v>112.70718232044199</c:v>
                </c:pt>
                <c:pt idx="1">
                  <c:v>79.55801104972376</c:v>
                </c:pt>
                <c:pt idx="2">
                  <c:v>67.95580110497238</c:v>
                </c:pt>
                <c:pt idx="3">
                  <c:v>49.723756906077313</c:v>
                </c:pt>
                <c:pt idx="4">
                  <c:v>74.585635359116054</c:v>
                </c:pt>
                <c:pt idx="5">
                  <c:v>41.43646408839777</c:v>
                </c:pt>
                <c:pt idx="6">
                  <c:v>265.19337016574588</c:v>
                </c:pt>
                <c:pt idx="7">
                  <c:v>94.475138121546934</c:v>
                </c:pt>
                <c:pt idx="8">
                  <c:v>251.93370165745864</c:v>
                </c:pt>
                <c:pt idx="9">
                  <c:v>270.1657458563534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FC73-8B46-9F7E-EC893FAC4B90}"/>
            </c:ext>
          </c:extLst>
        </c:ser>
        <c:ser>
          <c:idx val="8"/>
          <c:order val="8"/>
          <c:tx>
            <c:strRef>
              <c:f>Fig.2d_Boston2014!$A$144</c:f>
              <c:strCache>
                <c:ptCount val="1"/>
                <c:pt idx="0">
                  <c:v>D06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rgbClr val="C00000"/>
              </a:solidFill>
              <a:ln w="9525">
                <a:noFill/>
              </a:ln>
              <a:effectLst/>
            </c:spPr>
          </c:marker>
          <c:xVal>
            <c:numRef>
              <c:f>Fig.2d_Boston2014!$G$144:$G$157</c:f>
              <c:numCache>
                <c:formatCode>General</c:formatCode>
                <c:ptCount val="14"/>
                <c:pt idx="0">
                  <c:v>27.166324435318273</c:v>
                </c:pt>
                <c:pt idx="1">
                  <c:v>24.866529774127308</c:v>
                </c:pt>
                <c:pt idx="2">
                  <c:v>23.105749486652979</c:v>
                </c:pt>
                <c:pt idx="3">
                  <c:v>18.865503080082135</c:v>
                </c:pt>
                <c:pt idx="4">
                  <c:v>17.78747433264887</c:v>
                </c:pt>
                <c:pt idx="5">
                  <c:v>17.140657084188913</c:v>
                </c:pt>
                <c:pt idx="6">
                  <c:v>15.882956878850102</c:v>
                </c:pt>
                <c:pt idx="7">
                  <c:v>13.690965092402465</c:v>
                </c:pt>
                <c:pt idx="8">
                  <c:v>13.080082135523613</c:v>
                </c:pt>
                <c:pt idx="9">
                  <c:v>10.420944558521562</c:v>
                </c:pt>
                <c:pt idx="10">
                  <c:v>9.5944558521560577</c:v>
                </c:pt>
                <c:pt idx="11">
                  <c:v>9.0195071868583163</c:v>
                </c:pt>
                <c:pt idx="12">
                  <c:v>4.7433264887063658</c:v>
                </c:pt>
                <c:pt idx="13">
                  <c:v>2.5513347022587269</c:v>
                </c:pt>
              </c:numCache>
            </c:numRef>
          </c:xVal>
          <c:yVal>
            <c:numRef>
              <c:f>Fig.2d_Boston2014!$H$144:$H$157</c:f>
              <c:numCache>
                <c:formatCode>General</c:formatCode>
                <c:ptCount val="14"/>
                <c:pt idx="0">
                  <c:v>96.132596685082873</c:v>
                </c:pt>
                <c:pt idx="1">
                  <c:v>51.381215469613252</c:v>
                </c:pt>
                <c:pt idx="2">
                  <c:v>198.89502762430939</c:v>
                </c:pt>
                <c:pt idx="3">
                  <c:v>38.121546961325976</c:v>
                </c:pt>
                <c:pt idx="4">
                  <c:v>129.28176795580117</c:v>
                </c:pt>
                <c:pt idx="5">
                  <c:v>31.491712707182273</c:v>
                </c:pt>
                <c:pt idx="6">
                  <c:v>14.917127071823188</c:v>
                </c:pt>
                <c:pt idx="7">
                  <c:v>101.10497237569064</c:v>
                </c:pt>
                <c:pt idx="8">
                  <c:v>117.67955801104972</c:v>
                </c:pt>
                <c:pt idx="9">
                  <c:v>33.14917127071817</c:v>
                </c:pt>
                <c:pt idx="10">
                  <c:v>66.298342541436455</c:v>
                </c:pt>
                <c:pt idx="11">
                  <c:v>58.011049723756855</c:v>
                </c:pt>
                <c:pt idx="12">
                  <c:v>39.779005524861986</c:v>
                </c:pt>
                <c:pt idx="13">
                  <c:v>241.98895027624303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FC73-8B46-9F7E-EC893FAC4B90}"/>
            </c:ext>
          </c:extLst>
        </c:ser>
        <c:ser>
          <c:idx val="9"/>
          <c:order val="9"/>
          <c:tx>
            <c:strRef>
              <c:f>Fig.2d_Boston2014!$A$159</c:f>
              <c:strCache>
                <c:ptCount val="1"/>
                <c:pt idx="0">
                  <c:v>D15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10"/>
            <c:spPr>
              <a:solidFill>
                <a:schemeClr val="bg2">
                  <a:lumMod val="5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xVal>
            <c:numRef>
              <c:f>Fig.2d_Boston2014!$G$159:$G$172</c:f>
              <c:numCache>
                <c:formatCode>General</c:formatCode>
                <c:ptCount val="14"/>
                <c:pt idx="0">
                  <c:v>23.680698151950718</c:v>
                </c:pt>
                <c:pt idx="1">
                  <c:v>20.949691991786448</c:v>
                </c:pt>
                <c:pt idx="2">
                  <c:v>18.470225872689937</c:v>
                </c:pt>
                <c:pt idx="3">
                  <c:v>17.392197125256672</c:v>
                </c:pt>
                <c:pt idx="4">
                  <c:v>16.853182751540039</c:v>
                </c:pt>
                <c:pt idx="5">
                  <c:v>13.762833675564682</c:v>
                </c:pt>
                <c:pt idx="6">
                  <c:v>11.858316221765914</c:v>
                </c:pt>
                <c:pt idx="7">
                  <c:v>9.9537987679671467</c:v>
                </c:pt>
                <c:pt idx="8">
                  <c:v>30.112936344969199</c:v>
                </c:pt>
                <c:pt idx="9">
                  <c:v>7.6180698151950725</c:v>
                </c:pt>
                <c:pt idx="10">
                  <c:v>6.7197125256673509</c:v>
                </c:pt>
                <c:pt idx="11">
                  <c:v>6.1088295687885008</c:v>
                </c:pt>
                <c:pt idx="12">
                  <c:v>5.2823408624229975</c:v>
                </c:pt>
                <c:pt idx="13">
                  <c:v>0</c:v>
                </c:pt>
              </c:numCache>
            </c:numRef>
          </c:xVal>
          <c:yVal>
            <c:numRef>
              <c:f>Fig.2d_Boston2014!$H$159:$H$172</c:f>
              <c:numCache>
                <c:formatCode>General</c:formatCode>
                <c:ptCount val="14"/>
                <c:pt idx="0">
                  <c:v>41.436464088397791</c:v>
                </c:pt>
                <c:pt idx="1">
                  <c:v>246.96132596685081</c:v>
                </c:pt>
                <c:pt idx="2">
                  <c:v>288.39779005524861</c:v>
                </c:pt>
                <c:pt idx="3">
                  <c:v>193.92265193370167</c:v>
                </c:pt>
                <c:pt idx="4">
                  <c:v>149.17127071823199</c:v>
                </c:pt>
                <c:pt idx="5">
                  <c:v>111.04972375690602</c:v>
                </c:pt>
                <c:pt idx="6">
                  <c:v>233.70165745856366</c:v>
                </c:pt>
                <c:pt idx="7">
                  <c:v>192.26519337016589</c:v>
                </c:pt>
                <c:pt idx="8">
                  <c:v>175.69060773480646</c:v>
                </c:pt>
                <c:pt idx="9">
                  <c:v>147.5138121546961</c:v>
                </c:pt>
                <c:pt idx="10">
                  <c:v>107.73480662983434</c:v>
                </c:pt>
                <c:pt idx="11">
                  <c:v>34.806629834254181</c:v>
                </c:pt>
                <c:pt idx="12">
                  <c:v>79.558011049723746</c:v>
                </c:pt>
                <c:pt idx="13">
                  <c:v>213.81215469613267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FC73-8B46-9F7E-EC893FAC4B90}"/>
            </c:ext>
          </c:extLst>
        </c:ser>
        <c:ser>
          <c:idx val="10"/>
          <c:order val="10"/>
          <c:tx>
            <c:strRef>
              <c:f>Fig.2d_Boston2014!$A$174</c:f>
              <c:strCache>
                <c:ptCount val="1"/>
                <c:pt idx="0">
                  <c:v>D05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Fig.2d_Boston2014!$G$174:$G$185</c:f>
              <c:numCache>
                <c:formatCode>General</c:formatCode>
                <c:ptCount val="12"/>
                <c:pt idx="0">
                  <c:v>22.530800821355236</c:v>
                </c:pt>
                <c:pt idx="1">
                  <c:v>21.632443531827516</c:v>
                </c:pt>
                <c:pt idx="2">
                  <c:v>18.757700205338811</c:v>
                </c:pt>
                <c:pt idx="3">
                  <c:v>11.211498973305954</c:v>
                </c:pt>
                <c:pt idx="4">
                  <c:v>9.4147843942505123</c:v>
                </c:pt>
                <c:pt idx="5">
                  <c:v>7.7977412731006162</c:v>
                </c:pt>
                <c:pt idx="6">
                  <c:v>6.4681724845995889</c:v>
                </c:pt>
                <c:pt idx="7">
                  <c:v>4.5636550308008212</c:v>
                </c:pt>
                <c:pt idx="8">
                  <c:v>4.1324435318275157</c:v>
                </c:pt>
                <c:pt idx="9">
                  <c:v>3.3059548254620124</c:v>
                </c:pt>
                <c:pt idx="10">
                  <c:v>1.2217659137577002</c:v>
                </c:pt>
                <c:pt idx="11">
                  <c:v>0.68275154004106775</c:v>
                </c:pt>
              </c:numCache>
            </c:numRef>
          </c:xVal>
          <c:yVal>
            <c:numRef>
              <c:f>Fig.2d_Boston2014!$H$174:$H$185</c:f>
              <c:numCache>
                <c:formatCode>General</c:formatCode>
                <c:ptCount val="12"/>
                <c:pt idx="0">
                  <c:v>44.751381215469614</c:v>
                </c:pt>
                <c:pt idx="1">
                  <c:v>218.7845303867403</c:v>
                </c:pt>
                <c:pt idx="2">
                  <c:v>396.13259668508294</c:v>
                </c:pt>
                <c:pt idx="3">
                  <c:v>36.464088397789965</c:v>
                </c:pt>
                <c:pt idx="4">
                  <c:v>130.93922651933713</c:v>
                </c:pt>
                <c:pt idx="5">
                  <c:v>92.817679558010923</c:v>
                </c:pt>
                <c:pt idx="6">
                  <c:v>41.436464088397884</c:v>
                </c:pt>
                <c:pt idx="7">
                  <c:v>29.83425414364649</c:v>
                </c:pt>
                <c:pt idx="8">
                  <c:v>59.668508287292639</c:v>
                </c:pt>
                <c:pt idx="9">
                  <c:v>64.640883977900785</c:v>
                </c:pt>
                <c:pt idx="10">
                  <c:v>104.41988950276232</c:v>
                </c:pt>
                <c:pt idx="11">
                  <c:v>64.640883977900558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FC73-8B46-9F7E-EC893FAC4B90}"/>
            </c:ext>
          </c:extLst>
        </c:ser>
        <c:ser>
          <c:idx val="11"/>
          <c:order val="11"/>
          <c:tx>
            <c:strRef>
              <c:f>Fig.2d_Boston2014!$A$187</c:f>
              <c:strCache>
                <c:ptCount val="1"/>
                <c:pt idx="0">
                  <c:v>D17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10"/>
            <c:spPr>
              <a:solidFill>
                <a:schemeClr val="accent6">
                  <a:lumMod val="60000"/>
                </a:schemeClr>
              </a:solidFill>
              <a:ln w="9525">
                <a:solidFill>
                  <a:schemeClr val="accent6">
                    <a:lumMod val="60000"/>
                  </a:schemeClr>
                </a:solidFill>
              </a:ln>
              <a:effectLst/>
            </c:spPr>
          </c:marker>
          <c:xVal>
            <c:numRef>
              <c:f>Fig.2d_Boston2014!$G$187:$G$199</c:f>
              <c:numCache>
                <c:formatCode>General</c:formatCode>
                <c:ptCount val="13"/>
                <c:pt idx="0">
                  <c:v>18.39835728952772</c:v>
                </c:pt>
                <c:pt idx="1">
                  <c:v>15.99075975359343</c:v>
                </c:pt>
                <c:pt idx="2">
                  <c:v>14.050308008213552</c:v>
                </c:pt>
                <c:pt idx="3">
                  <c:v>12.181724845995895</c:v>
                </c:pt>
                <c:pt idx="4">
                  <c:v>11.64271047227926</c:v>
                </c:pt>
                <c:pt idx="5">
                  <c:v>10.528747433264886</c:v>
                </c:pt>
                <c:pt idx="6">
                  <c:v>8.1211498973305947</c:v>
                </c:pt>
                <c:pt idx="7">
                  <c:v>6.6478439425051334</c:v>
                </c:pt>
                <c:pt idx="8">
                  <c:v>6.1447638603696095</c:v>
                </c:pt>
                <c:pt idx="9">
                  <c:v>5.2823408624229975</c:v>
                </c:pt>
                <c:pt idx="10">
                  <c:v>3.7012320328542092</c:v>
                </c:pt>
                <c:pt idx="11">
                  <c:v>3.413757700205339</c:v>
                </c:pt>
                <c:pt idx="12">
                  <c:v>0</c:v>
                </c:pt>
              </c:numCache>
            </c:numRef>
          </c:xVal>
          <c:yVal>
            <c:numRef>
              <c:f>Fig.2d_Boston2014!$H$187:$H$199</c:f>
              <c:numCache>
                <c:formatCode>General</c:formatCode>
                <c:ptCount val="13"/>
                <c:pt idx="0">
                  <c:v>432.59668508287297</c:v>
                </c:pt>
                <c:pt idx="1">
                  <c:v>116.02209944751377</c:v>
                </c:pt>
                <c:pt idx="2">
                  <c:v>28.176795580110479</c:v>
                </c:pt>
                <c:pt idx="3">
                  <c:v>74.585635359116054</c:v>
                </c:pt>
                <c:pt idx="4">
                  <c:v>89.502762430939242</c:v>
                </c:pt>
                <c:pt idx="5">
                  <c:v>29.834254143646376</c:v>
                </c:pt>
                <c:pt idx="6">
                  <c:v>112.70718232044203</c:v>
                </c:pt>
                <c:pt idx="7">
                  <c:v>59.668508287292866</c:v>
                </c:pt>
                <c:pt idx="8">
                  <c:v>54.696132596685061</c:v>
                </c:pt>
                <c:pt idx="9">
                  <c:v>167.40331491712698</c:v>
                </c:pt>
                <c:pt idx="10">
                  <c:v>159.11602209944772</c:v>
                </c:pt>
                <c:pt idx="11">
                  <c:v>97.790055248618501</c:v>
                </c:pt>
                <c:pt idx="12">
                  <c:v>134.25414364640892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FC73-8B46-9F7E-EC893FAC4B90}"/>
            </c:ext>
          </c:extLst>
        </c:ser>
        <c:ser>
          <c:idx val="12"/>
          <c:order val="12"/>
          <c:tx>
            <c:strRef>
              <c:f>Fig.2d_Boston2014!$A$201</c:f>
              <c:strCache>
                <c:ptCount val="1"/>
                <c:pt idx="0">
                  <c:v>D11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10"/>
            <c:spPr>
              <a:solidFill>
                <a:srgbClr val="FF0000"/>
              </a:solidFill>
              <a:ln w="9525">
                <a:solidFill>
                  <a:schemeClr val="accent1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Fig.2d_Boston2014!$G$201:$G$212</c:f>
              <c:numCache>
                <c:formatCode>General</c:formatCode>
                <c:ptCount val="12"/>
                <c:pt idx="0">
                  <c:v>18.613963039014376</c:v>
                </c:pt>
                <c:pt idx="1">
                  <c:v>16.745379876796715</c:v>
                </c:pt>
                <c:pt idx="2">
                  <c:v>14.661190965092402</c:v>
                </c:pt>
                <c:pt idx="3">
                  <c:v>14.158110882956878</c:v>
                </c:pt>
                <c:pt idx="4">
                  <c:v>12.25359342915811</c:v>
                </c:pt>
                <c:pt idx="5">
                  <c:v>11.139630390143736</c:v>
                </c:pt>
                <c:pt idx="6">
                  <c:v>9.9897330595482554</c:v>
                </c:pt>
                <c:pt idx="7">
                  <c:v>6.5400410677618064</c:v>
                </c:pt>
                <c:pt idx="8">
                  <c:v>5.8213552361396301</c:v>
                </c:pt>
                <c:pt idx="9">
                  <c:v>3.7371663244353184</c:v>
                </c:pt>
                <c:pt idx="10">
                  <c:v>2.5513347022587269</c:v>
                </c:pt>
                <c:pt idx="11">
                  <c:v>1.0061601642710472</c:v>
                </c:pt>
              </c:numCache>
            </c:numRef>
          </c:xVal>
          <c:yVal>
            <c:numRef>
              <c:f>Fig.2d_Boston2014!$H$201:$H$212</c:f>
              <c:numCache>
                <c:formatCode>General</c:formatCode>
                <c:ptCount val="12"/>
                <c:pt idx="0">
                  <c:v>154.14364640883977</c:v>
                </c:pt>
                <c:pt idx="1">
                  <c:v>67.955801104972352</c:v>
                </c:pt>
                <c:pt idx="2">
                  <c:v>14.917127071823217</c:v>
                </c:pt>
                <c:pt idx="3">
                  <c:v>23.204419889502788</c:v>
                </c:pt>
                <c:pt idx="4">
                  <c:v>82.87292817679554</c:v>
                </c:pt>
                <c:pt idx="5">
                  <c:v>28.176795580110536</c:v>
                </c:pt>
                <c:pt idx="6">
                  <c:v>26.519337016574582</c:v>
                </c:pt>
                <c:pt idx="7">
                  <c:v>150.82872928176795</c:v>
                </c:pt>
                <c:pt idx="8">
                  <c:v>361.32596685082876</c:v>
                </c:pt>
                <c:pt idx="9">
                  <c:v>56.353591160220958</c:v>
                </c:pt>
                <c:pt idx="10">
                  <c:v>213.81215469613255</c:v>
                </c:pt>
                <c:pt idx="11">
                  <c:v>82.87292817679554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FC73-8B46-9F7E-EC893FAC4B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1683087"/>
        <c:axId val="1652096831"/>
      </c:scatterChart>
      <c:valAx>
        <c:axId val="1651683087"/>
        <c:scaling>
          <c:orientation val="minMax"/>
          <c:max val="7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n-CH"/>
          </a:p>
        </c:txPr>
        <c:crossAx val="1652096831"/>
        <c:crosses val="autoZero"/>
        <c:crossBetween val="midCat"/>
      </c:valAx>
      <c:valAx>
        <c:axId val="16520968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n-CH"/>
          </a:p>
        </c:txPr>
        <c:crossAx val="1651683087"/>
        <c:crosses val="autoZero"/>
        <c:crossBetween val="midCat"/>
      </c:valAx>
      <c:spPr>
        <a:noFill/>
        <a:ln w="254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5" l="0.3" r="0.3" t="0.75" header="0.3" footer="0.3"/>
    <c:pageSetup paperSize="9" orientation="portrait" horizontalDpi="0" verticalDpi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22</xdr:row>
      <xdr:rowOff>165100</xdr:rowOff>
    </xdr:from>
    <xdr:to>
      <xdr:col>8</xdr:col>
      <xdr:colOff>25400</xdr:colOff>
      <xdr:row>37</xdr:row>
      <xdr:rowOff>25400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6CC2233-0D09-F844-9D98-759D23B94EE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213</xdr:row>
      <xdr:rowOff>139700</xdr:rowOff>
    </xdr:from>
    <xdr:to>
      <xdr:col>8</xdr:col>
      <xdr:colOff>50800</xdr:colOff>
      <xdr:row>227</xdr:row>
      <xdr:rowOff>165100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7F59B3D-1BA7-B147-91B7-F06B5774E8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EC2C0-E466-5D4B-9716-21E05BF64389}">
  <dimension ref="A1:W10"/>
  <sheetViews>
    <sheetView workbookViewId="0">
      <selection activeCell="A2" sqref="A2:F10"/>
    </sheetView>
  </sheetViews>
  <sheetFormatPr baseColWidth="10" defaultRowHeight="16" x14ac:dyDescent="0.2"/>
  <sheetData>
    <row r="1" spans="1:23" x14ac:dyDescent="0.2">
      <c r="E1" t="s">
        <v>17</v>
      </c>
      <c r="R1" t="s">
        <v>18</v>
      </c>
    </row>
    <row r="2" spans="1:23" x14ac:dyDescent="0.2">
      <c r="A2" t="s">
        <v>0</v>
      </c>
      <c r="B2" t="s">
        <v>1</v>
      </c>
      <c r="C2" t="s">
        <v>25</v>
      </c>
      <c r="D2" t="s">
        <v>3</v>
      </c>
      <c r="E2" t="s">
        <v>4</v>
      </c>
      <c r="F2" t="s">
        <v>5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8</v>
      </c>
      <c r="P2" t="s">
        <v>7</v>
      </c>
      <c r="Q2" t="s">
        <v>6</v>
      </c>
      <c r="R2" t="s">
        <v>24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</row>
    <row r="3" spans="1:23" x14ac:dyDescent="0.2">
      <c r="A3" t="s">
        <v>2</v>
      </c>
      <c r="B3">
        <v>90</v>
      </c>
      <c r="C3" t="s">
        <v>26</v>
      </c>
      <c r="D3">
        <v>7.5037000000000003</v>
      </c>
      <c r="E3">
        <v>1400</v>
      </c>
      <c r="F3">
        <f>85/1700*300</f>
        <v>15</v>
      </c>
      <c r="G3">
        <v>1350</v>
      </c>
      <c r="H3">
        <f>92/1700*300</f>
        <v>16.235294117647058</v>
      </c>
      <c r="I3">
        <v>1300</v>
      </c>
      <c r="J3">
        <f>115/1700*300</f>
        <v>20.294117647058822</v>
      </c>
      <c r="K3">
        <v>1250</v>
      </c>
      <c r="L3">
        <f>150/1700*300</f>
        <v>26.47058823529412</v>
      </c>
      <c r="M3">
        <v>1200</v>
      </c>
      <c r="N3">
        <f>196/1700*300</f>
        <v>34.588235294117645</v>
      </c>
      <c r="O3">
        <v>1401.4694547315553</v>
      </c>
      <c r="P3">
        <v>1050.8491490585136</v>
      </c>
      <c r="Q3">
        <v>1035.7672066937262</v>
      </c>
      <c r="R3">
        <f t="shared" ref="R3:R8" si="0">SUM(S3:W3)</f>
        <v>0.21171075869242939</v>
      </c>
      <c r="S3">
        <f t="shared" ref="S3:S8" si="1">(((E3-$O3)^2+(F3-$P3)^2)^0.5-$Q3)^2</f>
        <v>6.8864517847929815E-3</v>
      </c>
      <c r="T3">
        <f t="shared" ref="T3:T8" si="2">(((G3-$O3)^2+(H3-$P3)^2)^0.5-$Q3)^2</f>
        <v>1.5900084388664897E-2</v>
      </c>
      <c r="U3">
        <f t="shared" ref="U3:U8" si="3">(((I3-$O3)^2+(J3-$P3)^2)^0.5-$Q3)^2</f>
        <v>5.2364626140575951E-2</v>
      </c>
      <c r="V3">
        <f t="shared" ref="V3:V8" si="4">(((K3-$O3)^2+(L3-$P3)^2)^0.5-$Q3)^2</f>
        <v>6.2851469123140685E-2</v>
      </c>
      <c r="W3">
        <f t="shared" ref="W3:W8" si="5">(((M3-$O3)^2+(N3-$P3)^2)^0.5-$Q3)^2</f>
        <v>7.3708127255254885E-2</v>
      </c>
    </row>
    <row r="4" spans="1:23" x14ac:dyDescent="0.2">
      <c r="A4" t="s">
        <v>2</v>
      </c>
      <c r="B4">
        <v>100</v>
      </c>
      <c r="C4" t="s">
        <v>26</v>
      </c>
      <c r="D4">
        <v>8.5037000000000003</v>
      </c>
      <c r="E4">
        <v>1400</v>
      </c>
      <c r="F4">
        <f>49/974*300</f>
        <v>15.09240246406571</v>
      </c>
      <c r="G4">
        <v>1350</v>
      </c>
      <c r="H4">
        <f>52/974*300</f>
        <v>16.016427104722794</v>
      </c>
      <c r="I4">
        <v>1300</v>
      </c>
      <c r="J4">
        <f>65/974*300</f>
        <v>20.020533880903493</v>
      </c>
      <c r="K4">
        <v>1250</v>
      </c>
      <c r="L4">
        <f>88/974*300</f>
        <v>27.104722792607806</v>
      </c>
      <c r="M4">
        <v>1200</v>
      </c>
      <c r="N4">
        <f>120/974*300</f>
        <v>36.960985626283367</v>
      </c>
      <c r="O4">
        <v>1389.8278440286592</v>
      </c>
      <c r="P4">
        <v>844.37101027874189</v>
      </c>
      <c r="Q4">
        <v>829.28965453491423</v>
      </c>
      <c r="R4">
        <f t="shared" si="0"/>
        <v>4.6801367628456068E-2</v>
      </c>
      <c r="S4">
        <f t="shared" si="1"/>
        <v>2.6356049368740659E-3</v>
      </c>
      <c r="T4">
        <f t="shared" si="2"/>
        <v>4.7745072905560682E-4</v>
      </c>
      <c r="U4">
        <f t="shared" si="3"/>
        <v>3.5330560719501569E-3</v>
      </c>
      <c r="V4">
        <f t="shared" si="4"/>
        <v>2.1881275593747404E-2</v>
      </c>
      <c r="W4">
        <f t="shared" si="5"/>
        <v>1.8273980296828835E-2</v>
      </c>
    </row>
    <row r="5" spans="1:23" x14ac:dyDescent="0.2">
      <c r="A5" t="s">
        <v>2</v>
      </c>
      <c r="B5">
        <v>110</v>
      </c>
      <c r="C5" t="s">
        <v>26</v>
      </c>
      <c r="D5">
        <v>9.5037000000000003</v>
      </c>
      <c r="E5">
        <v>1400</v>
      </c>
      <c r="F5">
        <f>83/1700*300</f>
        <v>14.647058823529411</v>
      </c>
      <c r="G5">
        <v>1350</v>
      </c>
      <c r="H5">
        <f>92/1700*300</f>
        <v>16.235294117647058</v>
      </c>
      <c r="I5">
        <v>1300</v>
      </c>
      <c r="J5">
        <f>117/1700*300</f>
        <v>20.647058823529409</v>
      </c>
      <c r="K5">
        <v>1250</v>
      </c>
      <c r="L5">
        <f>169/1700*300</f>
        <v>29.823529411764707</v>
      </c>
      <c r="M5">
        <v>1200</v>
      </c>
      <c r="N5">
        <f>242/1700*300</f>
        <v>42.705882352941181</v>
      </c>
      <c r="O5">
        <v>1386.6375846532333</v>
      </c>
      <c r="P5">
        <v>649.05503347853266</v>
      </c>
      <c r="Q5">
        <v>634.26567484806583</v>
      </c>
      <c r="R5">
        <f t="shared" si="0"/>
        <v>0.28072693908265123</v>
      </c>
      <c r="S5">
        <f t="shared" si="1"/>
        <v>8.0094217377970581E-2</v>
      </c>
      <c r="T5">
        <f t="shared" si="2"/>
        <v>0.14918303720212106</v>
      </c>
      <c r="U5">
        <f t="shared" si="3"/>
        <v>7.4784256130424167E-3</v>
      </c>
      <c r="V5">
        <f t="shared" si="4"/>
        <v>1.9136130282154697E-2</v>
      </c>
      <c r="W5">
        <f t="shared" si="5"/>
        <v>2.4835128607362474E-2</v>
      </c>
    </row>
    <row r="6" spans="1:23" x14ac:dyDescent="0.2">
      <c r="A6" t="s">
        <v>2</v>
      </c>
      <c r="B6">
        <v>120</v>
      </c>
      <c r="C6" t="s">
        <v>27</v>
      </c>
      <c r="D6">
        <v>10.414099999999999</v>
      </c>
      <c r="E6">
        <v>1400</v>
      </c>
      <c r="F6">
        <f>79/1700*300</f>
        <v>13.941176470588236</v>
      </c>
      <c r="G6">
        <v>1350</v>
      </c>
      <c r="H6">
        <f>85/1700*300</f>
        <v>15</v>
      </c>
      <c r="I6">
        <v>1300</v>
      </c>
      <c r="J6">
        <f>120/1700*300</f>
        <v>21.176470588235293</v>
      </c>
      <c r="K6">
        <v>1250</v>
      </c>
      <c r="L6">
        <f>197/1700*300</f>
        <v>34.764705882352942</v>
      </c>
      <c r="M6">
        <v>1200</v>
      </c>
      <c r="N6">
        <f>315/1700*300</f>
        <v>55.588235294117652</v>
      </c>
      <c r="O6">
        <v>1378.4220700874841</v>
      </c>
      <c r="P6">
        <v>413.35576263521648</v>
      </c>
      <c r="Q6">
        <v>399.77514348551625</v>
      </c>
      <c r="R6">
        <f t="shared" si="0"/>
        <v>0.24316514732259731</v>
      </c>
      <c r="S6">
        <f t="shared" si="1"/>
        <v>4.9230680648109336E-2</v>
      </c>
      <c r="T6">
        <f t="shared" si="2"/>
        <v>0.16543132691620951</v>
      </c>
      <c r="U6">
        <f t="shared" si="3"/>
        <v>2.8266091460121968E-2</v>
      </c>
      <c r="V6">
        <f t="shared" si="4"/>
        <v>1.6532375734599013E-5</v>
      </c>
      <c r="W6">
        <f t="shared" si="5"/>
        <v>2.2051592242189842E-4</v>
      </c>
    </row>
    <row r="7" spans="1:23" x14ac:dyDescent="0.2">
      <c r="A7" t="s">
        <v>2</v>
      </c>
      <c r="B7">
        <v>130</v>
      </c>
      <c r="C7" t="s">
        <v>27</v>
      </c>
      <c r="D7">
        <v>10.905200000000001</v>
      </c>
      <c r="E7">
        <v>1400</v>
      </c>
      <c r="F7">
        <f>98/1700*300</f>
        <v>17.294117647058822</v>
      </c>
      <c r="G7">
        <v>1350</v>
      </c>
      <c r="H7">
        <f>107/1700*300</f>
        <v>18.882352941176471</v>
      </c>
      <c r="I7">
        <v>1300</v>
      </c>
      <c r="J7">
        <f>150/1700*300</f>
        <v>26.47058823529412</v>
      </c>
      <c r="K7">
        <v>1250</v>
      </c>
      <c r="L7">
        <f>282/1700*300</f>
        <v>49.764705882352942</v>
      </c>
      <c r="M7">
        <v>1200</v>
      </c>
      <c r="N7">
        <f>480/1700*300</f>
        <v>84.705882352941174</v>
      </c>
      <c r="O7">
        <v>1376.057755053195</v>
      </c>
      <c r="P7">
        <v>277.31145794277029</v>
      </c>
      <c r="Q7">
        <v>260.80620669763806</v>
      </c>
      <c r="R7">
        <f t="shared" si="0"/>
        <v>3.431653526143994</v>
      </c>
      <c r="S7">
        <f t="shared" si="1"/>
        <v>9.6783794415793739E-2</v>
      </c>
      <c r="T7">
        <f t="shared" si="2"/>
        <v>1.1378588662577582</v>
      </c>
      <c r="U7">
        <f t="shared" si="3"/>
        <v>1.7211925253882325</v>
      </c>
      <c r="V7">
        <f t="shared" si="4"/>
        <v>0.4560473199204515</v>
      </c>
      <c r="W7">
        <f t="shared" si="5"/>
        <v>1.9771020161758284E-2</v>
      </c>
    </row>
    <row r="8" spans="1:23" x14ac:dyDescent="0.2">
      <c r="A8" t="s">
        <v>2</v>
      </c>
      <c r="B8">
        <v>140</v>
      </c>
      <c r="C8" t="s">
        <v>26</v>
      </c>
      <c r="D8">
        <v>11.1518</v>
      </c>
      <c r="E8">
        <v>1400</v>
      </c>
      <c r="F8">
        <f>92/1700*300</f>
        <v>16.235294117647058</v>
      </c>
      <c r="G8">
        <v>1350</v>
      </c>
      <c r="H8">
        <f>101/1700*300</f>
        <v>17.823529411764707</v>
      </c>
      <c r="I8">
        <v>1300</v>
      </c>
      <c r="J8">
        <f>125/1700*300</f>
        <v>22.058823529411764</v>
      </c>
      <c r="K8">
        <v>1250</v>
      </c>
      <c r="L8">
        <f>151/1700*300</f>
        <v>26.647058823529409</v>
      </c>
      <c r="M8">
        <v>1200</v>
      </c>
      <c r="N8">
        <f>207/1700*300</f>
        <v>36.529411764705884</v>
      </c>
      <c r="O8">
        <v>1386.524761705439</v>
      </c>
      <c r="P8">
        <v>901.30132849324593</v>
      </c>
      <c r="Q8">
        <v>884.55960257188292</v>
      </c>
      <c r="R8">
        <f t="shared" si="0"/>
        <v>2.1027498989803544</v>
      </c>
      <c r="S8">
        <f t="shared" si="1"/>
        <v>0.37088944419162645</v>
      </c>
      <c r="T8">
        <f t="shared" si="2"/>
        <v>0.10700880688248306</v>
      </c>
      <c r="U8">
        <f t="shared" si="3"/>
        <v>1.1448526817865434</v>
      </c>
      <c r="V8">
        <f t="shared" si="4"/>
        <v>0.47007317642851737</v>
      </c>
      <c r="W8">
        <f t="shared" si="5"/>
        <v>9.9257896911839529E-3</v>
      </c>
    </row>
    <row r="9" spans="1:23" x14ac:dyDescent="0.2">
      <c r="A9" t="s">
        <v>2</v>
      </c>
      <c r="B9">
        <v>150</v>
      </c>
      <c r="C9" t="s">
        <v>27</v>
      </c>
      <c r="D9">
        <v>11.459899999999999</v>
      </c>
      <c r="E9">
        <v>1550</v>
      </c>
      <c r="F9">
        <f>49/975*300</f>
        <v>15.076923076923077</v>
      </c>
      <c r="G9">
        <v>1500</v>
      </c>
      <c r="H9">
        <f>53/975*300</f>
        <v>16.30769230769231</v>
      </c>
      <c r="I9">
        <v>1400</v>
      </c>
      <c r="J9">
        <f>97/975*300</f>
        <v>29.846153846153847</v>
      </c>
      <c r="K9">
        <v>1300</v>
      </c>
      <c r="L9">
        <f>173/975*300</f>
        <v>53.230769230769234</v>
      </c>
      <c r="M9">
        <v>1200</v>
      </c>
      <c r="N9">
        <f>450/975*300</f>
        <v>138.46153846153848</v>
      </c>
      <c r="O9">
        <v>1491.033766397713</v>
      </c>
      <c r="P9">
        <v>423.4768244211146</v>
      </c>
      <c r="Q9">
        <v>409.57926132706223</v>
      </c>
      <c r="R9">
        <f t="shared" ref="R9" si="6">SUM(S9:W9)</f>
        <v>100.18749051239863</v>
      </c>
      <c r="S9">
        <f t="shared" ref="S9" si="7">(((E9-$O9)^2+(F9-$P9)^2)^0.5-$Q9)^2</f>
        <v>9.3364495169623094</v>
      </c>
      <c r="T9">
        <f t="shared" ref="T9" si="8">(((G9-$O9)^2+(H9-$P9)^2)^0.5-$Q9)^2</f>
        <v>5.3426572415263678</v>
      </c>
      <c r="U9">
        <f t="shared" ref="U9" si="9">(((I9-$O9)^2+(J9-$P9)^2)^0.5-$Q9)^2</f>
        <v>30.90413379176924</v>
      </c>
      <c r="V9">
        <f t="shared" ref="V9" si="10">(((K9-$O9)^2+(L9-$P9)^2)^0.5-$Q9)^2</f>
        <v>49.636525821869839</v>
      </c>
      <c r="W9">
        <f t="shared" ref="W9" si="11">(((M9-$O9)^2+(N9-$P9)^2)^0.5-$Q9)^2</f>
        <v>4.9677241402708576</v>
      </c>
    </row>
    <row r="10" spans="1:23" x14ac:dyDescent="0.2">
      <c r="A10" t="s">
        <v>2</v>
      </c>
      <c r="B10">
        <v>160</v>
      </c>
      <c r="C10" t="s">
        <v>27</v>
      </c>
      <c r="D10">
        <v>11.8286</v>
      </c>
      <c r="E10">
        <v>1550</v>
      </c>
      <c r="F10">
        <f>49/975*300</f>
        <v>15.076923076923077</v>
      </c>
      <c r="G10">
        <v>1500</v>
      </c>
      <c r="H10">
        <f>53/975*300</f>
        <v>16.30769230769231</v>
      </c>
      <c r="I10">
        <v>1400</v>
      </c>
      <c r="J10">
        <f>97/975*300</f>
        <v>29.846153846153847</v>
      </c>
      <c r="K10">
        <v>1300</v>
      </c>
      <c r="L10">
        <f>173/975*300</f>
        <v>53.230769230769234</v>
      </c>
      <c r="M10">
        <v>1200</v>
      </c>
      <c r="N10">
        <f>450/975*300</f>
        <v>138.46153846153848</v>
      </c>
      <c r="O10">
        <v>1491.033766397713</v>
      </c>
      <c r="P10">
        <v>423.4768244211146</v>
      </c>
      <c r="Q10">
        <v>409.57926132706223</v>
      </c>
      <c r="R10">
        <f t="shared" ref="R10" si="12">SUM(S10:W10)</f>
        <v>100.18749051239863</v>
      </c>
      <c r="S10">
        <f t="shared" ref="S10" si="13">(((E10-$O10)^2+(F10-$P10)^2)^0.5-$Q10)^2</f>
        <v>9.3364495169623094</v>
      </c>
      <c r="T10">
        <f t="shared" ref="T10" si="14">(((G10-$O10)^2+(H10-$P10)^2)^0.5-$Q10)^2</f>
        <v>5.3426572415263678</v>
      </c>
      <c r="U10">
        <f t="shared" ref="U10" si="15">(((I10-$O10)^2+(J10-$P10)^2)^0.5-$Q10)^2</f>
        <v>30.90413379176924</v>
      </c>
      <c r="V10">
        <f t="shared" ref="V10" si="16">(((K10-$O10)^2+(L10-$P10)^2)^0.5-$Q10)^2</f>
        <v>49.636525821869839</v>
      </c>
      <c r="W10">
        <f t="shared" ref="W10" si="17">(((M10-$O10)^2+(N10-$P10)^2)^0.5-$Q10)^2</f>
        <v>4.9677241402708576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0CD17-45ED-1E4E-8697-20BC61B8AC6E}">
  <dimension ref="A1:D29"/>
  <sheetViews>
    <sheetView topLeftCell="A6" workbookViewId="0">
      <selection activeCell="K25" sqref="K25"/>
    </sheetView>
  </sheetViews>
  <sheetFormatPr baseColWidth="10" defaultRowHeight="16" x14ac:dyDescent="0.2"/>
  <sheetData>
    <row r="1" spans="1:4" x14ac:dyDescent="0.2">
      <c r="A1" t="s">
        <v>49</v>
      </c>
      <c r="B1" t="s">
        <v>50</v>
      </c>
      <c r="C1" t="s">
        <v>51</v>
      </c>
      <c r="D1" t="s">
        <v>34</v>
      </c>
    </row>
    <row r="2" spans="1:4" x14ac:dyDescent="0.2">
      <c r="A2" t="s">
        <v>52</v>
      </c>
      <c r="B2">
        <v>1538000</v>
      </c>
      <c r="C2">
        <f>B2/1000</f>
        <v>1538</v>
      </c>
      <c r="D2">
        <v>20.7959055219224</v>
      </c>
    </row>
    <row r="3" spans="1:4" x14ac:dyDescent="0.2">
      <c r="B3">
        <v>1545000</v>
      </c>
      <c r="C3">
        <f t="shared" ref="C3:C29" si="0">B3/1000</f>
        <v>1545</v>
      </c>
      <c r="D3">
        <v>31.015013924760598</v>
      </c>
    </row>
    <row r="4" spans="1:4" x14ac:dyDescent="0.2">
      <c r="B4">
        <v>1553000</v>
      </c>
      <c r="C4">
        <f t="shared" si="0"/>
        <v>1553</v>
      </c>
      <c r="D4">
        <v>77.506540602506604</v>
      </c>
    </row>
    <row r="5" spans="1:4" x14ac:dyDescent="0.2">
      <c r="B5">
        <v>1559000</v>
      </c>
      <c r="C5">
        <f t="shared" si="0"/>
        <v>1559</v>
      </c>
      <c r="D5">
        <v>199.35304591082601</v>
      </c>
    </row>
    <row r="6" spans="1:4" x14ac:dyDescent="0.2">
      <c r="B6">
        <v>1566000</v>
      </c>
      <c r="C6">
        <f t="shared" si="0"/>
        <v>1566</v>
      </c>
      <c r="D6">
        <v>1597.8854055209899</v>
      </c>
    </row>
    <row r="7" spans="1:4" x14ac:dyDescent="0.2">
      <c r="B7">
        <v>1569000</v>
      </c>
      <c r="C7">
        <f t="shared" si="0"/>
        <v>1569</v>
      </c>
      <c r="D7">
        <v>762.14521447908999</v>
      </c>
    </row>
    <row r="8" spans="1:4" x14ac:dyDescent="0.2">
      <c r="B8">
        <v>1574000</v>
      </c>
      <c r="C8">
        <f t="shared" si="0"/>
        <v>1574</v>
      </c>
      <c r="D8">
        <v>641.46254034377102</v>
      </c>
    </row>
    <row r="9" spans="1:4" x14ac:dyDescent="0.2">
      <c r="B9">
        <v>1580000</v>
      </c>
      <c r="C9">
        <f t="shared" si="0"/>
        <v>1580</v>
      </c>
      <c r="D9">
        <v>688.74052076372004</v>
      </c>
    </row>
    <row r="10" spans="1:4" x14ac:dyDescent="0.2">
      <c r="B10">
        <v>1586000</v>
      </c>
      <c r="C10">
        <f t="shared" si="0"/>
        <v>1586</v>
      </c>
      <c r="D10">
        <v>719.44527654768797</v>
      </c>
    </row>
    <row r="11" spans="1:4" x14ac:dyDescent="0.2">
      <c r="B11">
        <v>1593000</v>
      </c>
      <c r="C11">
        <f t="shared" si="0"/>
        <v>1593</v>
      </c>
      <c r="D11">
        <v>834.96434648775198</v>
      </c>
    </row>
    <row r="12" spans="1:4" x14ac:dyDescent="0.2">
      <c r="B12">
        <v>1600000</v>
      </c>
      <c r="C12">
        <f t="shared" si="0"/>
        <v>1600</v>
      </c>
      <c r="D12">
        <v>1342.4506648235599</v>
      </c>
    </row>
    <row r="13" spans="1:4" x14ac:dyDescent="0.2">
      <c r="B13">
        <v>1607000</v>
      </c>
      <c r="C13">
        <f t="shared" si="0"/>
        <v>1607</v>
      </c>
      <c r="D13">
        <v>764.31117264206205</v>
      </c>
    </row>
    <row r="14" spans="1:4" x14ac:dyDescent="0.2">
      <c r="B14">
        <v>1609000</v>
      </c>
      <c r="C14">
        <f t="shared" si="0"/>
        <v>1609</v>
      </c>
      <c r="D14">
        <v>1102.8290056621699</v>
      </c>
    </row>
    <row r="15" spans="1:4" x14ac:dyDescent="0.2">
      <c r="B15">
        <v>1617000</v>
      </c>
      <c r="C15">
        <f t="shared" si="0"/>
        <v>1617</v>
      </c>
      <c r="D15">
        <v>157.14623988255499</v>
      </c>
    </row>
    <row r="16" spans="1:4" x14ac:dyDescent="0.2">
      <c r="B16">
        <v>1624000</v>
      </c>
      <c r="C16">
        <f t="shared" si="0"/>
        <v>1624</v>
      </c>
      <c r="D16">
        <v>43.911796385558702</v>
      </c>
    </row>
    <row r="17" spans="2:4" x14ac:dyDescent="0.2">
      <c r="B17">
        <v>1632000</v>
      </c>
      <c r="C17">
        <f t="shared" si="0"/>
        <v>1632</v>
      </c>
      <c r="D17">
        <v>35.179528165190398</v>
      </c>
    </row>
    <row r="18" spans="2:4" x14ac:dyDescent="0.2">
      <c r="B18">
        <v>1643000</v>
      </c>
      <c r="C18">
        <f t="shared" si="0"/>
        <v>1643</v>
      </c>
      <c r="D18">
        <v>28.336055527584499</v>
      </c>
    </row>
    <row r="19" spans="2:4" x14ac:dyDescent="0.2">
      <c r="B19">
        <v>1648000</v>
      </c>
      <c r="C19">
        <f t="shared" si="0"/>
        <v>1648</v>
      </c>
      <c r="D19">
        <v>24.923226479447699</v>
      </c>
    </row>
    <row r="24" spans="2:4" x14ac:dyDescent="0.2">
      <c r="B24">
        <v>0</v>
      </c>
      <c r="C24">
        <f t="shared" si="0"/>
        <v>0</v>
      </c>
      <c r="D24">
        <v>0</v>
      </c>
    </row>
    <row r="25" spans="2:4" x14ac:dyDescent="0.2">
      <c r="B25">
        <v>0</v>
      </c>
      <c r="C25">
        <f t="shared" si="0"/>
        <v>0</v>
      </c>
      <c r="D25">
        <v>0</v>
      </c>
    </row>
    <row r="26" spans="2:4" x14ac:dyDescent="0.2">
      <c r="B26">
        <v>0</v>
      </c>
      <c r="C26">
        <f t="shared" si="0"/>
        <v>0</v>
      </c>
      <c r="D26">
        <v>0</v>
      </c>
    </row>
    <row r="27" spans="2:4" x14ac:dyDescent="0.2">
      <c r="B27">
        <v>0</v>
      </c>
      <c r="C27">
        <f t="shared" si="0"/>
        <v>0</v>
      </c>
      <c r="D27">
        <v>0</v>
      </c>
    </row>
    <row r="28" spans="2:4" x14ac:dyDescent="0.2">
      <c r="B28">
        <v>0</v>
      </c>
      <c r="C28">
        <f t="shared" si="0"/>
        <v>0</v>
      </c>
      <c r="D28">
        <v>0</v>
      </c>
    </row>
    <row r="29" spans="2:4" x14ac:dyDescent="0.2">
      <c r="B29">
        <v>0</v>
      </c>
      <c r="C29">
        <f t="shared" si="0"/>
        <v>0</v>
      </c>
      <c r="D29">
        <v>0</v>
      </c>
    </row>
  </sheetData>
  <pageMargins left="0.1" right="0.1" top="0.75" bottom="0.75" header="0.3" footer="0.3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BACB5-9659-A346-92AE-EAF048217A6B}">
  <dimension ref="A1:H212"/>
  <sheetViews>
    <sheetView tabSelected="1" topLeftCell="A193" workbookViewId="0">
      <selection activeCell="I13" sqref="I13"/>
    </sheetView>
  </sheetViews>
  <sheetFormatPr baseColWidth="10" defaultRowHeight="16" x14ac:dyDescent="0.2"/>
  <sheetData>
    <row r="1" spans="1:8" x14ac:dyDescent="0.2">
      <c r="A1" t="s">
        <v>30</v>
      </c>
      <c r="B1" t="s">
        <v>29</v>
      </c>
      <c r="C1" t="s">
        <v>28</v>
      </c>
      <c r="D1" t="s">
        <v>32</v>
      </c>
      <c r="E1" t="s">
        <v>33</v>
      </c>
      <c r="F1" t="s">
        <v>34</v>
      </c>
      <c r="G1" t="s">
        <v>35</v>
      </c>
      <c r="H1" t="s">
        <v>36</v>
      </c>
    </row>
    <row r="2" spans="1:8" x14ac:dyDescent="0.2">
      <c r="A2" t="s">
        <v>31</v>
      </c>
      <c r="B2">
        <v>1872</v>
      </c>
      <c r="C2">
        <v>25</v>
      </c>
      <c r="D2">
        <f>B2/1948*70</f>
        <v>67.26899383983573</v>
      </c>
      <c r="E2">
        <f>C2/1810*3000</f>
        <v>41.436464088397791</v>
      </c>
      <c r="F2">
        <f>E2</f>
        <v>41.436464088397791</v>
      </c>
      <c r="G2">
        <f>D2</f>
        <v>67.26899383983573</v>
      </c>
      <c r="H2">
        <f>F2</f>
        <v>41.436464088397791</v>
      </c>
    </row>
    <row r="3" spans="1:8" x14ac:dyDescent="0.2">
      <c r="B3">
        <v>1755</v>
      </c>
      <c r="C3">
        <v>54</v>
      </c>
      <c r="D3">
        <f t="shared" ref="D3:D20" si="0">B3/1948*70</f>
        <v>63.064681724845997</v>
      </c>
      <c r="E3">
        <f t="shared" ref="E3:E20" si="1">C3/1810*3000</f>
        <v>89.502762430939228</v>
      </c>
      <c r="F3">
        <f>E3-E2</f>
        <v>48.066298342541437</v>
      </c>
      <c r="G3">
        <f t="shared" ref="G3:G20" si="2">D3</f>
        <v>63.064681724845997</v>
      </c>
      <c r="H3">
        <f t="shared" ref="H3:H20" si="3">F3</f>
        <v>48.066298342541437</v>
      </c>
    </row>
    <row r="4" spans="1:8" x14ac:dyDescent="0.2">
      <c r="B4">
        <v>1602</v>
      </c>
      <c r="C4">
        <v>79</v>
      </c>
      <c r="D4">
        <f t="shared" si="0"/>
        <v>57.566735112936342</v>
      </c>
      <c r="E4">
        <f t="shared" si="1"/>
        <v>130.93922651933701</v>
      </c>
      <c r="F4">
        <f t="shared" ref="F4:F20" si="4">E4-E3</f>
        <v>41.436464088397784</v>
      </c>
      <c r="G4">
        <f t="shared" si="2"/>
        <v>57.566735112936342</v>
      </c>
      <c r="H4">
        <f t="shared" si="3"/>
        <v>41.436464088397784</v>
      </c>
    </row>
    <row r="5" spans="1:8" x14ac:dyDescent="0.2">
      <c r="B5">
        <v>1408</v>
      </c>
      <c r="C5">
        <v>203</v>
      </c>
      <c r="D5">
        <f t="shared" si="0"/>
        <v>50.595482546201239</v>
      </c>
      <c r="E5">
        <f t="shared" si="1"/>
        <v>336.46408839779002</v>
      </c>
      <c r="F5">
        <f t="shared" si="4"/>
        <v>205.52486187845301</v>
      </c>
      <c r="G5">
        <f t="shared" si="2"/>
        <v>50.595482546201239</v>
      </c>
      <c r="H5">
        <f t="shared" si="3"/>
        <v>205.52486187845301</v>
      </c>
    </row>
    <row r="6" spans="1:8" x14ac:dyDescent="0.2">
      <c r="B6">
        <v>1348</v>
      </c>
      <c r="C6">
        <v>279</v>
      </c>
      <c r="D6">
        <f t="shared" si="0"/>
        <v>48.439425051334702</v>
      </c>
      <c r="E6">
        <f t="shared" si="1"/>
        <v>462.4309392265194</v>
      </c>
      <c r="F6">
        <f t="shared" si="4"/>
        <v>125.96685082872938</v>
      </c>
      <c r="G6">
        <f t="shared" si="2"/>
        <v>48.439425051334702</v>
      </c>
      <c r="H6">
        <f t="shared" si="3"/>
        <v>125.96685082872938</v>
      </c>
    </row>
    <row r="7" spans="1:8" x14ac:dyDescent="0.2">
      <c r="B7">
        <v>1334</v>
      </c>
      <c r="C7">
        <v>323</v>
      </c>
      <c r="D7">
        <f t="shared" si="0"/>
        <v>47.936344969199176</v>
      </c>
      <c r="E7">
        <f t="shared" si="1"/>
        <v>535.35911602209944</v>
      </c>
      <c r="F7">
        <f t="shared" si="4"/>
        <v>72.928176795580043</v>
      </c>
      <c r="G7">
        <f t="shared" si="2"/>
        <v>47.936344969199176</v>
      </c>
      <c r="H7">
        <f t="shared" si="3"/>
        <v>72.928176795580043</v>
      </c>
    </row>
    <row r="8" spans="1:8" x14ac:dyDescent="0.2">
      <c r="B8">
        <v>1082</v>
      </c>
      <c r="C8">
        <v>334</v>
      </c>
      <c r="D8">
        <f t="shared" si="0"/>
        <v>38.880903490759749</v>
      </c>
      <c r="E8">
        <f t="shared" si="1"/>
        <v>553.59116022099442</v>
      </c>
      <c r="F8">
        <f t="shared" si="4"/>
        <v>18.232044198894982</v>
      </c>
      <c r="G8">
        <f t="shared" si="2"/>
        <v>38.880903490759749</v>
      </c>
      <c r="H8">
        <f t="shared" si="3"/>
        <v>18.232044198894982</v>
      </c>
    </row>
    <row r="9" spans="1:8" x14ac:dyDescent="0.2">
      <c r="B9">
        <v>1057</v>
      </c>
      <c r="C9">
        <v>346</v>
      </c>
      <c r="D9">
        <f t="shared" si="0"/>
        <v>37.982546201232033</v>
      </c>
      <c r="E9">
        <f t="shared" si="1"/>
        <v>573.48066298342542</v>
      </c>
      <c r="F9">
        <f t="shared" si="4"/>
        <v>19.889502762430993</v>
      </c>
      <c r="G9">
        <f t="shared" si="2"/>
        <v>37.982546201232033</v>
      </c>
      <c r="H9">
        <f t="shared" si="3"/>
        <v>19.889502762430993</v>
      </c>
    </row>
    <row r="10" spans="1:8" x14ac:dyDescent="0.2">
      <c r="B10">
        <v>977</v>
      </c>
      <c r="C10">
        <v>438</v>
      </c>
      <c r="D10">
        <f t="shared" si="0"/>
        <v>35.107802874743328</v>
      </c>
      <c r="E10">
        <f t="shared" si="1"/>
        <v>725.96685082872932</v>
      </c>
      <c r="F10">
        <f t="shared" si="4"/>
        <v>152.4861878453039</v>
      </c>
      <c r="G10">
        <f t="shared" si="2"/>
        <v>35.107802874743328</v>
      </c>
      <c r="H10">
        <f t="shared" si="3"/>
        <v>152.4861878453039</v>
      </c>
    </row>
    <row r="11" spans="1:8" x14ac:dyDescent="0.2">
      <c r="B11">
        <v>780</v>
      </c>
      <c r="C11">
        <v>523</v>
      </c>
      <c r="D11">
        <f t="shared" si="0"/>
        <v>28.028747433264886</v>
      </c>
      <c r="E11">
        <f t="shared" si="1"/>
        <v>866.85082872928183</v>
      </c>
      <c r="F11">
        <f t="shared" si="4"/>
        <v>140.88397790055251</v>
      </c>
      <c r="G11">
        <f t="shared" si="2"/>
        <v>28.028747433264886</v>
      </c>
      <c r="H11">
        <f t="shared" si="3"/>
        <v>140.88397790055251</v>
      </c>
    </row>
    <row r="12" spans="1:8" x14ac:dyDescent="0.2">
      <c r="B12">
        <v>754</v>
      </c>
      <c r="C12">
        <v>612</v>
      </c>
      <c r="D12">
        <f t="shared" si="0"/>
        <v>27.094455852156056</v>
      </c>
      <c r="E12">
        <f t="shared" si="1"/>
        <v>1014.3646408839779</v>
      </c>
      <c r="F12">
        <f t="shared" si="4"/>
        <v>147.5138121546961</v>
      </c>
      <c r="G12">
        <f t="shared" si="2"/>
        <v>27.094455852156056</v>
      </c>
      <c r="H12">
        <f t="shared" si="3"/>
        <v>147.5138121546961</v>
      </c>
    </row>
    <row r="13" spans="1:8" x14ac:dyDescent="0.2">
      <c r="B13">
        <v>681</v>
      </c>
      <c r="C13">
        <v>680</v>
      </c>
      <c r="D13">
        <f t="shared" si="0"/>
        <v>24.471252566735114</v>
      </c>
      <c r="E13">
        <f t="shared" si="1"/>
        <v>1127.0718232044198</v>
      </c>
      <c r="F13">
        <f t="shared" si="4"/>
        <v>112.70718232044192</v>
      </c>
      <c r="G13">
        <f t="shared" si="2"/>
        <v>24.471252566735114</v>
      </c>
      <c r="H13">
        <f t="shared" si="3"/>
        <v>112.70718232044192</v>
      </c>
    </row>
    <row r="14" spans="1:8" x14ac:dyDescent="0.2">
      <c r="B14">
        <v>634</v>
      </c>
      <c r="C14">
        <v>964</v>
      </c>
      <c r="D14">
        <f t="shared" si="0"/>
        <v>22.782340862422998</v>
      </c>
      <c r="E14">
        <f t="shared" si="1"/>
        <v>1597.7900552486187</v>
      </c>
      <c r="F14">
        <f t="shared" si="4"/>
        <v>470.71823204419888</v>
      </c>
      <c r="G14">
        <f t="shared" si="2"/>
        <v>22.782340862422998</v>
      </c>
      <c r="H14">
        <f t="shared" si="3"/>
        <v>470.71823204419888</v>
      </c>
    </row>
    <row r="15" spans="1:8" x14ac:dyDescent="0.2">
      <c r="B15">
        <v>352</v>
      </c>
      <c r="C15">
        <v>975</v>
      </c>
      <c r="D15">
        <f t="shared" si="0"/>
        <v>12.64887063655031</v>
      </c>
      <c r="E15">
        <f t="shared" si="1"/>
        <v>1616.0220994475139</v>
      </c>
      <c r="F15">
        <f t="shared" si="4"/>
        <v>18.23204419889521</v>
      </c>
      <c r="G15">
        <f t="shared" si="2"/>
        <v>12.64887063655031</v>
      </c>
      <c r="H15">
        <f t="shared" si="3"/>
        <v>18.23204419889521</v>
      </c>
    </row>
    <row r="16" spans="1:8" x14ac:dyDescent="0.2">
      <c r="B16">
        <v>282</v>
      </c>
      <c r="C16">
        <v>1206</v>
      </c>
      <c r="D16">
        <f t="shared" si="0"/>
        <v>10.13347022587269</v>
      </c>
      <c r="E16">
        <f t="shared" si="1"/>
        <v>1998.8950276243095</v>
      </c>
      <c r="F16">
        <f t="shared" si="4"/>
        <v>382.87292817679554</v>
      </c>
      <c r="G16">
        <f t="shared" si="2"/>
        <v>10.13347022587269</v>
      </c>
      <c r="H16">
        <f t="shared" si="3"/>
        <v>382.87292817679554</v>
      </c>
    </row>
    <row r="17" spans="1:8" x14ac:dyDescent="0.2">
      <c r="B17">
        <v>249</v>
      </c>
      <c r="C17">
        <v>1235</v>
      </c>
      <c r="D17">
        <f t="shared" si="0"/>
        <v>8.9476386036960989</v>
      </c>
      <c r="E17">
        <f t="shared" si="1"/>
        <v>2046.9613259668508</v>
      </c>
      <c r="F17">
        <f t="shared" si="4"/>
        <v>48.066298342541359</v>
      </c>
      <c r="G17">
        <f t="shared" si="2"/>
        <v>8.9476386036960989</v>
      </c>
      <c r="H17">
        <f t="shared" si="3"/>
        <v>48.066298342541359</v>
      </c>
    </row>
    <row r="18" spans="1:8" x14ac:dyDescent="0.2">
      <c r="B18">
        <v>149</v>
      </c>
      <c r="C18">
        <v>1293</v>
      </c>
      <c r="D18">
        <f t="shared" si="0"/>
        <v>5.3542094455852149</v>
      </c>
      <c r="E18">
        <f t="shared" si="1"/>
        <v>2143.0939226519336</v>
      </c>
      <c r="F18">
        <f t="shared" si="4"/>
        <v>96.132596685082717</v>
      </c>
      <c r="G18">
        <f t="shared" si="2"/>
        <v>5.3542094455852149</v>
      </c>
      <c r="H18">
        <f t="shared" si="3"/>
        <v>96.132596685082717</v>
      </c>
    </row>
    <row r="19" spans="1:8" x14ac:dyDescent="0.2">
      <c r="B19">
        <v>123</v>
      </c>
      <c r="C19">
        <v>1456</v>
      </c>
      <c r="D19">
        <f t="shared" si="0"/>
        <v>4.4199178644763863</v>
      </c>
      <c r="E19">
        <f t="shared" si="1"/>
        <v>2413.2596685082872</v>
      </c>
      <c r="F19">
        <f t="shared" si="4"/>
        <v>270.16574585635362</v>
      </c>
      <c r="G19">
        <f t="shared" si="2"/>
        <v>4.4199178644763863</v>
      </c>
      <c r="H19">
        <f t="shared" si="3"/>
        <v>270.16574585635362</v>
      </c>
    </row>
    <row r="20" spans="1:8" x14ac:dyDescent="0.2">
      <c r="B20">
        <v>12</v>
      </c>
      <c r="C20">
        <v>1567</v>
      </c>
      <c r="D20">
        <f t="shared" si="0"/>
        <v>0.43121149897330596</v>
      </c>
      <c r="E20">
        <f t="shared" si="1"/>
        <v>2597.2375690607732</v>
      </c>
      <c r="F20">
        <f t="shared" si="4"/>
        <v>183.97790055248606</v>
      </c>
      <c r="G20">
        <f t="shared" si="2"/>
        <v>0.43121149897330596</v>
      </c>
      <c r="H20">
        <f t="shared" si="3"/>
        <v>183.97790055248606</v>
      </c>
    </row>
    <row r="22" spans="1:8" x14ac:dyDescent="0.2">
      <c r="A22" t="s">
        <v>37</v>
      </c>
      <c r="B22">
        <v>1708</v>
      </c>
      <c r="C22">
        <v>47</v>
      </c>
      <c r="D22">
        <f>B22/1948*70</f>
        <v>61.375770020533878</v>
      </c>
      <c r="E22">
        <f>C22/1810*3000</f>
        <v>77.900552486187848</v>
      </c>
      <c r="F22">
        <f>E22</f>
        <v>77.900552486187848</v>
      </c>
      <c r="G22">
        <f>D22</f>
        <v>61.375770020533878</v>
      </c>
      <c r="H22">
        <f>F22</f>
        <v>77.900552486187848</v>
      </c>
    </row>
    <row r="23" spans="1:8" x14ac:dyDescent="0.2">
      <c r="B23">
        <v>1689</v>
      </c>
      <c r="C23">
        <v>76</v>
      </c>
      <c r="D23">
        <f t="shared" ref="D23:D40" si="5">B23/1948*70</f>
        <v>60.693018480492817</v>
      </c>
      <c r="E23">
        <f t="shared" ref="E23:E40" si="6">C23/1810*3000</f>
        <v>125.96685082872928</v>
      </c>
      <c r="F23">
        <f>E23-E22</f>
        <v>48.06629834254143</v>
      </c>
      <c r="G23">
        <f t="shared" ref="G23:G40" si="7">D23</f>
        <v>60.693018480492817</v>
      </c>
      <c r="H23">
        <f t="shared" ref="H23:H40" si="8">F23</f>
        <v>48.06629834254143</v>
      </c>
    </row>
    <row r="24" spans="1:8" x14ac:dyDescent="0.2">
      <c r="B24">
        <v>1598</v>
      </c>
      <c r="C24">
        <v>154</v>
      </c>
      <c r="D24">
        <f t="shared" si="5"/>
        <v>57.422997946611908</v>
      </c>
      <c r="E24">
        <f t="shared" si="6"/>
        <v>255.24861878453038</v>
      </c>
      <c r="F24">
        <f t="shared" ref="F24:F40" si="9">E24-E23</f>
        <v>129.28176795580112</v>
      </c>
      <c r="G24">
        <f t="shared" si="7"/>
        <v>57.422997946611908</v>
      </c>
      <c r="H24">
        <f t="shared" si="8"/>
        <v>129.28176795580112</v>
      </c>
    </row>
    <row r="25" spans="1:8" x14ac:dyDescent="0.2">
      <c r="B25">
        <v>1520</v>
      </c>
      <c r="C25">
        <v>200</v>
      </c>
      <c r="D25">
        <f t="shared" si="5"/>
        <v>54.620123203285424</v>
      </c>
      <c r="E25">
        <f t="shared" si="6"/>
        <v>331.49171270718233</v>
      </c>
      <c r="F25">
        <f t="shared" si="9"/>
        <v>76.243093922651951</v>
      </c>
      <c r="G25">
        <f t="shared" si="7"/>
        <v>54.620123203285424</v>
      </c>
      <c r="H25">
        <f t="shared" si="8"/>
        <v>76.243093922651951</v>
      </c>
    </row>
    <row r="26" spans="1:8" x14ac:dyDescent="0.2">
      <c r="B26">
        <v>1339</v>
      </c>
      <c r="C26">
        <v>251</v>
      </c>
      <c r="D26">
        <f t="shared" si="5"/>
        <v>48.116016427104725</v>
      </c>
      <c r="E26">
        <f t="shared" si="6"/>
        <v>416.02209944751377</v>
      </c>
      <c r="F26">
        <f t="shared" si="9"/>
        <v>84.530386740331437</v>
      </c>
      <c r="G26">
        <f t="shared" si="7"/>
        <v>48.116016427104725</v>
      </c>
      <c r="H26">
        <f t="shared" si="8"/>
        <v>84.530386740331437</v>
      </c>
    </row>
    <row r="27" spans="1:8" x14ac:dyDescent="0.2">
      <c r="B27">
        <v>1267</v>
      </c>
      <c r="C27">
        <v>283</v>
      </c>
      <c r="D27">
        <f t="shared" si="5"/>
        <v>45.52874743326489</v>
      </c>
      <c r="E27">
        <f t="shared" si="6"/>
        <v>469.06077348066299</v>
      </c>
      <c r="F27">
        <f t="shared" si="9"/>
        <v>53.038674033149221</v>
      </c>
      <c r="G27">
        <f t="shared" si="7"/>
        <v>45.52874743326489</v>
      </c>
      <c r="H27">
        <f t="shared" si="8"/>
        <v>53.038674033149221</v>
      </c>
    </row>
    <row r="28" spans="1:8" x14ac:dyDescent="0.2">
      <c r="B28">
        <v>1228</v>
      </c>
      <c r="C28">
        <v>346</v>
      </c>
      <c r="D28">
        <f t="shared" si="5"/>
        <v>44.127310061601641</v>
      </c>
      <c r="E28">
        <f t="shared" si="6"/>
        <v>573.48066298342542</v>
      </c>
      <c r="F28">
        <f t="shared" si="9"/>
        <v>104.41988950276243</v>
      </c>
      <c r="G28">
        <f t="shared" si="7"/>
        <v>44.127310061601641</v>
      </c>
      <c r="H28">
        <f t="shared" si="8"/>
        <v>104.41988950276243</v>
      </c>
    </row>
    <row r="29" spans="1:8" x14ac:dyDescent="0.2">
      <c r="B29">
        <v>943</v>
      </c>
      <c r="C29">
        <v>464</v>
      </c>
      <c r="D29">
        <f t="shared" si="5"/>
        <v>33.886036960985628</v>
      </c>
      <c r="E29">
        <f t="shared" si="6"/>
        <v>769.06077348066299</v>
      </c>
      <c r="F29">
        <f t="shared" si="9"/>
        <v>195.58011049723757</v>
      </c>
      <c r="G29">
        <f t="shared" si="7"/>
        <v>33.886036960985628</v>
      </c>
      <c r="H29">
        <f t="shared" si="8"/>
        <v>195.58011049723757</v>
      </c>
    </row>
    <row r="30" spans="1:8" x14ac:dyDescent="0.2">
      <c r="B30">
        <v>829</v>
      </c>
      <c r="C30">
        <v>485</v>
      </c>
      <c r="D30">
        <f t="shared" si="5"/>
        <v>29.789527720739223</v>
      </c>
      <c r="E30">
        <f t="shared" si="6"/>
        <v>803.86740331491706</v>
      </c>
      <c r="F30">
        <f t="shared" si="9"/>
        <v>34.806629834254068</v>
      </c>
      <c r="G30">
        <f t="shared" si="7"/>
        <v>29.789527720739223</v>
      </c>
      <c r="H30">
        <f t="shared" si="8"/>
        <v>34.806629834254068</v>
      </c>
    </row>
    <row r="31" spans="1:8" x14ac:dyDescent="0.2">
      <c r="B31">
        <v>699</v>
      </c>
      <c r="C31">
        <v>500</v>
      </c>
      <c r="D31">
        <f t="shared" si="5"/>
        <v>25.118069815195071</v>
      </c>
      <c r="E31">
        <f t="shared" si="6"/>
        <v>828.72928176795585</v>
      </c>
      <c r="F31">
        <f t="shared" si="9"/>
        <v>24.861878453038798</v>
      </c>
      <c r="G31">
        <f t="shared" si="7"/>
        <v>25.118069815195071</v>
      </c>
      <c r="H31">
        <f t="shared" si="8"/>
        <v>24.861878453038798</v>
      </c>
    </row>
    <row r="32" spans="1:8" x14ac:dyDescent="0.2">
      <c r="B32">
        <v>624</v>
      </c>
      <c r="C32">
        <v>685</v>
      </c>
      <c r="D32">
        <f t="shared" si="5"/>
        <v>22.422997946611908</v>
      </c>
      <c r="E32">
        <f t="shared" si="6"/>
        <v>1135.3591160220994</v>
      </c>
      <c r="F32">
        <f t="shared" si="9"/>
        <v>306.62983425414359</v>
      </c>
      <c r="G32">
        <f t="shared" si="7"/>
        <v>22.422997946611908</v>
      </c>
      <c r="H32">
        <f t="shared" si="8"/>
        <v>306.62983425414359</v>
      </c>
    </row>
    <row r="33" spans="1:8" x14ac:dyDescent="0.2">
      <c r="B33">
        <v>545</v>
      </c>
      <c r="C33">
        <v>809</v>
      </c>
      <c r="D33">
        <f t="shared" si="5"/>
        <v>19.584188911704313</v>
      </c>
      <c r="E33">
        <f t="shared" si="6"/>
        <v>1340.8839779005525</v>
      </c>
      <c r="F33">
        <f t="shared" si="9"/>
        <v>205.52486187845307</v>
      </c>
      <c r="G33">
        <f t="shared" si="7"/>
        <v>19.584188911704313</v>
      </c>
      <c r="H33">
        <f t="shared" si="8"/>
        <v>205.52486187845307</v>
      </c>
    </row>
    <row r="34" spans="1:8" x14ac:dyDescent="0.2">
      <c r="B34">
        <v>481</v>
      </c>
      <c r="C34">
        <v>1042</v>
      </c>
      <c r="D34">
        <f t="shared" si="5"/>
        <v>17.284394250513348</v>
      </c>
      <c r="E34">
        <f t="shared" si="6"/>
        <v>1727.0718232044198</v>
      </c>
      <c r="F34">
        <f t="shared" si="9"/>
        <v>386.18784530386733</v>
      </c>
      <c r="G34">
        <f t="shared" si="7"/>
        <v>17.284394250513348</v>
      </c>
      <c r="H34">
        <f t="shared" si="8"/>
        <v>386.18784530386733</v>
      </c>
    </row>
    <row r="35" spans="1:8" x14ac:dyDescent="0.2">
      <c r="B35">
        <v>364</v>
      </c>
      <c r="C35">
        <v>1076</v>
      </c>
      <c r="D35">
        <f t="shared" si="5"/>
        <v>13.080082135523613</v>
      </c>
      <c r="E35">
        <f t="shared" si="6"/>
        <v>1783.4254143646408</v>
      </c>
      <c r="F35">
        <f t="shared" si="9"/>
        <v>56.353591160220958</v>
      </c>
      <c r="G35">
        <f t="shared" si="7"/>
        <v>13.080082135523613</v>
      </c>
      <c r="H35">
        <f t="shared" si="8"/>
        <v>56.353591160220958</v>
      </c>
    </row>
    <row r="36" spans="1:8" x14ac:dyDescent="0.2">
      <c r="B36">
        <v>303</v>
      </c>
      <c r="C36">
        <v>1104</v>
      </c>
      <c r="D36">
        <f t="shared" si="5"/>
        <v>10.888090349075975</v>
      </c>
      <c r="E36">
        <f t="shared" si="6"/>
        <v>1829.8342541436466</v>
      </c>
      <c r="F36">
        <f t="shared" si="9"/>
        <v>46.408839779005802</v>
      </c>
      <c r="G36">
        <f t="shared" si="7"/>
        <v>10.888090349075975</v>
      </c>
      <c r="H36">
        <f t="shared" si="8"/>
        <v>46.408839779005802</v>
      </c>
    </row>
    <row r="37" spans="1:8" x14ac:dyDescent="0.2">
      <c r="B37">
        <v>220</v>
      </c>
      <c r="C37">
        <v>1142</v>
      </c>
      <c r="D37">
        <f t="shared" si="5"/>
        <v>7.9055441478439423</v>
      </c>
      <c r="E37">
        <f t="shared" si="6"/>
        <v>1892.8176795580109</v>
      </c>
      <c r="F37">
        <f t="shared" si="9"/>
        <v>62.983425414364319</v>
      </c>
      <c r="G37">
        <f t="shared" si="7"/>
        <v>7.9055441478439423</v>
      </c>
      <c r="H37">
        <f t="shared" si="8"/>
        <v>62.983425414364319</v>
      </c>
    </row>
    <row r="38" spans="1:8" x14ac:dyDescent="0.2">
      <c r="B38">
        <v>162</v>
      </c>
      <c r="C38">
        <v>1240</v>
      </c>
      <c r="D38">
        <f t="shared" si="5"/>
        <v>5.8213552361396301</v>
      </c>
      <c r="E38">
        <f t="shared" si="6"/>
        <v>2055.2486187845307</v>
      </c>
      <c r="F38">
        <f t="shared" si="9"/>
        <v>162.43093922651974</v>
      </c>
      <c r="G38">
        <f t="shared" si="7"/>
        <v>5.8213552361396301</v>
      </c>
      <c r="H38">
        <f t="shared" si="8"/>
        <v>162.43093922651974</v>
      </c>
    </row>
    <row r="39" spans="1:8" x14ac:dyDescent="0.2">
      <c r="B39">
        <v>96</v>
      </c>
      <c r="C39">
        <v>1290</v>
      </c>
      <c r="D39">
        <f t="shared" si="5"/>
        <v>3.4496919917864477</v>
      </c>
      <c r="E39">
        <f t="shared" si="6"/>
        <v>2138.1215469613257</v>
      </c>
      <c r="F39">
        <f t="shared" si="9"/>
        <v>82.872928176795085</v>
      </c>
      <c r="G39">
        <f t="shared" si="7"/>
        <v>3.4496919917864477</v>
      </c>
      <c r="H39">
        <f t="shared" si="8"/>
        <v>82.872928176795085</v>
      </c>
    </row>
    <row r="40" spans="1:8" x14ac:dyDescent="0.2">
      <c r="B40">
        <v>49</v>
      </c>
      <c r="C40">
        <v>1511</v>
      </c>
      <c r="D40">
        <f t="shared" si="5"/>
        <v>1.7607802874743328</v>
      </c>
      <c r="E40">
        <f t="shared" si="6"/>
        <v>2504.4198895027625</v>
      </c>
      <c r="F40">
        <f t="shared" si="9"/>
        <v>366.2983425414368</v>
      </c>
      <c r="G40">
        <f t="shared" si="7"/>
        <v>1.7607802874743328</v>
      </c>
      <c r="H40">
        <f t="shared" si="8"/>
        <v>366.2983425414368</v>
      </c>
    </row>
    <row r="42" spans="1:8" x14ac:dyDescent="0.2">
      <c r="A42" t="s">
        <v>38</v>
      </c>
      <c r="B42">
        <v>1754</v>
      </c>
      <c r="C42">
        <v>21</v>
      </c>
      <c r="D42">
        <f>B42/1948*70</f>
        <v>63.02874743326489</v>
      </c>
      <c r="E42">
        <f>C42/1810*3000</f>
        <v>34.806629834254146</v>
      </c>
      <c r="F42">
        <f>E42</f>
        <v>34.806629834254146</v>
      </c>
      <c r="G42">
        <f>D42</f>
        <v>63.02874743326489</v>
      </c>
      <c r="H42">
        <f>F42</f>
        <v>34.806629834254146</v>
      </c>
    </row>
    <row r="43" spans="1:8" x14ac:dyDescent="0.2">
      <c r="B43">
        <v>1636</v>
      </c>
      <c r="C43">
        <v>67</v>
      </c>
      <c r="D43">
        <f t="shared" ref="D43:D60" si="10">B43/1948*70</f>
        <v>58.788501026694043</v>
      </c>
      <c r="E43">
        <f t="shared" ref="E43:E60" si="11">C43/1810*3000</f>
        <v>111.04972375690606</v>
      </c>
      <c r="F43">
        <f>E43-E42</f>
        <v>76.243093922651923</v>
      </c>
      <c r="G43">
        <f t="shared" ref="G43:G60" si="12">D43</f>
        <v>58.788501026694043</v>
      </c>
      <c r="H43">
        <f t="shared" ref="H43:H60" si="13">F43</f>
        <v>76.243093922651923</v>
      </c>
    </row>
    <row r="44" spans="1:8" x14ac:dyDescent="0.2">
      <c r="B44">
        <v>1570</v>
      </c>
      <c r="C44">
        <v>104</v>
      </c>
      <c r="D44">
        <f t="shared" si="10"/>
        <v>56.416837782340863</v>
      </c>
      <c r="E44">
        <f t="shared" si="11"/>
        <v>172.37569060773481</v>
      </c>
      <c r="F44">
        <f t="shared" ref="F44:F66" si="14">E44-E43</f>
        <v>61.325966850828749</v>
      </c>
      <c r="G44">
        <f t="shared" si="12"/>
        <v>56.416837782340863</v>
      </c>
      <c r="H44">
        <f t="shared" si="13"/>
        <v>61.325966850828749</v>
      </c>
    </row>
    <row r="45" spans="1:8" x14ac:dyDescent="0.2">
      <c r="B45">
        <v>1488</v>
      </c>
      <c r="C45">
        <v>150</v>
      </c>
      <c r="D45">
        <f t="shared" si="10"/>
        <v>53.470225872689937</v>
      </c>
      <c r="E45">
        <f t="shared" si="11"/>
        <v>248.61878453038673</v>
      </c>
      <c r="F45">
        <f t="shared" si="14"/>
        <v>76.243093922651923</v>
      </c>
      <c r="G45">
        <f t="shared" si="12"/>
        <v>53.470225872689937</v>
      </c>
      <c r="H45">
        <f t="shared" si="13"/>
        <v>76.243093922651923</v>
      </c>
    </row>
    <row r="46" spans="1:8" x14ac:dyDescent="0.2">
      <c r="B46">
        <v>1433</v>
      </c>
      <c r="C46">
        <v>248</v>
      </c>
      <c r="D46">
        <f t="shared" si="10"/>
        <v>51.493839835728949</v>
      </c>
      <c r="E46">
        <f t="shared" si="11"/>
        <v>411.04972375690602</v>
      </c>
      <c r="F46">
        <f t="shared" si="14"/>
        <v>162.43093922651929</v>
      </c>
      <c r="G46">
        <f t="shared" si="12"/>
        <v>51.493839835728949</v>
      </c>
      <c r="H46">
        <f t="shared" si="13"/>
        <v>162.43093922651929</v>
      </c>
    </row>
    <row r="47" spans="1:8" x14ac:dyDescent="0.2">
      <c r="B47">
        <v>1391</v>
      </c>
      <c r="C47">
        <v>289</v>
      </c>
      <c r="D47">
        <f t="shared" si="10"/>
        <v>49.984599589322379</v>
      </c>
      <c r="E47">
        <f t="shared" si="11"/>
        <v>479.00552486187843</v>
      </c>
      <c r="F47">
        <f t="shared" si="14"/>
        <v>67.955801104972409</v>
      </c>
      <c r="G47">
        <f t="shared" si="12"/>
        <v>49.984599589322379</v>
      </c>
      <c r="H47">
        <f t="shared" si="13"/>
        <v>67.955801104972409</v>
      </c>
    </row>
    <row r="48" spans="1:8" x14ac:dyDescent="0.2">
      <c r="B48">
        <v>1331</v>
      </c>
      <c r="C48">
        <v>327</v>
      </c>
      <c r="D48">
        <f t="shared" si="10"/>
        <v>47.828542094455855</v>
      </c>
      <c r="E48">
        <f t="shared" si="11"/>
        <v>541.98895027624314</v>
      </c>
      <c r="F48">
        <f t="shared" si="14"/>
        <v>62.983425414364717</v>
      </c>
      <c r="G48">
        <f t="shared" si="12"/>
        <v>47.828542094455855</v>
      </c>
      <c r="H48">
        <f t="shared" si="13"/>
        <v>62.983425414364717</v>
      </c>
    </row>
    <row r="49" spans="2:8" x14ac:dyDescent="0.2">
      <c r="B49">
        <v>1262</v>
      </c>
      <c r="C49">
        <v>440</v>
      </c>
      <c r="D49">
        <f t="shared" si="10"/>
        <v>45.349075975359341</v>
      </c>
      <c r="E49">
        <f t="shared" si="11"/>
        <v>729.28176795580112</v>
      </c>
      <c r="F49">
        <f t="shared" si="14"/>
        <v>187.29281767955797</v>
      </c>
      <c r="G49">
        <f t="shared" si="12"/>
        <v>45.349075975359341</v>
      </c>
      <c r="H49">
        <f t="shared" si="13"/>
        <v>187.29281767955797</v>
      </c>
    </row>
    <row r="50" spans="2:8" x14ac:dyDescent="0.2">
      <c r="B50">
        <v>1168</v>
      </c>
      <c r="C50">
        <v>463</v>
      </c>
      <c r="D50">
        <f t="shared" si="10"/>
        <v>41.97125256673511</v>
      </c>
      <c r="E50">
        <f t="shared" si="11"/>
        <v>767.40331491712709</v>
      </c>
      <c r="F50">
        <f t="shared" si="14"/>
        <v>38.121546961325976</v>
      </c>
      <c r="G50">
        <f t="shared" si="12"/>
        <v>41.97125256673511</v>
      </c>
      <c r="H50">
        <f t="shared" si="13"/>
        <v>38.121546961325976</v>
      </c>
    </row>
    <row r="51" spans="2:8" x14ac:dyDescent="0.2">
      <c r="B51">
        <v>1115</v>
      </c>
      <c r="C51">
        <v>487</v>
      </c>
      <c r="D51">
        <f t="shared" si="10"/>
        <v>40.066735112936342</v>
      </c>
      <c r="E51">
        <f t="shared" si="11"/>
        <v>807.18232044198896</v>
      </c>
      <c r="F51">
        <f t="shared" si="14"/>
        <v>39.779005524861873</v>
      </c>
      <c r="G51">
        <f t="shared" si="12"/>
        <v>40.066735112936342</v>
      </c>
      <c r="H51">
        <f t="shared" si="13"/>
        <v>39.779005524861873</v>
      </c>
    </row>
    <row r="52" spans="2:8" x14ac:dyDescent="0.2">
      <c r="B52">
        <v>1082</v>
      </c>
      <c r="C52">
        <v>505</v>
      </c>
      <c r="D52">
        <f t="shared" si="10"/>
        <v>38.880903490759749</v>
      </c>
      <c r="E52">
        <f t="shared" si="11"/>
        <v>837.01657458563534</v>
      </c>
      <c r="F52">
        <f t="shared" si="14"/>
        <v>29.834254143646376</v>
      </c>
      <c r="G52">
        <f t="shared" si="12"/>
        <v>38.880903490759749</v>
      </c>
      <c r="H52">
        <f t="shared" si="13"/>
        <v>29.834254143646376</v>
      </c>
    </row>
    <row r="53" spans="2:8" x14ac:dyDescent="0.2">
      <c r="B53">
        <v>1020</v>
      </c>
      <c r="C53">
        <v>545</v>
      </c>
      <c r="D53">
        <f t="shared" si="10"/>
        <v>36.652977412731012</v>
      </c>
      <c r="E53">
        <f t="shared" si="11"/>
        <v>903.31491712707179</v>
      </c>
      <c r="F53">
        <f t="shared" si="14"/>
        <v>66.298342541436455</v>
      </c>
      <c r="G53">
        <f t="shared" si="12"/>
        <v>36.652977412731012</v>
      </c>
      <c r="H53">
        <f t="shared" si="13"/>
        <v>66.298342541436455</v>
      </c>
    </row>
    <row r="54" spans="2:8" x14ac:dyDescent="0.2">
      <c r="B54">
        <v>919</v>
      </c>
      <c r="C54">
        <v>565</v>
      </c>
      <c r="D54">
        <f t="shared" si="10"/>
        <v>33.023613963039018</v>
      </c>
      <c r="E54">
        <f t="shared" si="11"/>
        <v>936.46408839778996</v>
      </c>
      <c r="F54">
        <f t="shared" si="14"/>
        <v>33.14917127071817</v>
      </c>
      <c r="G54">
        <f t="shared" si="12"/>
        <v>33.023613963039018</v>
      </c>
      <c r="H54">
        <f t="shared" si="13"/>
        <v>33.14917127071817</v>
      </c>
    </row>
    <row r="55" spans="2:8" x14ac:dyDescent="0.2">
      <c r="B55">
        <v>842</v>
      </c>
      <c r="C55">
        <v>603</v>
      </c>
      <c r="D55">
        <f t="shared" si="10"/>
        <v>30.256673511293634</v>
      </c>
      <c r="E55">
        <f t="shared" si="11"/>
        <v>999.44751381215474</v>
      </c>
      <c r="F55">
        <f t="shared" si="14"/>
        <v>62.983425414364774</v>
      </c>
      <c r="G55">
        <f t="shared" si="12"/>
        <v>30.256673511293634</v>
      </c>
      <c r="H55">
        <f t="shared" si="13"/>
        <v>62.983425414364774</v>
      </c>
    </row>
    <row r="56" spans="2:8" x14ac:dyDescent="0.2">
      <c r="B56">
        <v>726</v>
      </c>
      <c r="C56">
        <v>622</v>
      </c>
      <c r="D56">
        <f t="shared" si="10"/>
        <v>26.088295687885012</v>
      </c>
      <c r="E56">
        <f t="shared" si="11"/>
        <v>1030.9392265193369</v>
      </c>
      <c r="F56">
        <f t="shared" si="14"/>
        <v>31.49171270718216</v>
      </c>
      <c r="G56">
        <f t="shared" si="12"/>
        <v>26.088295687885012</v>
      </c>
      <c r="H56">
        <f t="shared" si="13"/>
        <v>31.49171270718216</v>
      </c>
    </row>
    <row r="57" spans="2:8" x14ac:dyDescent="0.2">
      <c r="B57">
        <v>683</v>
      </c>
      <c r="C57">
        <v>659</v>
      </c>
      <c r="D57">
        <f t="shared" si="10"/>
        <v>24.543121149897331</v>
      </c>
      <c r="E57">
        <f t="shared" si="11"/>
        <v>1092.2651933701657</v>
      </c>
      <c r="F57">
        <f t="shared" si="14"/>
        <v>61.325966850828763</v>
      </c>
      <c r="G57">
        <f t="shared" si="12"/>
        <v>24.543121149897331</v>
      </c>
      <c r="H57">
        <f t="shared" si="13"/>
        <v>61.325966850828763</v>
      </c>
    </row>
    <row r="58" spans="2:8" x14ac:dyDescent="0.2">
      <c r="B58">
        <v>524</v>
      </c>
      <c r="C58">
        <v>668</v>
      </c>
      <c r="D58">
        <f t="shared" si="10"/>
        <v>18.829568788501025</v>
      </c>
      <c r="E58">
        <f t="shared" si="11"/>
        <v>1107.1823204419888</v>
      </c>
      <c r="F58">
        <f t="shared" si="14"/>
        <v>14.917127071823188</v>
      </c>
      <c r="G58">
        <f t="shared" si="12"/>
        <v>18.829568788501025</v>
      </c>
      <c r="H58">
        <f t="shared" si="13"/>
        <v>14.917127071823188</v>
      </c>
    </row>
    <row r="59" spans="2:8" x14ac:dyDescent="0.2">
      <c r="B59">
        <v>482</v>
      </c>
      <c r="C59">
        <v>700</v>
      </c>
      <c r="D59">
        <f t="shared" si="10"/>
        <v>17.320328542094455</v>
      </c>
      <c r="E59">
        <f t="shared" si="11"/>
        <v>1160.2209944751382</v>
      </c>
      <c r="F59">
        <f t="shared" si="14"/>
        <v>53.038674033149391</v>
      </c>
      <c r="G59">
        <f t="shared" si="12"/>
        <v>17.320328542094455</v>
      </c>
      <c r="H59">
        <f t="shared" si="13"/>
        <v>53.038674033149391</v>
      </c>
    </row>
    <row r="60" spans="2:8" x14ac:dyDescent="0.2">
      <c r="B60">
        <v>445</v>
      </c>
      <c r="C60">
        <v>881</v>
      </c>
      <c r="D60">
        <f t="shared" si="10"/>
        <v>15.99075975359343</v>
      </c>
      <c r="E60">
        <f t="shared" si="11"/>
        <v>1460.220994475138</v>
      </c>
      <c r="F60">
        <f t="shared" si="14"/>
        <v>299.99999999999977</v>
      </c>
      <c r="G60">
        <f t="shared" si="12"/>
        <v>15.99075975359343</v>
      </c>
      <c r="H60">
        <f t="shared" si="13"/>
        <v>299.99999999999977</v>
      </c>
    </row>
    <row r="61" spans="2:8" x14ac:dyDescent="0.2">
      <c r="B61">
        <v>372</v>
      </c>
      <c r="C61">
        <v>1008</v>
      </c>
      <c r="D61">
        <f t="shared" ref="D61:D66" si="15">B61/1948*70</f>
        <v>13.367556468172484</v>
      </c>
      <c r="E61">
        <f t="shared" ref="E61:E66" si="16">C61/1810*3000</f>
        <v>1670.7182320441989</v>
      </c>
      <c r="F61">
        <f t="shared" si="14"/>
        <v>210.49723756906087</v>
      </c>
      <c r="G61">
        <f t="shared" ref="G61:G66" si="17">D61</f>
        <v>13.367556468172484</v>
      </c>
      <c r="H61">
        <f t="shared" ref="H61:H66" si="18">F61</f>
        <v>210.49723756906087</v>
      </c>
    </row>
    <row r="62" spans="2:8" x14ac:dyDescent="0.2">
      <c r="B62">
        <v>331</v>
      </c>
      <c r="C62">
        <v>1073</v>
      </c>
      <c r="D62">
        <f t="shared" si="15"/>
        <v>11.894250513347023</v>
      </c>
      <c r="E62">
        <f t="shared" si="16"/>
        <v>1778.453038674033</v>
      </c>
      <c r="F62">
        <f t="shared" si="14"/>
        <v>107.73480662983411</v>
      </c>
      <c r="G62">
        <f t="shared" si="17"/>
        <v>11.894250513347023</v>
      </c>
      <c r="H62">
        <f t="shared" si="18"/>
        <v>107.73480662983411</v>
      </c>
    </row>
    <row r="63" spans="2:8" x14ac:dyDescent="0.2">
      <c r="B63">
        <v>164</v>
      </c>
      <c r="C63">
        <v>1270</v>
      </c>
      <c r="D63">
        <f t="shared" si="15"/>
        <v>5.8932238193018476</v>
      </c>
      <c r="E63">
        <f t="shared" si="16"/>
        <v>2104.9723756906078</v>
      </c>
      <c r="F63">
        <f t="shared" si="14"/>
        <v>326.51933701657481</v>
      </c>
      <c r="G63">
        <f t="shared" si="17"/>
        <v>5.8932238193018476</v>
      </c>
      <c r="H63">
        <f t="shared" si="18"/>
        <v>326.51933701657481</v>
      </c>
    </row>
    <row r="64" spans="2:8" x14ac:dyDescent="0.2">
      <c r="B64">
        <v>91</v>
      </c>
      <c r="C64">
        <v>1296</v>
      </c>
      <c r="D64">
        <f t="shared" si="15"/>
        <v>3.2700205338809032</v>
      </c>
      <c r="E64">
        <f t="shared" si="16"/>
        <v>2148.0662983425414</v>
      </c>
      <c r="F64">
        <f t="shared" si="14"/>
        <v>43.093922651933553</v>
      </c>
      <c r="G64">
        <f t="shared" si="17"/>
        <v>3.2700205338809032</v>
      </c>
      <c r="H64">
        <f t="shared" si="18"/>
        <v>43.093922651933553</v>
      </c>
    </row>
    <row r="65" spans="1:8" x14ac:dyDescent="0.2">
      <c r="B65">
        <v>71</v>
      </c>
      <c r="C65">
        <v>1484</v>
      </c>
      <c r="D65">
        <f t="shared" si="15"/>
        <v>2.5513347022587269</v>
      </c>
      <c r="E65">
        <f t="shared" si="16"/>
        <v>2459.6685082872928</v>
      </c>
      <c r="F65">
        <f t="shared" si="14"/>
        <v>311.60220994475139</v>
      </c>
      <c r="G65">
        <f t="shared" si="17"/>
        <v>2.5513347022587269</v>
      </c>
      <c r="H65">
        <f t="shared" si="18"/>
        <v>311.60220994475139</v>
      </c>
    </row>
    <row r="66" spans="1:8" x14ac:dyDescent="0.2">
      <c r="B66">
        <v>8</v>
      </c>
      <c r="C66">
        <v>1798</v>
      </c>
      <c r="D66">
        <f t="shared" si="15"/>
        <v>0.28747433264887062</v>
      </c>
      <c r="E66">
        <f t="shared" si="16"/>
        <v>2980.1104972375692</v>
      </c>
      <c r="F66">
        <f t="shared" si="14"/>
        <v>520.44198895027648</v>
      </c>
      <c r="G66">
        <f t="shared" si="17"/>
        <v>0.28747433264887062</v>
      </c>
      <c r="H66">
        <f t="shared" si="18"/>
        <v>520.44198895027648</v>
      </c>
    </row>
    <row r="68" spans="1:8" x14ac:dyDescent="0.2">
      <c r="A68" t="s">
        <v>39</v>
      </c>
      <c r="B68">
        <v>1252</v>
      </c>
      <c r="C68">
        <v>143</v>
      </c>
      <c r="D68">
        <f>B68/1948*70</f>
        <v>44.989733059548257</v>
      </c>
      <c r="E68">
        <f>C68/1810*3000</f>
        <v>237.01657458563534</v>
      </c>
      <c r="F68">
        <f>E68</f>
        <v>237.01657458563534</v>
      </c>
      <c r="G68">
        <f>D68</f>
        <v>44.989733059548257</v>
      </c>
      <c r="H68">
        <f>F68</f>
        <v>237.01657458563534</v>
      </c>
    </row>
    <row r="69" spans="1:8" x14ac:dyDescent="0.2">
      <c r="B69">
        <v>1180</v>
      </c>
      <c r="C69">
        <v>202</v>
      </c>
      <c r="D69">
        <f t="shared" ref="D69:D89" si="19">B69/1948*70</f>
        <v>42.402464065708422</v>
      </c>
      <c r="E69">
        <f t="shared" ref="E69:E89" si="20">C69/1810*3000</f>
        <v>334.80662983425412</v>
      </c>
      <c r="F69">
        <f>E69-E68</f>
        <v>97.790055248618785</v>
      </c>
      <c r="G69">
        <f t="shared" ref="G69:G89" si="21">D69</f>
        <v>42.402464065708422</v>
      </c>
      <c r="H69">
        <f t="shared" ref="H69:H89" si="22">F69</f>
        <v>97.790055248618785</v>
      </c>
    </row>
    <row r="70" spans="1:8" x14ac:dyDescent="0.2">
      <c r="B70">
        <v>1130</v>
      </c>
      <c r="C70">
        <v>231</v>
      </c>
      <c r="D70">
        <f t="shared" si="19"/>
        <v>40.605749486652982</v>
      </c>
      <c r="E70">
        <f t="shared" si="20"/>
        <v>382.87292817679554</v>
      </c>
      <c r="F70">
        <f t="shared" ref="F70:F91" si="23">E70-E69</f>
        <v>48.066298342541415</v>
      </c>
      <c r="G70">
        <f t="shared" si="21"/>
        <v>40.605749486652982</v>
      </c>
      <c r="H70">
        <f t="shared" si="22"/>
        <v>48.066298342541415</v>
      </c>
    </row>
    <row r="71" spans="1:8" x14ac:dyDescent="0.2">
      <c r="B71">
        <v>1120</v>
      </c>
      <c r="C71">
        <v>391</v>
      </c>
      <c r="D71">
        <f t="shared" si="19"/>
        <v>40.246406570841884</v>
      </c>
      <c r="E71">
        <f t="shared" si="20"/>
        <v>648.06629834254136</v>
      </c>
      <c r="F71">
        <f t="shared" si="23"/>
        <v>265.19337016574582</v>
      </c>
      <c r="G71">
        <f t="shared" si="21"/>
        <v>40.246406570841884</v>
      </c>
      <c r="H71">
        <f t="shared" si="22"/>
        <v>265.19337016574582</v>
      </c>
    </row>
    <row r="72" spans="1:8" x14ac:dyDescent="0.2">
      <c r="B72">
        <v>1085</v>
      </c>
      <c r="C72">
        <v>484</v>
      </c>
      <c r="D72">
        <f t="shared" si="19"/>
        <v>38.988706365503084</v>
      </c>
      <c r="E72">
        <f t="shared" si="20"/>
        <v>802.20994475138127</v>
      </c>
      <c r="F72">
        <f t="shared" si="23"/>
        <v>154.14364640883991</v>
      </c>
      <c r="G72">
        <f t="shared" si="21"/>
        <v>38.988706365503084</v>
      </c>
      <c r="H72">
        <f t="shared" si="22"/>
        <v>154.14364640883991</v>
      </c>
    </row>
    <row r="73" spans="1:8" x14ac:dyDescent="0.2">
      <c r="B73">
        <v>967</v>
      </c>
      <c r="C73">
        <v>495</v>
      </c>
      <c r="D73">
        <f t="shared" si="19"/>
        <v>34.748459958932237</v>
      </c>
      <c r="E73">
        <f t="shared" si="20"/>
        <v>820.44198895027637</v>
      </c>
      <c r="F73">
        <f t="shared" si="23"/>
        <v>18.232044198895096</v>
      </c>
      <c r="G73">
        <f t="shared" si="21"/>
        <v>34.748459958932237</v>
      </c>
      <c r="H73">
        <f t="shared" si="22"/>
        <v>18.232044198895096</v>
      </c>
    </row>
    <row r="74" spans="1:8" x14ac:dyDescent="0.2">
      <c r="B74">
        <v>933</v>
      </c>
      <c r="C74">
        <v>562</v>
      </c>
      <c r="D74">
        <f t="shared" si="19"/>
        <v>33.526694045174537</v>
      </c>
      <c r="E74">
        <f t="shared" si="20"/>
        <v>931.49171270718239</v>
      </c>
      <c r="F74">
        <f t="shared" si="23"/>
        <v>111.04972375690602</v>
      </c>
      <c r="G74">
        <f t="shared" si="21"/>
        <v>33.526694045174537</v>
      </c>
      <c r="H74">
        <f t="shared" si="22"/>
        <v>111.04972375690602</v>
      </c>
    </row>
    <row r="75" spans="1:8" x14ac:dyDescent="0.2">
      <c r="B75">
        <v>894</v>
      </c>
      <c r="C75">
        <v>681</v>
      </c>
      <c r="D75">
        <f t="shared" si="19"/>
        <v>32.125256673511295</v>
      </c>
      <c r="E75">
        <f t="shared" si="20"/>
        <v>1128.7292817679559</v>
      </c>
      <c r="F75">
        <f t="shared" si="23"/>
        <v>197.23756906077347</v>
      </c>
      <c r="G75">
        <f t="shared" si="21"/>
        <v>32.125256673511295</v>
      </c>
      <c r="H75">
        <f t="shared" si="22"/>
        <v>197.23756906077347</v>
      </c>
    </row>
    <row r="76" spans="1:8" x14ac:dyDescent="0.2">
      <c r="B76">
        <v>847</v>
      </c>
      <c r="C76">
        <v>722</v>
      </c>
      <c r="D76">
        <f t="shared" si="19"/>
        <v>30.43634496919918</v>
      </c>
      <c r="E76">
        <f t="shared" si="20"/>
        <v>1196.6850828729282</v>
      </c>
      <c r="F76">
        <f t="shared" si="23"/>
        <v>67.955801104972352</v>
      </c>
      <c r="G76">
        <f t="shared" si="21"/>
        <v>30.43634496919918</v>
      </c>
      <c r="H76">
        <f t="shared" si="22"/>
        <v>67.955801104972352</v>
      </c>
    </row>
    <row r="77" spans="1:8" x14ac:dyDescent="0.2">
      <c r="B77">
        <v>801</v>
      </c>
      <c r="C77">
        <v>749</v>
      </c>
      <c r="D77">
        <f t="shared" si="19"/>
        <v>28.783367556468171</v>
      </c>
      <c r="E77">
        <f t="shared" si="20"/>
        <v>1241.4364640883978</v>
      </c>
      <c r="F77">
        <f t="shared" si="23"/>
        <v>44.751381215469564</v>
      </c>
      <c r="G77">
        <f t="shared" si="21"/>
        <v>28.783367556468171</v>
      </c>
      <c r="H77">
        <f t="shared" si="22"/>
        <v>44.751381215469564</v>
      </c>
    </row>
    <row r="78" spans="1:8" x14ac:dyDescent="0.2">
      <c r="B78">
        <v>723</v>
      </c>
      <c r="C78">
        <v>780</v>
      </c>
      <c r="D78">
        <f t="shared" si="19"/>
        <v>25.980492813141684</v>
      </c>
      <c r="E78">
        <f t="shared" si="20"/>
        <v>1292.8176795580112</v>
      </c>
      <c r="F78">
        <f t="shared" si="23"/>
        <v>51.38121546961338</v>
      </c>
      <c r="G78">
        <f t="shared" si="21"/>
        <v>25.980492813141684</v>
      </c>
      <c r="H78">
        <f t="shared" si="22"/>
        <v>51.38121546961338</v>
      </c>
    </row>
    <row r="79" spans="1:8" x14ac:dyDescent="0.2">
      <c r="B79">
        <v>679</v>
      </c>
      <c r="C79">
        <v>801</v>
      </c>
      <c r="D79">
        <f t="shared" si="19"/>
        <v>24.399383983572896</v>
      </c>
      <c r="E79">
        <f t="shared" si="20"/>
        <v>1327.6243093922651</v>
      </c>
      <c r="F79">
        <f t="shared" si="23"/>
        <v>34.806629834253954</v>
      </c>
      <c r="G79">
        <f t="shared" si="21"/>
        <v>24.399383983572896</v>
      </c>
      <c r="H79">
        <f t="shared" si="22"/>
        <v>34.806629834253954</v>
      </c>
    </row>
    <row r="80" spans="1:8" x14ac:dyDescent="0.2">
      <c r="B80">
        <v>633</v>
      </c>
      <c r="C80">
        <v>812</v>
      </c>
      <c r="D80">
        <f t="shared" si="19"/>
        <v>22.746406570841888</v>
      </c>
      <c r="E80">
        <f t="shared" si="20"/>
        <v>1345.8563535911601</v>
      </c>
      <c r="F80">
        <f t="shared" si="23"/>
        <v>18.232044198894982</v>
      </c>
      <c r="G80">
        <f t="shared" si="21"/>
        <v>22.746406570841888</v>
      </c>
      <c r="H80">
        <f t="shared" si="22"/>
        <v>18.232044198894982</v>
      </c>
    </row>
    <row r="81" spans="1:8" x14ac:dyDescent="0.2">
      <c r="B81">
        <v>615</v>
      </c>
      <c r="C81">
        <v>845</v>
      </c>
      <c r="D81">
        <f t="shared" si="19"/>
        <v>22.099589322381927</v>
      </c>
      <c r="E81">
        <f t="shared" si="20"/>
        <v>1400.5524861878453</v>
      </c>
      <c r="F81">
        <f t="shared" si="23"/>
        <v>54.696132596685175</v>
      </c>
      <c r="G81">
        <f t="shared" si="21"/>
        <v>22.099589322381927</v>
      </c>
      <c r="H81">
        <f t="shared" si="22"/>
        <v>54.696132596685175</v>
      </c>
    </row>
    <row r="82" spans="1:8" x14ac:dyDescent="0.2">
      <c r="B82">
        <v>524</v>
      </c>
      <c r="C82">
        <v>935</v>
      </c>
      <c r="D82">
        <f t="shared" si="19"/>
        <v>18.829568788501025</v>
      </c>
      <c r="E82">
        <f t="shared" si="20"/>
        <v>1549.7237569060771</v>
      </c>
      <c r="F82">
        <f t="shared" si="23"/>
        <v>149.17127071823188</v>
      </c>
      <c r="G82">
        <f t="shared" si="21"/>
        <v>18.829568788501025</v>
      </c>
      <c r="H82">
        <f t="shared" si="22"/>
        <v>149.17127071823188</v>
      </c>
    </row>
    <row r="83" spans="1:8" x14ac:dyDescent="0.2">
      <c r="B83">
        <v>483</v>
      </c>
      <c r="C83">
        <v>1040</v>
      </c>
      <c r="D83">
        <f t="shared" si="19"/>
        <v>17.356262833675565</v>
      </c>
      <c r="E83">
        <f t="shared" si="20"/>
        <v>1723.756906077348</v>
      </c>
      <c r="F83">
        <f t="shared" si="23"/>
        <v>174.03314917127091</v>
      </c>
      <c r="G83">
        <f t="shared" si="21"/>
        <v>17.356262833675565</v>
      </c>
      <c r="H83">
        <f t="shared" si="22"/>
        <v>174.03314917127091</v>
      </c>
    </row>
    <row r="84" spans="1:8" x14ac:dyDescent="0.2">
      <c r="B84">
        <v>417</v>
      </c>
      <c r="C84">
        <v>1078</v>
      </c>
      <c r="D84">
        <f t="shared" si="19"/>
        <v>14.984599589322382</v>
      </c>
      <c r="E84">
        <f t="shared" si="20"/>
        <v>1786.7403314917128</v>
      </c>
      <c r="F84">
        <f t="shared" si="23"/>
        <v>62.983425414364774</v>
      </c>
      <c r="G84">
        <f t="shared" si="21"/>
        <v>14.984599589322382</v>
      </c>
      <c r="H84">
        <f t="shared" si="22"/>
        <v>62.983425414364774</v>
      </c>
    </row>
    <row r="85" spans="1:8" x14ac:dyDescent="0.2">
      <c r="B85">
        <v>353</v>
      </c>
      <c r="C85">
        <v>1124</v>
      </c>
      <c r="D85">
        <f t="shared" si="19"/>
        <v>12.684804928131417</v>
      </c>
      <c r="E85">
        <f t="shared" si="20"/>
        <v>1862.9834254143648</v>
      </c>
      <c r="F85">
        <f t="shared" si="23"/>
        <v>76.243093922651951</v>
      </c>
      <c r="G85">
        <f t="shared" si="21"/>
        <v>12.684804928131417</v>
      </c>
      <c r="H85">
        <f t="shared" si="22"/>
        <v>76.243093922651951</v>
      </c>
    </row>
    <row r="86" spans="1:8" x14ac:dyDescent="0.2">
      <c r="B86">
        <v>276</v>
      </c>
      <c r="C86">
        <v>1176</v>
      </c>
      <c r="D86">
        <f t="shared" si="19"/>
        <v>9.9178644763860362</v>
      </c>
      <c r="E86">
        <f t="shared" si="20"/>
        <v>1949.1712707182319</v>
      </c>
      <c r="F86">
        <f t="shared" si="23"/>
        <v>86.187845303867107</v>
      </c>
      <c r="G86">
        <f t="shared" si="21"/>
        <v>9.9178644763860362</v>
      </c>
      <c r="H86">
        <f t="shared" si="22"/>
        <v>86.187845303867107</v>
      </c>
    </row>
    <row r="87" spans="1:8" x14ac:dyDescent="0.2">
      <c r="B87">
        <v>243</v>
      </c>
      <c r="C87">
        <v>1329</v>
      </c>
      <c r="D87">
        <f t="shared" si="19"/>
        <v>8.7320328542094465</v>
      </c>
      <c r="E87">
        <f t="shared" si="20"/>
        <v>2202.7624309392263</v>
      </c>
      <c r="F87">
        <f t="shared" si="23"/>
        <v>253.59116022099442</v>
      </c>
      <c r="G87">
        <f t="shared" si="21"/>
        <v>8.7320328542094465</v>
      </c>
      <c r="H87">
        <f t="shared" si="22"/>
        <v>253.59116022099442</v>
      </c>
    </row>
    <row r="88" spans="1:8" x14ac:dyDescent="0.2">
      <c r="B88">
        <v>220</v>
      </c>
      <c r="C88">
        <v>1467</v>
      </c>
      <c r="D88">
        <f t="shared" si="19"/>
        <v>7.9055441478439423</v>
      </c>
      <c r="E88">
        <f t="shared" si="20"/>
        <v>2431.4917127071822</v>
      </c>
      <c r="F88">
        <f t="shared" si="23"/>
        <v>228.72928176795585</v>
      </c>
      <c r="G88">
        <f t="shared" si="21"/>
        <v>7.9055441478439423</v>
      </c>
      <c r="H88">
        <f t="shared" si="22"/>
        <v>228.72928176795585</v>
      </c>
    </row>
    <row r="89" spans="1:8" x14ac:dyDescent="0.2">
      <c r="B89">
        <v>198</v>
      </c>
      <c r="C89">
        <v>1539</v>
      </c>
      <c r="D89">
        <f t="shared" si="19"/>
        <v>7.1149897330595477</v>
      </c>
      <c r="E89">
        <f t="shared" si="20"/>
        <v>2550.8287292817681</v>
      </c>
      <c r="F89">
        <f t="shared" si="23"/>
        <v>119.33701657458596</v>
      </c>
      <c r="G89">
        <f t="shared" si="21"/>
        <v>7.1149897330595477</v>
      </c>
      <c r="H89">
        <f t="shared" si="22"/>
        <v>119.33701657458596</v>
      </c>
    </row>
    <row r="90" spans="1:8" x14ac:dyDescent="0.2">
      <c r="B90">
        <v>134</v>
      </c>
      <c r="C90">
        <v>1639</v>
      </c>
      <c r="D90">
        <f t="shared" ref="D90:D91" si="24">B90/1948*70</f>
        <v>4.8151950718685832</v>
      </c>
      <c r="E90">
        <f t="shared" ref="E90:E91" si="25">C90/1810*3000</f>
        <v>2716.5745856353592</v>
      </c>
      <c r="F90">
        <f t="shared" si="23"/>
        <v>165.74585635359108</v>
      </c>
      <c r="G90">
        <f t="shared" ref="G90:G91" si="26">D90</f>
        <v>4.8151950718685832</v>
      </c>
      <c r="H90">
        <f t="shared" ref="H90:H91" si="27">F90</f>
        <v>165.74585635359108</v>
      </c>
    </row>
    <row r="91" spans="1:8" x14ac:dyDescent="0.2">
      <c r="B91">
        <v>102</v>
      </c>
      <c r="C91">
        <v>1700</v>
      </c>
      <c r="D91">
        <f t="shared" si="24"/>
        <v>3.6652977412731005</v>
      </c>
      <c r="E91">
        <f t="shared" si="25"/>
        <v>2817.6795580110497</v>
      </c>
      <c r="F91">
        <f t="shared" si="23"/>
        <v>101.10497237569052</v>
      </c>
      <c r="G91">
        <f t="shared" si="26"/>
        <v>3.6652977412731005</v>
      </c>
      <c r="H91">
        <f t="shared" si="27"/>
        <v>101.10497237569052</v>
      </c>
    </row>
    <row r="93" spans="1:8" x14ac:dyDescent="0.2">
      <c r="A93" t="s">
        <v>40</v>
      </c>
      <c r="B93">
        <v>1153</v>
      </c>
      <c r="C93">
        <v>17</v>
      </c>
      <c r="D93">
        <f>B93/1948*70</f>
        <v>41.432238193018485</v>
      </c>
      <c r="E93">
        <f>C93/1810*3000</f>
        <v>28.176795580110497</v>
      </c>
      <c r="F93">
        <f>E93</f>
        <v>28.176795580110497</v>
      </c>
      <c r="G93">
        <f>D93</f>
        <v>41.432238193018485</v>
      </c>
      <c r="H93">
        <f>F93</f>
        <v>28.176795580110497</v>
      </c>
    </row>
    <row r="94" spans="1:8" x14ac:dyDescent="0.2">
      <c r="B94">
        <v>1051</v>
      </c>
      <c r="C94">
        <v>103</v>
      </c>
      <c r="D94">
        <f t="shared" ref="D94:D100" si="28">B94/1948*70</f>
        <v>37.766940451745384</v>
      </c>
      <c r="E94">
        <f t="shared" ref="E94:E100" si="29">C94/1810*3000</f>
        <v>170.71823204419888</v>
      </c>
      <c r="F94">
        <f>E94-E93</f>
        <v>142.54143646408838</v>
      </c>
      <c r="G94">
        <f t="shared" ref="G94:G100" si="30">D94</f>
        <v>37.766940451745384</v>
      </c>
      <c r="H94">
        <f t="shared" ref="H94:H100" si="31">F94</f>
        <v>142.54143646408838</v>
      </c>
    </row>
    <row r="95" spans="1:8" x14ac:dyDescent="0.2">
      <c r="B95">
        <v>1032</v>
      </c>
      <c r="C95">
        <v>113</v>
      </c>
      <c r="D95">
        <f t="shared" si="28"/>
        <v>37.08418891170431</v>
      </c>
      <c r="E95">
        <f t="shared" si="29"/>
        <v>187.292817679558</v>
      </c>
      <c r="F95">
        <f t="shared" ref="F95:F100" si="32">E95-E94</f>
        <v>16.574585635359114</v>
      </c>
      <c r="G95">
        <f t="shared" si="30"/>
        <v>37.08418891170431</v>
      </c>
      <c r="H95">
        <f t="shared" si="31"/>
        <v>16.574585635359114</v>
      </c>
    </row>
    <row r="96" spans="1:8" x14ac:dyDescent="0.2">
      <c r="B96">
        <v>963</v>
      </c>
      <c r="C96">
        <v>128</v>
      </c>
      <c r="D96">
        <f t="shared" si="28"/>
        <v>34.604722792607802</v>
      </c>
      <c r="E96">
        <f t="shared" si="29"/>
        <v>212.15469613259671</v>
      </c>
      <c r="F96">
        <f t="shared" si="32"/>
        <v>24.861878453038713</v>
      </c>
      <c r="G96">
        <f t="shared" si="30"/>
        <v>34.604722792607802</v>
      </c>
      <c r="H96">
        <f t="shared" si="31"/>
        <v>24.861878453038713</v>
      </c>
    </row>
    <row r="97" spans="1:8" x14ac:dyDescent="0.2">
      <c r="B97">
        <v>708</v>
      </c>
      <c r="C97">
        <v>196</v>
      </c>
      <c r="D97">
        <f t="shared" si="28"/>
        <v>25.441478439425051</v>
      </c>
      <c r="E97">
        <f t="shared" si="29"/>
        <v>324.86187845303868</v>
      </c>
      <c r="F97">
        <f t="shared" si="32"/>
        <v>112.70718232044197</v>
      </c>
      <c r="G97">
        <f t="shared" si="30"/>
        <v>25.441478439425051</v>
      </c>
      <c r="H97">
        <f t="shared" si="31"/>
        <v>112.70718232044197</v>
      </c>
    </row>
    <row r="98" spans="1:8" x14ac:dyDescent="0.2">
      <c r="B98">
        <v>578</v>
      </c>
      <c r="C98">
        <v>275</v>
      </c>
      <c r="D98">
        <f t="shared" si="28"/>
        <v>20.770020533880903</v>
      </c>
      <c r="E98">
        <f t="shared" si="29"/>
        <v>455.8011049723757</v>
      </c>
      <c r="F98">
        <f t="shared" si="32"/>
        <v>130.93922651933701</v>
      </c>
      <c r="G98">
        <f t="shared" si="30"/>
        <v>20.770020533880903</v>
      </c>
      <c r="H98">
        <f t="shared" si="31"/>
        <v>130.93922651933701</v>
      </c>
    </row>
    <row r="99" spans="1:8" x14ac:dyDescent="0.2">
      <c r="B99">
        <v>458</v>
      </c>
      <c r="C99">
        <v>459</v>
      </c>
      <c r="D99">
        <f t="shared" si="28"/>
        <v>16.457905544147842</v>
      </c>
      <c r="E99">
        <f t="shared" si="29"/>
        <v>760.7734806629835</v>
      </c>
      <c r="F99">
        <f t="shared" si="32"/>
        <v>304.97237569060781</v>
      </c>
      <c r="G99">
        <f t="shared" si="30"/>
        <v>16.457905544147842</v>
      </c>
      <c r="H99">
        <f t="shared" si="31"/>
        <v>304.97237569060781</v>
      </c>
    </row>
    <row r="100" spans="1:8" x14ac:dyDescent="0.2">
      <c r="B100">
        <v>0</v>
      </c>
      <c r="C100">
        <v>688</v>
      </c>
      <c r="D100">
        <f t="shared" si="28"/>
        <v>0</v>
      </c>
      <c r="E100">
        <f t="shared" si="29"/>
        <v>1140.3314917127072</v>
      </c>
      <c r="F100">
        <f t="shared" si="32"/>
        <v>379.55801104972375</v>
      </c>
      <c r="G100">
        <f t="shared" si="30"/>
        <v>0</v>
      </c>
      <c r="H100">
        <f t="shared" si="31"/>
        <v>379.55801104972375</v>
      </c>
    </row>
    <row r="102" spans="1:8" x14ac:dyDescent="0.2">
      <c r="A102" t="s">
        <v>41</v>
      </c>
      <c r="B102">
        <v>897</v>
      </c>
      <c r="C102">
        <v>75</v>
      </c>
      <c r="D102">
        <f>B102/1948*70</f>
        <v>32.233059548254616</v>
      </c>
      <c r="E102">
        <f>C102/1810*3000</f>
        <v>124.30939226519337</v>
      </c>
      <c r="F102">
        <f>E102</f>
        <v>124.30939226519337</v>
      </c>
      <c r="G102">
        <f>D102</f>
        <v>32.233059548254616</v>
      </c>
      <c r="H102">
        <f>F102</f>
        <v>124.30939226519337</v>
      </c>
    </row>
    <row r="103" spans="1:8" x14ac:dyDescent="0.2">
      <c r="B103">
        <v>853</v>
      </c>
      <c r="C103">
        <v>264</v>
      </c>
      <c r="D103">
        <f t="shared" ref="D103:D109" si="33">B103/1948*70</f>
        <v>30.651950718685832</v>
      </c>
      <c r="E103">
        <f t="shared" ref="E103:E109" si="34">C103/1810*3000</f>
        <v>437.56906077348066</v>
      </c>
      <c r="F103">
        <f>E103-E102</f>
        <v>313.25966850828729</v>
      </c>
      <c r="G103">
        <f t="shared" ref="G103:G109" si="35">D103</f>
        <v>30.651950718685832</v>
      </c>
      <c r="H103">
        <f t="shared" ref="H103:H109" si="36">F103</f>
        <v>313.25966850828729</v>
      </c>
    </row>
    <row r="104" spans="1:8" x14ac:dyDescent="0.2">
      <c r="B104">
        <v>795</v>
      </c>
      <c r="C104">
        <v>379</v>
      </c>
      <c r="D104">
        <f t="shared" si="33"/>
        <v>28.567761806981519</v>
      </c>
      <c r="E104">
        <f t="shared" si="34"/>
        <v>628.17679558011048</v>
      </c>
      <c r="F104">
        <f t="shared" ref="F104:F116" si="37">E104-E103</f>
        <v>190.60773480662982</v>
      </c>
      <c r="G104">
        <f t="shared" si="35"/>
        <v>28.567761806981519</v>
      </c>
      <c r="H104">
        <f t="shared" si="36"/>
        <v>190.60773480662982</v>
      </c>
    </row>
    <row r="105" spans="1:8" x14ac:dyDescent="0.2">
      <c r="B105">
        <v>712</v>
      </c>
      <c r="C105">
        <v>408</v>
      </c>
      <c r="D105">
        <f t="shared" si="33"/>
        <v>25.585215605749486</v>
      </c>
      <c r="E105">
        <f t="shared" si="34"/>
        <v>676.24309392265195</v>
      </c>
      <c r="F105">
        <f t="shared" si="37"/>
        <v>48.066298342541472</v>
      </c>
      <c r="G105">
        <f t="shared" si="35"/>
        <v>25.585215605749486</v>
      </c>
      <c r="H105">
        <f t="shared" si="36"/>
        <v>48.066298342541472</v>
      </c>
    </row>
    <row r="106" spans="1:8" x14ac:dyDescent="0.2">
      <c r="B106">
        <v>612</v>
      </c>
      <c r="C106">
        <v>547</v>
      </c>
      <c r="D106">
        <f t="shared" si="33"/>
        <v>21.991786447638603</v>
      </c>
      <c r="E106">
        <f t="shared" si="34"/>
        <v>906.6298342541437</v>
      </c>
      <c r="F106">
        <f t="shared" si="37"/>
        <v>230.38674033149175</v>
      </c>
      <c r="G106">
        <f t="shared" si="35"/>
        <v>21.991786447638603</v>
      </c>
      <c r="H106">
        <f t="shared" si="36"/>
        <v>230.38674033149175</v>
      </c>
    </row>
    <row r="107" spans="1:8" x14ac:dyDescent="0.2">
      <c r="B107">
        <v>590</v>
      </c>
      <c r="C107">
        <v>585</v>
      </c>
      <c r="D107">
        <f t="shared" si="33"/>
        <v>21.201232032854211</v>
      </c>
      <c r="E107">
        <f t="shared" si="34"/>
        <v>969.61325966850836</v>
      </c>
      <c r="F107">
        <f t="shared" si="37"/>
        <v>62.98342541436466</v>
      </c>
      <c r="G107">
        <f t="shared" si="35"/>
        <v>21.201232032854211</v>
      </c>
      <c r="H107">
        <f t="shared" si="36"/>
        <v>62.98342541436466</v>
      </c>
    </row>
    <row r="108" spans="1:8" x14ac:dyDescent="0.2">
      <c r="B108">
        <v>558</v>
      </c>
      <c r="C108">
        <v>690</v>
      </c>
      <c r="D108">
        <f t="shared" si="33"/>
        <v>20.051334702258728</v>
      </c>
      <c r="E108">
        <f t="shared" si="34"/>
        <v>1143.646408839779</v>
      </c>
      <c r="F108">
        <f t="shared" si="37"/>
        <v>174.03314917127068</v>
      </c>
      <c r="G108">
        <f t="shared" si="35"/>
        <v>20.051334702258728</v>
      </c>
      <c r="H108">
        <f t="shared" si="36"/>
        <v>174.03314917127068</v>
      </c>
    </row>
    <row r="109" spans="1:8" x14ac:dyDescent="0.2">
      <c r="B109">
        <v>491</v>
      </c>
      <c r="C109">
        <v>746</v>
      </c>
      <c r="D109">
        <f t="shared" si="33"/>
        <v>17.643737166324435</v>
      </c>
      <c r="E109">
        <f t="shared" si="34"/>
        <v>1236.4640883977902</v>
      </c>
      <c r="F109">
        <f t="shared" si="37"/>
        <v>92.81767955801115</v>
      </c>
      <c r="G109">
        <f t="shared" si="35"/>
        <v>17.643737166324435</v>
      </c>
      <c r="H109">
        <f t="shared" si="36"/>
        <v>92.81767955801115</v>
      </c>
    </row>
    <row r="110" spans="1:8" x14ac:dyDescent="0.2">
      <c r="B110">
        <v>475</v>
      </c>
      <c r="C110">
        <v>771</v>
      </c>
      <c r="D110">
        <f t="shared" ref="D110:D116" si="38">B110/1948*70</f>
        <v>17.068788501026692</v>
      </c>
      <c r="E110">
        <f t="shared" ref="E110:E116" si="39">C110/1810*3000</f>
        <v>1277.9005524861877</v>
      </c>
      <c r="F110">
        <f t="shared" si="37"/>
        <v>41.436464088397543</v>
      </c>
      <c r="G110">
        <f t="shared" ref="G110:G116" si="40">D110</f>
        <v>17.068788501026692</v>
      </c>
      <c r="H110">
        <f t="shared" ref="H110:H116" si="41">F110</f>
        <v>41.436464088397543</v>
      </c>
    </row>
    <row r="111" spans="1:8" x14ac:dyDescent="0.2">
      <c r="B111">
        <v>439</v>
      </c>
      <c r="C111">
        <v>783</v>
      </c>
      <c r="D111">
        <f t="shared" si="38"/>
        <v>15.775154004106776</v>
      </c>
      <c r="E111">
        <f t="shared" si="39"/>
        <v>1297.7900552486187</v>
      </c>
      <c r="F111">
        <f t="shared" si="37"/>
        <v>19.889502762430993</v>
      </c>
      <c r="G111">
        <f t="shared" si="40"/>
        <v>15.775154004106776</v>
      </c>
      <c r="H111">
        <f t="shared" si="41"/>
        <v>19.889502762430993</v>
      </c>
    </row>
    <row r="112" spans="1:8" x14ac:dyDescent="0.2">
      <c r="B112">
        <v>394</v>
      </c>
      <c r="C112">
        <v>802</v>
      </c>
      <c r="D112">
        <f t="shared" si="38"/>
        <v>14.158110882956878</v>
      </c>
      <c r="E112">
        <f t="shared" si="39"/>
        <v>1329.2817679558011</v>
      </c>
      <c r="F112">
        <f t="shared" si="37"/>
        <v>31.491712707182387</v>
      </c>
      <c r="G112">
        <f t="shared" si="40"/>
        <v>14.158110882956878</v>
      </c>
      <c r="H112">
        <f t="shared" si="41"/>
        <v>31.491712707182387</v>
      </c>
    </row>
    <row r="113" spans="1:8" x14ac:dyDescent="0.2">
      <c r="B113">
        <v>363</v>
      </c>
      <c r="C113">
        <v>835</v>
      </c>
      <c r="D113">
        <f t="shared" si="38"/>
        <v>13.044147843942506</v>
      </c>
      <c r="E113">
        <f t="shared" si="39"/>
        <v>1383.9779005524861</v>
      </c>
      <c r="F113">
        <f t="shared" si="37"/>
        <v>54.696132596684947</v>
      </c>
      <c r="G113">
        <f t="shared" si="40"/>
        <v>13.044147843942506</v>
      </c>
      <c r="H113">
        <f t="shared" si="41"/>
        <v>54.696132596684947</v>
      </c>
    </row>
    <row r="114" spans="1:8" x14ac:dyDescent="0.2">
      <c r="B114">
        <v>339</v>
      </c>
      <c r="C114">
        <v>900</v>
      </c>
      <c r="D114">
        <f t="shared" si="38"/>
        <v>12.181724845995895</v>
      </c>
      <c r="E114">
        <f t="shared" si="39"/>
        <v>1491.7127071823204</v>
      </c>
      <c r="F114">
        <f t="shared" si="37"/>
        <v>107.73480662983434</v>
      </c>
      <c r="G114">
        <f t="shared" si="40"/>
        <v>12.181724845995895</v>
      </c>
      <c r="H114">
        <f t="shared" si="41"/>
        <v>107.73480662983434</v>
      </c>
    </row>
    <row r="115" spans="1:8" x14ac:dyDescent="0.2">
      <c r="B115">
        <v>286</v>
      </c>
      <c r="C115">
        <v>1047</v>
      </c>
      <c r="D115">
        <f t="shared" si="38"/>
        <v>10.277207392197125</v>
      </c>
      <c r="E115">
        <f t="shared" si="39"/>
        <v>1735.3591160220997</v>
      </c>
      <c r="F115">
        <f t="shared" si="37"/>
        <v>243.64640883977927</v>
      </c>
      <c r="G115">
        <f t="shared" si="40"/>
        <v>10.277207392197125</v>
      </c>
      <c r="H115">
        <f t="shared" si="41"/>
        <v>243.64640883977927</v>
      </c>
    </row>
    <row r="116" spans="1:8" x14ac:dyDescent="0.2">
      <c r="B116">
        <v>85</v>
      </c>
      <c r="C116">
        <v>1080</v>
      </c>
      <c r="D116">
        <f t="shared" si="38"/>
        <v>3.0544147843942504</v>
      </c>
      <c r="E116">
        <f t="shared" si="39"/>
        <v>1790.0552486187846</v>
      </c>
      <c r="F116">
        <f t="shared" si="37"/>
        <v>54.696132596684947</v>
      </c>
      <c r="G116">
        <f t="shared" si="40"/>
        <v>3.0544147843942504</v>
      </c>
      <c r="H116">
        <f t="shared" si="41"/>
        <v>54.696132596684947</v>
      </c>
    </row>
    <row r="118" spans="1:8" x14ac:dyDescent="0.2">
      <c r="A118" t="s">
        <v>42</v>
      </c>
      <c r="B118">
        <v>882</v>
      </c>
      <c r="C118">
        <v>50</v>
      </c>
      <c r="D118">
        <f>B118/1948*70</f>
        <v>31.69404517453799</v>
      </c>
      <c r="E118">
        <f>C118/1810*3000</f>
        <v>82.872928176795583</v>
      </c>
      <c r="F118">
        <f>E118</f>
        <v>82.872928176795583</v>
      </c>
      <c r="G118">
        <f>D118</f>
        <v>31.69404517453799</v>
      </c>
      <c r="H118">
        <f>F118</f>
        <v>82.872928176795583</v>
      </c>
    </row>
    <row r="119" spans="1:8" x14ac:dyDescent="0.2">
      <c r="B119">
        <v>815</v>
      </c>
      <c r="C119">
        <v>154</v>
      </c>
      <c r="D119">
        <f t="shared" ref="D119:D130" si="42">B119/1948*70</f>
        <v>29.286447638603697</v>
      </c>
      <c r="E119">
        <f t="shared" ref="E119:E130" si="43">C119/1810*3000</f>
        <v>255.24861878453038</v>
      </c>
      <c r="F119">
        <f>E119-E118</f>
        <v>172.37569060773478</v>
      </c>
      <c r="G119">
        <f t="shared" ref="G119:G130" si="44">D119</f>
        <v>29.286447638603697</v>
      </c>
      <c r="H119">
        <f t="shared" ref="H119:H130" si="45">F119</f>
        <v>172.37569060773478</v>
      </c>
    </row>
    <row r="120" spans="1:8" x14ac:dyDescent="0.2">
      <c r="B120">
        <v>796</v>
      </c>
      <c r="C120">
        <v>182</v>
      </c>
      <c r="D120">
        <f t="shared" si="42"/>
        <v>28.603696098562629</v>
      </c>
      <c r="E120">
        <f t="shared" si="43"/>
        <v>301.6574585635359</v>
      </c>
      <c r="F120">
        <f t="shared" ref="F120:F131" si="46">E120-E119</f>
        <v>46.408839779005518</v>
      </c>
      <c r="G120">
        <f t="shared" si="44"/>
        <v>28.603696098562629</v>
      </c>
      <c r="H120">
        <f t="shared" si="45"/>
        <v>46.408839779005518</v>
      </c>
    </row>
    <row r="121" spans="1:8" x14ac:dyDescent="0.2">
      <c r="B121">
        <v>728</v>
      </c>
      <c r="C121">
        <v>219</v>
      </c>
      <c r="D121">
        <f t="shared" si="42"/>
        <v>26.160164271047226</v>
      </c>
      <c r="E121">
        <f t="shared" si="43"/>
        <v>362.98342541436466</v>
      </c>
      <c r="F121">
        <f t="shared" si="46"/>
        <v>61.325966850828763</v>
      </c>
      <c r="G121">
        <f t="shared" si="44"/>
        <v>26.160164271047226</v>
      </c>
      <c r="H121">
        <f t="shared" si="45"/>
        <v>61.325966850828763</v>
      </c>
    </row>
    <row r="122" spans="1:8" x14ac:dyDescent="0.2">
      <c r="B122">
        <v>689</v>
      </c>
      <c r="C122">
        <v>249</v>
      </c>
      <c r="D122">
        <f t="shared" si="42"/>
        <v>24.758726899383984</v>
      </c>
      <c r="E122">
        <f t="shared" si="43"/>
        <v>412.70718232044197</v>
      </c>
      <c r="F122">
        <f t="shared" si="46"/>
        <v>49.723756906077313</v>
      </c>
      <c r="G122">
        <f t="shared" si="44"/>
        <v>24.758726899383984</v>
      </c>
      <c r="H122">
        <f t="shared" si="45"/>
        <v>49.723756906077313</v>
      </c>
    </row>
    <row r="123" spans="1:8" x14ac:dyDescent="0.2">
      <c r="B123">
        <v>620</v>
      </c>
      <c r="C123">
        <v>327</v>
      </c>
      <c r="D123">
        <f t="shared" si="42"/>
        <v>22.279260780287473</v>
      </c>
      <c r="E123">
        <f t="shared" si="43"/>
        <v>541.98895027624314</v>
      </c>
      <c r="F123">
        <f t="shared" si="46"/>
        <v>129.28176795580117</v>
      </c>
      <c r="G123">
        <f t="shared" si="44"/>
        <v>22.279260780287473</v>
      </c>
      <c r="H123">
        <f t="shared" si="45"/>
        <v>129.28176795580117</v>
      </c>
    </row>
    <row r="124" spans="1:8" x14ac:dyDescent="0.2">
      <c r="B124">
        <v>582</v>
      </c>
      <c r="C124">
        <v>348</v>
      </c>
      <c r="D124">
        <f t="shared" si="42"/>
        <v>20.913757700205341</v>
      </c>
      <c r="E124">
        <f t="shared" si="43"/>
        <v>576.79558011049721</v>
      </c>
      <c r="F124">
        <f t="shared" si="46"/>
        <v>34.806629834254068</v>
      </c>
      <c r="G124">
        <f t="shared" si="44"/>
        <v>20.913757700205341</v>
      </c>
      <c r="H124">
        <f t="shared" si="45"/>
        <v>34.806629834254068</v>
      </c>
    </row>
    <row r="125" spans="1:8" x14ac:dyDescent="0.2">
      <c r="B125">
        <v>562</v>
      </c>
      <c r="C125">
        <v>363</v>
      </c>
      <c r="D125">
        <f t="shared" si="42"/>
        <v>20.19507186858316</v>
      </c>
      <c r="E125">
        <f t="shared" si="43"/>
        <v>601.6574585635359</v>
      </c>
      <c r="F125">
        <f t="shared" si="46"/>
        <v>24.861878453038685</v>
      </c>
      <c r="G125">
        <f t="shared" si="44"/>
        <v>20.19507186858316</v>
      </c>
      <c r="H125">
        <f t="shared" si="45"/>
        <v>24.861878453038685</v>
      </c>
    </row>
    <row r="126" spans="1:8" x14ac:dyDescent="0.2">
      <c r="B126">
        <v>445</v>
      </c>
      <c r="C126">
        <v>410</v>
      </c>
      <c r="D126">
        <f t="shared" si="42"/>
        <v>15.99075975359343</v>
      </c>
      <c r="E126">
        <f t="shared" si="43"/>
        <v>679.55801104972375</v>
      </c>
      <c r="F126">
        <f t="shared" si="46"/>
        <v>77.900552486187848</v>
      </c>
      <c r="G126">
        <f t="shared" si="44"/>
        <v>15.99075975359343</v>
      </c>
      <c r="H126">
        <f t="shared" si="45"/>
        <v>77.900552486187848</v>
      </c>
    </row>
    <row r="127" spans="1:8" x14ac:dyDescent="0.2">
      <c r="B127">
        <v>403</v>
      </c>
      <c r="C127">
        <v>738</v>
      </c>
      <c r="D127">
        <f t="shared" si="42"/>
        <v>14.481519507186858</v>
      </c>
      <c r="E127">
        <f t="shared" si="43"/>
        <v>1223.2044198895028</v>
      </c>
      <c r="F127">
        <f t="shared" si="46"/>
        <v>543.64640883977904</v>
      </c>
      <c r="G127">
        <f t="shared" si="44"/>
        <v>14.481519507186858</v>
      </c>
      <c r="H127">
        <f t="shared" si="45"/>
        <v>543.64640883977904</v>
      </c>
    </row>
    <row r="128" spans="1:8" x14ac:dyDescent="0.2">
      <c r="B128">
        <v>304</v>
      </c>
      <c r="C128">
        <v>1026</v>
      </c>
      <c r="D128">
        <f t="shared" si="42"/>
        <v>10.924024640657084</v>
      </c>
      <c r="E128">
        <f t="shared" si="43"/>
        <v>1700.5524861878453</v>
      </c>
      <c r="F128">
        <f t="shared" si="46"/>
        <v>477.34806629834247</v>
      </c>
      <c r="G128">
        <f t="shared" si="44"/>
        <v>10.924024640657084</v>
      </c>
      <c r="H128">
        <f t="shared" si="45"/>
        <v>477.34806629834247</v>
      </c>
    </row>
    <row r="129" spans="1:8" x14ac:dyDescent="0.2">
      <c r="B129">
        <v>198</v>
      </c>
      <c r="C129">
        <v>1061</v>
      </c>
      <c r="D129">
        <f t="shared" si="42"/>
        <v>7.1149897330595477</v>
      </c>
      <c r="E129">
        <f t="shared" si="43"/>
        <v>1758.563535911602</v>
      </c>
      <c r="F129">
        <f t="shared" si="46"/>
        <v>58.011049723756742</v>
      </c>
      <c r="G129">
        <f t="shared" si="44"/>
        <v>7.1149897330595477</v>
      </c>
      <c r="H129">
        <f t="shared" si="45"/>
        <v>58.011049723756742</v>
      </c>
    </row>
    <row r="130" spans="1:8" x14ac:dyDescent="0.2">
      <c r="B130">
        <v>180</v>
      </c>
      <c r="C130">
        <v>1126</v>
      </c>
      <c r="D130">
        <f t="shared" si="42"/>
        <v>6.4681724845995889</v>
      </c>
      <c r="E130">
        <f t="shared" si="43"/>
        <v>1866.2983425414366</v>
      </c>
      <c r="F130">
        <f t="shared" si="46"/>
        <v>107.73480662983457</v>
      </c>
      <c r="G130">
        <f t="shared" si="44"/>
        <v>6.4681724845995889</v>
      </c>
      <c r="H130">
        <f t="shared" si="45"/>
        <v>107.73480662983457</v>
      </c>
    </row>
    <row r="131" spans="1:8" x14ac:dyDescent="0.2">
      <c r="B131">
        <v>52</v>
      </c>
      <c r="C131">
        <v>1171</v>
      </c>
      <c r="D131">
        <f t="shared" ref="D131" si="47">B131/1948*70</f>
        <v>1.8685831622176592</v>
      </c>
      <c r="E131">
        <f t="shared" ref="E131" si="48">C131/1810*3000</f>
        <v>1940.8839779005525</v>
      </c>
      <c r="F131">
        <f t="shared" si="46"/>
        <v>74.58563535911594</v>
      </c>
      <c r="G131">
        <f t="shared" ref="G131" si="49">D131</f>
        <v>1.8685831622176592</v>
      </c>
      <c r="H131">
        <f t="shared" ref="H131" si="50">F131</f>
        <v>74.58563535911594</v>
      </c>
    </row>
    <row r="133" spans="1:8" x14ac:dyDescent="0.2">
      <c r="A133" t="s">
        <v>43</v>
      </c>
      <c r="B133">
        <v>843</v>
      </c>
      <c r="C133">
        <v>68</v>
      </c>
      <c r="D133">
        <f>B133/1948*70</f>
        <v>30.292607802874741</v>
      </c>
      <c r="E133">
        <f>C133/1810*3000</f>
        <v>112.70718232044199</v>
      </c>
      <c r="F133">
        <f>E133</f>
        <v>112.70718232044199</v>
      </c>
      <c r="G133">
        <f>D133</f>
        <v>30.292607802874741</v>
      </c>
      <c r="H133">
        <f>F133</f>
        <v>112.70718232044199</v>
      </c>
    </row>
    <row r="134" spans="1:8" x14ac:dyDescent="0.2">
      <c r="B134">
        <v>834</v>
      </c>
      <c r="C134">
        <v>116</v>
      </c>
      <c r="D134">
        <f t="shared" ref="D134:D142" si="51">B134/1948*70</f>
        <v>29.969199178644764</v>
      </c>
      <c r="E134">
        <f t="shared" ref="E134:E142" si="52">C134/1810*3000</f>
        <v>192.26519337016575</v>
      </c>
      <c r="F134">
        <f>E134-E133</f>
        <v>79.55801104972376</v>
      </c>
      <c r="G134">
        <f t="shared" ref="G134:G142" si="53">D134</f>
        <v>29.969199178644764</v>
      </c>
      <c r="H134">
        <f t="shared" ref="H134:H142" si="54">F134</f>
        <v>79.55801104972376</v>
      </c>
    </row>
    <row r="135" spans="1:8" x14ac:dyDescent="0.2">
      <c r="B135">
        <v>737</v>
      </c>
      <c r="C135">
        <v>157</v>
      </c>
      <c r="D135">
        <f t="shared" si="51"/>
        <v>26.483572895277206</v>
      </c>
      <c r="E135">
        <f t="shared" si="52"/>
        <v>260.22099447513813</v>
      </c>
      <c r="F135">
        <f t="shared" ref="F135:F157" si="55">E135-E134</f>
        <v>67.95580110497238</v>
      </c>
      <c r="G135">
        <f t="shared" si="53"/>
        <v>26.483572895277206</v>
      </c>
      <c r="H135">
        <f t="shared" si="54"/>
        <v>67.95580110497238</v>
      </c>
    </row>
    <row r="136" spans="1:8" x14ac:dyDescent="0.2">
      <c r="B136">
        <v>680</v>
      </c>
      <c r="C136">
        <v>187</v>
      </c>
      <c r="D136">
        <f t="shared" si="51"/>
        <v>24.435318275154003</v>
      </c>
      <c r="E136">
        <f t="shared" si="52"/>
        <v>309.94475138121544</v>
      </c>
      <c r="F136">
        <f t="shared" si="55"/>
        <v>49.723756906077313</v>
      </c>
      <c r="G136">
        <f t="shared" si="53"/>
        <v>24.435318275154003</v>
      </c>
      <c r="H136">
        <f t="shared" si="54"/>
        <v>49.723756906077313</v>
      </c>
    </row>
    <row r="137" spans="1:8" x14ac:dyDescent="0.2">
      <c r="B137">
        <v>510</v>
      </c>
      <c r="C137">
        <v>232</v>
      </c>
      <c r="D137">
        <f t="shared" si="51"/>
        <v>18.326488706365506</v>
      </c>
      <c r="E137">
        <f t="shared" si="52"/>
        <v>384.53038674033149</v>
      </c>
      <c r="F137">
        <f t="shared" si="55"/>
        <v>74.585635359116054</v>
      </c>
      <c r="G137">
        <f t="shared" si="53"/>
        <v>18.326488706365506</v>
      </c>
      <c r="H137">
        <f t="shared" si="54"/>
        <v>74.585635359116054</v>
      </c>
    </row>
    <row r="138" spans="1:8" x14ac:dyDescent="0.2">
      <c r="B138">
        <v>489</v>
      </c>
      <c r="C138">
        <v>257</v>
      </c>
      <c r="D138">
        <f t="shared" si="51"/>
        <v>17.571868583162217</v>
      </c>
      <c r="E138">
        <f t="shared" si="52"/>
        <v>425.96685082872926</v>
      </c>
      <c r="F138">
        <f t="shared" si="55"/>
        <v>41.43646408839777</v>
      </c>
      <c r="G138">
        <f t="shared" si="53"/>
        <v>17.571868583162217</v>
      </c>
      <c r="H138">
        <f t="shared" si="54"/>
        <v>41.43646408839777</v>
      </c>
    </row>
    <row r="139" spans="1:8" x14ac:dyDescent="0.2">
      <c r="B139">
        <v>250</v>
      </c>
      <c r="C139">
        <v>417</v>
      </c>
      <c r="D139">
        <f t="shared" si="51"/>
        <v>8.9835728952772058</v>
      </c>
      <c r="E139">
        <f t="shared" si="52"/>
        <v>691.16022099447514</v>
      </c>
      <c r="F139">
        <f t="shared" si="55"/>
        <v>265.19337016574588</v>
      </c>
      <c r="G139">
        <f t="shared" si="53"/>
        <v>8.9835728952772058</v>
      </c>
      <c r="H139">
        <f t="shared" si="54"/>
        <v>265.19337016574588</v>
      </c>
    </row>
    <row r="140" spans="1:8" x14ac:dyDescent="0.2">
      <c r="B140">
        <v>185</v>
      </c>
      <c r="C140">
        <v>474</v>
      </c>
      <c r="D140">
        <f t="shared" si="51"/>
        <v>6.6478439425051334</v>
      </c>
      <c r="E140">
        <f t="shared" si="52"/>
        <v>785.63535911602207</v>
      </c>
      <c r="F140">
        <f t="shared" si="55"/>
        <v>94.475138121546934</v>
      </c>
      <c r="G140">
        <f t="shared" si="53"/>
        <v>6.6478439425051334</v>
      </c>
      <c r="H140">
        <f t="shared" si="54"/>
        <v>94.475138121546934</v>
      </c>
    </row>
    <row r="141" spans="1:8" x14ac:dyDescent="0.2">
      <c r="B141">
        <v>114</v>
      </c>
      <c r="C141">
        <v>626</v>
      </c>
      <c r="D141">
        <f t="shared" si="51"/>
        <v>4.0965092402464069</v>
      </c>
      <c r="E141">
        <f t="shared" si="52"/>
        <v>1037.5690607734807</v>
      </c>
      <c r="F141">
        <f t="shared" si="55"/>
        <v>251.93370165745864</v>
      </c>
      <c r="G141">
        <f t="shared" si="53"/>
        <v>4.0965092402464069</v>
      </c>
      <c r="H141">
        <f t="shared" si="54"/>
        <v>251.93370165745864</v>
      </c>
    </row>
    <row r="142" spans="1:8" x14ac:dyDescent="0.2">
      <c r="B142">
        <v>47</v>
      </c>
      <c r="C142">
        <v>789</v>
      </c>
      <c r="D142">
        <f t="shared" si="51"/>
        <v>1.6889117043121149</v>
      </c>
      <c r="E142">
        <f t="shared" si="52"/>
        <v>1307.7348066298341</v>
      </c>
      <c r="F142">
        <f t="shared" si="55"/>
        <v>270.1657458563534</v>
      </c>
      <c r="G142">
        <f t="shared" si="53"/>
        <v>1.6889117043121149</v>
      </c>
      <c r="H142">
        <f t="shared" si="54"/>
        <v>270.1657458563534</v>
      </c>
    </row>
    <row r="144" spans="1:8" x14ac:dyDescent="0.2">
      <c r="A144" t="s">
        <v>44</v>
      </c>
      <c r="B144">
        <v>756</v>
      </c>
      <c r="C144">
        <v>58</v>
      </c>
      <c r="D144">
        <f>B144/1948*70</f>
        <v>27.166324435318273</v>
      </c>
      <c r="E144">
        <f>C144/1810*3000</f>
        <v>96.132596685082873</v>
      </c>
      <c r="F144">
        <f>E144</f>
        <v>96.132596685082873</v>
      </c>
      <c r="G144">
        <f>D144</f>
        <v>27.166324435318273</v>
      </c>
      <c r="H144">
        <f>F144</f>
        <v>96.132596685082873</v>
      </c>
    </row>
    <row r="145" spans="1:8" x14ac:dyDescent="0.2">
      <c r="B145">
        <v>692</v>
      </c>
      <c r="C145">
        <v>89</v>
      </c>
      <c r="D145">
        <f t="shared" ref="D145:D153" si="56">B145/1948*70</f>
        <v>24.866529774127308</v>
      </c>
      <c r="E145">
        <f t="shared" ref="E145:E153" si="57">C145/1810*3000</f>
        <v>147.51381215469613</v>
      </c>
      <c r="F145">
        <f>E145-E144</f>
        <v>51.381215469613252</v>
      </c>
      <c r="G145">
        <f t="shared" ref="G145:G153" si="58">D145</f>
        <v>24.866529774127308</v>
      </c>
      <c r="H145">
        <f t="shared" ref="H145:H153" si="59">F145</f>
        <v>51.381215469613252</v>
      </c>
    </row>
    <row r="146" spans="1:8" x14ac:dyDescent="0.2">
      <c r="B146">
        <v>643</v>
      </c>
      <c r="C146">
        <v>209</v>
      </c>
      <c r="D146">
        <f t="shared" si="56"/>
        <v>23.105749486652979</v>
      </c>
      <c r="E146">
        <f t="shared" si="57"/>
        <v>346.40883977900552</v>
      </c>
      <c r="F146">
        <f t="shared" si="55"/>
        <v>198.89502762430939</v>
      </c>
      <c r="G146">
        <f t="shared" si="58"/>
        <v>23.105749486652979</v>
      </c>
      <c r="H146">
        <f t="shared" si="59"/>
        <v>198.89502762430939</v>
      </c>
    </row>
    <row r="147" spans="1:8" x14ac:dyDescent="0.2">
      <c r="B147">
        <v>525</v>
      </c>
      <c r="C147">
        <v>232</v>
      </c>
      <c r="D147">
        <f t="shared" si="56"/>
        <v>18.865503080082135</v>
      </c>
      <c r="E147">
        <f t="shared" si="57"/>
        <v>384.53038674033149</v>
      </c>
      <c r="F147">
        <f t="shared" si="55"/>
        <v>38.121546961325976</v>
      </c>
      <c r="G147">
        <f t="shared" si="58"/>
        <v>18.865503080082135</v>
      </c>
      <c r="H147">
        <f t="shared" si="59"/>
        <v>38.121546961325976</v>
      </c>
    </row>
    <row r="148" spans="1:8" x14ac:dyDescent="0.2">
      <c r="B148">
        <v>495</v>
      </c>
      <c r="C148">
        <v>310</v>
      </c>
      <c r="D148">
        <f t="shared" si="56"/>
        <v>17.78747433264887</v>
      </c>
      <c r="E148">
        <f t="shared" si="57"/>
        <v>513.81215469613267</v>
      </c>
      <c r="F148">
        <f t="shared" si="55"/>
        <v>129.28176795580117</v>
      </c>
      <c r="G148">
        <f t="shared" si="58"/>
        <v>17.78747433264887</v>
      </c>
      <c r="H148">
        <f t="shared" si="59"/>
        <v>129.28176795580117</v>
      </c>
    </row>
    <row r="149" spans="1:8" x14ac:dyDescent="0.2">
      <c r="B149">
        <v>477</v>
      </c>
      <c r="C149">
        <v>329</v>
      </c>
      <c r="D149">
        <f t="shared" si="56"/>
        <v>17.140657084188913</v>
      </c>
      <c r="E149">
        <f t="shared" si="57"/>
        <v>545.30386740331494</v>
      </c>
      <c r="F149">
        <f t="shared" si="55"/>
        <v>31.491712707182273</v>
      </c>
      <c r="G149">
        <f t="shared" si="58"/>
        <v>17.140657084188913</v>
      </c>
      <c r="H149">
        <f t="shared" si="59"/>
        <v>31.491712707182273</v>
      </c>
    </row>
    <row r="150" spans="1:8" x14ac:dyDescent="0.2">
      <c r="B150">
        <v>442</v>
      </c>
      <c r="C150">
        <v>338</v>
      </c>
      <c r="D150">
        <f t="shared" si="56"/>
        <v>15.882956878850102</v>
      </c>
      <c r="E150">
        <f t="shared" si="57"/>
        <v>560.22099447513813</v>
      </c>
      <c r="F150">
        <f t="shared" si="55"/>
        <v>14.917127071823188</v>
      </c>
      <c r="G150">
        <f t="shared" si="58"/>
        <v>15.882956878850102</v>
      </c>
      <c r="H150">
        <f t="shared" si="59"/>
        <v>14.917127071823188</v>
      </c>
    </row>
    <row r="151" spans="1:8" x14ac:dyDescent="0.2">
      <c r="B151">
        <v>381</v>
      </c>
      <c r="C151">
        <v>399</v>
      </c>
      <c r="D151">
        <f t="shared" si="56"/>
        <v>13.690965092402465</v>
      </c>
      <c r="E151">
        <f t="shared" si="57"/>
        <v>661.32596685082876</v>
      </c>
      <c r="F151">
        <f t="shared" si="55"/>
        <v>101.10497237569064</v>
      </c>
      <c r="G151">
        <f t="shared" si="58"/>
        <v>13.690965092402465</v>
      </c>
      <c r="H151">
        <f t="shared" si="59"/>
        <v>101.10497237569064</v>
      </c>
    </row>
    <row r="152" spans="1:8" x14ac:dyDescent="0.2">
      <c r="B152">
        <v>364</v>
      </c>
      <c r="C152">
        <v>470</v>
      </c>
      <c r="D152">
        <f t="shared" si="56"/>
        <v>13.080082135523613</v>
      </c>
      <c r="E152">
        <f t="shared" si="57"/>
        <v>779.00552486187848</v>
      </c>
      <c r="F152">
        <f t="shared" si="55"/>
        <v>117.67955801104972</v>
      </c>
      <c r="G152">
        <f t="shared" si="58"/>
        <v>13.080082135523613</v>
      </c>
      <c r="H152">
        <f t="shared" si="59"/>
        <v>117.67955801104972</v>
      </c>
    </row>
    <row r="153" spans="1:8" x14ac:dyDescent="0.2">
      <c r="B153">
        <v>290</v>
      </c>
      <c r="C153">
        <v>490</v>
      </c>
      <c r="D153">
        <f t="shared" si="56"/>
        <v>10.420944558521562</v>
      </c>
      <c r="E153">
        <f t="shared" si="57"/>
        <v>812.15469613259665</v>
      </c>
      <c r="F153">
        <f t="shared" si="55"/>
        <v>33.14917127071817</v>
      </c>
      <c r="G153">
        <f t="shared" si="58"/>
        <v>10.420944558521562</v>
      </c>
      <c r="H153">
        <f t="shared" si="59"/>
        <v>33.14917127071817</v>
      </c>
    </row>
    <row r="154" spans="1:8" x14ac:dyDescent="0.2">
      <c r="B154">
        <v>267</v>
      </c>
      <c r="C154">
        <v>530</v>
      </c>
      <c r="D154">
        <f t="shared" ref="D154:D157" si="60">B154/1948*70</f>
        <v>9.5944558521560577</v>
      </c>
      <c r="E154">
        <f t="shared" ref="E154:E157" si="61">C154/1810*3000</f>
        <v>878.45303867403311</v>
      </c>
      <c r="F154">
        <f t="shared" si="55"/>
        <v>66.298342541436455</v>
      </c>
      <c r="G154">
        <f t="shared" ref="G154:G157" si="62">D154</f>
        <v>9.5944558521560577</v>
      </c>
      <c r="H154">
        <f t="shared" ref="H154:H157" si="63">F154</f>
        <v>66.298342541436455</v>
      </c>
    </row>
    <row r="155" spans="1:8" x14ac:dyDescent="0.2">
      <c r="B155">
        <v>251</v>
      </c>
      <c r="C155">
        <v>565</v>
      </c>
      <c r="D155">
        <f t="shared" si="60"/>
        <v>9.0195071868583163</v>
      </c>
      <c r="E155">
        <f t="shared" si="61"/>
        <v>936.46408839778996</v>
      </c>
      <c r="F155">
        <f t="shared" si="55"/>
        <v>58.011049723756855</v>
      </c>
      <c r="G155">
        <f t="shared" si="62"/>
        <v>9.0195071868583163</v>
      </c>
      <c r="H155">
        <f t="shared" si="63"/>
        <v>58.011049723756855</v>
      </c>
    </row>
    <row r="156" spans="1:8" x14ac:dyDescent="0.2">
      <c r="B156">
        <v>132</v>
      </c>
      <c r="C156">
        <v>589</v>
      </c>
      <c r="D156">
        <f t="shared" si="60"/>
        <v>4.7433264887063658</v>
      </c>
      <c r="E156">
        <f t="shared" si="61"/>
        <v>976.24309392265195</v>
      </c>
      <c r="F156">
        <f t="shared" si="55"/>
        <v>39.779005524861986</v>
      </c>
      <c r="G156">
        <f t="shared" si="62"/>
        <v>4.7433264887063658</v>
      </c>
      <c r="H156">
        <f t="shared" si="63"/>
        <v>39.779005524861986</v>
      </c>
    </row>
    <row r="157" spans="1:8" x14ac:dyDescent="0.2">
      <c r="B157">
        <v>71</v>
      </c>
      <c r="C157">
        <v>735</v>
      </c>
      <c r="D157">
        <f t="shared" si="60"/>
        <v>2.5513347022587269</v>
      </c>
      <c r="E157">
        <f t="shared" si="61"/>
        <v>1218.232044198895</v>
      </c>
      <c r="F157">
        <f t="shared" si="55"/>
        <v>241.98895027624303</v>
      </c>
      <c r="G157">
        <f t="shared" si="62"/>
        <v>2.5513347022587269</v>
      </c>
      <c r="H157">
        <f t="shared" si="63"/>
        <v>241.98895027624303</v>
      </c>
    </row>
    <row r="159" spans="1:8" x14ac:dyDescent="0.2">
      <c r="A159" t="s">
        <v>45</v>
      </c>
      <c r="B159">
        <v>659</v>
      </c>
      <c r="C159">
        <v>25</v>
      </c>
      <c r="D159">
        <f>B159/1948*70</f>
        <v>23.680698151950718</v>
      </c>
      <c r="E159">
        <f>C159/1810*3000</f>
        <v>41.436464088397791</v>
      </c>
      <c r="F159">
        <f>E159</f>
        <v>41.436464088397791</v>
      </c>
      <c r="G159">
        <f>D159</f>
        <v>23.680698151950718</v>
      </c>
      <c r="H159">
        <f>F159</f>
        <v>41.436464088397791</v>
      </c>
    </row>
    <row r="160" spans="1:8" x14ac:dyDescent="0.2">
      <c r="B160">
        <v>583</v>
      </c>
      <c r="C160">
        <v>174</v>
      </c>
      <c r="D160">
        <f t="shared" ref="D160:D172" si="64">B160/1948*70</f>
        <v>20.949691991786448</v>
      </c>
      <c r="E160">
        <f t="shared" ref="E160:E172" si="65">C160/1810*3000</f>
        <v>288.39779005524861</v>
      </c>
      <c r="F160">
        <f>E160-E159</f>
        <v>246.96132596685081</v>
      </c>
      <c r="G160">
        <f t="shared" ref="G160:G172" si="66">D160</f>
        <v>20.949691991786448</v>
      </c>
      <c r="H160">
        <f t="shared" ref="H160:H172" si="67">F160</f>
        <v>246.96132596685081</v>
      </c>
    </row>
    <row r="161" spans="1:8" x14ac:dyDescent="0.2">
      <c r="B161">
        <v>514</v>
      </c>
      <c r="C161">
        <v>348</v>
      </c>
      <c r="D161">
        <f t="shared" si="64"/>
        <v>18.470225872689937</v>
      </c>
      <c r="E161">
        <f t="shared" si="65"/>
        <v>576.79558011049721</v>
      </c>
      <c r="F161">
        <f t="shared" ref="F161:F172" si="68">E161-E160</f>
        <v>288.39779005524861</v>
      </c>
      <c r="G161">
        <f t="shared" si="66"/>
        <v>18.470225872689937</v>
      </c>
      <c r="H161">
        <f t="shared" si="67"/>
        <v>288.39779005524861</v>
      </c>
    </row>
    <row r="162" spans="1:8" x14ac:dyDescent="0.2">
      <c r="B162">
        <v>484</v>
      </c>
      <c r="C162">
        <v>465</v>
      </c>
      <c r="D162">
        <f t="shared" si="64"/>
        <v>17.392197125256672</v>
      </c>
      <c r="E162">
        <f t="shared" si="65"/>
        <v>770.71823204419888</v>
      </c>
      <c r="F162">
        <f t="shared" si="68"/>
        <v>193.92265193370167</v>
      </c>
      <c r="G162">
        <f t="shared" si="66"/>
        <v>17.392197125256672</v>
      </c>
      <c r="H162">
        <f t="shared" si="67"/>
        <v>193.92265193370167</v>
      </c>
    </row>
    <row r="163" spans="1:8" x14ac:dyDescent="0.2">
      <c r="B163">
        <v>469</v>
      </c>
      <c r="C163">
        <v>555</v>
      </c>
      <c r="D163">
        <f t="shared" si="64"/>
        <v>16.853182751540039</v>
      </c>
      <c r="E163">
        <f t="shared" si="65"/>
        <v>919.88950276243088</v>
      </c>
      <c r="F163">
        <f t="shared" si="68"/>
        <v>149.17127071823199</v>
      </c>
      <c r="G163">
        <f t="shared" si="66"/>
        <v>16.853182751540039</v>
      </c>
      <c r="H163">
        <f t="shared" si="67"/>
        <v>149.17127071823199</v>
      </c>
    </row>
    <row r="164" spans="1:8" x14ac:dyDescent="0.2">
      <c r="B164">
        <v>383</v>
      </c>
      <c r="C164">
        <v>622</v>
      </c>
      <c r="D164">
        <f t="shared" si="64"/>
        <v>13.762833675564682</v>
      </c>
      <c r="E164">
        <f t="shared" si="65"/>
        <v>1030.9392265193369</v>
      </c>
      <c r="F164">
        <f t="shared" si="68"/>
        <v>111.04972375690602</v>
      </c>
      <c r="G164">
        <f t="shared" si="66"/>
        <v>13.762833675564682</v>
      </c>
      <c r="H164">
        <f t="shared" si="67"/>
        <v>111.04972375690602</v>
      </c>
    </row>
    <row r="165" spans="1:8" x14ac:dyDescent="0.2">
      <c r="B165">
        <v>330</v>
      </c>
      <c r="C165">
        <v>763</v>
      </c>
      <c r="D165">
        <f t="shared" si="64"/>
        <v>11.858316221765914</v>
      </c>
      <c r="E165">
        <f t="shared" si="65"/>
        <v>1264.6408839779006</v>
      </c>
      <c r="F165">
        <f t="shared" si="68"/>
        <v>233.70165745856366</v>
      </c>
      <c r="G165">
        <f t="shared" si="66"/>
        <v>11.858316221765914</v>
      </c>
      <c r="H165">
        <f t="shared" si="67"/>
        <v>233.70165745856366</v>
      </c>
    </row>
    <row r="166" spans="1:8" x14ac:dyDescent="0.2">
      <c r="B166">
        <v>277</v>
      </c>
      <c r="C166">
        <v>879</v>
      </c>
      <c r="D166">
        <f t="shared" si="64"/>
        <v>9.9537987679671467</v>
      </c>
      <c r="E166">
        <f t="shared" si="65"/>
        <v>1456.9060773480664</v>
      </c>
      <c r="F166">
        <f t="shared" si="68"/>
        <v>192.26519337016589</v>
      </c>
      <c r="G166">
        <f t="shared" si="66"/>
        <v>9.9537987679671467</v>
      </c>
      <c r="H166">
        <f t="shared" si="67"/>
        <v>192.26519337016589</v>
      </c>
    </row>
    <row r="167" spans="1:8" x14ac:dyDescent="0.2">
      <c r="B167">
        <v>838</v>
      </c>
      <c r="C167">
        <v>985</v>
      </c>
      <c r="D167">
        <f t="shared" si="64"/>
        <v>30.112936344969199</v>
      </c>
      <c r="E167">
        <f t="shared" si="65"/>
        <v>1632.5966850828729</v>
      </c>
      <c r="F167">
        <f t="shared" si="68"/>
        <v>175.69060773480646</v>
      </c>
      <c r="G167">
        <f t="shared" si="66"/>
        <v>30.112936344969199</v>
      </c>
      <c r="H167">
        <f t="shared" si="67"/>
        <v>175.69060773480646</v>
      </c>
    </row>
    <row r="168" spans="1:8" x14ac:dyDescent="0.2">
      <c r="B168">
        <v>212</v>
      </c>
      <c r="C168">
        <v>1074</v>
      </c>
      <c r="D168">
        <f t="shared" si="64"/>
        <v>7.6180698151950725</v>
      </c>
      <c r="E168">
        <f t="shared" si="65"/>
        <v>1780.110497237569</v>
      </c>
      <c r="F168">
        <f t="shared" si="68"/>
        <v>147.5138121546961</v>
      </c>
      <c r="G168">
        <f t="shared" si="66"/>
        <v>7.6180698151950725</v>
      </c>
      <c r="H168">
        <f t="shared" si="67"/>
        <v>147.5138121546961</v>
      </c>
    </row>
    <row r="169" spans="1:8" x14ac:dyDescent="0.2">
      <c r="B169">
        <v>187</v>
      </c>
      <c r="C169">
        <v>1139</v>
      </c>
      <c r="D169">
        <f t="shared" si="64"/>
        <v>6.7197125256673509</v>
      </c>
      <c r="E169">
        <f t="shared" si="65"/>
        <v>1887.8453038674033</v>
      </c>
      <c r="F169">
        <f t="shared" si="68"/>
        <v>107.73480662983434</v>
      </c>
      <c r="G169">
        <f t="shared" si="66"/>
        <v>6.7197125256673509</v>
      </c>
      <c r="H169">
        <f t="shared" si="67"/>
        <v>107.73480662983434</v>
      </c>
    </row>
    <row r="170" spans="1:8" x14ac:dyDescent="0.2">
      <c r="B170">
        <v>170</v>
      </c>
      <c r="C170">
        <v>1160</v>
      </c>
      <c r="D170">
        <f t="shared" si="64"/>
        <v>6.1088295687885008</v>
      </c>
      <c r="E170">
        <f t="shared" si="65"/>
        <v>1922.6519337016575</v>
      </c>
      <c r="F170">
        <f t="shared" si="68"/>
        <v>34.806629834254181</v>
      </c>
      <c r="G170">
        <f t="shared" si="66"/>
        <v>6.1088295687885008</v>
      </c>
      <c r="H170">
        <f t="shared" si="67"/>
        <v>34.806629834254181</v>
      </c>
    </row>
    <row r="171" spans="1:8" x14ac:dyDescent="0.2">
      <c r="B171">
        <v>147</v>
      </c>
      <c r="C171">
        <v>1208</v>
      </c>
      <c r="D171">
        <f t="shared" si="64"/>
        <v>5.2823408624229975</v>
      </c>
      <c r="E171">
        <f t="shared" si="65"/>
        <v>2002.2099447513813</v>
      </c>
      <c r="F171">
        <f t="shared" si="68"/>
        <v>79.558011049723746</v>
      </c>
      <c r="G171">
        <f t="shared" si="66"/>
        <v>5.2823408624229975</v>
      </c>
      <c r="H171">
        <f t="shared" si="67"/>
        <v>79.558011049723746</v>
      </c>
    </row>
    <row r="172" spans="1:8" x14ac:dyDescent="0.2">
      <c r="B172">
        <v>0</v>
      </c>
      <c r="C172">
        <v>1337</v>
      </c>
      <c r="D172">
        <f t="shared" si="64"/>
        <v>0</v>
      </c>
      <c r="E172">
        <f t="shared" si="65"/>
        <v>2216.0220994475139</v>
      </c>
      <c r="F172">
        <f t="shared" si="68"/>
        <v>213.81215469613267</v>
      </c>
      <c r="G172">
        <f t="shared" si="66"/>
        <v>0</v>
      </c>
      <c r="H172">
        <f t="shared" si="67"/>
        <v>213.81215469613267</v>
      </c>
    </row>
    <row r="174" spans="1:8" x14ac:dyDescent="0.2">
      <c r="A174" t="s">
        <v>46</v>
      </c>
      <c r="B174">
        <v>627</v>
      </c>
      <c r="C174">
        <v>27</v>
      </c>
      <c r="D174">
        <f>B174/1948*70</f>
        <v>22.530800821355236</v>
      </c>
      <c r="E174">
        <f>C174/1810*3000</f>
        <v>44.751381215469614</v>
      </c>
      <c r="F174">
        <f>E174</f>
        <v>44.751381215469614</v>
      </c>
      <c r="G174">
        <f>D174</f>
        <v>22.530800821355236</v>
      </c>
      <c r="H174">
        <f>F174</f>
        <v>44.751381215469614</v>
      </c>
    </row>
    <row r="175" spans="1:8" x14ac:dyDescent="0.2">
      <c r="B175">
        <v>602</v>
      </c>
      <c r="C175">
        <v>159</v>
      </c>
      <c r="D175">
        <f t="shared" ref="D175:D185" si="69">B175/1948*70</f>
        <v>21.632443531827516</v>
      </c>
      <c r="E175">
        <f t="shared" ref="E175:E185" si="70">C175/1810*3000</f>
        <v>263.53591160220992</v>
      </c>
      <c r="F175">
        <f>E175-E174</f>
        <v>218.7845303867403</v>
      </c>
      <c r="G175">
        <f t="shared" ref="G175:G185" si="71">D175</f>
        <v>21.632443531827516</v>
      </c>
      <c r="H175">
        <f t="shared" ref="H175:H185" si="72">F175</f>
        <v>218.7845303867403</v>
      </c>
    </row>
    <row r="176" spans="1:8" x14ac:dyDescent="0.2">
      <c r="B176">
        <v>522</v>
      </c>
      <c r="C176">
        <v>398</v>
      </c>
      <c r="D176">
        <f t="shared" si="69"/>
        <v>18.757700205338811</v>
      </c>
      <c r="E176">
        <f t="shared" si="70"/>
        <v>659.66850828729287</v>
      </c>
      <c r="F176">
        <f t="shared" ref="F176:F199" si="73">E176-E175</f>
        <v>396.13259668508294</v>
      </c>
      <c r="G176">
        <f t="shared" si="71"/>
        <v>18.757700205338811</v>
      </c>
      <c r="H176">
        <f t="shared" si="72"/>
        <v>396.13259668508294</v>
      </c>
    </row>
    <row r="177" spans="1:8" x14ac:dyDescent="0.2">
      <c r="B177">
        <v>312</v>
      </c>
      <c r="C177">
        <v>420</v>
      </c>
      <c r="D177">
        <f t="shared" si="69"/>
        <v>11.211498973305954</v>
      </c>
      <c r="E177">
        <f t="shared" si="70"/>
        <v>696.13259668508283</v>
      </c>
      <c r="F177">
        <f t="shared" si="73"/>
        <v>36.464088397789965</v>
      </c>
      <c r="G177">
        <f t="shared" si="71"/>
        <v>11.211498973305954</v>
      </c>
      <c r="H177">
        <f t="shared" si="72"/>
        <v>36.464088397789965</v>
      </c>
    </row>
    <row r="178" spans="1:8" x14ac:dyDescent="0.2">
      <c r="B178">
        <v>262</v>
      </c>
      <c r="C178">
        <v>499</v>
      </c>
      <c r="D178">
        <f t="shared" si="69"/>
        <v>9.4147843942505123</v>
      </c>
      <c r="E178">
        <f t="shared" si="70"/>
        <v>827.07182320441996</v>
      </c>
      <c r="F178">
        <f t="shared" si="73"/>
        <v>130.93922651933713</v>
      </c>
      <c r="G178">
        <f t="shared" si="71"/>
        <v>9.4147843942505123</v>
      </c>
      <c r="H178">
        <f t="shared" si="72"/>
        <v>130.93922651933713</v>
      </c>
    </row>
    <row r="179" spans="1:8" x14ac:dyDescent="0.2">
      <c r="B179">
        <v>217</v>
      </c>
      <c r="C179">
        <v>555</v>
      </c>
      <c r="D179">
        <f t="shared" si="69"/>
        <v>7.7977412731006162</v>
      </c>
      <c r="E179">
        <f t="shared" si="70"/>
        <v>919.88950276243088</v>
      </c>
      <c r="F179">
        <f t="shared" si="73"/>
        <v>92.817679558010923</v>
      </c>
      <c r="G179">
        <f t="shared" si="71"/>
        <v>7.7977412731006162</v>
      </c>
      <c r="H179">
        <f t="shared" si="72"/>
        <v>92.817679558010923</v>
      </c>
    </row>
    <row r="180" spans="1:8" x14ac:dyDescent="0.2">
      <c r="B180">
        <v>180</v>
      </c>
      <c r="C180">
        <v>580</v>
      </c>
      <c r="D180">
        <f t="shared" si="69"/>
        <v>6.4681724845995889</v>
      </c>
      <c r="E180">
        <f t="shared" si="70"/>
        <v>961.32596685082876</v>
      </c>
      <c r="F180">
        <f t="shared" si="73"/>
        <v>41.436464088397884</v>
      </c>
      <c r="G180">
        <f t="shared" si="71"/>
        <v>6.4681724845995889</v>
      </c>
      <c r="H180">
        <f t="shared" si="72"/>
        <v>41.436464088397884</v>
      </c>
    </row>
    <row r="181" spans="1:8" x14ac:dyDescent="0.2">
      <c r="B181">
        <v>127</v>
      </c>
      <c r="C181">
        <v>598</v>
      </c>
      <c r="D181">
        <f t="shared" si="69"/>
        <v>4.5636550308008212</v>
      </c>
      <c r="E181">
        <f t="shared" si="70"/>
        <v>991.16022099447525</v>
      </c>
      <c r="F181">
        <f t="shared" si="73"/>
        <v>29.83425414364649</v>
      </c>
      <c r="G181">
        <f t="shared" si="71"/>
        <v>4.5636550308008212</v>
      </c>
      <c r="H181">
        <f t="shared" si="72"/>
        <v>29.83425414364649</v>
      </c>
    </row>
    <row r="182" spans="1:8" x14ac:dyDescent="0.2">
      <c r="B182">
        <v>115</v>
      </c>
      <c r="C182">
        <v>634</v>
      </c>
      <c r="D182">
        <f t="shared" si="69"/>
        <v>4.1324435318275157</v>
      </c>
      <c r="E182">
        <f t="shared" si="70"/>
        <v>1050.8287292817679</v>
      </c>
      <c r="F182">
        <f t="shared" si="73"/>
        <v>59.668508287292639</v>
      </c>
      <c r="G182">
        <f t="shared" si="71"/>
        <v>4.1324435318275157</v>
      </c>
      <c r="H182">
        <f t="shared" si="72"/>
        <v>59.668508287292639</v>
      </c>
    </row>
    <row r="183" spans="1:8" x14ac:dyDescent="0.2">
      <c r="B183">
        <v>92</v>
      </c>
      <c r="C183">
        <v>673</v>
      </c>
      <c r="D183">
        <f t="shared" si="69"/>
        <v>3.3059548254620124</v>
      </c>
      <c r="E183">
        <f t="shared" si="70"/>
        <v>1115.4696132596687</v>
      </c>
      <c r="F183">
        <f t="shared" si="73"/>
        <v>64.640883977900785</v>
      </c>
      <c r="G183">
        <f t="shared" si="71"/>
        <v>3.3059548254620124</v>
      </c>
      <c r="H183">
        <f t="shared" si="72"/>
        <v>64.640883977900785</v>
      </c>
    </row>
    <row r="184" spans="1:8" x14ac:dyDescent="0.2">
      <c r="B184">
        <v>34</v>
      </c>
      <c r="C184">
        <v>736</v>
      </c>
      <c r="D184">
        <f t="shared" si="69"/>
        <v>1.2217659137577002</v>
      </c>
      <c r="E184">
        <f t="shared" si="70"/>
        <v>1219.889502762431</v>
      </c>
      <c r="F184">
        <f t="shared" si="73"/>
        <v>104.41988950276232</v>
      </c>
      <c r="G184">
        <f t="shared" si="71"/>
        <v>1.2217659137577002</v>
      </c>
      <c r="H184">
        <f t="shared" si="72"/>
        <v>104.41988950276232</v>
      </c>
    </row>
    <row r="185" spans="1:8" x14ac:dyDescent="0.2">
      <c r="B185">
        <v>19</v>
      </c>
      <c r="C185">
        <v>775</v>
      </c>
      <c r="D185">
        <f t="shared" si="69"/>
        <v>0.68275154004106775</v>
      </c>
      <c r="E185">
        <f t="shared" si="70"/>
        <v>1284.5303867403316</v>
      </c>
      <c r="F185">
        <f t="shared" si="73"/>
        <v>64.640883977900558</v>
      </c>
      <c r="G185">
        <f t="shared" si="71"/>
        <v>0.68275154004106775</v>
      </c>
      <c r="H185">
        <f t="shared" si="72"/>
        <v>64.640883977900558</v>
      </c>
    </row>
    <row r="187" spans="1:8" x14ac:dyDescent="0.2">
      <c r="A187" t="s">
        <v>47</v>
      </c>
      <c r="B187">
        <v>512</v>
      </c>
      <c r="C187">
        <v>261</v>
      </c>
      <c r="D187">
        <f>B187/1948*70</f>
        <v>18.39835728952772</v>
      </c>
      <c r="E187">
        <f>C187/1810*3000</f>
        <v>432.59668508287297</v>
      </c>
      <c r="F187">
        <f>E187</f>
        <v>432.59668508287297</v>
      </c>
      <c r="G187">
        <f>D187</f>
        <v>18.39835728952772</v>
      </c>
      <c r="H187">
        <f>F187</f>
        <v>432.59668508287297</v>
      </c>
    </row>
    <row r="188" spans="1:8" x14ac:dyDescent="0.2">
      <c r="B188">
        <v>445</v>
      </c>
      <c r="C188">
        <v>331</v>
      </c>
      <c r="D188">
        <f t="shared" ref="D188:D198" si="74">B188/1948*70</f>
        <v>15.99075975359343</v>
      </c>
      <c r="E188">
        <f t="shared" ref="E188:E198" si="75">C188/1810*3000</f>
        <v>548.61878453038673</v>
      </c>
      <c r="F188">
        <f>E188-E187</f>
        <v>116.02209944751377</v>
      </c>
      <c r="G188">
        <f t="shared" ref="G188:G198" si="76">D188</f>
        <v>15.99075975359343</v>
      </c>
      <c r="H188">
        <f t="shared" ref="H188:H198" si="77">F188</f>
        <v>116.02209944751377</v>
      </c>
    </row>
    <row r="189" spans="1:8" x14ac:dyDescent="0.2">
      <c r="B189">
        <v>391</v>
      </c>
      <c r="C189">
        <v>348</v>
      </c>
      <c r="D189">
        <f t="shared" si="74"/>
        <v>14.050308008213552</v>
      </c>
      <c r="E189">
        <f t="shared" si="75"/>
        <v>576.79558011049721</v>
      </c>
      <c r="F189">
        <f t="shared" si="73"/>
        <v>28.176795580110479</v>
      </c>
      <c r="G189">
        <f t="shared" si="76"/>
        <v>14.050308008213552</v>
      </c>
      <c r="H189">
        <f t="shared" si="77"/>
        <v>28.176795580110479</v>
      </c>
    </row>
    <row r="190" spans="1:8" x14ac:dyDescent="0.2">
      <c r="B190">
        <v>339</v>
      </c>
      <c r="C190">
        <v>393</v>
      </c>
      <c r="D190">
        <f t="shared" si="74"/>
        <v>12.181724845995895</v>
      </c>
      <c r="E190">
        <f t="shared" si="75"/>
        <v>651.38121546961327</v>
      </c>
      <c r="F190">
        <f t="shared" si="73"/>
        <v>74.585635359116054</v>
      </c>
      <c r="G190">
        <f t="shared" si="76"/>
        <v>12.181724845995895</v>
      </c>
      <c r="H190">
        <f t="shared" si="77"/>
        <v>74.585635359116054</v>
      </c>
    </row>
    <row r="191" spans="1:8" x14ac:dyDescent="0.2">
      <c r="B191">
        <v>324</v>
      </c>
      <c r="C191">
        <v>447</v>
      </c>
      <c r="D191">
        <f t="shared" si="74"/>
        <v>11.64271047227926</v>
      </c>
      <c r="E191">
        <f t="shared" si="75"/>
        <v>740.88397790055251</v>
      </c>
      <c r="F191">
        <f t="shared" si="73"/>
        <v>89.502762430939242</v>
      </c>
      <c r="G191">
        <f t="shared" si="76"/>
        <v>11.64271047227926</v>
      </c>
      <c r="H191">
        <f t="shared" si="77"/>
        <v>89.502762430939242</v>
      </c>
    </row>
    <row r="192" spans="1:8" x14ac:dyDescent="0.2">
      <c r="B192">
        <v>293</v>
      </c>
      <c r="C192">
        <v>465</v>
      </c>
      <c r="D192">
        <f t="shared" si="74"/>
        <v>10.528747433264886</v>
      </c>
      <c r="E192">
        <f t="shared" si="75"/>
        <v>770.71823204419888</v>
      </c>
      <c r="F192">
        <f t="shared" si="73"/>
        <v>29.834254143646376</v>
      </c>
      <c r="G192">
        <f t="shared" si="76"/>
        <v>10.528747433264886</v>
      </c>
      <c r="H192">
        <f t="shared" si="77"/>
        <v>29.834254143646376</v>
      </c>
    </row>
    <row r="193" spans="1:8" x14ac:dyDescent="0.2">
      <c r="B193">
        <v>226</v>
      </c>
      <c r="C193">
        <v>533</v>
      </c>
      <c r="D193">
        <f t="shared" si="74"/>
        <v>8.1211498973305947</v>
      </c>
      <c r="E193">
        <f t="shared" si="75"/>
        <v>883.42541436464091</v>
      </c>
      <c r="F193">
        <f t="shared" si="73"/>
        <v>112.70718232044203</v>
      </c>
      <c r="G193">
        <f t="shared" si="76"/>
        <v>8.1211498973305947</v>
      </c>
      <c r="H193">
        <f t="shared" si="77"/>
        <v>112.70718232044203</v>
      </c>
    </row>
    <row r="194" spans="1:8" x14ac:dyDescent="0.2">
      <c r="B194">
        <v>185</v>
      </c>
      <c r="C194">
        <v>569</v>
      </c>
      <c r="D194">
        <f t="shared" si="74"/>
        <v>6.6478439425051334</v>
      </c>
      <c r="E194">
        <f t="shared" si="75"/>
        <v>943.09392265193378</v>
      </c>
      <c r="F194">
        <f t="shared" si="73"/>
        <v>59.668508287292866</v>
      </c>
      <c r="G194">
        <f t="shared" si="76"/>
        <v>6.6478439425051334</v>
      </c>
      <c r="H194">
        <f t="shared" si="77"/>
        <v>59.668508287292866</v>
      </c>
    </row>
    <row r="195" spans="1:8" x14ac:dyDescent="0.2">
      <c r="B195">
        <v>171</v>
      </c>
      <c r="C195">
        <v>602</v>
      </c>
      <c r="D195">
        <f t="shared" si="74"/>
        <v>6.1447638603696095</v>
      </c>
      <c r="E195">
        <f t="shared" si="75"/>
        <v>997.79005524861884</v>
      </c>
      <c r="F195">
        <f t="shared" si="73"/>
        <v>54.696132596685061</v>
      </c>
      <c r="G195">
        <f t="shared" si="76"/>
        <v>6.1447638603696095</v>
      </c>
      <c r="H195">
        <f t="shared" si="77"/>
        <v>54.696132596685061</v>
      </c>
    </row>
    <row r="196" spans="1:8" x14ac:dyDescent="0.2">
      <c r="B196">
        <v>147</v>
      </c>
      <c r="C196">
        <v>703</v>
      </c>
      <c r="D196">
        <f t="shared" si="74"/>
        <v>5.2823408624229975</v>
      </c>
      <c r="E196">
        <f t="shared" si="75"/>
        <v>1165.1933701657458</v>
      </c>
      <c r="F196">
        <f t="shared" si="73"/>
        <v>167.40331491712698</v>
      </c>
      <c r="G196">
        <f t="shared" si="76"/>
        <v>5.2823408624229975</v>
      </c>
      <c r="H196">
        <f t="shared" si="77"/>
        <v>167.40331491712698</v>
      </c>
    </row>
    <row r="197" spans="1:8" x14ac:dyDescent="0.2">
      <c r="B197">
        <v>103</v>
      </c>
      <c r="C197">
        <v>799</v>
      </c>
      <c r="D197">
        <f t="shared" si="74"/>
        <v>3.7012320328542092</v>
      </c>
      <c r="E197">
        <f t="shared" si="75"/>
        <v>1324.3093922651935</v>
      </c>
      <c r="F197">
        <f t="shared" si="73"/>
        <v>159.11602209944772</v>
      </c>
      <c r="G197">
        <f t="shared" si="76"/>
        <v>3.7012320328542092</v>
      </c>
      <c r="H197">
        <f t="shared" si="77"/>
        <v>159.11602209944772</v>
      </c>
    </row>
    <row r="198" spans="1:8" x14ac:dyDescent="0.2">
      <c r="B198">
        <v>95</v>
      </c>
      <c r="C198">
        <v>858</v>
      </c>
      <c r="D198">
        <f t="shared" si="74"/>
        <v>3.413757700205339</v>
      </c>
      <c r="E198">
        <f t="shared" si="75"/>
        <v>1422.099447513812</v>
      </c>
      <c r="F198">
        <f t="shared" si="73"/>
        <v>97.790055248618501</v>
      </c>
      <c r="G198">
        <f t="shared" si="76"/>
        <v>3.413757700205339</v>
      </c>
      <c r="H198">
        <f t="shared" si="77"/>
        <v>97.790055248618501</v>
      </c>
    </row>
    <row r="199" spans="1:8" x14ac:dyDescent="0.2">
      <c r="B199">
        <v>0</v>
      </c>
      <c r="C199">
        <v>939</v>
      </c>
      <c r="D199">
        <f t="shared" ref="D199" si="78">B199/1948*70</f>
        <v>0</v>
      </c>
      <c r="E199">
        <f t="shared" ref="E199" si="79">C199/1810*3000</f>
        <v>1556.353591160221</v>
      </c>
      <c r="F199">
        <f t="shared" si="73"/>
        <v>134.25414364640892</v>
      </c>
      <c r="G199">
        <f t="shared" ref="G199" si="80">D199</f>
        <v>0</v>
      </c>
      <c r="H199">
        <f t="shared" ref="H199" si="81">F199</f>
        <v>134.25414364640892</v>
      </c>
    </row>
    <row r="201" spans="1:8" x14ac:dyDescent="0.2">
      <c r="A201" t="s">
        <v>48</v>
      </c>
      <c r="B201">
        <v>518</v>
      </c>
      <c r="C201">
        <v>93</v>
      </c>
      <c r="D201">
        <f>B201/1948*70</f>
        <v>18.613963039014376</v>
      </c>
      <c r="E201">
        <f>C201/1810*3000</f>
        <v>154.14364640883977</v>
      </c>
      <c r="F201">
        <f>E201</f>
        <v>154.14364640883977</v>
      </c>
      <c r="G201">
        <f>D201</f>
        <v>18.613963039014376</v>
      </c>
      <c r="H201">
        <f>F201</f>
        <v>154.14364640883977</v>
      </c>
    </row>
    <row r="202" spans="1:8" x14ac:dyDescent="0.2">
      <c r="B202">
        <v>466</v>
      </c>
      <c r="C202">
        <v>134</v>
      </c>
      <c r="D202">
        <f t="shared" ref="D202:D211" si="82">B202/1948*70</f>
        <v>16.745379876796715</v>
      </c>
      <c r="E202">
        <f t="shared" ref="E202:E211" si="83">C202/1810*3000</f>
        <v>222.09944751381212</v>
      </c>
      <c r="F202">
        <f>E202-E201</f>
        <v>67.955801104972352</v>
      </c>
      <c r="G202">
        <f t="shared" ref="G202:G211" si="84">D202</f>
        <v>16.745379876796715</v>
      </c>
      <c r="H202">
        <f t="shared" ref="H202:H211" si="85">F202</f>
        <v>67.955801104972352</v>
      </c>
    </row>
    <row r="203" spans="1:8" x14ac:dyDescent="0.2">
      <c r="B203">
        <v>408</v>
      </c>
      <c r="C203">
        <v>143</v>
      </c>
      <c r="D203">
        <f t="shared" si="82"/>
        <v>14.661190965092402</v>
      </c>
      <c r="E203">
        <f t="shared" si="83"/>
        <v>237.01657458563534</v>
      </c>
      <c r="F203">
        <f t="shared" ref="F203:F212" si="86">E203-E202</f>
        <v>14.917127071823217</v>
      </c>
      <c r="G203">
        <f t="shared" si="84"/>
        <v>14.661190965092402</v>
      </c>
      <c r="H203">
        <f t="shared" si="85"/>
        <v>14.917127071823217</v>
      </c>
    </row>
    <row r="204" spans="1:8" x14ac:dyDescent="0.2">
      <c r="B204">
        <v>394</v>
      </c>
      <c r="C204">
        <v>157</v>
      </c>
      <c r="D204">
        <f t="shared" si="82"/>
        <v>14.158110882956878</v>
      </c>
      <c r="E204">
        <f t="shared" si="83"/>
        <v>260.22099447513813</v>
      </c>
      <c r="F204">
        <f t="shared" si="86"/>
        <v>23.204419889502788</v>
      </c>
      <c r="G204">
        <f t="shared" si="84"/>
        <v>14.158110882956878</v>
      </c>
      <c r="H204">
        <f t="shared" si="85"/>
        <v>23.204419889502788</v>
      </c>
    </row>
    <row r="205" spans="1:8" x14ac:dyDescent="0.2">
      <c r="B205">
        <v>341</v>
      </c>
      <c r="C205">
        <v>207</v>
      </c>
      <c r="D205">
        <f t="shared" si="82"/>
        <v>12.25359342915811</v>
      </c>
      <c r="E205">
        <f t="shared" si="83"/>
        <v>343.09392265193367</v>
      </c>
      <c r="F205">
        <f t="shared" si="86"/>
        <v>82.87292817679554</v>
      </c>
      <c r="G205">
        <f t="shared" si="84"/>
        <v>12.25359342915811</v>
      </c>
      <c r="H205">
        <f t="shared" si="85"/>
        <v>82.87292817679554</v>
      </c>
    </row>
    <row r="206" spans="1:8" x14ac:dyDescent="0.2">
      <c r="B206">
        <v>310</v>
      </c>
      <c r="C206">
        <v>224</v>
      </c>
      <c r="D206">
        <f t="shared" si="82"/>
        <v>11.139630390143736</v>
      </c>
      <c r="E206">
        <f t="shared" si="83"/>
        <v>371.2707182320442</v>
      </c>
      <c r="F206">
        <f t="shared" si="86"/>
        <v>28.176795580110536</v>
      </c>
      <c r="G206">
        <f t="shared" si="84"/>
        <v>11.139630390143736</v>
      </c>
      <c r="H206">
        <f t="shared" si="85"/>
        <v>28.176795580110536</v>
      </c>
    </row>
    <row r="207" spans="1:8" x14ac:dyDescent="0.2">
      <c r="B207">
        <v>278</v>
      </c>
      <c r="C207">
        <v>240</v>
      </c>
      <c r="D207">
        <f t="shared" si="82"/>
        <v>9.9897330595482554</v>
      </c>
      <c r="E207">
        <f t="shared" si="83"/>
        <v>397.79005524861878</v>
      </c>
      <c r="F207">
        <f t="shared" si="86"/>
        <v>26.519337016574582</v>
      </c>
      <c r="G207">
        <f t="shared" si="84"/>
        <v>9.9897330595482554</v>
      </c>
      <c r="H207">
        <f t="shared" si="85"/>
        <v>26.519337016574582</v>
      </c>
    </row>
    <row r="208" spans="1:8" x14ac:dyDescent="0.2">
      <c r="B208">
        <v>182</v>
      </c>
      <c r="C208">
        <v>331</v>
      </c>
      <c r="D208">
        <f t="shared" si="82"/>
        <v>6.5400410677618064</v>
      </c>
      <c r="E208">
        <f t="shared" si="83"/>
        <v>548.61878453038673</v>
      </c>
      <c r="F208">
        <f t="shared" si="86"/>
        <v>150.82872928176795</v>
      </c>
      <c r="G208">
        <f t="shared" si="84"/>
        <v>6.5400410677618064</v>
      </c>
      <c r="H208">
        <f t="shared" si="85"/>
        <v>150.82872928176795</v>
      </c>
    </row>
    <row r="209" spans="2:8" x14ac:dyDescent="0.2">
      <c r="B209">
        <v>162</v>
      </c>
      <c r="C209">
        <v>549</v>
      </c>
      <c r="D209">
        <f t="shared" si="82"/>
        <v>5.8213552361396301</v>
      </c>
      <c r="E209">
        <f t="shared" si="83"/>
        <v>909.9447513812155</v>
      </c>
      <c r="F209">
        <f t="shared" si="86"/>
        <v>361.32596685082876</v>
      </c>
      <c r="G209">
        <f t="shared" si="84"/>
        <v>5.8213552361396301</v>
      </c>
      <c r="H209">
        <f t="shared" si="85"/>
        <v>361.32596685082876</v>
      </c>
    </row>
    <row r="210" spans="2:8" x14ac:dyDescent="0.2">
      <c r="B210">
        <v>104</v>
      </c>
      <c r="C210">
        <v>583</v>
      </c>
      <c r="D210">
        <f t="shared" si="82"/>
        <v>3.7371663244353184</v>
      </c>
      <c r="E210">
        <f t="shared" si="83"/>
        <v>966.29834254143645</v>
      </c>
      <c r="F210">
        <f t="shared" si="86"/>
        <v>56.353591160220958</v>
      </c>
      <c r="G210">
        <f t="shared" si="84"/>
        <v>3.7371663244353184</v>
      </c>
      <c r="H210">
        <f t="shared" si="85"/>
        <v>56.353591160220958</v>
      </c>
    </row>
    <row r="211" spans="2:8" x14ac:dyDescent="0.2">
      <c r="B211">
        <v>71</v>
      </c>
      <c r="C211">
        <v>712</v>
      </c>
      <c r="D211">
        <f t="shared" si="82"/>
        <v>2.5513347022587269</v>
      </c>
      <c r="E211">
        <f t="shared" si="83"/>
        <v>1180.110497237569</v>
      </c>
      <c r="F211">
        <f t="shared" si="86"/>
        <v>213.81215469613255</v>
      </c>
      <c r="G211">
        <f t="shared" si="84"/>
        <v>2.5513347022587269</v>
      </c>
      <c r="H211">
        <f t="shared" si="85"/>
        <v>213.81215469613255</v>
      </c>
    </row>
    <row r="212" spans="2:8" x14ac:dyDescent="0.2">
      <c r="B212">
        <v>28</v>
      </c>
      <c r="C212">
        <v>762</v>
      </c>
      <c r="D212">
        <f t="shared" ref="D212" si="87">B212/1948*70</f>
        <v>1.0061601642710472</v>
      </c>
      <c r="E212">
        <f t="shared" ref="E212" si="88">C212/1810*3000</f>
        <v>1262.9834254143645</v>
      </c>
      <c r="F212">
        <f t="shared" si="86"/>
        <v>82.87292817679554</v>
      </c>
      <c r="G212">
        <f t="shared" ref="G212" si="89">D212</f>
        <v>1.0061601642710472</v>
      </c>
      <c r="H212">
        <f t="shared" ref="H212" si="90">F212</f>
        <v>82.87292817679554</v>
      </c>
    </row>
  </sheetData>
  <pageMargins left="0.3" right="0.3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Radius</vt:lpstr>
      <vt:lpstr>Fig.2b_xbeq169</vt:lpstr>
      <vt:lpstr>Fig.2d_Boston2014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2021-02-28T14:02:23Z</cp:lastPrinted>
  <dcterms:created xsi:type="dcterms:W3CDTF">2021-02-23T10:18:34Z</dcterms:created>
  <dcterms:modified xsi:type="dcterms:W3CDTF">2021-06-21T18:02:08Z</dcterms:modified>
</cp:coreProperties>
</file>