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rasgerya/Documents/taras/papers/Bercovici_2D/rerevised/"/>
    </mc:Choice>
  </mc:AlternateContent>
  <xr:revisionPtr revIDLastSave="0" documentId="13_ncr:1_{17821DF5-C8C7-3144-AB22-9C0B008670D6}" xr6:coauthVersionLast="45" xr6:coauthVersionMax="45" xr10:uidLastSave="{00000000-0000-0000-0000-000000000000}"/>
  <bookViews>
    <workbookView xWindow="60" yWindow="460" windowWidth="26820" windowHeight="16340" firstSheet="1" activeTab="1" xr2:uid="{9D18AE49-18D7-D54F-AD79-DF3495D6CEDA}"/>
  </bookViews>
  <sheets>
    <sheet name="Radius" sheetId="1" r:id="rId1"/>
    <sheet name="Fig.3b_xbeq161" sheetId="4" r:id="rId2"/>
    <sheet name="Fig.3d_Ranero2003" sheetId="6" r:id="rId3"/>
  </sheets>
  <definedNames>
    <definedName name="solver_adj" localSheetId="0" hidden="1">Radius!$O$10:$Q$10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Radius!$R$10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8" i="4" l="1"/>
  <c r="C27" i="4"/>
  <c r="C26" i="4"/>
  <c r="C25" i="4"/>
  <c r="C24" i="4"/>
  <c r="C23" i="4"/>
  <c r="C22" i="4"/>
  <c r="F33" i="6" l="1"/>
  <c r="H33" i="6" s="1"/>
  <c r="D33" i="6"/>
  <c r="G33" i="6" s="1"/>
  <c r="F32" i="6"/>
  <c r="H32" i="6" s="1"/>
  <c r="D32" i="6"/>
  <c r="G32" i="6" s="1"/>
  <c r="F31" i="6"/>
  <c r="D31" i="6"/>
  <c r="G31" i="6" s="1"/>
  <c r="F30" i="6"/>
  <c r="H30" i="6" s="1"/>
  <c r="D30" i="6"/>
  <c r="G30" i="6" s="1"/>
  <c r="F29" i="6"/>
  <c r="D29" i="6"/>
  <c r="G29" i="6" s="1"/>
  <c r="F28" i="6"/>
  <c r="H28" i="6" s="1"/>
  <c r="D28" i="6"/>
  <c r="G28" i="6" s="1"/>
  <c r="F27" i="6"/>
  <c r="H27" i="6" s="1"/>
  <c r="D27" i="6"/>
  <c r="G27" i="6" s="1"/>
  <c r="F26" i="6"/>
  <c r="D26" i="6"/>
  <c r="G26" i="6" s="1"/>
  <c r="F25" i="6"/>
  <c r="D25" i="6"/>
  <c r="G25" i="6" s="1"/>
  <c r="F24" i="6"/>
  <c r="H24" i="6" s="1"/>
  <c r="D24" i="6"/>
  <c r="G24" i="6" s="1"/>
  <c r="F23" i="6"/>
  <c r="H23" i="6" s="1"/>
  <c r="D23" i="6"/>
  <c r="G23" i="6" s="1"/>
  <c r="F22" i="6"/>
  <c r="D22" i="6"/>
  <c r="G22" i="6" s="1"/>
  <c r="F21" i="6"/>
  <c r="H21" i="6" s="1"/>
  <c r="D21" i="6"/>
  <c r="G21" i="6" s="1"/>
  <c r="F20" i="6"/>
  <c r="H20" i="6" s="1"/>
  <c r="D20" i="6"/>
  <c r="G20" i="6" s="1"/>
  <c r="F19" i="6"/>
  <c r="D19" i="6"/>
  <c r="G19" i="6" s="1"/>
  <c r="F18" i="6"/>
  <c r="D18" i="6"/>
  <c r="G18" i="6" s="1"/>
  <c r="F17" i="6"/>
  <c r="H17" i="6" s="1"/>
  <c r="D17" i="6"/>
  <c r="F15" i="6"/>
  <c r="H15" i="6" s="1"/>
  <c r="D15" i="6"/>
  <c r="G15" i="6" s="1"/>
  <c r="F14" i="6"/>
  <c r="D14" i="6"/>
  <c r="G14" i="6" s="1"/>
  <c r="F13" i="6"/>
  <c r="D13" i="6"/>
  <c r="G13" i="6" s="1"/>
  <c r="F12" i="6"/>
  <c r="H12" i="6" s="1"/>
  <c r="D12" i="6"/>
  <c r="G12" i="6" s="1"/>
  <c r="F11" i="6"/>
  <c r="D11" i="6"/>
  <c r="G11" i="6" s="1"/>
  <c r="F10" i="6"/>
  <c r="D10" i="6"/>
  <c r="G10" i="6" s="1"/>
  <c r="F9" i="6"/>
  <c r="H9" i="6" s="1"/>
  <c r="D9" i="6"/>
  <c r="G9" i="6" s="1"/>
  <c r="F8" i="6"/>
  <c r="H8" i="6" s="1"/>
  <c r="D8" i="6"/>
  <c r="G8" i="6" s="1"/>
  <c r="F7" i="6"/>
  <c r="H7" i="6" s="1"/>
  <c r="D7" i="6"/>
  <c r="G7" i="6" s="1"/>
  <c r="F6" i="6"/>
  <c r="D6" i="6"/>
  <c r="G6" i="6" s="1"/>
  <c r="F5" i="6"/>
  <c r="D5" i="6"/>
  <c r="G5" i="6" s="1"/>
  <c r="F4" i="6"/>
  <c r="H4" i="6" s="1"/>
  <c r="D4" i="6"/>
  <c r="G4" i="6" s="1"/>
  <c r="F3" i="6"/>
  <c r="D3" i="6"/>
  <c r="G3" i="6" s="1"/>
  <c r="F2" i="6"/>
  <c r="H2" i="6" s="1"/>
  <c r="D2" i="6"/>
  <c r="G2" i="6" s="1"/>
  <c r="G17" i="6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N9" i="1"/>
  <c r="W9" i="1" s="1"/>
  <c r="L9" i="1"/>
  <c r="V9" i="1" s="1"/>
  <c r="J9" i="1"/>
  <c r="U9" i="1" s="1"/>
  <c r="H9" i="1"/>
  <c r="T9" i="1" s="1"/>
  <c r="F9" i="1"/>
  <c r="S9" i="1" s="1"/>
  <c r="R9" i="1" s="1"/>
  <c r="N10" i="1"/>
  <c r="L10" i="1"/>
  <c r="J10" i="1"/>
  <c r="U10" i="1" s="1"/>
  <c r="W10" i="1"/>
  <c r="V10" i="1"/>
  <c r="H10" i="1"/>
  <c r="T10" i="1" s="1"/>
  <c r="F10" i="1"/>
  <c r="S10" i="1" s="1"/>
  <c r="N8" i="1"/>
  <c r="W8" i="1" s="1"/>
  <c r="L8" i="1"/>
  <c r="V8" i="1" s="1"/>
  <c r="J8" i="1"/>
  <c r="H8" i="1"/>
  <c r="T8" i="1" s="1"/>
  <c r="F8" i="1"/>
  <c r="S8" i="1" s="1"/>
  <c r="U8" i="1"/>
  <c r="N7" i="1"/>
  <c r="L7" i="1"/>
  <c r="V7" i="1" s="1"/>
  <c r="J7" i="1"/>
  <c r="U7" i="1" s="1"/>
  <c r="H7" i="1"/>
  <c r="F7" i="1"/>
  <c r="W7" i="1"/>
  <c r="T7" i="1"/>
  <c r="S7" i="1"/>
  <c r="N6" i="1"/>
  <c r="W6" i="1" s="1"/>
  <c r="L6" i="1"/>
  <c r="V6" i="1" s="1"/>
  <c r="J6" i="1"/>
  <c r="H6" i="1"/>
  <c r="F6" i="1"/>
  <c r="S6" i="1" s="1"/>
  <c r="U6" i="1"/>
  <c r="T6" i="1"/>
  <c r="N3" i="1"/>
  <c r="W3" i="1" s="1"/>
  <c r="L3" i="1"/>
  <c r="J3" i="1"/>
  <c r="U3" i="1" s="1"/>
  <c r="F3" i="1"/>
  <c r="S3" i="1" s="1"/>
  <c r="H3" i="1"/>
  <c r="T3" i="1"/>
  <c r="V3" i="1"/>
  <c r="N5" i="1"/>
  <c r="W5" i="1" s="1"/>
  <c r="L5" i="1"/>
  <c r="V5" i="1" s="1"/>
  <c r="J5" i="1"/>
  <c r="U5" i="1" s="1"/>
  <c r="H5" i="1"/>
  <c r="T5" i="1" s="1"/>
  <c r="F5" i="1"/>
  <c r="S5" i="1" s="1"/>
  <c r="N4" i="1"/>
  <c r="W4" i="1" s="1"/>
  <c r="L4" i="1"/>
  <c r="V4" i="1" s="1"/>
  <c r="J4" i="1"/>
  <c r="U4" i="1" s="1"/>
  <c r="H4" i="1"/>
  <c r="T4" i="1" s="1"/>
  <c r="F4" i="1"/>
  <c r="S4" i="1" s="1"/>
  <c r="H29" i="6" l="1"/>
  <c r="H19" i="6"/>
  <c r="H18" i="6"/>
  <c r="H26" i="6"/>
  <c r="H31" i="6"/>
  <c r="H11" i="6"/>
  <c r="H5" i="6"/>
  <c r="H6" i="6"/>
  <c r="H14" i="6"/>
  <c r="H3" i="6"/>
  <c r="H13" i="6"/>
  <c r="H10" i="6"/>
  <c r="H22" i="6"/>
  <c r="H25" i="6"/>
  <c r="R10" i="1"/>
  <c r="R8" i="1"/>
  <c r="R7" i="1"/>
  <c r="R6" i="1"/>
  <c r="R3" i="1"/>
  <c r="R5" i="1"/>
  <c r="R4" i="1"/>
</calcChain>
</file>

<file path=xl/sharedStrings.xml><?xml version="1.0" encoding="utf-8"?>
<sst xmlns="http://schemas.openxmlformats.org/spreadsheetml/2006/main" count="54" uniqueCount="40">
  <si>
    <t>Run</t>
  </si>
  <si>
    <t>step</t>
  </si>
  <si>
    <t>xbeq</t>
  </si>
  <si>
    <t>time,  Myr</t>
  </si>
  <si>
    <t>xA, km</t>
  </si>
  <si>
    <t>yA, km</t>
  </si>
  <si>
    <t>rROT,km</t>
  </si>
  <si>
    <t>yROT,km</t>
  </si>
  <si>
    <t>xROT,km</t>
  </si>
  <si>
    <t>xB, km</t>
  </si>
  <si>
    <t>yB, km</t>
  </si>
  <si>
    <t>xC, km</t>
  </si>
  <si>
    <t>yC, km</t>
  </si>
  <si>
    <t>xD, km</t>
  </si>
  <si>
    <t>yD, km</t>
  </si>
  <si>
    <t>xE, km</t>
  </si>
  <si>
    <t>yE, km</t>
  </si>
  <si>
    <t>measured</t>
  </si>
  <si>
    <t>ERROR</t>
  </si>
  <si>
    <t>A</t>
  </si>
  <si>
    <t>B</t>
  </si>
  <si>
    <t>C</t>
  </si>
  <si>
    <t>D</t>
  </si>
  <si>
    <t>E</t>
  </si>
  <si>
    <t>SUM</t>
  </si>
  <si>
    <t>segmentation</t>
  </si>
  <si>
    <t>no</t>
  </si>
  <si>
    <t>yes</t>
  </si>
  <si>
    <t>y</t>
  </si>
  <si>
    <t>x</t>
  </si>
  <si>
    <t>Profile</t>
  </si>
  <si>
    <t>X,km</t>
  </si>
  <si>
    <t>Y, m</t>
  </si>
  <si>
    <t>throw, m</t>
  </si>
  <si>
    <t>X</t>
  </si>
  <si>
    <t>Y</t>
  </si>
  <si>
    <t>Model</t>
  </si>
  <si>
    <t>x, m</t>
  </si>
  <si>
    <t>xbeq150</t>
  </si>
  <si>
    <t>Xfirst,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</si>
</sst>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Fig.3b_xbeq161!$C$2:$C$28</c:f>
              <c:numCache>
                <c:formatCode>General</c:formatCode>
                <c:ptCount val="27"/>
                <c:pt idx="0">
                  <c:v>1500</c:v>
                </c:pt>
                <c:pt idx="1">
                  <c:v>1505</c:v>
                </c:pt>
                <c:pt idx="2">
                  <c:v>1510</c:v>
                </c:pt>
                <c:pt idx="3">
                  <c:v>1516</c:v>
                </c:pt>
                <c:pt idx="4">
                  <c:v>1522</c:v>
                </c:pt>
                <c:pt idx="5">
                  <c:v>1526</c:v>
                </c:pt>
                <c:pt idx="6">
                  <c:v>1529</c:v>
                </c:pt>
                <c:pt idx="7">
                  <c:v>1536</c:v>
                </c:pt>
                <c:pt idx="8">
                  <c:v>1540</c:v>
                </c:pt>
                <c:pt idx="9">
                  <c:v>1544</c:v>
                </c:pt>
                <c:pt idx="10">
                  <c:v>1549</c:v>
                </c:pt>
                <c:pt idx="11">
                  <c:v>1589</c:v>
                </c:pt>
                <c:pt idx="12">
                  <c:v>1596</c:v>
                </c:pt>
                <c:pt idx="13">
                  <c:v>1605</c:v>
                </c:pt>
                <c:pt idx="14">
                  <c:v>1611</c:v>
                </c:pt>
                <c:pt idx="15">
                  <c:v>1616</c:v>
                </c:pt>
                <c:pt idx="16">
                  <c:v>1624</c:v>
                </c:pt>
                <c:pt idx="17">
                  <c:v>1629</c:v>
                </c:pt>
                <c:pt idx="18">
                  <c:v>1635</c:v>
                </c:pt>
                <c:pt idx="19">
                  <c:v>1641</c:v>
                </c:pt>
                <c:pt idx="20">
                  <c:v>1648</c:v>
                </c:pt>
                <c:pt idx="21">
                  <c:v>1656</c:v>
                </c:pt>
                <c:pt idx="22">
                  <c:v>1663</c:v>
                </c:pt>
                <c:pt idx="23">
                  <c:v>1671</c:v>
                </c:pt>
                <c:pt idx="24">
                  <c:v>1679</c:v>
                </c:pt>
                <c:pt idx="25">
                  <c:v>1689</c:v>
                </c:pt>
                <c:pt idx="26">
                  <c:v>1694</c:v>
                </c:pt>
              </c:numCache>
            </c:numRef>
          </c:xVal>
          <c:yVal>
            <c:numRef>
              <c:f>Fig.3b_xbeq161!$D$2:$D$28</c:f>
              <c:numCache>
                <c:formatCode>General</c:formatCode>
                <c:ptCount val="27"/>
                <c:pt idx="0">
                  <c:v>1786.6666701408301</c:v>
                </c:pt>
                <c:pt idx="1">
                  <c:v>328.68666951691</c:v>
                </c:pt>
                <c:pt idx="2">
                  <c:v>711.28119098730303</c:v>
                </c:pt>
                <c:pt idx="3">
                  <c:v>2169.77394989091</c:v>
                </c:pt>
                <c:pt idx="4">
                  <c:v>81.116497272640899</c:v>
                </c:pt>
                <c:pt idx="5">
                  <c:v>41.0752270752252</c:v>
                </c:pt>
                <c:pt idx="6">
                  <c:v>42.476768196657197</c:v>
                </c:pt>
                <c:pt idx="7">
                  <c:v>30.141156170867799</c:v>
                </c:pt>
                <c:pt idx="8">
                  <c:v>27.094231714893699</c:v>
                </c:pt>
                <c:pt idx="9">
                  <c:v>22.837919043942801</c:v>
                </c:pt>
                <c:pt idx="10">
                  <c:v>20.010874376560199</c:v>
                </c:pt>
                <c:pt idx="11">
                  <c:v>21.431386441337899</c:v>
                </c:pt>
                <c:pt idx="12">
                  <c:v>30.938568164500602</c:v>
                </c:pt>
                <c:pt idx="13">
                  <c:v>85.4169003899773</c:v>
                </c:pt>
                <c:pt idx="14">
                  <c:v>162.35884513326201</c:v>
                </c:pt>
                <c:pt idx="15">
                  <c:v>248.472913208779</c:v>
                </c:pt>
                <c:pt idx="16">
                  <c:v>206.17303410615699</c:v>
                </c:pt>
                <c:pt idx="17">
                  <c:v>223.00737849637599</c:v>
                </c:pt>
                <c:pt idx="18">
                  <c:v>207.32938876387001</c:v>
                </c:pt>
                <c:pt idx="19">
                  <c:v>200.93772742694901</c:v>
                </c:pt>
                <c:pt idx="20">
                  <c:v>253.013307150342</c:v>
                </c:pt>
                <c:pt idx="21">
                  <c:v>178.126816181365</c:v>
                </c:pt>
                <c:pt idx="22">
                  <c:v>130.77243560661199</c:v>
                </c:pt>
                <c:pt idx="23">
                  <c:v>43.360632053878</c:v>
                </c:pt>
                <c:pt idx="24">
                  <c:v>34.920165404913398</c:v>
                </c:pt>
                <c:pt idx="25">
                  <c:v>27.662190847842499</c:v>
                </c:pt>
                <c:pt idx="26">
                  <c:v>24.269721393167799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2E-154D-8DEC-BEADB7F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31135"/>
        <c:axId val="1373088608"/>
      </c:scatterChart>
      <c:valAx>
        <c:axId val="1651631135"/>
        <c:scaling>
          <c:orientation val="minMax"/>
          <c:max val="1700"/>
          <c:min val="155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373088608"/>
        <c:crosses val="autoZero"/>
        <c:crossBetween val="midCat"/>
      </c:valAx>
      <c:valAx>
        <c:axId val="1373088608"/>
        <c:scaling>
          <c:orientation val="minMax"/>
          <c:max val="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31135"/>
        <c:crossesAt val="-100"/>
        <c:crossBetween val="midCat"/>
        <c:majorUnit val="10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210519974215161E-2"/>
          <c:y val="4.830347099469709E-2"/>
          <c:w val="0.89768695515967922"/>
          <c:h val="0.87765768118270926"/>
        </c:manualLayout>
      </c:layout>
      <c:scatterChart>
        <c:scatterStyle val="lineMarker"/>
        <c:varyColors val="0"/>
        <c:ser>
          <c:idx val="0"/>
          <c:order val="0"/>
          <c:tx>
            <c:strRef>
              <c:f>Fig.3d_Ranero2003!$A$2</c:f>
              <c:strCache>
                <c:ptCount val="1"/>
                <c:pt idx="0">
                  <c:v>41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Fig.3d_Ranero2003!$G$2:$G$15</c:f>
              <c:numCache>
                <c:formatCode>General</c:formatCode>
                <c:ptCount val="14"/>
                <c:pt idx="0">
                  <c:v>25</c:v>
                </c:pt>
                <c:pt idx="1">
                  <c:v>20.329670329670328</c:v>
                </c:pt>
                <c:pt idx="2">
                  <c:v>19.295410471881063</c:v>
                </c:pt>
                <c:pt idx="3">
                  <c:v>16.87136393018746</c:v>
                </c:pt>
                <c:pt idx="4">
                  <c:v>14.301874595992242</c:v>
                </c:pt>
                <c:pt idx="5">
                  <c:v>11.748545572074983</c:v>
                </c:pt>
                <c:pt idx="6">
                  <c:v>9.5830639948287022</c:v>
                </c:pt>
                <c:pt idx="7">
                  <c:v>8.6134453781512601</c:v>
                </c:pt>
                <c:pt idx="8">
                  <c:v>7.0458952811893987</c:v>
                </c:pt>
                <c:pt idx="9">
                  <c:v>5.3167420814479636</c:v>
                </c:pt>
                <c:pt idx="10">
                  <c:v>3.9107950872656754</c:v>
                </c:pt>
                <c:pt idx="11">
                  <c:v>3.0219780219780219</c:v>
                </c:pt>
                <c:pt idx="12">
                  <c:v>1.9553975436328377</c:v>
                </c:pt>
                <c:pt idx="13">
                  <c:v>0.71105365223012285</c:v>
                </c:pt>
              </c:numCache>
            </c:numRef>
          </c:xVal>
          <c:yVal>
            <c:numRef>
              <c:f>Fig.3d_Ranero2003!$H$2:$H$15</c:f>
              <c:numCache>
                <c:formatCode>General</c:formatCode>
                <c:ptCount val="14"/>
                <c:pt idx="0">
                  <c:v>182.17179902755268</c:v>
                </c:pt>
                <c:pt idx="1">
                  <c:v>46.353322528363044</c:v>
                </c:pt>
                <c:pt idx="2">
                  <c:v>44.732576985413289</c:v>
                </c:pt>
                <c:pt idx="3">
                  <c:v>180.87520259319288</c:v>
                </c:pt>
                <c:pt idx="4">
                  <c:v>46.353322528363044</c:v>
                </c:pt>
                <c:pt idx="5">
                  <c:v>46.353322528363044</c:v>
                </c:pt>
                <c:pt idx="6">
                  <c:v>44.732576985413289</c:v>
                </c:pt>
                <c:pt idx="7">
                  <c:v>91.08589951377634</c:v>
                </c:pt>
                <c:pt idx="8">
                  <c:v>45.380875202593188</c:v>
                </c:pt>
                <c:pt idx="9">
                  <c:v>89.141004862236628</c:v>
                </c:pt>
                <c:pt idx="10">
                  <c:v>158.50891410048621</c:v>
                </c:pt>
                <c:pt idx="11">
                  <c:v>35.980551053484604</c:v>
                </c:pt>
                <c:pt idx="12">
                  <c:v>69.367909238249595</c:v>
                </c:pt>
                <c:pt idx="13">
                  <c:v>23.9870340356564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E0-3746-B8CD-376D0F4C5A66}"/>
            </c:ext>
          </c:extLst>
        </c:ser>
        <c:ser>
          <c:idx val="1"/>
          <c:order val="1"/>
          <c:tx>
            <c:strRef>
              <c:f>Fig.3d_Ranero2003!$A$17</c:f>
              <c:strCache>
                <c:ptCount val="1"/>
                <c:pt idx="0">
                  <c:v>39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Fig.3d_Ranero2003!$G$17:$G$33</c:f>
              <c:numCache>
                <c:formatCode>General</c:formatCode>
                <c:ptCount val="17"/>
                <c:pt idx="0">
                  <c:v>28.086619263089851</c:v>
                </c:pt>
                <c:pt idx="1">
                  <c:v>24.579831932773107</c:v>
                </c:pt>
                <c:pt idx="2">
                  <c:v>22.123464770523594</c:v>
                </c:pt>
                <c:pt idx="3">
                  <c:v>19.796380090497738</c:v>
                </c:pt>
                <c:pt idx="4">
                  <c:v>18.051066580478345</c:v>
                </c:pt>
                <c:pt idx="5">
                  <c:v>15.675500969618616</c:v>
                </c:pt>
                <c:pt idx="6">
                  <c:v>14.51195862960569</c:v>
                </c:pt>
                <c:pt idx="7">
                  <c:v>11.861667744020684</c:v>
                </c:pt>
                <c:pt idx="8">
                  <c:v>10.051712992889463</c:v>
                </c:pt>
                <c:pt idx="9">
                  <c:v>8.8396897220426638</c:v>
                </c:pt>
                <c:pt idx="10">
                  <c:v>7.9993535875888808</c:v>
                </c:pt>
                <c:pt idx="11">
                  <c:v>7.0782159017453132</c:v>
                </c:pt>
                <c:pt idx="12">
                  <c:v>5.70458952811894</c:v>
                </c:pt>
                <c:pt idx="13">
                  <c:v>4.6056884292178415</c:v>
                </c:pt>
                <c:pt idx="14">
                  <c:v>2.2301228183581125</c:v>
                </c:pt>
                <c:pt idx="15">
                  <c:v>0.82417582417582425</c:v>
                </c:pt>
                <c:pt idx="16">
                  <c:v>0.24240465416936005</c:v>
                </c:pt>
              </c:numCache>
            </c:numRef>
          </c:xVal>
          <c:yVal>
            <c:numRef>
              <c:f>Fig.3d_Ranero2003!$H$17:$H$33</c:f>
              <c:numCache>
                <c:formatCode>General</c:formatCode>
                <c:ptCount val="17"/>
                <c:pt idx="0">
                  <c:v>23.225806451612904</c:v>
                </c:pt>
                <c:pt idx="1">
                  <c:v>45.322580645161295</c:v>
                </c:pt>
                <c:pt idx="2">
                  <c:v>90.322580645161281</c:v>
                </c:pt>
                <c:pt idx="3">
                  <c:v>90</c:v>
                </c:pt>
                <c:pt idx="4">
                  <c:v>22.903225806451612</c:v>
                </c:pt>
                <c:pt idx="5">
                  <c:v>90</c:v>
                </c:pt>
                <c:pt idx="6">
                  <c:v>44.838709677419352</c:v>
                </c:pt>
                <c:pt idx="7">
                  <c:v>36.129032258064512</c:v>
                </c:pt>
                <c:pt idx="8">
                  <c:v>23.06451612903226</c:v>
                </c:pt>
                <c:pt idx="9">
                  <c:v>76.612903225806448</c:v>
                </c:pt>
                <c:pt idx="10">
                  <c:v>13.870967741935484</c:v>
                </c:pt>
                <c:pt idx="11">
                  <c:v>35.967741935483872</c:v>
                </c:pt>
                <c:pt idx="12">
                  <c:v>45.322580645161295</c:v>
                </c:pt>
                <c:pt idx="13">
                  <c:v>67.58064516129032</c:v>
                </c:pt>
                <c:pt idx="14">
                  <c:v>68.225806451612897</c:v>
                </c:pt>
                <c:pt idx="15">
                  <c:v>67.58064516129032</c:v>
                </c:pt>
                <c:pt idx="16">
                  <c:v>68.064516129032256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E0-3746-B8CD-376D0F4C5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83087"/>
        <c:axId val="1652096831"/>
      </c:scatterChart>
      <c:valAx>
        <c:axId val="1651683087"/>
        <c:scaling>
          <c:orientation val="minMax"/>
          <c:max val="3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2096831"/>
        <c:crosses val="autoZero"/>
        <c:crossBetween val="midCat"/>
      </c:valAx>
      <c:valAx>
        <c:axId val="165209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83087"/>
        <c:crosses val="autoZero"/>
        <c:crossBetween val="midCat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63500</xdr:rowOff>
    </xdr:from>
    <xdr:to>
      <xdr:col>8</xdr:col>
      <xdr:colOff>63500</xdr:colOff>
      <xdr:row>18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CC2233-0D09-F844-9D98-759D23B94E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38100</xdr:rowOff>
    </xdr:from>
    <xdr:to>
      <xdr:col>8</xdr:col>
      <xdr:colOff>50800</xdr:colOff>
      <xdr:row>48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F91781-0153-F443-B733-A4C46084E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C2C0-E466-5D4B-9716-21E05BF64389}">
  <dimension ref="A1:W10"/>
  <sheetViews>
    <sheetView workbookViewId="0">
      <selection activeCell="A2" sqref="A2:F10"/>
    </sheetView>
  </sheetViews>
  <sheetFormatPr baseColWidth="10" defaultRowHeight="16" x14ac:dyDescent="0.2"/>
  <sheetData>
    <row r="1" spans="1:23" x14ac:dyDescent="0.2">
      <c r="E1" t="s">
        <v>17</v>
      </c>
      <c r="R1" t="s">
        <v>18</v>
      </c>
    </row>
    <row r="2" spans="1:23" x14ac:dyDescent="0.2">
      <c r="A2" t="s">
        <v>0</v>
      </c>
      <c r="B2" t="s">
        <v>1</v>
      </c>
      <c r="C2" t="s">
        <v>25</v>
      </c>
      <c r="D2" t="s">
        <v>3</v>
      </c>
      <c r="E2" t="s">
        <v>4</v>
      </c>
      <c r="F2" t="s">
        <v>5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8</v>
      </c>
      <c r="P2" t="s">
        <v>7</v>
      </c>
      <c r="Q2" t="s">
        <v>6</v>
      </c>
      <c r="R2" t="s">
        <v>24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</row>
    <row r="3" spans="1:23" x14ac:dyDescent="0.2">
      <c r="A3" t="s">
        <v>2</v>
      </c>
      <c r="B3">
        <v>90</v>
      </c>
      <c r="C3" t="s">
        <v>26</v>
      </c>
      <c r="D3">
        <v>7.5037000000000003</v>
      </c>
      <c r="E3">
        <v>1400</v>
      </c>
      <c r="F3">
        <f>85/1700*300</f>
        <v>15</v>
      </c>
      <c r="G3">
        <v>1350</v>
      </c>
      <c r="H3">
        <f>92/1700*300</f>
        <v>16.235294117647058</v>
      </c>
      <c r="I3">
        <v>1300</v>
      </c>
      <c r="J3">
        <f>115/1700*300</f>
        <v>20.294117647058822</v>
      </c>
      <c r="K3">
        <v>1250</v>
      </c>
      <c r="L3">
        <f>150/1700*300</f>
        <v>26.47058823529412</v>
      </c>
      <c r="M3">
        <v>1200</v>
      </c>
      <c r="N3">
        <f>196/1700*300</f>
        <v>34.588235294117645</v>
      </c>
      <c r="O3">
        <v>1401.4694547315553</v>
      </c>
      <c r="P3">
        <v>1050.8491490585136</v>
      </c>
      <c r="Q3">
        <v>1035.7672066937262</v>
      </c>
      <c r="R3">
        <f t="shared" ref="R3:R8" si="0">SUM(S3:W3)</f>
        <v>0.21171075869242939</v>
      </c>
      <c r="S3">
        <f t="shared" ref="S3:S8" si="1">(((E3-$O3)^2+(F3-$P3)^2)^0.5-$Q3)^2</f>
        <v>6.8864517847929815E-3</v>
      </c>
      <c r="T3">
        <f t="shared" ref="T3:T8" si="2">(((G3-$O3)^2+(H3-$P3)^2)^0.5-$Q3)^2</f>
        <v>1.5900084388664897E-2</v>
      </c>
      <c r="U3">
        <f t="shared" ref="U3:U8" si="3">(((I3-$O3)^2+(J3-$P3)^2)^0.5-$Q3)^2</f>
        <v>5.2364626140575951E-2</v>
      </c>
      <c r="V3">
        <f t="shared" ref="V3:V8" si="4">(((K3-$O3)^2+(L3-$P3)^2)^0.5-$Q3)^2</f>
        <v>6.2851469123140685E-2</v>
      </c>
      <c r="W3">
        <f t="shared" ref="W3:W8" si="5">(((M3-$O3)^2+(N3-$P3)^2)^0.5-$Q3)^2</f>
        <v>7.3708127255254885E-2</v>
      </c>
    </row>
    <row r="4" spans="1:23" x14ac:dyDescent="0.2">
      <c r="A4" t="s">
        <v>2</v>
      </c>
      <c r="B4">
        <v>100</v>
      </c>
      <c r="C4" t="s">
        <v>26</v>
      </c>
      <c r="D4">
        <v>8.5037000000000003</v>
      </c>
      <c r="E4">
        <v>1400</v>
      </c>
      <c r="F4">
        <f>49/974*300</f>
        <v>15.09240246406571</v>
      </c>
      <c r="G4">
        <v>1350</v>
      </c>
      <c r="H4">
        <f>52/974*300</f>
        <v>16.016427104722794</v>
      </c>
      <c r="I4">
        <v>1300</v>
      </c>
      <c r="J4">
        <f>65/974*300</f>
        <v>20.020533880903493</v>
      </c>
      <c r="K4">
        <v>1250</v>
      </c>
      <c r="L4">
        <f>88/974*300</f>
        <v>27.104722792607806</v>
      </c>
      <c r="M4">
        <v>1200</v>
      </c>
      <c r="N4">
        <f>120/974*300</f>
        <v>36.960985626283367</v>
      </c>
      <c r="O4">
        <v>1389.8278440286592</v>
      </c>
      <c r="P4">
        <v>844.37101027874189</v>
      </c>
      <c r="Q4">
        <v>829.28965453491423</v>
      </c>
      <c r="R4">
        <f t="shared" si="0"/>
        <v>4.6801367628456068E-2</v>
      </c>
      <c r="S4">
        <f t="shared" si="1"/>
        <v>2.6356049368740659E-3</v>
      </c>
      <c r="T4">
        <f t="shared" si="2"/>
        <v>4.7745072905560682E-4</v>
      </c>
      <c r="U4">
        <f t="shared" si="3"/>
        <v>3.5330560719501569E-3</v>
      </c>
      <c r="V4">
        <f t="shared" si="4"/>
        <v>2.1881275593747404E-2</v>
      </c>
      <c r="W4">
        <f t="shared" si="5"/>
        <v>1.8273980296828835E-2</v>
      </c>
    </row>
    <row r="5" spans="1:23" x14ac:dyDescent="0.2">
      <c r="A5" t="s">
        <v>2</v>
      </c>
      <c r="B5">
        <v>110</v>
      </c>
      <c r="C5" t="s">
        <v>26</v>
      </c>
      <c r="D5">
        <v>9.5037000000000003</v>
      </c>
      <c r="E5">
        <v>1400</v>
      </c>
      <c r="F5">
        <f>83/1700*300</f>
        <v>14.647058823529411</v>
      </c>
      <c r="G5">
        <v>1350</v>
      </c>
      <c r="H5">
        <f>92/1700*300</f>
        <v>16.235294117647058</v>
      </c>
      <c r="I5">
        <v>1300</v>
      </c>
      <c r="J5">
        <f>117/1700*300</f>
        <v>20.647058823529409</v>
      </c>
      <c r="K5">
        <v>1250</v>
      </c>
      <c r="L5">
        <f>169/1700*300</f>
        <v>29.823529411764707</v>
      </c>
      <c r="M5">
        <v>1200</v>
      </c>
      <c r="N5">
        <f>242/1700*300</f>
        <v>42.705882352941181</v>
      </c>
      <c r="O5">
        <v>1386.6375846532333</v>
      </c>
      <c r="P5">
        <v>649.05503347853266</v>
      </c>
      <c r="Q5">
        <v>634.26567484806583</v>
      </c>
      <c r="R5">
        <f t="shared" si="0"/>
        <v>0.28072693908265123</v>
      </c>
      <c r="S5">
        <f t="shared" si="1"/>
        <v>8.0094217377970581E-2</v>
      </c>
      <c r="T5">
        <f t="shared" si="2"/>
        <v>0.14918303720212106</v>
      </c>
      <c r="U5">
        <f t="shared" si="3"/>
        <v>7.4784256130424167E-3</v>
      </c>
      <c r="V5">
        <f t="shared" si="4"/>
        <v>1.9136130282154697E-2</v>
      </c>
      <c r="W5">
        <f t="shared" si="5"/>
        <v>2.4835128607362474E-2</v>
      </c>
    </row>
    <row r="6" spans="1:23" x14ac:dyDescent="0.2">
      <c r="A6" t="s">
        <v>2</v>
      </c>
      <c r="B6">
        <v>120</v>
      </c>
      <c r="C6" t="s">
        <v>27</v>
      </c>
      <c r="D6">
        <v>10.414099999999999</v>
      </c>
      <c r="E6">
        <v>1400</v>
      </c>
      <c r="F6">
        <f>79/1700*300</f>
        <v>13.941176470588236</v>
      </c>
      <c r="G6">
        <v>1350</v>
      </c>
      <c r="H6">
        <f>85/1700*300</f>
        <v>15</v>
      </c>
      <c r="I6">
        <v>1300</v>
      </c>
      <c r="J6">
        <f>120/1700*300</f>
        <v>21.176470588235293</v>
      </c>
      <c r="K6">
        <v>1250</v>
      </c>
      <c r="L6">
        <f>197/1700*300</f>
        <v>34.764705882352942</v>
      </c>
      <c r="M6">
        <v>1200</v>
      </c>
      <c r="N6">
        <f>315/1700*300</f>
        <v>55.588235294117652</v>
      </c>
      <c r="O6">
        <v>1378.4220700874841</v>
      </c>
      <c r="P6">
        <v>413.35576263521648</v>
      </c>
      <c r="Q6">
        <v>399.77514348551625</v>
      </c>
      <c r="R6">
        <f t="shared" si="0"/>
        <v>0.24316514732259731</v>
      </c>
      <c r="S6">
        <f t="shared" si="1"/>
        <v>4.9230680648109336E-2</v>
      </c>
      <c r="T6">
        <f t="shared" si="2"/>
        <v>0.16543132691620951</v>
      </c>
      <c r="U6">
        <f t="shared" si="3"/>
        <v>2.8266091460121968E-2</v>
      </c>
      <c r="V6">
        <f t="shared" si="4"/>
        <v>1.6532375734599013E-5</v>
      </c>
      <c r="W6">
        <f t="shared" si="5"/>
        <v>2.2051592242189842E-4</v>
      </c>
    </row>
    <row r="7" spans="1:23" x14ac:dyDescent="0.2">
      <c r="A7" t="s">
        <v>2</v>
      </c>
      <c r="B7">
        <v>130</v>
      </c>
      <c r="C7" t="s">
        <v>27</v>
      </c>
      <c r="D7">
        <v>10.905200000000001</v>
      </c>
      <c r="E7">
        <v>1400</v>
      </c>
      <c r="F7">
        <f>98/1700*300</f>
        <v>17.294117647058822</v>
      </c>
      <c r="G7">
        <v>1350</v>
      </c>
      <c r="H7">
        <f>107/1700*300</f>
        <v>18.882352941176471</v>
      </c>
      <c r="I7">
        <v>1300</v>
      </c>
      <c r="J7">
        <f>150/1700*300</f>
        <v>26.47058823529412</v>
      </c>
      <c r="K7">
        <v>1250</v>
      </c>
      <c r="L7">
        <f>282/1700*300</f>
        <v>49.764705882352942</v>
      </c>
      <c r="M7">
        <v>1200</v>
      </c>
      <c r="N7">
        <f>480/1700*300</f>
        <v>84.705882352941174</v>
      </c>
      <c r="O7">
        <v>1376.057755053195</v>
      </c>
      <c r="P7">
        <v>277.31145794277029</v>
      </c>
      <c r="Q7">
        <v>260.80620669763806</v>
      </c>
      <c r="R7">
        <f t="shared" si="0"/>
        <v>3.431653526143994</v>
      </c>
      <c r="S7">
        <f t="shared" si="1"/>
        <v>9.6783794415793739E-2</v>
      </c>
      <c r="T7">
        <f t="shared" si="2"/>
        <v>1.1378588662577582</v>
      </c>
      <c r="U7">
        <f t="shared" si="3"/>
        <v>1.7211925253882325</v>
      </c>
      <c r="V7">
        <f t="shared" si="4"/>
        <v>0.4560473199204515</v>
      </c>
      <c r="W7">
        <f t="shared" si="5"/>
        <v>1.9771020161758284E-2</v>
      </c>
    </row>
    <row r="8" spans="1:23" x14ac:dyDescent="0.2">
      <c r="A8" t="s">
        <v>2</v>
      </c>
      <c r="B8">
        <v>140</v>
      </c>
      <c r="C8" t="s">
        <v>26</v>
      </c>
      <c r="D8">
        <v>11.1518</v>
      </c>
      <c r="E8">
        <v>1400</v>
      </c>
      <c r="F8">
        <f>92/1700*300</f>
        <v>16.235294117647058</v>
      </c>
      <c r="G8">
        <v>1350</v>
      </c>
      <c r="H8">
        <f>101/1700*300</f>
        <v>17.823529411764707</v>
      </c>
      <c r="I8">
        <v>1300</v>
      </c>
      <c r="J8">
        <f>125/1700*300</f>
        <v>22.058823529411764</v>
      </c>
      <c r="K8">
        <v>1250</v>
      </c>
      <c r="L8">
        <f>151/1700*300</f>
        <v>26.647058823529409</v>
      </c>
      <c r="M8">
        <v>1200</v>
      </c>
      <c r="N8">
        <f>207/1700*300</f>
        <v>36.529411764705884</v>
      </c>
      <c r="O8">
        <v>1386.524761705439</v>
      </c>
      <c r="P8">
        <v>901.30132849324593</v>
      </c>
      <c r="Q8">
        <v>884.55960257188292</v>
      </c>
      <c r="R8">
        <f t="shared" si="0"/>
        <v>2.1027498989803544</v>
      </c>
      <c r="S8">
        <f t="shared" si="1"/>
        <v>0.37088944419162645</v>
      </c>
      <c r="T8">
        <f t="shared" si="2"/>
        <v>0.10700880688248306</v>
      </c>
      <c r="U8">
        <f t="shared" si="3"/>
        <v>1.1448526817865434</v>
      </c>
      <c r="V8">
        <f t="shared" si="4"/>
        <v>0.47007317642851737</v>
      </c>
      <c r="W8">
        <f t="shared" si="5"/>
        <v>9.9257896911839529E-3</v>
      </c>
    </row>
    <row r="9" spans="1:23" x14ac:dyDescent="0.2">
      <c r="A9" t="s">
        <v>2</v>
      </c>
      <c r="B9">
        <v>150</v>
      </c>
      <c r="C9" t="s">
        <v>27</v>
      </c>
      <c r="D9">
        <v>11.459899999999999</v>
      </c>
      <c r="E9">
        <v>1550</v>
      </c>
      <c r="F9">
        <f>49/975*300</f>
        <v>15.076923076923077</v>
      </c>
      <c r="G9">
        <v>1500</v>
      </c>
      <c r="H9">
        <f>53/975*300</f>
        <v>16.30769230769231</v>
      </c>
      <c r="I9">
        <v>1400</v>
      </c>
      <c r="J9">
        <f>97/975*300</f>
        <v>29.846153846153847</v>
      </c>
      <c r="K9">
        <v>1300</v>
      </c>
      <c r="L9">
        <f>173/975*300</f>
        <v>53.230769230769234</v>
      </c>
      <c r="M9">
        <v>1200</v>
      </c>
      <c r="N9">
        <f>450/975*300</f>
        <v>138.46153846153848</v>
      </c>
      <c r="O9">
        <v>1491.033766397713</v>
      </c>
      <c r="P9">
        <v>423.4768244211146</v>
      </c>
      <c r="Q9">
        <v>409.57926132706223</v>
      </c>
      <c r="R9">
        <f t="shared" ref="R9" si="6">SUM(S9:W9)</f>
        <v>100.18749051239863</v>
      </c>
      <c r="S9">
        <f t="shared" ref="S9" si="7">(((E9-$O9)^2+(F9-$P9)^2)^0.5-$Q9)^2</f>
        <v>9.3364495169623094</v>
      </c>
      <c r="T9">
        <f t="shared" ref="T9" si="8">(((G9-$O9)^2+(H9-$P9)^2)^0.5-$Q9)^2</f>
        <v>5.3426572415263678</v>
      </c>
      <c r="U9">
        <f t="shared" ref="U9" si="9">(((I9-$O9)^2+(J9-$P9)^2)^0.5-$Q9)^2</f>
        <v>30.90413379176924</v>
      </c>
      <c r="V9">
        <f t="shared" ref="V9" si="10">(((K9-$O9)^2+(L9-$P9)^2)^0.5-$Q9)^2</f>
        <v>49.636525821869839</v>
      </c>
      <c r="W9">
        <f t="shared" ref="W9" si="11">(((M9-$O9)^2+(N9-$P9)^2)^0.5-$Q9)^2</f>
        <v>4.9677241402708576</v>
      </c>
    </row>
    <row r="10" spans="1:23" x14ac:dyDescent="0.2">
      <c r="A10" t="s">
        <v>2</v>
      </c>
      <c r="B10">
        <v>160</v>
      </c>
      <c r="C10" t="s">
        <v>27</v>
      </c>
      <c r="D10">
        <v>11.8286</v>
      </c>
      <c r="E10">
        <v>1550</v>
      </c>
      <c r="F10">
        <f>49/975*300</f>
        <v>15.076923076923077</v>
      </c>
      <c r="G10">
        <v>1500</v>
      </c>
      <c r="H10">
        <f>53/975*300</f>
        <v>16.30769230769231</v>
      </c>
      <c r="I10">
        <v>1400</v>
      </c>
      <c r="J10">
        <f>97/975*300</f>
        <v>29.846153846153847</v>
      </c>
      <c r="K10">
        <v>1300</v>
      </c>
      <c r="L10">
        <f>173/975*300</f>
        <v>53.230769230769234</v>
      </c>
      <c r="M10">
        <v>1200</v>
      </c>
      <c r="N10">
        <f>450/975*300</f>
        <v>138.46153846153848</v>
      </c>
      <c r="O10">
        <v>1491.033766397713</v>
      </c>
      <c r="P10">
        <v>423.4768244211146</v>
      </c>
      <c r="Q10">
        <v>409.57926132706223</v>
      </c>
      <c r="R10">
        <f t="shared" ref="R10" si="12">SUM(S10:W10)</f>
        <v>100.18749051239863</v>
      </c>
      <c r="S10">
        <f t="shared" ref="S10" si="13">(((E10-$O10)^2+(F10-$P10)^2)^0.5-$Q10)^2</f>
        <v>9.3364495169623094</v>
      </c>
      <c r="T10">
        <f t="shared" ref="T10" si="14">(((G10-$O10)^2+(H10-$P10)^2)^0.5-$Q10)^2</f>
        <v>5.3426572415263678</v>
      </c>
      <c r="U10">
        <f t="shared" ref="U10" si="15">(((I10-$O10)^2+(J10-$P10)^2)^0.5-$Q10)^2</f>
        <v>30.90413379176924</v>
      </c>
      <c r="V10">
        <f t="shared" ref="V10" si="16">(((K10-$O10)^2+(L10-$P10)^2)^0.5-$Q10)^2</f>
        <v>49.636525821869839</v>
      </c>
      <c r="W10">
        <f t="shared" ref="W10" si="17">(((M10-$O10)^2+(N10-$P10)^2)^0.5-$Q10)^2</f>
        <v>4.9677241402708576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CD17-45ED-1E4E-8697-20BC61B8AC6E}">
  <dimension ref="A1:D28"/>
  <sheetViews>
    <sheetView tabSelected="1" topLeftCell="A2" workbookViewId="0">
      <selection activeCell="J15" sqref="J15"/>
    </sheetView>
  </sheetViews>
  <sheetFormatPr baseColWidth="10" defaultRowHeight="16" x14ac:dyDescent="0.2"/>
  <sheetData>
    <row r="1" spans="1:4" x14ac:dyDescent="0.2">
      <c r="A1" t="s">
        <v>36</v>
      </c>
      <c r="B1" t="s">
        <v>37</v>
      </c>
      <c r="C1" t="s">
        <v>39</v>
      </c>
      <c r="D1" t="s">
        <v>33</v>
      </c>
    </row>
    <row r="2" spans="1:4" x14ac:dyDescent="0.2">
      <c r="A2" t="s">
        <v>38</v>
      </c>
      <c r="B2">
        <v>1500000</v>
      </c>
      <c r="C2">
        <f>B2/1000</f>
        <v>1500</v>
      </c>
      <c r="D2">
        <v>1786.6666701408301</v>
      </c>
    </row>
    <row r="3" spans="1:4" x14ac:dyDescent="0.2">
      <c r="B3">
        <v>1505000</v>
      </c>
      <c r="C3">
        <f t="shared" ref="C3:C41" si="0">B3/1000</f>
        <v>1505</v>
      </c>
      <c r="D3">
        <v>328.68666951691</v>
      </c>
    </row>
    <row r="4" spans="1:4" x14ac:dyDescent="0.2">
      <c r="B4">
        <v>1510000</v>
      </c>
      <c r="C4">
        <f t="shared" si="0"/>
        <v>1510</v>
      </c>
      <c r="D4">
        <v>711.28119098730303</v>
      </c>
    </row>
    <row r="5" spans="1:4" x14ac:dyDescent="0.2">
      <c r="B5">
        <v>1516000</v>
      </c>
      <c r="C5">
        <f t="shared" si="0"/>
        <v>1516</v>
      </c>
      <c r="D5">
        <v>2169.77394989091</v>
      </c>
    </row>
    <row r="6" spans="1:4" x14ac:dyDescent="0.2">
      <c r="B6">
        <v>1522000</v>
      </c>
      <c r="C6">
        <f t="shared" si="0"/>
        <v>1522</v>
      </c>
      <c r="D6">
        <v>81.116497272640899</v>
      </c>
    </row>
    <row r="7" spans="1:4" x14ac:dyDescent="0.2">
      <c r="B7">
        <v>1526000</v>
      </c>
      <c r="C7">
        <f t="shared" si="0"/>
        <v>1526</v>
      </c>
      <c r="D7">
        <v>41.0752270752252</v>
      </c>
    </row>
    <row r="8" spans="1:4" x14ac:dyDescent="0.2">
      <c r="B8">
        <v>1529000</v>
      </c>
      <c r="C8">
        <f t="shared" si="0"/>
        <v>1529</v>
      </c>
      <c r="D8">
        <v>42.476768196657197</v>
      </c>
    </row>
    <row r="9" spans="1:4" x14ac:dyDescent="0.2">
      <c r="B9">
        <v>1536000</v>
      </c>
      <c r="C9">
        <f t="shared" si="0"/>
        <v>1536</v>
      </c>
      <c r="D9">
        <v>30.141156170867799</v>
      </c>
    </row>
    <row r="10" spans="1:4" x14ac:dyDescent="0.2">
      <c r="B10">
        <v>1540000</v>
      </c>
      <c r="C10">
        <f t="shared" si="0"/>
        <v>1540</v>
      </c>
      <c r="D10">
        <v>27.094231714893699</v>
      </c>
    </row>
    <row r="11" spans="1:4" x14ac:dyDescent="0.2">
      <c r="B11">
        <v>1544000</v>
      </c>
      <c r="C11">
        <f t="shared" si="0"/>
        <v>1544</v>
      </c>
      <c r="D11">
        <v>22.837919043942801</v>
      </c>
    </row>
    <row r="12" spans="1:4" x14ac:dyDescent="0.2">
      <c r="B12">
        <v>1549000</v>
      </c>
      <c r="C12">
        <f t="shared" si="0"/>
        <v>1549</v>
      </c>
      <c r="D12">
        <v>20.010874376560199</v>
      </c>
    </row>
    <row r="13" spans="1:4" x14ac:dyDescent="0.2">
      <c r="B13">
        <v>1589000</v>
      </c>
      <c r="C13">
        <f t="shared" si="0"/>
        <v>1589</v>
      </c>
      <c r="D13">
        <v>21.431386441337899</v>
      </c>
    </row>
    <row r="14" spans="1:4" x14ac:dyDescent="0.2">
      <c r="B14">
        <v>1596000</v>
      </c>
      <c r="C14">
        <f t="shared" si="0"/>
        <v>1596</v>
      </c>
      <c r="D14">
        <v>30.938568164500602</v>
      </c>
    </row>
    <row r="15" spans="1:4" x14ac:dyDescent="0.2">
      <c r="B15">
        <v>1605000</v>
      </c>
      <c r="C15">
        <f t="shared" si="0"/>
        <v>1605</v>
      </c>
      <c r="D15">
        <v>85.4169003899773</v>
      </c>
    </row>
    <row r="16" spans="1:4" x14ac:dyDescent="0.2">
      <c r="B16">
        <v>1611000</v>
      </c>
      <c r="C16">
        <f t="shared" si="0"/>
        <v>1611</v>
      </c>
      <c r="D16">
        <v>162.35884513326201</v>
      </c>
    </row>
    <row r="17" spans="2:4" x14ac:dyDescent="0.2">
      <c r="B17">
        <v>1616000</v>
      </c>
      <c r="C17">
        <f t="shared" si="0"/>
        <v>1616</v>
      </c>
      <c r="D17">
        <v>248.472913208779</v>
      </c>
    </row>
    <row r="18" spans="2:4" x14ac:dyDescent="0.2">
      <c r="B18">
        <v>1624000</v>
      </c>
      <c r="C18">
        <f t="shared" si="0"/>
        <v>1624</v>
      </c>
      <c r="D18">
        <v>206.17303410615699</v>
      </c>
    </row>
    <row r="19" spans="2:4" x14ac:dyDescent="0.2">
      <c r="B19">
        <v>1629000</v>
      </c>
      <c r="C19">
        <f t="shared" si="0"/>
        <v>1629</v>
      </c>
      <c r="D19">
        <v>223.00737849637599</v>
      </c>
    </row>
    <row r="20" spans="2:4" x14ac:dyDescent="0.2">
      <c r="B20">
        <v>1635000</v>
      </c>
      <c r="C20">
        <f t="shared" si="0"/>
        <v>1635</v>
      </c>
      <c r="D20">
        <v>207.32938876387001</v>
      </c>
    </row>
    <row r="21" spans="2:4" x14ac:dyDescent="0.2">
      <c r="B21">
        <v>1641000</v>
      </c>
      <c r="C21">
        <f t="shared" si="0"/>
        <v>1641</v>
      </c>
      <c r="D21">
        <v>200.93772742694901</v>
      </c>
    </row>
    <row r="22" spans="2:4" x14ac:dyDescent="0.2">
      <c r="B22">
        <v>1648000</v>
      </c>
      <c r="C22">
        <f t="shared" si="0"/>
        <v>1648</v>
      </c>
      <c r="D22">
        <v>253.013307150342</v>
      </c>
    </row>
    <row r="23" spans="2:4" x14ac:dyDescent="0.2">
      <c r="B23">
        <v>1656000</v>
      </c>
      <c r="C23">
        <f t="shared" si="0"/>
        <v>1656</v>
      </c>
      <c r="D23">
        <v>178.126816181365</v>
      </c>
    </row>
    <row r="24" spans="2:4" x14ac:dyDescent="0.2">
      <c r="B24">
        <v>1663000</v>
      </c>
      <c r="C24">
        <f t="shared" si="0"/>
        <v>1663</v>
      </c>
      <c r="D24">
        <v>130.77243560661199</v>
      </c>
    </row>
    <row r="25" spans="2:4" x14ac:dyDescent="0.2">
      <c r="B25">
        <v>1671000</v>
      </c>
      <c r="C25">
        <f t="shared" si="0"/>
        <v>1671</v>
      </c>
      <c r="D25">
        <v>43.360632053878</v>
      </c>
    </row>
    <row r="26" spans="2:4" x14ac:dyDescent="0.2">
      <c r="B26">
        <v>1679000</v>
      </c>
      <c r="C26">
        <f t="shared" si="0"/>
        <v>1679</v>
      </c>
      <c r="D26">
        <v>34.920165404913398</v>
      </c>
    </row>
    <row r="27" spans="2:4" x14ac:dyDescent="0.2">
      <c r="B27">
        <v>1689000</v>
      </c>
      <c r="C27">
        <f t="shared" si="0"/>
        <v>1689</v>
      </c>
      <c r="D27">
        <v>27.662190847842499</v>
      </c>
    </row>
    <row r="28" spans="2:4" x14ac:dyDescent="0.2">
      <c r="B28">
        <v>1694000</v>
      </c>
      <c r="C28">
        <f t="shared" si="0"/>
        <v>1694</v>
      </c>
      <c r="D28">
        <v>24.269721393167799</v>
      </c>
    </row>
  </sheetData>
  <pageMargins left="0.1" right="0.1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0BAD5-9C61-4549-B334-DA8A2A1F7F91}">
  <dimension ref="A1:H33"/>
  <sheetViews>
    <sheetView topLeftCell="A16" workbookViewId="0">
      <selection activeCell="A17" sqref="A17:XFD21"/>
    </sheetView>
  </sheetViews>
  <sheetFormatPr baseColWidth="10" defaultRowHeight="16" x14ac:dyDescent="0.2"/>
  <sheetData>
    <row r="1" spans="1:8" x14ac:dyDescent="0.2">
      <c r="A1" t="s">
        <v>30</v>
      </c>
      <c r="B1" t="s">
        <v>29</v>
      </c>
      <c r="C1" t="s">
        <v>28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</row>
    <row r="2" spans="1:8" x14ac:dyDescent="0.2">
      <c r="A2">
        <v>41</v>
      </c>
      <c r="B2">
        <v>1547</v>
      </c>
      <c r="C2">
        <v>562</v>
      </c>
      <c r="D2">
        <f>B2/1547*25</f>
        <v>25</v>
      </c>
      <c r="F2">
        <f>C2/617*200</f>
        <v>182.17179902755268</v>
      </c>
      <c r="G2">
        <f>D2</f>
        <v>25</v>
      </c>
      <c r="H2">
        <f>F2</f>
        <v>182.17179902755268</v>
      </c>
    </row>
    <row r="3" spans="1:8" x14ac:dyDescent="0.2">
      <c r="B3">
        <v>1258</v>
      </c>
      <c r="C3">
        <v>143</v>
      </c>
      <c r="D3">
        <f t="shared" ref="D3:D15" si="0">B3/1547*25</f>
        <v>20.329670329670328</v>
      </c>
      <c r="F3">
        <f t="shared" ref="F3:F15" si="1">C3/617*200</f>
        <v>46.353322528363044</v>
      </c>
      <c r="G3">
        <f t="shared" ref="G3:G15" si="2">D3</f>
        <v>20.329670329670328</v>
      </c>
      <c r="H3">
        <f t="shared" ref="H3:H15" si="3">F3</f>
        <v>46.353322528363044</v>
      </c>
    </row>
    <row r="4" spans="1:8" x14ac:dyDescent="0.2">
      <c r="B4">
        <v>1194</v>
      </c>
      <c r="C4">
        <v>138</v>
      </c>
      <c r="D4">
        <f t="shared" si="0"/>
        <v>19.295410471881063</v>
      </c>
      <c r="F4">
        <f t="shared" si="1"/>
        <v>44.732576985413289</v>
      </c>
      <c r="G4">
        <f t="shared" si="2"/>
        <v>19.295410471881063</v>
      </c>
      <c r="H4">
        <f t="shared" si="3"/>
        <v>44.732576985413289</v>
      </c>
    </row>
    <row r="5" spans="1:8" x14ac:dyDescent="0.2">
      <c r="B5">
        <v>1044</v>
      </c>
      <c r="C5">
        <v>558</v>
      </c>
      <c r="D5">
        <f t="shared" si="0"/>
        <v>16.87136393018746</v>
      </c>
      <c r="F5">
        <f t="shared" si="1"/>
        <v>180.87520259319288</v>
      </c>
      <c r="G5">
        <f t="shared" si="2"/>
        <v>16.87136393018746</v>
      </c>
      <c r="H5">
        <f t="shared" si="3"/>
        <v>180.87520259319288</v>
      </c>
    </row>
    <row r="6" spans="1:8" x14ac:dyDescent="0.2">
      <c r="B6">
        <v>885</v>
      </c>
      <c r="C6">
        <v>143</v>
      </c>
      <c r="D6">
        <f t="shared" si="0"/>
        <v>14.301874595992242</v>
      </c>
      <c r="F6">
        <f t="shared" si="1"/>
        <v>46.353322528363044</v>
      </c>
      <c r="G6">
        <f t="shared" si="2"/>
        <v>14.301874595992242</v>
      </c>
      <c r="H6">
        <f t="shared" si="3"/>
        <v>46.353322528363044</v>
      </c>
    </row>
    <row r="7" spans="1:8" x14ac:dyDescent="0.2">
      <c r="B7">
        <v>727</v>
      </c>
      <c r="C7">
        <v>143</v>
      </c>
      <c r="D7">
        <f t="shared" si="0"/>
        <v>11.748545572074983</v>
      </c>
      <c r="F7">
        <f t="shared" si="1"/>
        <v>46.353322528363044</v>
      </c>
      <c r="G7">
        <f t="shared" si="2"/>
        <v>11.748545572074983</v>
      </c>
      <c r="H7">
        <f t="shared" si="3"/>
        <v>46.353322528363044</v>
      </c>
    </row>
    <row r="8" spans="1:8" x14ac:dyDescent="0.2">
      <c r="B8">
        <v>593</v>
      </c>
      <c r="C8">
        <v>138</v>
      </c>
      <c r="D8">
        <f t="shared" si="0"/>
        <v>9.5830639948287022</v>
      </c>
      <c r="F8">
        <f t="shared" si="1"/>
        <v>44.732576985413289</v>
      </c>
      <c r="G8">
        <f t="shared" si="2"/>
        <v>9.5830639948287022</v>
      </c>
      <c r="H8">
        <f t="shared" si="3"/>
        <v>44.732576985413289</v>
      </c>
    </row>
    <row r="9" spans="1:8" x14ac:dyDescent="0.2">
      <c r="B9">
        <v>533</v>
      </c>
      <c r="C9">
        <v>281</v>
      </c>
      <c r="D9">
        <f t="shared" si="0"/>
        <v>8.6134453781512601</v>
      </c>
      <c r="F9">
        <f t="shared" si="1"/>
        <v>91.08589951377634</v>
      </c>
      <c r="G9">
        <f t="shared" si="2"/>
        <v>8.6134453781512601</v>
      </c>
      <c r="H9">
        <f t="shared" si="3"/>
        <v>91.08589951377634</v>
      </c>
    </row>
    <row r="10" spans="1:8" x14ac:dyDescent="0.2">
      <c r="B10">
        <v>436</v>
      </c>
      <c r="C10">
        <v>140</v>
      </c>
      <c r="D10">
        <f t="shared" si="0"/>
        <v>7.0458952811893987</v>
      </c>
      <c r="F10">
        <f t="shared" si="1"/>
        <v>45.380875202593188</v>
      </c>
      <c r="G10">
        <f t="shared" si="2"/>
        <v>7.0458952811893987</v>
      </c>
      <c r="H10">
        <f t="shared" si="3"/>
        <v>45.380875202593188</v>
      </c>
    </row>
    <row r="11" spans="1:8" x14ac:dyDescent="0.2">
      <c r="B11">
        <v>329</v>
      </c>
      <c r="C11">
        <v>275</v>
      </c>
      <c r="D11">
        <f t="shared" si="0"/>
        <v>5.3167420814479636</v>
      </c>
      <c r="F11">
        <f t="shared" si="1"/>
        <v>89.141004862236628</v>
      </c>
      <c r="G11">
        <f t="shared" si="2"/>
        <v>5.3167420814479636</v>
      </c>
      <c r="H11">
        <f t="shared" si="3"/>
        <v>89.141004862236628</v>
      </c>
    </row>
    <row r="12" spans="1:8" x14ac:dyDescent="0.2">
      <c r="B12">
        <v>242</v>
      </c>
      <c r="C12">
        <v>489</v>
      </c>
      <c r="D12">
        <f t="shared" si="0"/>
        <v>3.9107950872656754</v>
      </c>
      <c r="F12">
        <f t="shared" si="1"/>
        <v>158.50891410048621</v>
      </c>
      <c r="G12">
        <f t="shared" si="2"/>
        <v>3.9107950872656754</v>
      </c>
      <c r="H12">
        <f t="shared" si="3"/>
        <v>158.50891410048621</v>
      </c>
    </row>
    <row r="13" spans="1:8" x14ac:dyDescent="0.2">
      <c r="B13">
        <v>187</v>
      </c>
      <c r="C13">
        <v>111</v>
      </c>
      <c r="D13">
        <f t="shared" si="0"/>
        <v>3.0219780219780219</v>
      </c>
      <c r="F13">
        <f t="shared" si="1"/>
        <v>35.980551053484604</v>
      </c>
      <c r="G13">
        <f t="shared" si="2"/>
        <v>3.0219780219780219</v>
      </c>
      <c r="H13">
        <f t="shared" si="3"/>
        <v>35.980551053484604</v>
      </c>
    </row>
    <row r="14" spans="1:8" x14ac:dyDescent="0.2">
      <c r="B14">
        <v>121</v>
      </c>
      <c r="C14">
        <v>214</v>
      </c>
      <c r="D14">
        <f t="shared" si="0"/>
        <v>1.9553975436328377</v>
      </c>
      <c r="F14">
        <f t="shared" si="1"/>
        <v>69.367909238249595</v>
      </c>
      <c r="G14">
        <f t="shared" si="2"/>
        <v>1.9553975436328377</v>
      </c>
      <c r="H14">
        <f t="shared" si="3"/>
        <v>69.367909238249595</v>
      </c>
    </row>
    <row r="15" spans="1:8" x14ac:dyDescent="0.2">
      <c r="B15">
        <v>44</v>
      </c>
      <c r="C15">
        <v>74</v>
      </c>
      <c r="D15">
        <f t="shared" si="0"/>
        <v>0.71105365223012285</v>
      </c>
      <c r="F15">
        <f t="shared" si="1"/>
        <v>23.9870340356564</v>
      </c>
      <c r="G15">
        <f t="shared" si="2"/>
        <v>0.71105365223012285</v>
      </c>
      <c r="H15">
        <f t="shared" si="3"/>
        <v>23.9870340356564</v>
      </c>
    </row>
    <row r="17" spans="1:8" x14ac:dyDescent="0.2">
      <c r="A17">
        <v>39</v>
      </c>
      <c r="B17">
        <v>1738</v>
      </c>
      <c r="C17">
        <v>144</v>
      </c>
      <c r="D17">
        <f>B17/1547*25</f>
        <v>28.086619263089851</v>
      </c>
      <c r="F17">
        <f>C17/620*100</f>
        <v>23.225806451612904</v>
      </c>
      <c r="G17">
        <f>D17</f>
        <v>28.086619263089851</v>
      </c>
      <c r="H17">
        <f>F17</f>
        <v>23.225806451612904</v>
      </c>
    </row>
    <row r="18" spans="1:8" x14ac:dyDescent="0.2">
      <c r="B18">
        <v>1521</v>
      </c>
      <c r="C18">
        <v>281</v>
      </c>
      <c r="D18">
        <f t="shared" ref="D18:D33" si="4">B18/1547*25</f>
        <v>24.579831932773107</v>
      </c>
      <c r="F18">
        <f t="shared" ref="F18:F33" si="5">C18/620*100</f>
        <v>45.322580645161295</v>
      </c>
      <c r="G18">
        <f t="shared" ref="G18:G33" si="6">D18</f>
        <v>24.579831932773107</v>
      </c>
      <c r="H18">
        <f t="shared" ref="H18:H33" si="7">F18</f>
        <v>45.322580645161295</v>
      </c>
    </row>
    <row r="19" spans="1:8" x14ac:dyDescent="0.2">
      <c r="B19">
        <v>1369</v>
      </c>
      <c r="C19">
        <v>560</v>
      </c>
      <c r="D19">
        <f t="shared" si="4"/>
        <v>22.123464770523594</v>
      </c>
      <c r="F19">
        <f t="shared" si="5"/>
        <v>90.322580645161281</v>
      </c>
      <c r="G19">
        <f t="shared" si="6"/>
        <v>22.123464770523594</v>
      </c>
      <c r="H19">
        <f t="shared" si="7"/>
        <v>90.322580645161281</v>
      </c>
    </row>
    <row r="20" spans="1:8" x14ac:dyDescent="0.2">
      <c r="B20">
        <v>1225</v>
      </c>
      <c r="C20">
        <v>558</v>
      </c>
      <c r="D20">
        <f t="shared" si="4"/>
        <v>19.796380090497738</v>
      </c>
      <c r="F20">
        <f t="shared" si="5"/>
        <v>90</v>
      </c>
      <c r="G20">
        <f t="shared" si="6"/>
        <v>19.796380090497738</v>
      </c>
      <c r="H20">
        <f t="shared" si="7"/>
        <v>90</v>
      </c>
    </row>
    <row r="21" spans="1:8" x14ac:dyDescent="0.2">
      <c r="B21">
        <v>1117</v>
      </c>
      <c r="C21">
        <v>142</v>
      </c>
      <c r="D21">
        <f t="shared" si="4"/>
        <v>18.051066580478345</v>
      </c>
      <c r="F21">
        <f t="shared" si="5"/>
        <v>22.903225806451612</v>
      </c>
      <c r="G21">
        <f t="shared" si="6"/>
        <v>18.051066580478345</v>
      </c>
      <c r="H21">
        <f t="shared" si="7"/>
        <v>22.903225806451612</v>
      </c>
    </row>
    <row r="22" spans="1:8" x14ac:dyDescent="0.2">
      <c r="B22">
        <v>970</v>
      </c>
      <c r="C22">
        <v>558</v>
      </c>
      <c r="D22">
        <f t="shared" si="4"/>
        <v>15.675500969618616</v>
      </c>
      <c r="F22">
        <f t="shared" si="5"/>
        <v>90</v>
      </c>
      <c r="G22">
        <f t="shared" si="6"/>
        <v>15.675500969618616</v>
      </c>
      <c r="H22">
        <f t="shared" si="7"/>
        <v>90</v>
      </c>
    </row>
    <row r="23" spans="1:8" x14ac:dyDescent="0.2">
      <c r="B23">
        <v>898</v>
      </c>
      <c r="C23">
        <v>278</v>
      </c>
      <c r="D23">
        <f t="shared" si="4"/>
        <v>14.51195862960569</v>
      </c>
      <c r="F23">
        <f t="shared" si="5"/>
        <v>44.838709677419352</v>
      </c>
      <c r="G23">
        <f t="shared" si="6"/>
        <v>14.51195862960569</v>
      </c>
      <c r="H23">
        <f t="shared" si="7"/>
        <v>44.838709677419352</v>
      </c>
    </row>
    <row r="24" spans="1:8" x14ac:dyDescent="0.2">
      <c r="B24">
        <v>734</v>
      </c>
      <c r="C24">
        <v>224</v>
      </c>
      <c r="D24">
        <f t="shared" si="4"/>
        <v>11.861667744020684</v>
      </c>
      <c r="F24">
        <f t="shared" si="5"/>
        <v>36.129032258064512</v>
      </c>
      <c r="G24">
        <f t="shared" si="6"/>
        <v>11.861667744020684</v>
      </c>
      <c r="H24">
        <f t="shared" si="7"/>
        <v>36.129032258064512</v>
      </c>
    </row>
    <row r="25" spans="1:8" x14ac:dyDescent="0.2">
      <c r="B25">
        <v>622</v>
      </c>
      <c r="C25">
        <v>143</v>
      </c>
      <c r="D25">
        <f t="shared" si="4"/>
        <v>10.051712992889463</v>
      </c>
      <c r="F25">
        <f t="shared" si="5"/>
        <v>23.06451612903226</v>
      </c>
      <c r="G25">
        <f t="shared" si="6"/>
        <v>10.051712992889463</v>
      </c>
      <c r="H25">
        <f t="shared" si="7"/>
        <v>23.06451612903226</v>
      </c>
    </row>
    <row r="26" spans="1:8" x14ac:dyDescent="0.2">
      <c r="B26">
        <v>547</v>
      </c>
      <c r="C26">
        <v>475</v>
      </c>
      <c r="D26">
        <f t="shared" si="4"/>
        <v>8.8396897220426638</v>
      </c>
      <c r="F26">
        <f t="shared" si="5"/>
        <v>76.612903225806448</v>
      </c>
      <c r="G26">
        <f t="shared" si="6"/>
        <v>8.8396897220426638</v>
      </c>
      <c r="H26">
        <f t="shared" si="7"/>
        <v>76.612903225806448</v>
      </c>
    </row>
    <row r="27" spans="1:8" x14ac:dyDescent="0.2">
      <c r="B27">
        <v>495</v>
      </c>
      <c r="C27">
        <v>86</v>
      </c>
      <c r="D27">
        <f t="shared" si="4"/>
        <v>7.9993535875888808</v>
      </c>
      <c r="F27">
        <f t="shared" si="5"/>
        <v>13.870967741935484</v>
      </c>
      <c r="G27">
        <f t="shared" si="6"/>
        <v>7.9993535875888808</v>
      </c>
      <c r="H27">
        <f t="shared" si="7"/>
        <v>13.870967741935484</v>
      </c>
    </row>
    <row r="28" spans="1:8" x14ac:dyDescent="0.2">
      <c r="B28">
        <v>438</v>
      </c>
      <c r="C28">
        <v>223</v>
      </c>
      <c r="D28">
        <f t="shared" si="4"/>
        <v>7.0782159017453132</v>
      </c>
      <c r="F28">
        <f t="shared" si="5"/>
        <v>35.967741935483872</v>
      </c>
      <c r="G28">
        <f t="shared" si="6"/>
        <v>7.0782159017453132</v>
      </c>
      <c r="H28">
        <f t="shared" si="7"/>
        <v>35.967741935483872</v>
      </c>
    </row>
    <row r="29" spans="1:8" x14ac:dyDescent="0.2">
      <c r="B29">
        <v>353</v>
      </c>
      <c r="C29">
        <v>281</v>
      </c>
      <c r="D29">
        <f t="shared" si="4"/>
        <v>5.70458952811894</v>
      </c>
      <c r="F29">
        <f t="shared" si="5"/>
        <v>45.322580645161295</v>
      </c>
      <c r="G29">
        <f t="shared" si="6"/>
        <v>5.70458952811894</v>
      </c>
      <c r="H29">
        <f t="shared" si="7"/>
        <v>45.322580645161295</v>
      </c>
    </row>
    <row r="30" spans="1:8" x14ac:dyDescent="0.2">
      <c r="B30">
        <v>285</v>
      </c>
      <c r="C30">
        <v>419</v>
      </c>
      <c r="D30">
        <f t="shared" si="4"/>
        <v>4.6056884292178415</v>
      </c>
      <c r="F30">
        <f t="shared" si="5"/>
        <v>67.58064516129032</v>
      </c>
      <c r="G30">
        <f t="shared" si="6"/>
        <v>4.6056884292178415</v>
      </c>
      <c r="H30">
        <f t="shared" si="7"/>
        <v>67.58064516129032</v>
      </c>
    </row>
    <row r="31" spans="1:8" x14ac:dyDescent="0.2">
      <c r="B31">
        <v>138</v>
      </c>
      <c r="C31">
        <v>423</v>
      </c>
      <c r="D31">
        <f t="shared" si="4"/>
        <v>2.2301228183581125</v>
      </c>
      <c r="F31">
        <f t="shared" si="5"/>
        <v>68.225806451612897</v>
      </c>
      <c r="G31">
        <f t="shared" si="6"/>
        <v>2.2301228183581125</v>
      </c>
      <c r="H31">
        <f t="shared" si="7"/>
        <v>68.225806451612897</v>
      </c>
    </row>
    <row r="32" spans="1:8" x14ac:dyDescent="0.2">
      <c r="B32">
        <v>51</v>
      </c>
      <c r="C32">
        <v>419</v>
      </c>
      <c r="D32">
        <f t="shared" si="4"/>
        <v>0.82417582417582425</v>
      </c>
      <c r="F32">
        <f t="shared" si="5"/>
        <v>67.58064516129032</v>
      </c>
      <c r="G32">
        <f t="shared" si="6"/>
        <v>0.82417582417582425</v>
      </c>
      <c r="H32">
        <f t="shared" si="7"/>
        <v>67.58064516129032</v>
      </c>
    </row>
    <row r="33" spans="2:8" x14ac:dyDescent="0.2">
      <c r="B33">
        <v>15</v>
      </c>
      <c r="C33">
        <v>422</v>
      </c>
      <c r="D33">
        <f t="shared" si="4"/>
        <v>0.24240465416936005</v>
      </c>
      <c r="F33">
        <f t="shared" si="5"/>
        <v>68.064516129032256</v>
      </c>
      <c r="G33">
        <f t="shared" si="6"/>
        <v>0.24240465416936005</v>
      </c>
      <c r="H33">
        <f t="shared" si="7"/>
        <v>68.064516129032256</v>
      </c>
    </row>
  </sheetData>
  <pageMargins left="0.1" right="0.1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Radius</vt:lpstr>
      <vt:lpstr>Fig.3b_xbeq161</vt:lpstr>
      <vt:lpstr>Fig.3d_Ranero2003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2021-02-28T14:02:23Z</cp:lastPrinted>
  <dcterms:created xsi:type="dcterms:W3CDTF">2021-02-23T10:18:34Z</dcterms:created>
  <dcterms:modified xsi:type="dcterms:W3CDTF">2021-06-21T17:45:14Z</dcterms:modified>
</cp:coreProperties>
</file>