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rasgerya/Documents/taras/papers/Bercovici_2D/rerevised/"/>
    </mc:Choice>
  </mc:AlternateContent>
  <xr:revisionPtr revIDLastSave="0" documentId="13_ncr:1_{385C410F-5E27-A748-BEFA-CAA1A12780C7}" xr6:coauthVersionLast="45" xr6:coauthVersionMax="45" xr10:uidLastSave="{00000000-0000-0000-0000-000000000000}"/>
  <bookViews>
    <workbookView xWindow="60" yWindow="460" windowWidth="26820" windowHeight="16340" firstSheet="1" activeTab="1" xr2:uid="{9D18AE49-18D7-D54F-AD79-DF3495D6CEDA}"/>
  </bookViews>
  <sheets>
    <sheet name="Radius" sheetId="1" r:id="rId1"/>
    <sheet name="Fig.4b_xbeq_segments" sheetId="8" r:id="rId2"/>
    <sheet name="Fig.4d_Tomography" sheetId="7" r:id="rId3"/>
  </sheets>
  <definedNames>
    <definedName name="solver_adj" localSheetId="0" hidden="1">Radius!$O$10:$Q$10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Radius!$R$10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0" i="8" l="1"/>
  <c r="I19" i="8"/>
  <c r="I12" i="8"/>
  <c r="D20" i="8"/>
  <c r="D19" i="8"/>
  <c r="D18" i="8"/>
  <c r="D17" i="8"/>
  <c r="D16" i="8"/>
  <c r="D15" i="8"/>
  <c r="D14" i="8"/>
  <c r="D13" i="8"/>
  <c r="D12" i="8"/>
  <c r="E12" i="8" s="1"/>
  <c r="G20" i="8"/>
  <c r="G19" i="8"/>
  <c r="G18" i="8"/>
  <c r="I18" i="8" s="1"/>
  <c r="G17" i="8"/>
  <c r="I17" i="8" s="1"/>
  <c r="G16" i="8"/>
  <c r="I16" i="8" s="1"/>
  <c r="G15" i="8"/>
  <c r="I15" i="8" s="1"/>
  <c r="G14" i="8"/>
  <c r="I14" i="8" s="1"/>
  <c r="G13" i="8"/>
  <c r="I13" i="8" s="1"/>
  <c r="G12" i="8"/>
  <c r="D8" i="8"/>
  <c r="F8" i="8" s="1"/>
  <c r="D7" i="8"/>
  <c r="F7" i="8" s="1"/>
  <c r="D6" i="8"/>
  <c r="F6" i="8" s="1"/>
  <c r="G88" i="7"/>
  <c r="I88" i="7" s="1"/>
  <c r="G87" i="7"/>
  <c r="I87" i="7" s="1"/>
  <c r="G86" i="7"/>
  <c r="I86" i="7" s="1"/>
  <c r="H84" i="7"/>
  <c r="G84" i="7"/>
  <c r="I84" i="7" s="1"/>
  <c r="D84" i="7"/>
  <c r="D85" i="7" s="1"/>
  <c r="D86" i="7" s="1"/>
  <c r="D87" i="7" s="1"/>
  <c r="H87" i="7" s="1"/>
  <c r="D79" i="7"/>
  <c r="D80" i="7" s="1"/>
  <c r="G82" i="7"/>
  <c r="I82" i="7" s="1"/>
  <c r="G81" i="7"/>
  <c r="I81" i="7" s="1"/>
  <c r="G80" i="7"/>
  <c r="I80" i="7" s="1"/>
  <c r="H79" i="7"/>
  <c r="G79" i="7"/>
  <c r="I79" i="7" s="1"/>
  <c r="G77" i="7"/>
  <c r="I77" i="7" s="1"/>
  <c r="H75" i="7"/>
  <c r="G75" i="7"/>
  <c r="I75" i="7" s="1"/>
  <c r="H74" i="7"/>
  <c r="G74" i="7"/>
  <c r="I74" i="7" s="1"/>
  <c r="H72" i="7"/>
  <c r="G72" i="7"/>
  <c r="I72" i="7" s="1"/>
  <c r="D77" i="7"/>
  <c r="H77" i="7" s="1"/>
  <c r="D70" i="7"/>
  <c r="D71" i="7" s="1"/>
  <c r="D72" i="7" s="1"/>
  <c r="D73" i="7" s="1"/>
  <c r="D74" i="7" s="1"/>
  <c r="D75" i="7" s="1"/>
  <c r="D76" i="7" s="1"/>
  <c r="I68" i="7"/>
  <c r="G68" i="7"/>
  <c r="G66" i="7"/>
  <c r="I66" i="7" s="1"/>
  <c r="G64" i="7"/>
  <c r="I64" i="7" s="1"/>
  <c r="G63" i="7"/>
  <c r="I63" i="7" s="1"/>
  <c r="D62" i="7"/>
  <c r="D63" i="7" s="1"/>
  <c r="D64" i="7" s="1"/>
  <c r="D65" i="7" s="1"/>
  <c r="D66" i="7" s="1"/>
  <c r="D67" i="7" s="1"/>
  <c r="D68" i="7" s="1"/>
  <c r="H68" i="7" s="1"/>
  <c r="G60" i="7"/>
  <c r="I60" i="7" s="1"/>
  <c r="G59" i="7"/>
  <c r="I59" i="7" s="1"/>
  <c r="H58" i="7"/>
  <c r="G58" i="7"/>
  <c r="I58" i="7" s="1"/>
  <c r="I56" i="7"/>
  <c r="G56" i="7"/>
  <c r="G55" i="7"/>
  <c r="I55" i="7" s="1"/>
  <c r="D54" i="7"/>
  <c r="D55" i="7" s="1"/>
  <c r="D56" i="7" s="1"/>
  <c r="D57" i="7" s="1"/>
  <c r="D58" i="7" s="1"/>
  <c r="D59" i="7" s="1"/>
  <c r="D60" i="7" s="1"/>
  <c r="H60" i="7" s="1"/>
  <c r="G52" i="7"/>
  <c r="I52" i="7" s="1"/>
  <c r="H51" i="7"/>
  <c r="G51" i="7"/>
  <c r="I51" i="7" s="1"/>
  <c r="H50" i="7"/>
  <c r="G50" i="7"/>
  <c r="I50" i="7" s="1"/>
  <c r="H48" i="7"/>
  <c r="G48" i="7"/>
  <c r="I48" i="7" s="1"/>
  <c r="G47" i="7"/>
  <c r="I47" i="7" s="1"/>
  <c r="G46" i="7"/>
  <c r="I46" i="7" s="1"/>
  <c r="D45" i="7"/>
  <c r="D46" i="7" s="1"/>
  <c r="D47" i="7" s="1"/>
  <c r="D48" i="7" s="1"/>
  <c r="D49" i="7" s="1"/>
  <c r="D50" i="7" s="1"/>
  <c r="D51" i="7" s="1"/>
  <c r="D52" i="7" s="1"/>
  <c r="H52" i="7" s="1"/>
  <c r="G43" i="7"/>
  <c r="I43" i="7" s="1"/>
  <c r="G42" i="7"/>
  <c r="I42" i="7" s="1"/>
  <c r="G41" i="7"/>
  <c r="I41" i="7" s="1"/>
  <c r="G39" i="7"/>
  <c r="I39" i="7" s="1"/>
  <c r="G38" i="7"/>
  <c r="I38" i="7" s="1"/>
  <c r="D37" i="7"/>
  <c r="D38" i="7" s="1"/>
  <c r="D39" i="7" s="1"/>
  <c r="D40" i="7" s="1"/>
  <c r="D41" i="7" s="1"/>
  <c r="D42" i="7" s="1"/>
  <c r="D43" i="7" s="1"/>
  <c r="H43" i="7" s="1"/>
  <c r="G35" i="7"/>
  <c r="I35" i="7" s="1"/>
  <c r="G34" i="7"/>
  <c r="I34" i="7" s="1"/>
  <c r="G33" i="7"/>
  <c r="I33" i="7" s="1"/>
  <c r="G31" i="7"/>
  <c r="I31" i="7" s="1"/>
  <c r="G30" i="7"/>
  <c r="I30" i="7" s="1"/>
  <c r="G28" i="7"/>
  <c r="I28" i="7" s="1"/>
  <c r="D35" i="7"/>
  <c r="H35" i="7" s="1"/>
  <c r="D28" i="7"/>
  <c r="D29" i="7" s="1"/>
  <c r="D30" i="7" s="1"/>
  <c r="D31" i="7" s="1"/>
  <c r="D32" i="7" s="1"/>
  <c r="D33" i="7" s="1"/>
  <c r="D34" i="7" s="1"/>
  <c r="H34" i="7" s="1"/>
  <c r="I26" i="7"/>
  <c r="G26" i="7"/>
  <c r="G25" i="7"/>
  <c r="I25" i="7" s="1"/>
  <c r="G23" i="7"/>
  <c r="I23" i="7" s="1"/>
  <c r="G22" i="7"/>
  <c r="I22" i="7" s="1"/>
  <c r="G21" i="7"/>
  <c r="I21" i="7" s="1"/>
  <c r="D20" i="7"/>
  <c r="D21" i="7" s="1"/>
  <c r="D22" i="7" s="1"/>
  <c r="D23" i="7" s="1"/>
  <c r="D24" i="7" s="1"/>
  <c r="D25" i="7" s="1"/>
  <c r="D26" i="7" s="1"/>
  <c r="H26" i="7" s="1"/>
  <c r="G18" i="7"/>
  <c r="I18" i="7" s="1"/>
  <c r="G17" i="7"/>
  <c r="I17" i="7" s="1"/>
  <c r="G15" i="7"/>
  <c r="I15" i="7" s="1"/>
  <c r="G14" i="7"/>
  <c r="I14" i="7" s="1"/>
  <c r="G13" i="7"/>
  <c r="I13" i="7" s="1"/>
  <c r="D12" i="7"/>
  <c r="D13" i="7" s="1"/>
  <c r="D8" i="7"/>
  <c r="F8" i="7" s="1"/>
  <c r="D7" i="7"/>
  <c r="F7" i="7" s="1"/>
  <c r="D6" i="7"/>
  <c r="F6" i="7" s="1"/>
  <c r="N9" i="1"/>
  <c r="W9" i="1" s="1"/>
  <c r="L9" i="1"/>
  <c r="V9" i="1" s="1"/>
  <c r="J9" i="1"/>
  <c r="U9" i="1" s="1"/>
  <c r="H9" i="1"/>
  <c r="T9" i="1" s="1"/>
  <c r="F9" i="1"/>
  <c r="S9" i="1" s="1"/>
  <c r="R9" i="1" s="1"/>
  <c r="N10" i="1"/>
  <c r="L10" i="1"/>
  <c r="J10" i="1"/>
  <c r="U10" i="1" s="1"/>
  <c r="W10" i="1"/>
  <c r="V10" i="1"/>
  <c r="H10" i="1"/>
  <c r="T10" i="1" s="1"/>
  <c r="F10" i="1"/>
  <c r="S10" i="1" s="1"/>
  <c r="N8" i="1"/>
  <c r="W8" i="1" s="1"/>
  <c r="L8" i="1"/>
  <c r="V8" i="1" s="1"/>
  <c r="J8" i="1"/>
  <c r="H8" i="1"/>
  <c r="T8" i="1" s="1"/>
  <c r="F8" i="1"/>
  <c r="S8" i="1" s="1"/>
  <c r="U8" i="1"/>
  <c r="N7" i="1"/>
  <c r="L7" i="1"/>
  <c r="V7" i="1" s="1"/>
  <c r="J7" i="1"/>
  <c r="U7" i="1" s="1"/>
  <c r="H7" i="1"/>
  <c r="F7" i="1"/>
  <c r="W7" i="1"/>
  <c r="T7" i="1"/>
  <c r="S7" i="1"/>
  <c r="N6" i="1"/>
  <c r="W6" i="1" s="1"/>
  <c r="L6" i="1"/>
  <c r="V6" i="1" s="1"/>
  <c r="J6" i="1"/>
  <c r="H6" i="1"/>
  <c r="F6" i="1"/>
  <c r="S6" i="1" s="1"/>
  <c r="U6" i="1"/>
  <c r="T6" i="1"/>
  <c r="N3" i="1"/>
  <c r="W3" i="1" s="1"/>
  <c r="L3" i="1"/>
  <c r="J3" i="1"/>
  <c r="U3" i="1" s="1"/>
  <c r="F3" i="1"/>
  <c r="S3" i="1" s="1"/>
  <c r="H3" i="1"/>
  <c r="T3" i="1"/>
  <c r="V3" i="1"/>
  <c r="N5" i="1"/>
  <c r="W5" i="1" s="1"/>
  <c r="L5" i="1"/>
  <c r="V5" i="1" s="1"/>
  <c r="J5" i="1"/>
  <c r="U5" i="1" s="1"/>
  <c r="H5" i="1"/>
  <c r="T5" i="1" s="1"/>
  <c r="F5" i="1"/>
  <c r="S5" i="1" s="1"/>
  <c r="N4" i="1"/>
  <c r="W4" i="1" s="1"/>
  <c r="L4" i="1"/>
  <c r="V4" i="1" s="1"/>
  <c r="J4" i="1"/>
  <c r="U4" i="1" s="1"/>
  <c r="H4" i="1"/>
  <c r="T4" i="1" s="1"/>
  <c r="F4" i="1"/>
  <c r="S4" i="1" s="1"/>
  <c r="H12" i="8" l="1"/>
  <c r="E13" i="8"/>
  <c r="H25" i="7"/>
  <c r="D88" i="7"/>
  <c r="H88" i="7" s="1"/>
  <c r="H59" i="7"/>
  <c r="H38" i="7"/>
  <c r="H86" i="7"/>
  <c r="H28" i="7"/>
  <c r="H63" i="7"/>
  <c r="H30" i="7"/>
  <c r="H64" i="7"/>
  <c r="H21" i="7"/>
  <c r="H31" i="7"/>
  <c r="H55" i="7"/>
  <c r="H66" i="7"/>
  <c r="H22" i="7"/>
  <c r="H33" i="7"/>
  <c r="H46" i="7"/>
  <c r="H56" i="7"/>
  <c r="H23" i="7"/>
  <c r="H47" i="7"/>
  <c r="G8" i="8"/>
  <c r="D81" i="7"/>
  <c r="H80" i="7"/>
  <c r="H39" i="7"/>
  <c r="H41" i="7"/>
  <c r="H42" i="7"/>
  <c r="D14" i="7"/>
  <c r="H13" i="7"/>
  <c r="G8" i="7"/>
  <c r="R10" i="1"/>
  <c r="R8" i="1"/>
  <c r="R7" i="1"/>
  <c r="R6" i="1"/>
  <c r="R3" i="1"/>
  <c r="R5" i="1"/>
  <c r="R4" i="1"/>
  <c r="H13" i="8" l="1"/>
  <c r="E14" i="8"/>
  <c r="D82" i="7"/>
  <c r="H82" i="7" s="1"/>
  <c r="H81" i="7"/>
  <c r="D15" i="7"/>
  <c r="H14" i="7"/>
  <c r="E15" i="8" l="1"/>
  <c r="H14" i="8"/>
  <c r="D16" i="7"/>
  <c r="D17" i="7" s="1"/>
  <c r="H15" i="7"/>
  <c r="E16" i="8" l="1"/>
  <c r="H15" i="8"/>
  <c r="D18" i="7"/>
  <c r="H18" i="7" s="1"/>
  <c r="H17" i="7"/>
  <c r="E17" i="8" l="1"/>
  <c r="H16" i="8"/>
  <c r="E18" i="8" l="1"/>
  <c r="H17" i="8"/>
  <c r="E19" i="8" l="1"/>
  <c r="H18" i="8"/>
  <c r="E20" i="8" l="1"/>
  <c r="H20" i="8" s="1"/>
  <c r="H19" i="8"/>
</calcChain>
</file>

<file path=xl/sharedStrings.xml><?xml version="1.0" encoding="utf-8"?>
<sst xmlns="http://schemas.openxmlformats.org/spreadsheetml/2006/main" count="66" uniqueCount="45">
  <si>
    <t>Run</t>
  </si>
  <si>
    <t>step</t>
  </si>
  <si>
    <t>xbeq</t>
  </si>
  <si>
    <t>time,  Myr</t>
  </si>
  <si>
    <t>xA, km</t>
  </si>
  <si>
    <t>yA, km</t>
  </si>
  <si>
    <t>rROT,km</t>
  </si>
  <si>
    <t>yROT,km</t>
  </si>
  <si>
    <t>xROT,km</t>
  </si>
  <si>
    <t>xB, km</t>
  </si>
  <si>
    <t>yB, km</t>
  </si>
  <si>
    <t>xC, km</t>
  </si>
  <si>
    <t>yC, km</t>
  </si>
  <si>
    <t>xD, km</t>
  </si>
  <si>
    <t>yD, km</t>
  </si>
  <si>
    <t>xE, km</t>
  </si>
  <si>
    <t>yE, km</t>
  </si>
  <si>
    <t>measured</t>
  </si>
  <si>
    <t>ERROR</t>
  </si>
  <si>
    <t>A</t>
  </si>
  <si>
    <t>B</t>
  </si>
  <si>
    <t>C</t>
  </si>
  <si>
    <t>D</t>
  </si>
  <si>
    <t>E</t>
  </si>
  <si>
    <t>SUM</t>
  </si>
  <si>
    <t>segmentation</t>
  </si>
  <si>
    <t>no</t>
  </si>
  <si>
    <t>yes</t>
  </si>
  <si>
    <t>X</t>
  </si>
  <si>
    <t>Y</t>
  </si>
  <si>
    <t>A1-A2, vp</t>
  </si>
  <si>
    <t>Slab length</t>
  </si>
  <si>
    <t>km</t>
  </si>
  <si>
    <t>Slab Depth</t>
  </si>
  <si>
    <t>A1-A2, vs</t>
  </si>
  <si>
    <t>B1-B2, vp</t>
  </si>
  <si>
    <t>B1-B2, vs</t>
  </si>
  <si>
    <t>C1-C2, vp</t>
  </si>
  <si>
    <t>C1-C2, vs</t>
  </si>
  <si>
    <t>D1-D2, vp</t>
  </si>
  <si>
    <t>D1-D2, vs</t>
  </si>
  <si>
    <t>E1-E2,vp</t>
  </si>
  <si>
    <t>E1-E2, vs</t>
  </si>
  <si>
    <t>11.65 Myr</t>
  </si>
  <si>
    <t>segments,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</si>
</sst>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10519974215161E-2"/>
          <c:y val="4.830347099469709E-2"/>
          <c:w val="0.89768695515967922"/>
          <c:h val="0.87765768118270926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Fig.4b_xbeq_segments!$A$11</c:f>
              <c:strCache>
                <c:ptCount val="1"/>
                <c:pt idx="0">
                  <c:v>xbeq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1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Fig.4b_xbeq_segments!$H$12:$H$20</c:f>
              <c:numCache>
                <c:formatCode>General</c:formatCode>
                <c:ptCount val="9"/>
                <c:pt idx="0">
                  <c:v>201.34534405153974</c:v>
                </c:pt>
                <c:pt idx="1">
                  <c:v>352.35929681161633</c:v>
                </c:pt>
                <c:pt idx="2">
                  <c:v>497.79171750678938</c:v>
                </c:pt>
                <c:pt idx="3">
                  <c:v>671.49086646309411</c:v>
                </c:pt>
                <c:pt idx="4">
                  <c:v>823.7751346986895</c:v>
                </c:pt>
                <c:pt idx="5">
                  <c:v>963.76461118828865</c:v>
                </c:pt>
                <c:pt idx="6">
                  <c:v>1118.7060309794294</c:v>
                </c:pt>
                <c:pt idx="7">
                  <c:v>1315.2354430643718</c:v>
                </c:pt>
                <c:pt idx="8">
                  <c:v>1626.8568275489197</c:v>
                </c:pt>
              </c:numCache>
            </c:numRef>
          </c:xVal>
          <c:yVal>
            <c:numRef>
              <c:f>Fig.4b_xbeq_segments!$I$12:$I$20</c:f>
              <c:numCache>
                <c:formatCode>General</c:formatCode>
                <c:ptCount val="9"/>
                <c:pt idx="0">
                  <c:v>41.9921875</c:v>
                </c:pt>
                <c:pt idx="1">
                  <c:v>82.03125</c:v>
                </c:pt>
                <c:pt idx="2">
                  <c:v>170.8984375</c:v>
                </c:pt>
                <c:pt idx="3">
                  <c:v>313.4765625</c:v>
                </c:pt>
                <c:pt idx="4">
                  <c:v>456.0546875</c:v>
                </c:pt>
                <c:pt idx="5">
                  <c:v>592.7734375</c:v>
                </c:pt>
                <c:pt idx="6">
                  <c:v>626.953125</c:v>
                </c:pt>
                <c:pt idx="7">
                  <c:v>592.7734375</c:v>
                </c:pt>
                <c:pt idx="8">
                  <c:v>601.5625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10-7440-B2B7-33F81A50D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83087"/>
        <c:axId val="1652096831"/>
      </c:scatterChart>
      <c:valAx>
        <c:axId val="1651683087"/>
        <c:scaling>
          <c:orientation val="maxMin"/>
          <c:max val="1700"/>
          <c:min val="0"/>
        </c:scaling>
        <c:delete val="0"/>
        <c:axPos val="t"/>
        <c:numFmt formatCode="General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2096831"/>
        <c:crosses val="autoZero"/>
        <c:crossBetween val="midCat"/>
        <c:minorUnit val="50"/>
      </c:valAx>
      <c:valAx>
        <c:axId val="1652096831"/>
        <c:scaling>
          <c:orientation val="maxMin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83087"/>
        <c:crosses val="max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1" r="0.1" t="0.75" header="0.3" footer="0.3"/>
    <c:pageSetup paperSize="9" orientation="portrait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10519974215161E-2"/>
          <c:y val="4.830347099469709E-2"/>
          <c:w val="0.89768695515967922"/>
          <c:h val="0.87765768118270926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Fig.4d_Tomography!$A$11</c:f>
              <c:strCache>
                <c:ptCount val="1"/>
                <c:pt idx="0">
                  <c:v>A1-A2, vp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7030A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5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Fig.4d_Tomography!$H$12:$H$18</c:f>
              <c:numCache>
                <c:formatCode>General</c:formatCode>
                <c:ptCount val="7"/>
                <c:pt idx="1">
                  <c:v>778.31068446556412</c:v>
                </c:pt>
                <c:pt idx="2">
                  <c:v>1016.2982557381877</c:v>
                </c:pt>
                <c:pt idx="3">
                  <c:v>1263.2964928702204</c:v>
                </c:pt>
                <c:pt idx="5">
                  <c:v>1658.1748949698169</c:v>
                </c:pt>
                <c:pt idx="6">
                  <c:v>2248.5353519525834</c:v>
                </c:pt>
              </c:numCache>
            </c:numRef>
          </c:xVal>
          <c:yVal>
            <c:numRef>
              <c:f>Fig.4d_Tomography!$I$12:$I$18</c:f>
              <c:numCache>
                <c:formatCode>General</c:formatCode>
                <c:ptCount val="7"/>
                <c:pt idx="1">
                  <c:v>257.87484517771685</c:v>
                </c:pt>
                <c:pt idx="2">
                  <c:v>354.04984491622901</c:v>
                </c:pt>
                <c:pt idx="3">
                  <c:v>458.44504021447722</c:v>
                </c:pt>
                <c:pt idx="5">
                  <c:v>557.8727090264025</c:v>
                </c:pt>
                <c:pt idx="6">
                  <c:v>547.49483210161134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83-334D-85F1-6B2C4E40DBFE}"/>
            </c:ext>
          </c:extLst>
        </c:ser>
        <c:ser>
          <c:idx val="1"/>
          <c:order val="1"/>
          <c:tx>
            <c:strRef>
              <c:f>Fig.4d_Tomography!$A$20</c:f>
              <c:strCache>
                <c:ptCount val="1"/>
                <c:pt idx="0">
                  <c:v>A1-A2, vs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noFill/>
              <a:ln w="190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5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Fig.4d_Tomography!$H$20:$H$26</c:f>
              <c:numCache>
                <c:formatCode>General</c:formatCode>
                <c:ptCount val="7"/>
                <c:pt idx="1">
                  <c:v>796.99819113934359</c:v>
                </c:pt>
                <c:pt idx="2">
                  <c:v>1012.0944826517748</c:v>
                </c:pt>
                <c:pt idx="3">
                  <c:v>1214.7513318631877</c:v>
                </c:pt>
                <c:pt idx="5">
                  <c:v>1653.1518929348169</c:v>
                </c:pt>
                <c:pt idx="6">
                  <c:v>2060.8437515338933</c:v>
                </c:pt>
              </c:numCache>
            </c:numRef>
          </c:xVal>
          <c:yVal>
            <c:numRef>
              <c:f>Fig.4d_Tomography!$I$20:$I$26</c:f>
              <c:numCache>
                <c:formatCode>General</c:formatCode>
                <c:ptCount val="7"/>
                <c:pt idx="1">
                  <c:v>266.0781935828312</c:v>
                </c:pt>
                <c:pt idx="2">
                  <c:v>348.89648225195583</c:v>
                </c:pt>
                <c:pt idx="3">
                  <c:v>442.35924932975871</c:v>
                </c:pt>
                <c:pt idx="5">
                  <c:v>549.7024683017512</c:v>
                </c:pt>
                <c:pt idx="6">
                  <c:v>556.33095299590605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D83-334D-85F1-6B2C4E40DBFE}"/>
            </c:ext>
          </c:extLst>
        </c:ser>
        <c:ser>
          <c:idx val="2"/>
          <c:order val="2"/>
          <c:tx>
            <c:strRef>
              <c:f>Fig.4d_Tomography!$A$28</c:f>
              <c:strCache>
                <c:ptCount val="1"/>
                <c:pt idx="0">
                  <c:v>B1-B2, vp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0"/>
            <c:spPr>
              <a:solidFill>
                <a:srgbClr val="00B0F0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5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Fig.4d_Tomography!$H$28:$H$35</c:f>
              <c:numCache>
                <c:formatCode>General</c:formatCode>
                <c:ptCount val="8"/>
                <c:pt idx="0">
                  <c:v>491.79453962048638</c:v>
                </c:pt>
                <c:pt idx="2">
                  <c:v>819.79983594164526</c:v>
                </c:pt>
                <c:pt idx="3">
                  <c:v>1080.1987112572074</c:v>
                </c:pt>
                <c:pt idx="5">
                  <c:v>1482.9960544920264</c:v>
                </c:pt>
                <c:pt idx="6">
                  <c:v>1828.5078756934749</c:v>
                </c:pt>
                <c:pt idx="7">
                  <c:v>2158.0485521010387</c:v>
                </c:pt>
              </c:numCache>
            </c:numRef>
          </c:xVal>
          <c:yVal>
            <c:numRef>
              <c:f>Fig.4d_Tomography!$I$28:$I$35</c:f>
              <c:numCache>
                <c:formatCode>General</c:formatCode>
                <c:ptCount val="8"/>
                <c:pt idx="0">
                  <c:v>198.33706957835582</c:v>
                </c:pt>
                <c:pt idx="2">
                  <c:v>313.71874736872741</c:v>
                </c:pt>
                <c:pt idx="3">
                  <c:v>439.67828418230562</c:v>
                </c:pt>
                <c:pt idx="5">
                  <c:v>542.21815893649762</c:v>
                </c:pt>
                <c:pt idx="6">
                  <c:v>549.04176404963039</c:v>
                </c:pt>
                <c:pt idx="7">
                  <c:v>533.08752154784747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D83-334D-85F1-6B2C4E40DBFE}"/>
            </c:ext>
          </c:extLst>
        </c:ser>
        <c:ser>
          <c:idx val="3"/>
          <c:order val="3"/>
          <c:tx>
            <c:strRef>
              <c:f>Fig.4d_Tomography!$A$37</c:f>
              <c:strCache>
                <c:ptCount val="1"/>
                <c:pt idx="0">
                  <c:v>B1-B2, vs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0"/>
            <c:spPr>
              <a:noFill/>
              <a:ln w="19050">
                <a:solidFill>
                  <a:schemeClr val="tx1"/>
                </a:solidFill>
              </a:ln>
              <a:effectLst/>
            </c:spPr>
          </c:marker>
          <c:xVal>
            <c:numRef>
              <c:f>Fig.4d_Tomography!$H$37:$H$43</c:f>
              <c:numCache>
                <c:formatCode>General</c:formatCode>
                <c:ptCount val="7"/>
                <c:pt idx="1">
                  <c:v>813.87826330181031</c:v>
                </c:pt>
                <c:pt idx="2">
                  <c:v>1013.4256527487636</c:v>
                </c:pt>
                <c:pt idx="4">
                  <c:v>1467.0111247389395</c:v>
                </c:pt>
                <c:pt idx="5">
                  <c:v>1815.5056583216585</c:v>
                </c:pt>
                <c:pt idx="6">
                  <c:v>2145.0463347292221</c:v>
                </c:pt>
              </c:numCache>
            </c:numRef>
          </c:xVal>
          <c:yVal>
            <c:numRef>
              <c:f>Fig.4d_Tomography!$I$37:$I$43</c:f>
              <c:numCache>
                <c:formatCode>General</c:formatCode>
                <c:ptCount val="7"/>
                <c:pt idx="1">
                  <c:v>313.85618257422567</c:v>
                </c:pt>
                <c:pt idx="2">
                  <c:v>420.91152815013407</c:v>
                </c:pt>
                <c:pt idx="4">
                  <c:v>534.48118158944703</c:v>
                </c:pt>
                <c:pt idx="5">
                  <c:v>549.53900162226091</c:v>
                </c:pt>
                <c:pt idx="6">
                  <c:v>541.4222224713925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D83-334D-85F1-6B2C4E40DBFE}"/>
            </c:ext>
          </c:extLst>
        </c:ser>
        <c:ser>
          <c:idx val="4"/>
          <c:order val="4"/>
          <c:tx>
            <c:strRef>
              <c:f>Fig.4d_Tomography!$A$45</c:f>
              <c:strCache>
                <c:ptCount val="1"/>
                <c:pt idx="0">
                  <c:v>C1-C2, vp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5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Fig.4d_Tomography!$H$45:$H$52</c:f>
              <c:numCache>
                <c:formatCode>General</c:formatCode>
                <c:ptCount val="8"/>
                <c:pt idx="1">
                  <c:v>430.48698139146597</c:v>
                </c:pt>
                <c:pt idx="2">
                  <c:v>713.87146520016165</c:v>
                </c:pt>
                <c:pt idx="3">
                  <c:v>1037.1140444026109</c:v>
                </c:pt>
                <c:pt idx="5">
                  <c:v>1443.589686806311</c:v>
                </c:pt>
                <c:pt idx="6">
                  <c:v>1749.5135378554155</c:v>
                </c:pt>
                <c:pt idx="7">
                  <c:v>2074.8064308334137</c:v>
                </c:pt>
              </c:numCache>
            </c:numRef>
          </c:xVal>
          <c:yVal>
            <c:numRef>
              <c:f>Fig.4d_Tomography!$I$45:$I$52</c:f>
              <c:numCache>
                <c:formatCode>General</c:formatCode>
                <c:ptCount val="8"/>
                <c:pt idx="1">
                  <c:v>169.94020366477724</c:v>
                </c:pt>
                <c:pt idx="2">
                  <c:v>297.69579930276268</c:v>
                </c:pt>
                <c:pt idx="3">
                  <c:v>469.17656064218204</c:v>
                </c:pt>
                <c:pt idx="5">
                  <c:v>576.71293111466048</c:v>
                </c:pt>
                <c:pt idx="6">
                  <c:v>565.30233772021006</c:v>
                </c:pt>
                <c:pt idx="7">
                  <c:v>529.4821324870901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D83-334D-85F1-6B2C4E40DBFE}"/>
            </c:ext>
          </c:extLst>
        </c:ser>
        <c:ser>
          <c:idx val="5"/>
          <c:order val="5"/>
          <c:tx>
            <c:strRef>
              <c:f>Fig.4d_Tomography!$A$54</c:f>
              <c:strCache>
                <c:ptCount val="1"/>
                <c:pt idx="0">
                  <c:v>C1-C2, vs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noFill/>
              <a:ln w="190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5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Fig.4d_Tomography!$H$54:$H$60</c:f>
              <c:numCache>
                <c:formatCode>General</c:formatCode>
                <c:ptCount val="7"/>
                <c:pt idx="1">
                  <c:v>733.26499559699823</c:v>
                </c:pt>
                <c:pt idx="2">
                  <c:v>972.05156454236533</c:v>
                </c:pt>
                <c:pt idx="4">
                  <c:v>1449.8895511406988</c:v>
                </c:pt>
                <c:pt idx="5">
                  <c:v>1745.1002152900987</c:v>
                </c:pt>
                <c:pt idx="6">
                  <c:v>2059.3340347400222</c:v>
                </c:pt>
              </c:numCache>
            </c:numRef>
          </c:xVal>
          <c:yVal>
            <c:numRef>
              <c:f>Fig.4d_Tomography!$I$54:$I$60</c:f>
              <c:numCache>
                <c:formatCode>General</c:formatCode>
                <c:ptCount val="7"/>
                <c:pt idx="1">
                  <c:v>308.49743750560316</c:v>
                </c:pt>
                <c:pt idx="2">
                  <c:v>428.9544235924933</c:v>
                </c:pt>
                <c:pt idx="4">
                  <c:v>585.48866137080734</c:v>
                </c:pt>
                <c:pt idx="5">
                  <c:v>566.66750521636038</c:v>
                </c:pt>
                <c:pt idx="6">
                  <c:v>536.42086312378683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D83-334D-85F1-6B2C4E40DBFE}"/>
            </c:ext>
          </c:extLst>
        </c:ser>
        <c:ser>
          <c:idx val="6"/>
          <c:order val="6"/>
          <c:tx>
            <c:strRef>
              <c:f>Fig.4d_Tomography!$A$62</c:f>
              <c:strCache>
                <c:ptCount val="1"/>
                <c:pt idx="0">
                  <c:v>D1-D2, vp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0"/>
            <c:spPr>
              <a:solidFill>
                <a:srgbClr val="FF0000"/>
              </a:solidFill>
              <a:ln w="12700">
                <a:solidFill>
                  <a:schemeClr val="tx1"/>
                </a:solidFill>
              </a:ln>
              <a:effectLst/>
            </c:spPr>
          </c:marker>
          <c:xVal>
            <c:numRef>
              <c:f>Fig.4d_Tomography!$H$62:$H$68</c:f>
              <c:numCache>
                <c:formatCode>General</c:formatCode>
                <c:ptCount val="7"/>
                <c:pt idx="1">
                  <c:v>716.17164986907983</c:v>
                </c:pt>
                <c:pt idx="2">
                  <c:v>989.18290173183516</c:v>
                </c:pt>
                <c:pt idx="4">
                  <c:v>1476.8603465953715</c:v>
                </c:pt>
                <c:pt idx="6">
                  <c:v>2059.5354852563141</c:v>
                </c:pt>
              </c:numCache>
            </c:numRef>
          </c:xVal>
          <c:yVal>
            <c:numRef>
              <c:f>Fig.4d_Tomography!$I$62:$I$68</c:f>
              <c:numCache>
                <c:formatCode>General</c:formatCode>
                <c:ptCount val="7"/>
                <c:pt idx="1">
                  <c:v>306.05304435024851</c:v>
                </c:pt>
                <c:pt idx="2">
                  <c:v>461.12600536193031</c:v>
                </c:pt>
                <c:pt idx="4">
                  <c:v>560.47562569286606</c:v>
                </c:pt>
                <c:pt idx="6">
                  <c:v>558.9603380411271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2D83-334D-85F1-6B2C4E40DBFE}"/>
            </c:ext>
          </c:extLst>
        </c:ser>
        <c:ser>
          <c:idx val="7"/>
          <c:order val="7"/>
          <c:tx>
            <c:strRef>
              <c:f>Fig.4d_Tomography!$A$70</c:f>
              <c:strCache>
                <c:ptCount val="1"/>
                <c:pt idx="0">
                  <c:v>D1-D2, vs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0"/>
            <c:spPr>
              <a:noFill/>
              <a:ln w="1270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5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Fig.4d_Tomography!$H$70:$H$77</c:f>
              <c:numCache>
                <c:formatCode>General</c:formatCode>
                <c:ptCount val="8"/>
                <c:pt idx="2">
                  <c:v>998.79167961838175</c:v>
                </c:pt>
                <c:pt idx="4">
                  <c:v>1460.9789377747579</c:v>
                </c:pt>
                <c:pt idx="5">
                  <c:v>1710.6687812466089</c:v>
                </c:pt>
                <c:pt idx="7">
                  <c:v>2061.8696999995373</c:v>
                </c:pt>
              </c:numCache>
            </c:numRef>
          </c:xVal>
          <c:yVal>
            <c:numRef>
              <c:f>Fig.4d_Tomography!$I$70:$I$77</c:f>
              <c:numCache>
                <c:formatCode>General</c:formatCode>
                <c:ptCount val="8"/>
                <c:pt idx="2">
                  <c:v>461.13379879940794</c:v>
                </c:pt>
                <c:pt idx="4">
                  <c:v>559.50014810479468</c:v>
                </c:pt>
                <c:pt idx="5">
                  <c:v>541.27617382920255</c:v>
                </c:pt>
                <c:pt idx="7">
                  <c:v>557.33132268895588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D83-334D-85F1-6B2C4E40DBFE}"/>
            </c:ext>
          </c:extLst>
        </c:ser>
        <c:ser>
          <c:idx val="8"/>
          <c:order val="8"/>
          <c:tx>
            <c:strRef>
              <c:f>Fig.4d_Tomography!$A$79</c:f>
              <c:strCache>
                <c:ptCount val="1"/>
                <c:pt idx="0">
                  <c:v>E1-E2,vp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10"/>
            <c:spPr>
              <a:solidFill>
                <a:schemeClr val="accent6"/>
              </a:solidFill>
              <a:ln w="3810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5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Fig.4d_Tomography!$H$79:$H$82</c:f>
              <c:numCache>
                <c:formatCode>General</c:formatCode>
                <c:ptCount val="4"/>
                <c:pt idx="0">
                  <c:v>671.59648515232971</c:v>
                </c:pt>
                <c:pt idx="1">
                  <c:v>1264.2353376287747</c:v>
                </c:pt>
                <c:pt idx="2">
                  <c:v>1622.573183365163</c:v>
                </c:pt>
                <c:pt idx="3">
                  <c:v>2044.2268724018923</c:v>
                </c:pt>
              </c:numCache>
            </c:numRef>
          </c:xVal>
          <c:yVal>
            <c:numRef>
              <c:f>Fig.4d_Tomography!$I$79:$I$82</c:f>
              <c:numCache>
                <c:formatCode>General</c:formatCode>
                <c:ptCount val="4"/>
                <c:pt idx="0">
                  <c:v>295.10108108990914</c:v>
                </c:pt>
                <c:pt idx="1">
                  <c:v>533.75450861617162</c:v>
                </c:pt>
                <c:pt idx="2">
                  <c:v>557.0023671134677</c:v>
                </c:pt>
                <c:pt idx="3">
                  <c:v>550.56476770778113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D83-334D-85F1-6B2C4E40DBFE}"/>
            </c:ext>
          </c:extLst>
        </c:ser>
        <c:ser>
          <c:idx val="9"/>
          <c:order val="9"/>
          <c:tx>
            <c:strRef>
              <c:f>Fig.4d_Tomography!$A$84</c:f>
              <c:strCache>
                <c:ptCount val="1"/>
                <c:pt idx="0">
                  <c:v>E1-E2, vs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10"/>
            <c:spPr>
              <a:noFill/>
              <a:ln w="3810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fixedVal"/>
            <c:noEndCap val="0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0"/>
            <c:val val="5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Fig.4d_Tomography!$H$84:$H$88</c:f>
              <c:numCache>
                <c:formatCode>General</c:formatCode>
                <c:ptCount val="5"/>
                <c:pt idx="0">
                  <c:v>785.59598520699467</c:v>
                </c:pt>
                <c:pt idx="2">
                  <c:v>1394.8694685383202</c:v>
                </c:pt>
                <c:pt idx="3">
                  <c:v>1623.6329428545866</c:v>
                </c:pt>
                <c:pt idx="4">
                  <c:v>2091.5208916238994</c:v>
                </c:pt>
              </c:numCache>
            </c:numRef>
          </c:xVal>
          <c:yVal>
            <c:numRef>
              <c:f>Fig.4d_Tomography!$I$84:$I$88</c:f>
              <c:numCache>
                <c:formatCode>General</c:formatCode>
                <c:ptCount val="5"/>
                <c:pt idx="0">
                  <c:v>337.81224716215007</c:v>
                </c:pt>
                <c:pt idx="2">
                  <c:v>545.35075136488604</c:v>
                </c:pt>
                <c:pt idx="3">
                  <c:v>564.00396090016545</c:v>
                </c:pt>
                <c:pt idx="4">
                  <c:v>556.32449315773533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2D83-334D-85F1-6B2C4E40D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83087"/>
        <c:axId val="1652096831"/>
      </c:scatterChart>
      <c:valAx>
        <c:axId val="1651683087"/>
        <c:scaling>
          <c:orientation val="maxMin"/>
          <c:max val="2500"/>
          <c:min val="0"/>
        </c:scaling>
        <c:delete val="0"/>
        <c:axPos val="t"/>
        <c:numFmt formatCode="General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2096831"/>
        <c:crosses val="autoZero"/>
        <c:crossBetween val="midCat"/>
        <c:minorUnit val="50"/>
      </c:valAx>
      <c:valAx>
        <c:axId val="1652096831"/>
        <c:scaling>
          <c:orientation val="maxMin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83087"/>
        <c:crosses val="max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1" r="0.1" t="0.75" header="0.3" footer="0.3"/>
    <c:pageSetup paperSize="9" orientation="portrait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127000</xdr:rowOff>
    </xdr:from>
    <xdr:to>
      <xdr:col>8</xdr:col>
      <xdr:colOff>50800</xdr:colOff>
      <xdr:row>35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C7D2FE-EEEC-7340-A7D9-40E4E513C9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165100</xdr:rowOff>
    </xdr:from>
    <xdr:to>
      <xdr:col>8</xdr:col>
      <xdr:colOff>50800</xdr:colOff>
      <xdr:row>34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5731E1-AD1A-C144-8DA1-C3187FAA0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C2C0-E466-5D4B-9716-21E05BF64389}">
  <dimension ref="A1:W10"/>
  <sheetViews>
    <sheetView workbookViewId="0">
      <selection activeCell="A2" sqref="A2:F10"/>
    </sheetView>
  </sheetViews>
  <sheetFormatPr baseColWidth="10" defaultRowHeight="16" x14ac:dyDescent="0.2"/>
  <sheetData>
    <row r="1" spans="1:23" x14ac:dyDescent="0.2">
      <c r="E1" t="s">
        <v>17</v>
      </c>
      <c r="R1" t="s">
        <v>18</v>
      </c>
    </row>
    <row r="2" spans="1:23" x14ac:dyDescent="0.2">
      <c r="A2" t="s">
        <v>0</v>
      </c>
      <c r="B2" t="s">
        <v>1</v>
      </c>
      <c r="C2" t="s">
        <v>25</v>
      </c>
      <c r="D2" t="s">
        <v>3</v>
      </c>
      <c r="E2" t="s">
        <v>4</v>
      </c>
      <c r="F2" t="s">
        <v>5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8</v>
      </c>
      <c r="P2" t="s">
        <v>7</v>
      </c>
      <c r="Q2" t="s">
        <v>6</v>
      </c>
      <c r="R2" t="s">
        <v>24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</row>
    <row r="3" spans="1:23" x14ac:dyDescent="0.2">
      <c r="A3" t="s">
        <v>2</v>
      </c>
      <c r="B3">
        <v>90</v>
      </c>
      <c r="C3" t="s">
        <v>26</v>
      </c>
      <c r="D3">
        <v>7.5037000000000003</v>
      </c>
      <c r="E3">
        <v>1400</v>
      </c>
      <c r="F3">
        <f>85/1700*300</f>
        <v>15</v>
      </c>
      <c r="G3">
        <v>1350</v>
      </c>
      <c r="H3">
        <f>92/1700*300</f>
        <v>16.235294117647058</v>
      </c>
      <c r="I3">
        <v>1300</v>
      </c>
      <c r="J3">
        <f>115/1700*300</f>
        <v>20.294117647058822</v>
      </c>
      <c r="K3">
        <v>1250</v>
      </c>
      <c r="L3">
        <f>150/1700*300</f>
        <v>26.47058823529412</v>
      </c>
      <c r="M3">
        <v>1200</v>
      </c>
      <c r="N3">
        <f>196/1700*300</f>
        <v>34.588235294117645</v>
      </c>
      <c r="O3">
        <v>1401.4694547315553</v>
      </c>
      <c r="P3">
        <v>1050.8491490585136</v>
      </c>
      <c r="Q3">
        <v>1035.7672066937262</v>
      </c>
      <c r="R3">
        <f t="shared" ref="R3:R8" si="0">SUM(S3:W3)</f>
        <v>0.21171075869242939</v>
      </c>
      <c r="S3">
        <f t="shared" ref="S3:S8" si="1">(((E3-$O3)^2+(F3-$P3)^2)^0.5-$Q3)^2</f>
        <v>6.8864517847929815E-3</v>
      </c>
      <c r="T3">
        <f t="shared" ref="T3:T8" si="2">(((G3-$O3)^2+(H3-$P3)^2)^0.5-$Q3)^2</f>
        <v>1.5900084388664897E-2</v>
      </c>
      <c r="U3">
        <f t="shared" ref="U3:U8" si="3">(((I3-$O3)^2+(J3-$P3)^2)^0.5-$Q3)^2</f>
        <v>5.2364626140575951E-2</v>
      </c>
      <c r="V3">
        <f t="shared" ref="V3:V8" si="4">(((K3-$O3)^2+(L3-$P3)^2)^0.5-$Q3)^2</f>
        <v>6.2851469123140685E-2</v>
      </c>
      <c r="W3">
        <f t="shared" ref="W3:W8" si="5">(((M3-$O3)^2+(N3-$P3)^2)^0.5-$Q3)^2</f>
        <v>7.3708127255254885E-2</v>
      </c>
    </row>
    <row r="4" spans="1:23" x14ac:dyDescent="0.2">
      <c r="A4" t="s">
        <v>2</v>
      </c>
      <c r="B4">
        <v>100</v>
      </c>
      <c r="C4" t="s">
        <v>26</v>
      </c>
      <c r="D4">
        <v>8.5037000000000003</v>
      </c>
      <c r="E4">
        <v>1400</v>
      </c>
      <c r="F4">
        <f>49/974*300</f>
        <v>15.09240246406571</v>
      </c>
      <c r="G4">
        <v>1350</v>
      </c>
      <c r="H4">
        <f>52/974*300</f>
        <v>16.016427104722794</v>
      </c>
      <c r="I4">
        <v>1300</v>
      </c>
      <c r="J4">
        <f>65/974*300</f>
        <v>20.020533880903493</v>
      </c>
      <c r="K4">
        <v>1250</v>
      </c>
      <c r="L4">
        <f>88/974*300</f>
        <v>27.104722792607806</v>
      </c>
      <c r="M4">
        <v>1200</v>
      </c>
      <c r="N4">
        <f>120/974*300</f>
        <v>36.960985626283367</v>
      </c>
      <c r="O4">
        <v>1389.8278440286592</v>
      </c>
      <c r="P4">
        <v>844.37101027874189</v>
      </c>
      <c r="Q4">
        <v>829.28965453491423</v>
      </c>
      <c r="R4">
        <f t="shared" si="0"/>
        <v>4.6801367628456068E-2</v>
      </c>
      <c r="S4">
        <f t="shared" si="1"/>
        <v>2.6356049368740659E-3</v>
      </c>
      <c r="T4">
        <f t="shared" si="2"/>
        <v>4.7745072905560682E-4</v>
      </c>
      <c r="U4">
        <f t="shared" si="3"/>
        <v>3.5330560719501569E-3</v>
      </c>
      <c r="V4">
        <f t="shared" si="4"/>
        <v>2.1881275593747404E-2</v>
      </c>
      <c r="W4">
        <f t="shared" si="5"/>
        <v>1.8273980296828835E-2</v>
      </c>
    </row>
    <row r="5" spans="1:23" x14ac:dyDescent="0.2">
      <c r="A5" t="s">
        <v>2</v>
      </c>
      <c r="B5">
        <v>110</v>
      </c>
      <c r="C5" t="s">
        <v>26</v>
      </c>
      <c r="D5">
        <v>9.5037000000000003</v>
      </c>
      <c r="E5">
        <v>1400</v>
      </c>
      <c r="F5">
        <f>83/1700*300</f>
        <v>14.647058823529411</v>
      </c>
      <c r="G5">
        <v>1350</v>
      </c>
      <c r="H5">
        <f>92/1700*300</f>
        <v>16.235294117647058</v>
      </c>
      <c r="I5">
        <v>1300</v>
      </c>
      <c r="J5">
        <f>117/1700*300</f>
        <v>20.647058823529409</v>
      </c>
      <c r="K5">
        <v>1250</v>
      </c>
      <c r="L5">
        <f>169/1700*300</f>
        <v>29.823529411764707</v>
      </c>
      <c r="M5">
        <v>1200</v>
      </c>
      <c r="N5">
        <f>242/1700*300</f>
        <v>42.705882352941181</v>
      </c>
      <c r="O5">
        <v>1386.6375846532333</v>
      </c>
      <c r="P5">
        <v>649.05503347853266</v>
      </c>
      <c r="Q5">
        <v>634.26567484806583</v>
      </c>
      <c r="R5">
        <f t="shared" si="0"/>
        <v>0.28072693908265123</v>
      </c>
      <c r="S5">
        <f t="shared" si="1"/>
        <v>8.0094217377970581E-2</v>
      </c>
      <c r="T5">
        <f t="shared" si="2"/>
        <v>0.14918303720212106</v>
      </c>
      <c r="U5">
        <f t="shared" si="3"/>
        <v>7.4784256130424167E-3</v>
      </c>
      <c r="V5">
        <f t="shared" si="4"/>
        <v>1.9136130282154697E-2</v>
      </c>
      <c r="W5">
        <f t="shared" si="5"/>
        <v>2.4835128607362474E-2</v>
      </c>
    </row>
    <row r="6" spans="1:23" x14ac:dyDescent="0.2">
      <c r="A6" t="s">
        <v>2</v>
      </c>
      <c r="B6">
        <v>120</v>
      </c>
      <c r="C6" t="s">
        <v>27</v>
      </c>
      <c r="D6">
        <v>10.414099999999999</v>
      </c>
      <c r="E6">
        <v>1400</v>
      </c>
      <c r="F6">
        <f>79/1700*300</f>
        <v>13.941176470588236</v>
      </c>
      <c r="G6">
        <v>1350</v>
      </c>
      <c r="H6">
        <f>85/1700*300</f>
        <v>15</v>
      </c>
      <c r="I6">
        <v>1300</v>
      </c>
      <c r="J6">
        <f>120/1700*300</f>
        <v>21.176470588235293</v>
      </c>
      <c r="K6">
        <v>1250</v>
      </c>
      <c r="L6">
        <f>197/1700*300</f>
        <v>34.764705882352942</v>
      </c>
      <c r="M6">
        <v>1200</v>
      </c>
      <c r="N6">
        <f>315/1700*300</f>
        <v>55.588235294117652</v>
      </c>
      <c r="O6">
        <v>1378.4220700874841</v>
      </c>
      <c r="P6">
        <v>413.35576263521648</v>
      </c>
      <c r="Q6">
        <v>399.77514348551625</v>
      </c>
      <c r="R6">
        <f t="shared" si="0"/>
        <v>0.24316514732259731</v>
      </c>
      <c r="S6">
        <f t="shared" si="1"/>
        <v>4.9230680648109336E-2</v>
      </c>
      <c r="T6">
        <f t="shared" si="2"/>
        <v>0.16543132691620951</v>
      </c>
      <c r="U6">
        <f t="shared" si="3"/>
        <v>2.8266091460121968E-2</v>
      </c>
      <c r="V6">
        <f t="shared" si="4"/>
        <v>1.6532375734599013E-5</v>
      </c>
      <c r="W6">
        <f t="shared" si="5"/>
        <v>2.2051592242189842E-4</v>
      </c>
    </row>
    <row r="7" spans="1:23" x14ac:dyDescent="0.2">
      <c r="A7" t="s">
        <v>2</v>
      </c>
      <c r="B7">
        <v>130</v>
      </c>
      <c r="C7" t="s">
        <v>27</v>
      </c>
      <c r="D7">
        <v>10.905200000000001</v>
      </c>
      <c r="E7">
        <v>1400</v>
      </c>
      <c r="F7">
        <f>98/1700*300</f>
        <v>17.294117647058822</v>
      </c>
      <c r="G7">
        <v>1350</v>
      </c>
      <c r="H7">
        <f>107/1700*300</f>
        <v>18.882352941176471</v>
      </c>
      <c r="I7">
        <v>1300</v>
      </c>
      <c r="J7">
        <f>150/1700*300</f>
        <v>26.47058823529412</v>
      </c>
      <c r="K7">
        <v>1250</v>
      </c>
      <c r="L7">
        <f>282/1700*300</f>
        <v>49.764705882352942</v>
      </c>
      <c r="M7">
        <v>1200</v>
      </c>
      <c r="N7">
        <f>480/1700*300</f>
        <v>84.705882352941174</v>
      </c>
      <c r="O7">
        <v>1376.057755053195</v>
      </c>
      <c r="P7">
        <v>277.31145794277029</v>
      </c>
      <c r="Q7">
        <v>260.80620669763806</v>
      </c>
      <c r="R7">
        <f t="shared" si="0"/>
        <v>3.431653526143994</v>
      </c>
      <c r="S7">
        <f t="shared" si="1"/>
        <v>9.6783794415793739E-2</v>
      </c>
      <c r="T7">
        <f t="shared" si="2"/>
        <v>1.1378588662577582</v>
      </c>
      <c r="U7">
        <f t="shared" si="3"/>
        <v>1.7211925253882325</v>
      </c>
      <c r="V7">
        <f t="shared" si="4"/>
        <v>0.4560473199204515</v>
      </c>
      <c r="W7">
        <f t="shared" si="5"/>
        <v>1.9771020161758284E-2</v>
      </c>
    </row>
    <row r="8" spans="1:23" x14ac:dyDescent="0.2">
      <c r="A8" t="s">
        <v>2</v>
      </c>
      <c r="B8">
        <v>140</v>
      </c>
      <c r="C8" t="s">
        <v>26</v>
      </c>
      <c r="D8">
        <v>11.1518</v>
      </c>
      <c r="E8">
        <v>1400</v>
      </c>
      <c r="F8">
        <f>92/1700*300</f>
        <v>16.235294117647058</v>
      </c>
      <c r="G8">
        <v>1350</v>
      </c>
      <c r="H8">
        <f>101/1700*300</f>
        <v>17.823529411764707</v>
      </c>
      <c r="I8">
        <v>1300</v>
      </c>
      <c r="J8">
        <f>125/1700*300</f>
        <v>22.058823529411764</v>
      </c>
      <c r="K8">
        <v>1250</v>
      </c>
      <c r="L8">
        <f>151/1700*300</f>
        <v>26.647058823529409</v>
      </c>
      <c r="M8">
        <v>1200</v>
      </c>
      <c r="N8">
        <f>207/1700*300</f>
        <v>36.529411764705884</v>
      </c>
      <c r="O8">
        <v>1386.524761705439</v>
      </c>
      <c r="P8">
        <v>901.30132849324593</v>
      </c>
      <c r="Q8">
        <v>884.55960257188292</v>
      </c>
      <c r="R8">
        <f t="shared" si="0"/>
        <v>2.1027498989803544</v>
      </c>
      <c r="S8">
        <f t="shared" si="1"/>
        <v>0.37088944419162645</v>
      </c>
      <c r="T8">
        <f t="shared" si="2"/>
        <v>0.10700880688248306</v>
      </c>
      <c r="U8">
        <f t="shared" si="3"/>
        <v>1.1448526817865434</v>
      </c>
      <c r="V8">
        <f t="shared" si="4"/>
        <v>0.47007317642851737</v>
      </c>
      <c r="W8">
        <f t="shared" si="5"/>
        <v>9.9257896911839529E-3</v>
      </c>
    </row>
    <row r="9" spans="1:23" x14ac:dyDescent="0.2">
      <c r="A9" t="s">
        <v>2</v>
      </c>
      <c r="B9">
        <v>150</v>
      </c>
      <c r="C9" t="s">
        <v>27</v>
      </c>
      <c r="D9">
        <v>11.459899999999999</v>
      </c>
      <c r="E9">
        <v>1550</v>
      </c>
      <c r="F9">
        <f>49/975*300</f>
        <v>15.076923076923077</v>
      </c>
      <c r="G9">
        <v>1500</v>
      </c>
      <c r="H9">
        <f>53/975*300</f>
        <v>16.30769230769231</v>
      </c>
      <c r="I9">
        <v>1400</v>
      </c>
      <c r="J9">
        <f>97/975*300</f>
        <v>29.846153846153847</v>
      </c>
      <c r="K9">
        <v>1300</v>
      </c>
      <c r="L9">
        <f>173/975*300</f>
        <v>53.230769230769234</v>
      </c>
      <c r="M9">
        <v>1200</v>
      </c>
      <c r="N9">
        <f>450/975*300</f>
        <v>138.46153846153848</v>
      </c>
      <c r="O9">
        <v>1491.033766397713</v>
      </c>
      <c r="P9">
        <v>423.4768244211146</v>
      </c>
      <c r="Q9">
        <v>409.57926132706223</v>
      </c>
      <c r="R9">
        <f t="shared" ref="R9" si="6">SUM(S9:W9)</f>
        <v>100.18749051239863</v>
      </c>
      <c r="S9">
        <f t="shared" ref="S9" si="7">(((E9-$O9)^2+(F9-$P9)^2)^0.5-$Q9)^2</f>
        <v>9.3364495169623094</v>
      </c>
      <c r="T9">
        <f t="shared" ref="T9" si="8">(((G9-$O9)^2+(H9-$P9)^2)^0.5-$Q9)^2</f>
        <v>5.3426572415263678</v>
      </c>
      <c r="U9">
        <f t="shared" ref="U9" si="9">(((I9-$O9)^2+(J9-$P9)^2)^0.5-$Q9)^2</f>
        <v>30.90413379176924</v>
      </c>
      <c r="V9">
        <f t="shared" ref="V9" si="10">(((K9-$O9)^2+(L9-$P9)^2)^0.5-$Q9)^2</f>
        <v>49.636525821869839</v>
      </c>
      <c r="W9">
        <f t="shared" ref="W9" si="11">(((M9-$O9)^2+(N9-$P9)^2)^0.5-$Q9)^2</f>
        <v>4.9677241402708576</v>
      </c>
    </row>
    <row r="10" spans="1:23" x14ac:dyDescent="0.2">
      <c r="A10" t="s">
        <v>2</v>
      </c>
      <c r="B10">
        <v>160</v>
      </c>
      <c r="C10" t="s">
        <v>27</v>
      </c>
      <c r="D10">
        <v>11.8286</v>
      </c>
      <c r="E10">
        <v>1550</v>
      </c>
      <c r="F10">
        <f>49/975*300</f>
        <v>15.076923076923077</v>
      </c>
      <c r="G10">
        <v>1500</v>
      </c>
      <c r="H10">
        <f>53/975*300</f>
        <v>16.30769230769231</v>
      </c>
      <c r="I10">
        <v>1400</v>
      </c>
      <c r="J10">
        <f>97/975*300</f>
        <v>29.846153846153847</v>
      </c>
      <c r="K10">
        <v>1300</v>
      </c>
      <c r="L10">
        <f>173/975*300</f>
        <v>53.230769230769234</v>
      </c>
      <c r="M10">
        <v>1200</v>
      </c>
      <c r="N10">
        <f>450/975*300</f>
        <v>138.46153846153848</v>
      </c>
      <c r="O10">
        <v>1491.033766397713</v>
      </c>
      <c r="P10">
        <v>423.4768244211146</v>
      </c>
      <c r="Q10">
        <v>409.57926132706223</v>
      </c>
      <c r="R10">
        <f t="shared" ref="R10" si="12">SUM(S10:W10)</f>
        <v>100.18749051239863</v>
      </c>
      <c r="S10">
        <f t="shared" ref="S10" si="13">(((E10-$O10)^2+(F10-$P10)^2)^0.5-$Q10)^2</f>
        <v>9.3364495169623094</v>
      </c>
      <c r="T10">
        <f t="shared" ref="T10" si="14">(((G10-$O10)^2+(H10-$P10)^2)^0.5-$Q10)^2</f>
        <v>5.3426572415263678</v>
      </c>
      <c r="U10">
        <f t="shared" ref="U10" si="15">(((I10-$O10)^2+(J10-$P10)^2)^0.5-$Q10)^2</f>
        <v>30.90413379176924</v>
      </c>
      <c r="V10">
        <f t="shared" ref="V10" si="16">(((K10-$O10)^2+(L10-$P10)^2)^0.5-$Q10)^2</f>
        <v>49.636525821869839</v>
      </c>
      <c r="W10">
        <f t="shared" ref="W10" si="17">(((M10-$O10)^2+(N10-$P10)^2)^0.5-$Q10)^2</f>
        <v>4.9677241402708576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3506-761B-7347-992F-BC0A1F754D12}">
  <dimension ref="A6:I20"/>
  <sheetViews>
    <sheetView tabSelected="1" topLeftCell="A4" workbookViewId="0">
      <selection activeCell="E12" sqref="E12"/>
    </sheetView>
  </sheetViews>
  <sheetFormatPr baseColWidth="10" defaultRowHeight="16" x14ac:dyDescent="0.2"/>
  <cols>
    <col min="4" max="4" width="12.33203125" customWidth="1"/>
  </cols>
  <sheetData>
    <row r="6" spans="1:9" x14ac:dyDescent="0.2">
      <c r="B6">
        <v>43</v>
      </c>
      <c r="C6">
        <v>220</v>
      </c>
      <c r="D6">
        <f>(B6^2+C6^2)^0.5</f>
        <v>224.16288720481811</v>
      </c>
      <c r="E6">
        <v>600</v>
      </c>
      <c r="F6">
        <f>D6/E6</f>
        <v>0.3736048120080302</v>
      </c>
    </row>
    <row r="7" spans="1:9" x14ac:dyDescent="0.2">
      <c r="B7">
        <v>95</v>
      </c>
      <c r="C7">
        <v>13</v>
      </c>
      <c r="D7">
        <f>(B7^2+C7^2)^0.5</f>
        <v>95.885348202944954</v>
      </c>
      <c r="E7">
        <v>250</v>
      </c>
      <c r="F7">
        <f>D7/E7</f>
        <v>0.38354139281177979</v>
      </c>
    </row>
    <row r="8" spans="1:9" x14ac:dyDescent="0.2">
      <c r="B8">
        <v>185</v>
      </c>
      <c r="C8">
        <v>21</v>
      </c>
      <c r="D8">
        <f>(B8^2+C8^2)^0.5</f>
        <v>186.18807695446023</v>
      </c>
      <c r="E8">
        <v>500</v>
      </c>
      <c r="F8">
        <f>D8/E8</f>
        <v>0.37237615390892048</v>
      </c>
      <c r="G8">
        <f>(F8+F6)/2</f>
        <v>0.37299048295847537</v>
      </c>
    </row>
    <row r="11" spans="1:9" x14ac:dyDescent="0.2">
      <c r="A11" t="s">
        <v>2</v>
      </c>
      <c r="B11" t="s">
        <v>31</v>
      </c>
      <c r="D11" t="s">
        <v>44</v>
      </c>
      <c r="E11" t="s">
        <v>32</v>
      </c>
      <c r="F11" t="s">
        <v>33</v>
      </c>
      <c r="G11" t="s">
        <v>32</v>
      </c>
      <c r="H11" t="s">
        <v>28</v>
      </c>
      <c r="I11" t="s">
        <v>29</v>
      </c>
    </row>
    <row r="12" spans="1:9" x14ac:dyDescent="0.2">
      <c r="A12" t="s">
        <v>43</v>
      </c>
      <c r="B12">
        <v>204</v>
      </c>
      <c r="C12">
        <v>38</v>
      </c>
      <c r="D12">
        <f>(B12^2+C12^2)^0.5/1024*1000</f>
        <v>202.64554291780789</v>
      </c>
      <c r="E12">
        <f>(C12^2+D12^2)^0.5/1024*1000</f>
        <v>201.34534405153974</v>
      </c>
      <c r="F12">
        <v>43</v>
      </c>
      <c r="G12">
        <f>F12/1024*1000</f>
        <v>41.9921875</v>
      </c>
      <c r="H12">
        <f>E12</f>
        <v>201.34534405153974</v>
      </c>
      <c r="I12">
        <f t="shared" ref="I12" si="0">G12</f>
        <v>41.9921875</v>
      </c>
    </row>
    <row r="13" spans="1:9" x14ac:dyDescent="0.2">
      <c r="B13">
        <v>147</v>
      </c>
      <c r="C13">
        <v>48</v>
      </c>
      <c r="D13">
        <f t="shared" ref="D13:D20" si="1">(B13^2+C13^2)^0.5/1024*1000</f>
        <v>151.01395276007662</v>
      </c>
      <c r="E13">
        <f>E12+D13</f>
        <v>352.35929681161633</v>
      </c>
      <c r="F13">
        <v>84</v>
      </c>
      <c r="G13">
        <f t="shared" ref="G13:G20" si="2">F13/1024*1000</f>
        <v>82.03125</v>
      </c>
      <c r="H13">
        <f t="shared" ref="H13:H20" si="3">E13</f>
        <v>352.35929681161633</v>
      </c>
      <c r="I13">
        <f>G13</f>
        <v>82.03125</v>
      </c>
    </row>
    <row r="14" spans="1:9" x14ac:dyDescent="0.2">
      <c r="B14">
        <v>113</v>
      </c>
      <c r="C14">
        <v>97</v>
      </c>
      <c r="D14">
        <f t="shared" si="1"/>
        <v>145.43242069517308</v>
      </c>
      <c r="E14">
        <f t="shared" ref="E14:E20" si="4">E13+D14</f>
        <v>497.79171750678938</v>
      </c>
      <c r="F14">
        <v>175</v>
      </c>
      <c r="G14">
        <f t="shared" si="2"/>
        <v>170.8984375</v>
      </c>
      <c r="H14">
        <f t="shared" si="3"/>
        <v>497.79171750678938</v>
      </c>
      <c r="I14">
        <f t="shared" ref="I14:I20" si="5">G14</f>
        <v>170.8984375</v>
      </c>
    </row>
    <row r="15" spans="1:9" x14ac:dyDescent="0.2">
      <c r="B15">
        <v>94</v>
      </c>
      <c r="C15">
        <v>151</v>
      </c>
      <c r="D15">
        <f t="shared" si="1"/>
        <v>173.6991489563047</v>
      </c>
      <c r="E15">
        <f t="shared" si="4"/>
        <v>671.49086646309411</v>
      </c>
      <c r="F15">
        <v>321</v>
      </c>
      <c r="G15">
        <f t="shared" si="2"/>
        <v>313.4765625</v>
      </c>
      <c r="H15">
        <f t="shared" si="3"/>
        <v>671.49086646309411</v>
      </c>
      <c r="I15">
        <f t="shared" si="5"/>
        <v>313.4765625</v>
      </c>
    </row>
    <row r="16" spans="1:9" x14ac:dyDescent="0.2">
      <c r="B16">
        <v>46</v>
      </c>
      <c r="C16">
        <v>149</v>
      </c>
      <c r="D16">
        <f t="shared" si="1"/>
        <v>152.28426823559542</v>
      </c>
      <c r="E16">
        <f t="shared" si="4"/>
        <v>823.7751346986895</v>
      </c>
      <c r="F16">
        <v>467</v>
      </c>
      <c r="G16">
        <f t="shared" si="2"/>
        <v>456.0546875</v>
      </c>
      <c r="H16">
        <f t="shared" si="3"/>
        <v>823.7751346986895</v>
      </c>
      <c r="I16">
        <f t="shared" si="5"/>
        <v>456.0546875</v>
      </c>
    </row>
    <row r="17" spans="2:9" x14ac:dyDescent="0.2">
      <c r="B17">
        <v>10</v>
      </c>
      <c r="C17">
        <v>143</v>
      </c>
      <c r="D17">
        <f t="shared" si="1"/>
        <v>139.98947648959913</v>
      </c>
      <c r="E17">
        <f t="shared" si="4"/>
        <v>963.76461118828865</v>
      </c>
      <c r="F17">
        <v>607</v>
      </c>
      <c r="G17">
        <f t="shared" si="2"/>
        <v>592.7734375</v>
      </c>
      <c r="H17">
        <f t="shared" si="3"/>
        <v>963.76461118828865</v>
      </c>
      <c r="I17">
        <f t="shared" si="5"/>
        <v>592.7734375</v>
      </c>
    </row>
    <row r="18" spans="2:9" x14ac:dyDescent="0.2">
      <c r="B18">
        <v>153</v>
      </c>
      <c r="C18">
        <v>42</v>
      </c>
      <c r="D18">
        <f t="shared" si="1"/>
        <v>154.94141979114085</v>
      </c>
      <c r="E18">
        <f t="shared" si="4"/>
        <v>1118.7060309794294</v>
      </c>
      <c r="F18">
        <v>642</v>
      </c>
      <c r="G18">
        <f t="shared" si="2"/>
        <v>626.953125</v>
      </c>
      <c r="H18">
        <f t="shared" si="3"/>
        <v>1118.7060309794294</v>
      </c>
      <c r="I18">
        <f t="shared" si="5"/>
        <v>626.953125</v>
      </c>
    </row>
    <row r="19" spans="2:9" x14ac:dyDescent="0.2">
      <c r="B19">
        <v>198</v>
      </c>
      <c r="C19">
        <v>36</v>
      </c>
      <c r="D19">
        <f t="shared" si="1"/>
        <v>196.52941208494246</v>
      </c>
      <c r="E19">
        <f t="shared" si="4"/>
        <v>1315.2354430643718</v>
      </c>
      <c r="F19">
        <v>607</v>
      </c>
      <c r="G19">
        <f t="shared" si="2"/>
        <v>592.7734375</v>
      </c>
      <c r="H19">
        <f t="shared" si="3"/>
        <v>1315.2354430643718</v>
      </c>
      <c r="I19">
        <f t="shared" si="5"/>
        <v>592.7734375</v>
      </c>
    </row>
    <row r="20" spans="2:9" x14ac:dyDescent="0.2">
      <c r="B20">
        <v>319</v>
      </c>
      <c r="C20">
        <v>8</v>
      </c>
      <c r="D20">
        <f t="shared" si="1"/>
        <v>311.62138448454783</v>
      </c>
      <c r="E20">
        <f t="shared" si="4"/>
        <v>1626.8568275489197</v>
      </c>
      <c r="F20">
        <v>616</v>
      </c>
      <c r="G20">
        <f t="shared" si="2"/>
        <v>601.5625</v>
      </c>
      <c r="H20">
        <f t="shared" si="3"/>
        <v>1626.8568275489197</v>
      </c>
      <c r="I20">
        <f t="shared" si="5"/>
        <v>601.5625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724A-DBBC-FE45-9FE0-496F59C6E7BE}">
  <dimension ref="A6:I88"/>
  <sheetViews>
    <sheetView topLeftCell="A13" workbookViewId="0">
      <selection activeCell="N29" sqref="N29"/>
    </sheetView>
  </sheetViews>
  <sheetFormatPr baseColWidth="10" defaultRowHeight="16" x14ac:dyDescent="0.2"/>
  <sheetData>
    <row r="6" spans="1:9" x14ac:dyDescent="0.2">
      <c r="B6">
        <v>43</v>
      </c>
      <c r="C6">
        <v>220</v>
      </c>
      <c r="D6">
        <f>(B6^2+C6^2)^0.5</f>
        <v>224.16288720481811</v>
      </c>
      <c r="E6">
        <v>600</v>
      </c>
      <c r="F6">
        <f>D6/E6</f>
        <v>0.3736048120080302</v>
      </c>
    </row>
    <row r="7" spans="1:9" x14ac:dyDescent="0.2">
      <c r="B7">
        <v>95</v>
      </c>
      <c r="C7">
        <v>13</v>
      </c>
      <c r="D7">
        <f>(B7^2+C7^2)^0.5</f>
        <v>95.885348202944954</v>
      </c>
      <c r="E7">
        <v>250</v>
      </c>
      <c r="F7">
        <f>D7/E7</f>
        <v>0.38354139281177979</v>
      </c>
    </row>
    <row r="8" spans="1:9" x14ac:dyDescent="0.2">
      <c r="B8">
        <v>185</v>
      </c>
      <c r="C8">
        <v>21</v>
      </c>
      <c r="D8">
        <f>(B8^2+C8^2)^0.5</f>
        <v>186.18807695446023</v>
      </c>
      <c r="E8">
        <v>500</v>
      </c>
      <c r="F8">
        <f>D8/E8</f>
        <v>0.37237615390892048</v>
      </c>
      <c r="G8">
        <f>(F8+F6)/2</f>
        <v>0.37299048295847537</v>
      </c>
    </row>
    <row r="11" spans="1:9" x14ac:dyDescent="0.2">
      <c r="A11" t="s">
        <v>30</v>
      </c>
      <c r="B11" t="s">
        <v>31</v>
      </c>
      <c r="D11" t="s">
        <v>32</v>
      </c>
      <c r="E11" t="s">
        <v>33</v>
      </c>
      <c r="G11" t="s">
        <v>32</v>
      </c>
      <c r="H11" t="s">
        <v>28</v>
      </c>
      <c r="I11" t="s">
        <v>29</v>
      </c>
    </row>
    <row r="12" spans="1:9" x14ac:dyDescent="0.2">
      <c r="B12">
        <v>170</v>
      </c>
      <c r="C12">
        <v>32</v>
      </c>
      <c r="D12">
        <f>(B12^2+C12^2)^0.5/0.373</f>
        <v>463.76822662024051</v>
      </c>
    </row>
    <row r="13" spans="1:9" x14ac:dyDescent="0.2">
      <c r="B13">
        <v>111</v>
      </c>
      <c r="C13">
        <v>38</v>
      </c>
      <c r="D13">
        <f>D12+(B13^2+C13^2)^0.5/0.373</f>
        <v>778.31068446556412</v>
      </c>
      <c r="E13">
        <v>6</v>
      </c>
      <c r="F13">
        <v>96</v>
      </c>
      <c r="G13">
        <f>(E13^2+F13^2)^0.5/0.373</f>
        <v>257.87484517771685</v>
      </c>
      <c r="H13">
        <f>D13</f>
        <v>778.31068446556412</v>
      </c>
      <c r="I13">
        <f>G13</f>
        <v>257.87484517771685</v>
      </c>
    </row>
    <row r="14" spans="1:9" x14ac:dyDescent="0.2">
      <c r="B14">
        <v>82</v>
      </c>
      <c r="C14">
        <v>34</v>
      </c>
      <c r="D14">
        <f t="shared" ref="D14:D18" si="0">D13+(B14^2+C14^2)^0.5/0.373</f>
        <v>1016.2982557381877</v>
      </c>
      <c r="E14">
        <v>4</v>
      </c>
      <c r="F14">
        <v>132</v>
      </c>
      <c r="G14">
        <f>(E14^2+F14^2)^0.5/0.373</f>
        <v>354.04984491622901</v>
      </c>
      <c r="H14">
        <f t="shared" ref="H14:H15" si="1">D14</f>
        <v>1016.2982557381877</v>
      </c>
      <c r="I14">
        <f>G14</f>
        <v>354.04984491622901</v>
      </c>
    </row>
    <row r="15" spans="1:9" x14ac:dyDescent="0.2">
      <c r="B15">
        <v>82</v>
      </c>
      <c r="C15">
        <v>42</v>
      </c>
      <c r="D15">
        <f t="shared" si="0"/>
        <v>1263.2964928702204</v>
      </c>
      <c r="E15">
        <v>0</v>
      </c>
      <c r="F15">
        <v>171</v>
      </c>
      <c r="G15">
        <f t="shared" ref="G15" si="2">(E15^2+F15^2)^0.5/0.373</f>
        <v>458.44504021447722</v>
      </c>
      <c r="H15">
        <f t="shared" si="1"/>
        <v>1263.2964928702204</v>
      </c>
      <c r="I15">
        <f t="shared" ref="I15" si="3">G15</f>
        <v>458.44504021447722</v>
      </c>
    </row>
    <row r="16" spans="1:9" x14ac:dyDescent="0.2">
      <c r="B16">
        <v>68</v>
      </c>
      <c r="C16">
        <v>42</v>
      </c>
      <c r="D16">
        <f t="shared" si="0"/>
        <v>1477.5725379392616</v>
      </c>
    </row>
    <row r="17" spans="1:9" x14ac:dyDescent="0.2">
      <c r="B17">
        <v>67</v>
      </c>
      <c r="C17">
        <v>7</v>
      </c>
      <c r="D17">
        <f t="shared" si="0"/>
        <v>1658.1748949698169</v>
      </c>
      <c r="E17">
        <v>6</v>
      </c>
      <c r="F17">
        <v>208</v>
      </c>
      <c r="G17">
        <f t="shared" ref="G17:G18" si="4">(E17^2+F17^2)^0.5/0.373</f>
        <v>557.8727090264025</v>
      </c>
      <c r="H17">
        <f t="shared" ref="H17:H18" si="5">D17</f>
        <v>1658.1748949698169</v>
      </c>
      <c r="I17">
        <f t="shared" ref="I17:I18" si="6">G17</f>
        <v>557.8727090264025</v>
      </c>
    </row>
    <row r="18" spans="1:9" x14ac:dyDescent="0.2">
      <c r="B18">
        <v>219</v>
      </c>
      <c r="C18">
        <v>23</v>
      </c>
      <c r="D18">
        <f t="shared" si="0"/>
        <v>2248.5353519525834</v>
      </c>
      <c r="E18">
        <v>30</v>
      </c>
      <c r="F18">
        <v>202</v>
      </c>
      <c r="G18">
        <f t="shared" si="4"/>
        <v>547.49483210161134</v>
      </c>
      <c r="H18">
        <f t="shared" si="5"/>
        <v>2248.5353519525834</v>
      </c>
      <c r="I18">
        <f t="shared" si="6"/>
        <v>547.49483210161134</v>
      </c>
    </row>
    <row r="20" spans="1:9" x14ac:dyDescent="0.2">
      <c r="A20" t="s">
        <v>34</v>
      </c>
      <c r="B20">
        <v>167</v>
      </c>
      <c r="C20">
        <v>29</v>
      </c>
      <c r="D20">
        <f>(B20^2+C20^2)^0.5/0.373</f>
        <v>454.42161537605591</v>
      </c>
    </row>
    <row r="21" spans="1:9" x14ac:dyDescent="0.2">
      <c r="B21">
        <v>122</v>
      </c>
      <c r="C21">
        <v>38</v>
      </c>
      <c r="D21">
        <f>D20+(B21^2+C21^2)^0.5/0.373</f>
        <v>796.99819113934359</v>
      </c>
      <c r="E21">
        <v>7</v>
      </c>
      <c r="F21">
        <v>99</v>
      </c>
      <c r="G21">
        <f>(E21^2+F21^2)^0.5/0.373</f>
        <v>266.0781935828312</v>
      </c>
      <c r="H21">
        <f>D21</f>
        <v>796.99819113934359</v>
      </c>
      <c r="I21">
        <f>G21</f>
        <v>266.0781935828312</v>
      </c>
    </row>
    <row r="22" spans="1:9" x14ac:dyDescent="0.2">
      <c r="B22">
        <v>74</v>
      </c>
      <c r="C22">
        <v>31</v>
      </c>
      <c r="D22">
        <f t="shared" ref="D22:D26" si="7">D21+(B22^2+C22^2)^0.5/0.373</f>
        <v>1012.0944826517748</v>
      </c>
      <c r="E22">
        <v>6</v>
      </c>
      <c r="F22">
        <v>130</v>
      </c>
      <c r="G22">
        <f>(E22^2+F22^2)^0.5/0.373</f>
        <v>348.89648225195583</v>
      </c>
      <c r="H22">
        <f t="shared" ref="H22:H23" si="8">D22</f>
        <v>1012.0944826517748</v>
      </c>
      <c r="I22">
        <f>G22</f>
        <v>348.89648225195583</v>
      </c>
    </row>
    <row r="23" spans="1:9" x14ac:dyDescent="0.2">
      <c r="B23">
        <v>67</v>
      </c>
      <c r="C23">
        <v>35</v>
      </c>
      <c r="D23">
        <f t="shared" si="7"/>
        <v>1214.7513318631877</v>
      </c>
      <c r="E23">
        <v>0</v>
      </c>
      <c r="F23">
        <v>165</v>
      </c>
      <c r="G23">
        <f t="shared" ref="G23" si="9">(E23^2+F23^2)^0.5/0.373</f>
        <v>442.35924932975871</v>
      </c>
      <c r="H23">
        <f t="shared" si="8"/>
        <v>1214.7513318631877</v>
      </c>
      <c r="I23">
        <f t="shared" ref="I23" si="10">G23</f>
        <v>442.35924932975871</v>
      </c>
    </row>
    <row r="24" spans="1:9" x14ac:dyDescent="0.2">
      <c r="B24">
        <v>81</v>
      </c>
      <c r="C24">
        <v>44</v>
      </c>
      <c r="D24">
        <f t="shared" si="7"/>
        <v>1461.8804829429996</v>
      </c>
    </row>
    <row r="25" spans="1:9" x14ac:dyDescent="0.2">
      <c r="B25">
        <v>71</v>
      </c>
      <c r="C25">
        <v>7</v>
      </c>
      <c r="D25">
        <f t="shared" si="7"/>
        <v>1653.1518929348169</v>
      </c>
      <c r="E25">
        <v>4</v>
      </c>
      <c r="F25">
        <v>205</v>
      </c>
      <c r="G25">
        <f t="shared" ref="G25:G26" si="11">(E25^2+F25^2)^0.5/0.373</f>
        <v>549.7024683017512</v>
      </c>
      <c r="H25">
        <f t="shared" ref="H25:H26" si="12">D25</f>
        <v>1653.1518929348169</v>
      </c>
      <c r="I25">
        <f t="shared" ref="I25:I26" si="13">G25</f>
        <v>549.7024683017512</v>
      </c>
    </row>
    <row r="26" spans="1:9" x14ac:dyDescent="0.2">
      <c r="B26">
        <v>151</v>
      </c>
      <c r="C26">
        <v>18</v>
      </c>
      <c r="D26">
        <f t="shared" si="7"/>
        <v>2060.8437515338933</v>
      </c>
      <c r="E26">
        <v>25</v>
      </c>
      <c r="F26">
        <v>206</v>
      </c>
      <c r="G26">
        <f t="shared" si="11"/>
        <v>556.33095299590605</v>
      </c>
      <c r="H26">
        <f t="shared" si="12"/>
        <v>2060.8437515338933</v>
      </c>
      <c r="I26">
        <f t="shared" si="13"/>
        <v>556.33095299590605</v>
      </c>
    </row>
    <row r="28" spans="1:9" x14ac:dyDescent="0.2">
      <c r="A28" t="s">
        <v>35</v>
      </c>
      <c r="B28">
        <v>175</v>
      </c>
      <c r="C28">
        <v>55</v>
      </c>
      <c r="D28">
        <f>(B28^2+C28^2)^0.5/0.373</f>
        <v>491.79453962048638</v>
      </c>
      <c r="E28">
        <v>12</v>
      </c>
      <c r="F28">
        <v>73</v>
      </c>
      <c r="G28">
        <f t="shared" ref="G28" si="14">(E28^2+F28^2)^0.5/0.373</f>
        <v>198.33706957835582</v>
      </c>
      <c r="H28">
        <f t="shared" ref="H28" si="15">D28</f>
        <v>491.79453962048638</v>
      </c>
      <c r="I28">
        <f t="shared" ref="I28" si="16">G28</f>
        <v>198.33706957835582</v>
      </c>
    </row>
    <row r="29" spans="1:9" x14ac:dyDescent="0.2">
      <c r="B29">
        <v>82</v>
      </c>
      <c r="C29">
        <v>25</v>
      </c>
      <c r="D29">
        <f>D28+(B29^2+C29^2)^0.5/0.373</f>
        <v>721.62378541295595</v>
      </c>
    </row>
    <row r="30" spans="1:9" x14ac:dyDescent="0.2">
      <c r="B30">
        <v>30</v>
      </c>
      <c r="C30">
        <v>21</v>
      </c>
      <c r="D30">
        <f t="shared" ref="D30:D35" si="17">D29+(B30^2+C30^2)^0.5/0.373</f>
        <v>819.79983594164526</v>
      </c>
      <c r="E30">
        <v>2</v>
      </c>
      <c r="F30">
        <v>117</v>
      </c>
      <c r="G30">
        <f t="shared" ref="G30:G31" si="18">(E30^2+F30^2)^0.5/0.373</f>
        <v>313.71874736872741</v>
      </c>
      <c r="H30">
        <f t="shared" ref="H30:H31" si="19">D30</f>
        <v>819.79983594164526</v>
      </c>
      <c r="I30">
        <f t="shared" ref="I30:I31" si="20">G30</f>
        <v>313.71874736872741</v>
      </c>
    </row>
    <row r="31" spans="1:9" x14ac:dyDescent="0.2">
      <c r="B31">
        <v>85</v>
      </c>
      <c r="C31">
        <v>47</v>
      </c>
      <c r="D31">
        <f t="shared" si="17"/>
        <v>1080.1987112572074</v>
      </c>
      <c r="E31">
        <v>0</v>
      </c>
      <c r="F31">
        <v>164</v>
      </c>
      <c r="G31">
        <f t="shared" si="18"/>
        <v>439.67828418230562</v>
      </c>
      <c r="H31">
        <f t="shared" si="19"/>
        <v>1080.1987112572074</v>
      </c>
      <c r="I31">
        <f t="shared" si="20"/>
        <v>439.67828418230562</v>
      </c>
    </row>
    <row r="32" spans="1:9" x14ac:dyDescent="0.2">
      <c r="B32">
        <v>72</v>
      </c>
      <c r="C32">
        <v>39</v>
      </c>
      <c r="D32">
        <f t="shared" si="17"/>
        <v>1299.7270340018108</v>
      </c>
    </row>
    <row r="33" spans="1:9" x14ac:dyDescent="0.2">
      <c r="B33">
        <v>68</v>
      </c>
      <c r="C33">
        <v>7</v>
      </c>
      <c r="D33">
        <f t="shared" si="17"/>
        <v>1482.9960544920264</v>
      </c>
      <c r="E33">
        <v>10</v>
      </c>
      <c r="F33">
        <v>202</v>
      </c>
      <c r="G33">
        <f t="shared" ref="G33:G35" si="21">(E33^2+F33^2)^0.5/0.373</f>
        <v>542.21815893649762</v>
      </c>
      <c r="H33">
        <f t="shared" ref="H33:H35" si="22">D33</f>
        <v>1482.9960544920264</v>
      </c>
      <c r="I33">
        <f t="shared" ref="I33:I35" si="23">G33</f>
        <v>542.21815893649762</v>
      </c>
    </row>
    <row r="34" spans="1:9" x14ac:dyDescent="0.2">
      <c r="B34">
        <v>128</v>
      </c>
      <c r="C34">
        <v>15</v>
      </c>
      <c r="D34">
        <f t="shared" si="17"/>
        <v>1828.5078756934749</v>
      </c>
      <c r="E34">
        <v>18</v>
      </c>
      <c r="F34">
        <v>204</v>
      </c>
      <c r="G34">
        <f t="shared" si="21"/>
        <v>549.04176404963039</v>
      </c>
      <c r="H34">
        <f t="shared" si="22"/>
        <v>1828.5078756934749</v>
      </c>
      <c r="I34">
        <f t="shared" si="23"/>
        <v>549.04176404963039</v>
      </c>
    </row>
    <row r="35" spans="1:9" x14ac:dyDescent="0.2">
      <c r="B35">
        <v>122</v>
      </c>
      <c r="C35">
        <v>15</v>
      </c>
      <c r="D35">
        <f t="shared" si="17"/>
        <v>2158.0485521010387</v>
      </c>
      <c r="E35">
        <v>27</v>
      </c>
      <c r="F35">
        <v>197</v>
      </c>
      <c r="G35">
        <f t="shared" si="21"/>
        <v>533.08752154784747</v>
      </c>
      <c r="H35">
        <f t="shared" si="22"/>
        <v>2158.0485521010387</v>
      </c>
      <c r="I35">
        <f t="shared" si="23"/>
        <v>533.08752154784747</v>
      </c>
    </row>
    <row r="37" spans="1:9" x14ac:dyDescent="0.2">
      <c r="A37" t="s">
        <v>36</v>
      </c>
      <c r="B37">
        <v>255</v>
      </c>
      <c r="C37">
        <v>79</v>
      </c>
      <c r="D37">
        <f>(B37^2+C37^2)^0.5/0.373</f>
        <v>715.702212773121</v>
      </c>
    </row>
    <row r="38" spans="1:9" x14ac:dyDescent="0.2">
      <c r="B38">
        <v>30</v>
      </c>
      <c r="C38">
        <v>21</v>
      </c>
      <c r="D38">
        <f>D37+(B38^2+C38^2)^0.5/0.373</f>
        <v>813.87826330181031</v>
      </c>
      <c r="E38">
        <v>4</v>
      </c>
      <c r="F38">
        <v>117</v>
      </c>
      <c r="G38">
        <f t="shared" ref="G38:G39" si="24">(E38^2+F38^2)^0.5/0.373</f>
        <v>313.85618257422567</v>
      </c>
      <c r="H38">
        <f t="shared" ref="H38:H39" si="25">D38</f>
        <v>813.87826330181031</v>
      </c>
      <c r="I38">
        <f t="shared" ref="I38:I39" si="26">G38</f>
        <v>313.85618257422567</v>
      </c>
    </row>
    <row r="39" spans="1:9" x14ac:dyDescent="0.2">
      <c r="B39">
        <v>64</v>
      </c>
      <c r="C39">
        <v>38</v>
      </c>
      <c r="D39">
        <f t="shared" ref="D39:D43" si="27">D38+(B39^2+C39^2)^0.5/0.373</f>
        <v>1013.4256527487636</v>
      </c>
      <c r="E39">
        <v>0</v>
      </c>
      <c r="F39">
        <v>157</v>
      </c>
      <c r="G39">
        <f t="shared" si="24"/>
        <v>420.91152815013407</v>
      </c>
      <c r="H39">
        <f t="shared" si="25"/>
        <v>1013.4256527487636</v>
      </c>
      <c r="I39">
        <f t="shared" si="26"/>
        <v>420.91152815013407</v>
      </c>
    </row>
    <row r="40" spans="1:9" x14ac:dyDescent="0.2">
      <c r="B40">
        <v>88</v>
      </c>
      <c r="C40">
        <v>45</v>
      </c>
      <c r="D40">
        <f t="shared" si="27"/>
        <v>1278.4075608036949</v>
      </c>
    </row>
    <row r="41" spans="1:9" x14ac:dyDescent="0.2">
      <c r="B41">
        <v>70</v>
      </c>
      <c r="C41">
        <v>7</v>
      </c>
      <c r="D41">
        <f t="shared" si="27"/>
        <v>1467.0111247389395</v>
      </c>
      <c r="E41">
        <v>12</v>
      </c>
      <c r="F41">
        <v>199</v>
      </c>
      <c r="G41">
        <f t="shared" ref="G41:G43" si="28">(E41^2+F41^2)^0.5/0.373</f>
        <v>534.48118158944703</v>
      </c>
      <c r="H41">
        <f t="shared" ref="H41:H43" si="29">D41</f>
        <v>1467.0111247389395</v>
      </c>
      <c r="I41">
        <f t="shared" ref="I41:I43" si="30">G41</f>
        <v>534.48118158944703</v>
      </c>
    </row>
    <row r="42" spans="1:9" x14ac:dyDescent="0.2">
      <c r="B42">
        <v>129</v>
      </c>
      <c r="C42">
        <v>16</v>
      </c>
      <c r="D42">
        <f t="shared" si="27"/>
        <v>1815.5056583216585</v>
      </c>
      <c r="E42">
        <v>204</v>
      </c>
      <c r="F42">
        <v>20</v>
      </c>
      <c r="G42">
        <f t="shared" si="28"/>
        <v>549.53900162226091</v>
      </c>
      <c r="H42">
        <f t="shared" si="29"/>
        <v>1815.5056583216585</v>
      </c>
      <c r="I42">
        <f t="shared" si="30"/>
        <v>549.53900162226091</v>
      </c>
    </row>
    <row r="43" spans="1:9" x14ac:dyDescent="0.2">
      <c r="B43">
        <v>122</v>
      </c>
      <c r="C43">
        <v>15</v>
      </c>
      <c r="D43">
        <f t="shared" si="27"/>
        <v>2145.0463347292221</v>
      </c>
      <c r="E43">
        <v>28</v>
      </c>
      <c r="F43">
        <v>200</v>
      </c>
      <c r="G43">
        <f t="shared" si="28"/>
        <v>541.4222224713925</v>
      </c>
      <c r="H43">
        <f t="shared" si="29"/>
        <v>2145.0463347292221</v>
      </c>
      <c r="I43">
        <f t="shared" si="30"/>
        <v>541.4222224713925</v>
      </c>
    </row>
    <row r="45" spans="1:9" x14ac:dyDescent="0.2">
      <c r="A45" t="s">
        <v>37</v>
      </c>
      <c r="B45">
        <v>121</v>
      </c>
      <c r="C45">
        <v>34</v>
      </c>
      <c r="D45">
        <f>(B45^2+C45^2)^0.5/0.373</f>
        <v>336.9600991259839</v>
      </c>
    </row>
    <row r="46" spans="1:9" x14ac:dyDescent="0.2">
      <c r="B46">
        <v>31</v>
      </c>
      <c r="C46">
        <v>16</v>
      </c>
      <c r="D46">
        <f>D45+(B46^2+C46^2)^0.5/0.373</f>
        <v>430.48698139146597</v>
      </c>
      <c r="E46">
        <v>7</v>
      </c>
      <c r="F46">
        <v>63</v>
      </c>
      <c r="G46">
        <f t="shared" ref="G46:G48" si="31">(E46^2+F46^2)^0.5/0.373</f>
        <v>169.94020366477724</v>
      </c>
      <c r="H46">
        <f t="shared" ref="H46:H48" si="32">D46</f>
        <v>430.48698139146597</v>
      </c>
      <c r="I46">
        <f t="shared" ref="I46:I48" si="33">G46</f>
        <v>169.94020366477724</v>
      </c>
    </row>
    <row r="47" spans="1:9" x14ac:dyDescent="0.2">
      <c r="B47">
        <v>97</v>
      </c>
      <c r="C47">
        <v>42</v>
      </c>
      <c r="D47">
        <f t="shared" ref="D47:D52" si="34">D46+(B47^2+C47^2)^0.5/0.373</f>
        <v>713.87146520016165</v>
      </c>
      <c r="E47">
        <v>3</v>
      </c>
      <c r="F47">
        <v>111</v>
      </c>
      <c r="G47">
        <f t="shared" si="31"/>
        <v>297.69579930276268</v>
      </c>
      <c r="H47">
        <f t="shared" si="32"/>
        <v>713.87146520016165</v>
      </c>
      <c r="I47">
        <f t="shared" si="33"/>
        <v>297.69579930276268</v>
      </c>
    </row>
    <row r="48" spans="1:9" x14ac:dyDescent="0.2">
      <c r="B48">
        <v>104</v>
      </c>
      <c r="C48">
        <v>61</v>
      </c>
      <c r="D48">
        <f t="shared" si="34"/>
        <v>1037.1140444026109</v>
      </c>
      <c r="E48">
        <v>1</v>
      </c>
      <c r="F48">
        <v>175</v>
      </c>
      <c r="G48">
        <f t="shared" si="31"/>
        <v>469.17656064218204</v>
      </c>
      <c r="H48">
        <f t="shared" si="32"/>
        <v>1037.1140444026109</v>
      </c>
      <c r="I48">
        <f t="shared" si="33"/>
        <v>469.17656064218204</v>
      </c>
    </row>
    <row r="49" spans="1:9" x14ac:dyDescent="0.2">
      <c r="B49">
        <v>85</v>
      </c>
      <c r="C49">
        <v>50</v>
      </c>
      <c r="D49">
        <f t="shared" si="34"/>
        <v>1301.4985339912976</v>
      </c>
    </row>
    <row r="50" spans="1:9" x14ac:dyDescent="0.2">
      <c r="B50">
        <v>53</v>
      </c>
      <c r="C50">
        <v>0</v>
      </c>
      <c r="D50">
        <f t="shared" si="34"/>
        <v>1443.589686806311</v>
      </c>
      <c r="E50">
        <v>7</v>
      </c>
      <c r="F50">
        <v>215</v>
      </c>
      <c r="G50">
        <f t="shared" ref="G50:G52" si="35">(E50^2+F50^2)^0.5/0.373</f>
        <v>576.71293111466048</v>
      </c>
      <c r="H50">
        <f t="shared" ref="H50:H52" si="36">D50</f>
        <v>1443.589686806311</v>
      </c>
      <c r="I50">
        <f t="shared" ref="I50:I52" si="37">G50</f>
        <v>576.71293111466048</v>
      </c>
    </row>
    <row r="51" spans="1:9" x14ac:dyDescent="0.2">
      <c r="B51">
        <v>114</v>
      </c>
      <c r="C51">
        <v>5</v>
      </c>
      <c r="D51">
        <f t="shared" si="34"/>
        <v>1749.5135378554155</v>
      </c>
      <c r="E51">
        <v>19</v>
      </c>
      <c r="F51">
        <v>210</v>
      </c>
      <c r="G51">
        <f t="shared" si="35"/>
        <v>565.30233772021006</v>
      </c>
      <c r="H51">
        <f t="shared" si="36"/>
        <v>1749.5135378554155</v>
      </c>
      <c r="I51">
        <f t="shared" si="37"/>
        <v>565.30233772021006</v>
      </c>
    </row>
    <row r="52" spans="1:9" x14ac:dyDescent="0.2">
      <c r="B52">
        <v>121</v>
      </c>
      <c r="C52">
        <v>9</v>
      </c>
      <c r="D52">
        <f t="shared" si="34"/>
        <v>2074.8064308334137</v>
      </c>
      <c r="E52">
        <v>37</v>
      </c>
      <c r="F52">
        <v>194</v>
      </c>
      <c r="G52">
        <f t="shared" si="35"/>
        <v>529.4821324870901</v>
      </c>
      <c r="H52">
        <f t="shared" si="36"/>
        <v>2074.8064308334137</v>
      </c>
      <c r="I52">
        <f t="shared" si="37"/>
        <v>529.4821324870901</v>
      </c>
    </row>
    <row r="54" spans="1:9" x14ac:dyDescent="0.2">
      <c r="A54" t="s">
        <v>38</v>
      </c>
      <c r="B54">
        <v>124</v>
      </c>
      <c r="C54">
        <v>34</v>
      </c>
      <c r="D54">
        <f>(B54^2+C54^2)^0.5/0.373</f>
        <v>344.70998735539797</v>
      </c>
    </row>
    <row r="55" spans="1:9" x14ac:dyDescent="0.2">
      <c r="B55">
        <v>131</v>
      </c>
      <c r="C55">
        <v>62</v>
      </c>
      <c r="D55">
        <f>D54+(B55^2+C55^2)^0.5/0.373</f>
        <v>733.26499559699823</v>
      </c>
      <c r="E55">
        <v>4</v>
      </c>
      <c r="F55">
        <v>115</v>
      </c>
      <c r="G55">
        <f t="shared" ref="G55:G56" si="38">(E55^2+F55^2)^0.5/0.373</f>
        <v>308.49743750560316</v>
      </c>
      <c r="H55">
        <f t="shared" ref="H55:H56" si="39">D55</f>
        <v>733.26499559699823</v>
      </c>
      <c r="I55">
        <f t="shared" ref="I55:I56" si="40">G55</f>
        <v>308.49743750560316</v>
      </c>
    </row>
    <row r="56" spans="1:9" x14ac:dyDescent="0.2">
      <c r="B56">
        <v>78</v>
      </c>
      <c r="C56">
        <v>43</v>
      </c>
      <c r="D56">
        <f t="shared" ref="D56:D60" si="41">D55+(B56^2+C56^2)^0.5/0.373</f>
        <v>972.05156454236533</v>
      </c>
      <c r="E56">
        <v>0</v>
      </c>
      <c r="F56">
        <v>160</v>
      </c>
      <c r="G56">
        <f t="shared" si="38"/>
        <v>428.9544235924933</v>
      </c>
      <c r="H56">
        <f t="shared" si="39"/>
        <v>972.05156454236533</v>
      </c>
      <c r="I56">
        <f t="shared" si="40"/>
        <v>428.9544235924933</v>
      </c>
    </row>
    <row r="57" spans="1:9" x14ac:dyDescent="0.2">
      <c r="B57">
        <v>107</v>
      </c>
      <c r="C57">
        <v>65</v>
      </c>
      <c r="D57">
        <f t="shared" si="41"/>
        <v>1307.6972658197753</v>
      </c>
    </row>
    <row r="58" spans="1:9" x14ac:dyDescent="0.2">
      <c r="B58">
        <v>53</v>
      </c>
      <c r="C58">
        <v>2</v>
      </c>
      <c r="D58">
        <f t="shared" si="41"/>
        <v>1449.8895511406988</v>
      </c>
      <c r="E58">
        <v>13</v>
      </c>
      <c r="F58">
        <v>218</v>
      </c>
      <c r="G58">
        <f t="shared" ref="G58:G60" si="42">(E58^2+F58^2)^0.5/0.373</f>
        <v>585.48866137080734</v>
      </c>
      <c r="H58">
        <f t="shared" ref="H58:H60" si="43">D58</f>
        <v>1449.8895511406988</v>
      </c>
      <c r="I58">
        <f t="shared" ref="I58:I60" si="44">G58</f>
        <v>585.48866137080734</v>
      </c>
    </row>
    <row r="59" spans="1:9" x14ac:dyDescent="0.2">
      <c r="B59">
        <v>110</v>
      </c>
      <c r="C59">
        <v>5</v>
      </c>
      <c r="D59">
        <f t="shared" si="41"/>
        <v>1745.1002152900987</v>
      </c>
      <c r="E59">
        <v>24</v>
      </c>
      <c r="F59">
        <v>210</v>
      </c>
      <c r="G59">
        <f t="shared" si="42"/>
        <v>566.66750521636038</v>
      </c>
      <c r="H59">
        <f t="shared" si="43"/>
        <v>1745.1002152900987</v>
      </c>
      <c r="I59">
        <f t="shared" si="44"/>
        <v>566.66750521636038</v>
      </c>
    </row>
    <row r="60" spans="1:9" x14ac:dyDescent="0.2">
      <c r="B60">
        <v>117</v>
      </c>
      <c r="C60">
        <v>7</v>
      </c>
      <c r="D60">
        <f t="shared" si="41"/>
        <v>2059.3340347400222</v>
      </c>
      <c r="E60">
        <v>35</v>
      </c>
      <c r="F60">
        <v>197</v>
      </c>
      <c r="G60">
        <f t="shared" si="42"/>
        <v>536.42086312378683</v>
      </c>
      <c r="H60">
        <f t="shared" si="43"/>
        <v>2059.3340347400222</v>
      </c>
      <c r="I60">
        <f t="shared" si="44"/>
        <v>536.42086312378683</v>
      </c>
    </row>
    <row r="62" spans="1:9" x14ac:dyDescent="0.2">
      <c r="A62" t="s">
        <v>39</v>
      </c>
      <c r="B62">
        <v>133</v>
      </c>
      <c r="C62">
        <v>38</v>
      </c>
      <c r="D62">
        <f>(B62^2+C62^2)^0.5/0.373</f>
        <v>370.83669677300225</v>
      </c>
    </row>
    <row r="63" spans="1:9" x14ac:dyDescent="0.2">
      <c r="B63">
        <v>116</v>
      </c>
      <c r="C63">
        <v>56</v>
      </c>
      <c r="D63">
        <f>D62+(B63^2+C63^2)^0.5/0.373</f>
        <v>716.17164986907983</v>
      </c>
      <c r="E63">
        <v>6</v>
      </c>
      <c r="F63">
        <v>114</v>
      </c>
      <c r="G63">
        <f t="shared" ref="G63:G64" si="45">(E63^2+F63^2)^0.5/0.373</f>
        <v>306.05304435024851</v>
      </c>
      <c r="H63">
        <f t="shared" ref="H63:H64" si="46">D63</f>
        <v>716.17164986907983</v>
      </c>
      <c r="I63">
        <f t="shared" ref="I63:I64" si="47">G63</f>
        <v>306.05304435024851</v>
      </c>
    </row>
    <row r="64" spans="1:9" x14ac:dyDescent="0.2">
      <c r="B64">
        <v>83</v>
      </c>
      <c r="C64">
        <v>59</v>
      </c>
      <c r="D64">
        <f t="shared" ref="D64:D68" si="48">D63+(B64^2+C64^2)^0.5/0.373</f>
        <v>989.18290173183516</v>
      </c>
      <c r="E64">
        <v>0</v>
      </c>
      <c r="F64">
        <v>172</v>
      </c>
      <c r="G64">
        <f t="shared" si="45"/>
        <v>461.12600536193031</v>
      </c>
      <c r="H64">
        <f t="shared" si="46"/>
        <v>989.18290173183516</v>
      </c>
      <c r="I64">
        <f t="shared" si="47"/>
        <v>461.12600536193031</v>
      </c>
    </row>
    <row r="65" spans="1:9" x14ac:dyDescent="0.2">
      <c r="B65">
        <v>111</v>
      </c>
      <c r="C65">
        <v>45</v>
      </c>
      <c r="D65">
        <f t="shared" si="48"/>
        <v>1310.2949356891081</v>
      </c>
    </row>
    <row r="66" spans="1:9" x14ac:dyDescent="0.2">
      <c r="B66">
        <v>62</v>
      </c>
      <c r="C66">
        <v>4</v>
      </c>
      <c r="D66">
        <f t="shared" si="48"/>
        <v>1476.8603465953715</v>
      </c>
      <c r="E66">
        <v>21</v>
      </c>
      <c r="F66">
        <v>208</v>
      </c>
      <c r="G66">
        <f t="shared" ref="G66" si="49">(E66^2+F66^2)^0.5/0.373</f>
        <v>560.47562569286606</v>
      </c>
      <c r="H66">
        <f t="shared" ref="H66" si="50">D66</f>
        <v>1476.8603465953715</v>
      </c>
      <c r="I66">
        <f t="shared" ref="I66" si="51">G66</f>
        <v>560.47562569286606</v>
      </c>
    </row>
    <row r="67" spans="1:9" x14ac:dyDescent="0.2">
      <c r="B67">
        <v>130</v>
      </c>
      <c r="C67">
        <v>8</v>
      </c>
      <c r="D67">
        <f t="shared" si="48"/>
        <v>1826.0451220412683</v>
      </c>
    </row>
    <row r="68" spans="1:9" x14ac:dyDescent="0.2">
      <c r="B68">
        <v>84</v>
      </c>
      <c r="C68">
        <v>23</v>
      </c>
      <c r="D68">
        <f t="shared" si="48"/>
        <v>2059.5354852563141</v>
      </c>
      <c r="E68">
        <v>38</v>
      </c>
      <c r="F68">
        <v>205</v>
      </c>
      <c r="G68">
        <f t="shared" ref="G68" si="52">(E68^2+F68^2)^0.5/0.373</f>
        <v>558.9603380411271</v>
      </c>
      <c r="H68">
        <f t="shared" ref="H68" si="53">D68</f>
        <v>2059.5354852563141</v>
      </c>
      <c r="I68">
        <f t="shared" ref="I68" si="54">G68</f>
        <v>558.9603380411271</v>
      </c>
    </row>
    <row r="70" spans="1:9" x14ac:dyDescent="0.2">
      <c r="A70" t="s">
        <v>40</v>
      </c>
      <c r="B70">
        <v>131</v>
      </c>
      <c r="C70">
        <v>35</v>
      </c>
      <c r="D70">
        <f>(B70^2+C70^2)^0.5/0.373</f>
        <v>363.52542937803349</v>
      </c>
    </row>
    <row r="71" spans="1:9" x14ac:dyDescent="0.2">
      <c r="B71">
        <v>98</v>
      </c>
      <c r="C71">
        <v>44</v>
      </c>
      <c r="D71">
        <f>D70+(B71^2+C71^2)^0.5/0.373</f>
        <v>651.52648035917628</v>
      </c>
    </row>
    <row r="72" spans="1:9" x14ac:dyDescent="0.2">
      <c r="B72">
        <v>107</v>
      </c>
      <c r="C72">
        <v>73</v>
      </c>
      <c r="D72">
        <f t="shared" ref="D72:D77" si="55">D71+(B72^2+C72^2)^0.5/0.373</f>
        <v>998.79167961838175</v>
      </c>
      <c r="E72">
        <v>1</v>
      </c>
      <c r="F72">
        <v>172</v>
      </c>
      <c r="G72">
        <f t="shared" ref="G72" si="56">(E72^2+F72^2)^0.5/0.373</f>
        <v>461.13379879940794</v>
      </c>
      <c r="H72">
        <f t="shared" ref="H72" si="57">D72</f>
        <v>998.79167961838175</v>
      </c>
      <c r="I72">
        <f t="shared" ref="I72" si="58">G72</f>
        <v>461.13379879940794</v>
      </c>
    </row>
    <row r="73" spans="1:9" x14ac:dyDescent="0.2">
      <c r="B73">
        <v>107</v>
      </c>
      <c r="C73">
        <v>43</v>
      </c>
      <c r="D73">
        <f t="shared" si="55"/>
        <v>1307.9524155996337</v>
      </c>
    </row>
    <row r="74" spans="1:9" x14ac:dyDescent="0.2">
      <c r="B74">
        <v>57</v>
      </c>
      <c r="C74">
        <v>3</v>
      </c>
      <c r="D74">
        <f t="shared" si="55"/>
        <v>1460.9789377747579</v>
      </c>
      <c r="E74">
        <v>17</v>
      </c>
      <c r="F74">
        <v>208</v>
      </c>
      <c r="G74">
        <f t="shared" ref="G74:G75" si="59">(E74^2+F74^2)^0.5/0.373</f>
        <v>559.50014810479468</v>
      </c>
      <c r="H74">
        <f t="shared" ref="H74:H75" si="60">D74</f>
        <v>1460.9789377747579</v>
      </c>
      <c r="I74">
        <f t="shared" ref="I74:I75" si="61">G74</f>
        <v>559.50014810479468</v>
      </c>
    </row>
    <row r="75" spans="1:9" x14ac:dyDescent="0.2">
      <c r="B75">
        <v>93</v>
      </c>
      <c r="C75">
        <v>5</v>
      </c>
      <c r="D75">
        <f t="shared" si="55"/>
        <v>1710.6687812466089</v>
      </c>
      <c r="E75">
        <v>19</v>
      </c>
      <c r="F75">
        <v>201</v>
      </c>
      <c r="G75">
        <f t="shared" si="59"/>
        <v>541.27617382920255</v>
      </c>
      <c r="H75">
        <f t="shared" si="60"/>
        <v>1710.6687812466089</v>
      </c>
      <c r="I75">
        <f t="shared" si="61"/>
        <v>541.27617382920255</v>
      </c>
    </row>
    <row r="76" spans="1:9" x14ac:dyDescent="0.2">
      <c r="B76">
        <v>49</v>
      </c>
      <c r="C76">
        <v>5</v>
      </c>
      <c r="D76">
        <f t="shared" si="55"/>
        <v>1842.7182220618877</v>
      </c>
    </row>
    <row r="77" spans="1:9" x14ac:dyDescent="0.2">
      <c r="B77">
        <v>79</v>
      </c>
      <c r="C77">
        <v>21</v>
      </c>
      <c r="D77">
        <f t="shared" si="55"/>
        <v>2061.8696999995373</v>
      </c>
      <c r="E77">
        <v>40</v>
      </c>
      <c r="F77">
        <v>204</v>
      </c>
      <c r="G77">
        <f t="shared" ref="G77" si="62">(E77^2+F77^2)^0.5/0.373</f>
        <v>557.33132268895588</v>
      </c>
      <c r="H77">
        <f t="shared" ref="H77" si="63">D77</f>
        <v>2061.8696999995373</v>
      </c>
      <c r="I77">
        <f t="shared" ref="I77" si="64">G77</f>
        <v>557.33132268895588</v>
      </c>
    </row>
    <row r="79" spans="1:9" x14ac:dyDescent="0.2">
      <c r="A79" t="s">
        <v>41</v>
      </c>
      <c r="B79">
        <v>233</v>
      </c>
      <c r="C79">
        <v>92</v>
      </c>
      <c r="D79">
        <f>(B79^2+C79^2)^0.5/0.373</f>
        <v>671.59648515232971</v>
      </c>
      <c r="E79">
        <v>4</v>
      </c>
      <c r="F79">
        <v>110</v>
      </c>
      <c r="G79">
        <f t="shared" ref="G79:G82" si="65">(E79^2+F79^2)^0.5/0.373</f>
        <v>295.10108108990914</v>
      </c>
      <c r="H79">
        <f t="shared" ref="H79:H82" si="66">D79</f>
        <v>671.59648515232971</v>
      </c>
      <c r="I79">
        <f t="shared" ref="I79:I82" si="67">G79</f>
        <v>295.10108108990914</v>
      </c>
    </row>
    <row r="80" spans="1:9" x14ac:dyDescent="0.2">
      <c r="B80">
        <v>201</v>
      </c>
      <c r="C80">
        <v>92</v>
      </c>
      <c r="D80">
        <f>D79+(B80^2+C80^2)^0.5/0.373</f>
        <v>1264.2353376287747</v>
      </c>
      <c r="E80">
        <v>6</v>
      </c>
      <c r="F80">
        <v>199</v>
      </c>
      <c r="G80">
        <f t="shared" si="65"/>
        <v>533.75450861617162</v>
      </c>
      <c r="H80">
        <f t="shared" si="66"/>
        <v>1264.2353376287747</v>
      </c>
      <c r="I80">
        <f t="shared" si="67"/>
        <v>533.75450861617162</v>
      </c>
    </row>
    <row r="81" spans="1:9" x14ac:dyDescent="0.2">
      <c r="B81">
        <v>132</v>
      </c>
      <c r="C81">
        <v>21</v>
      </c>
      <c r="D81">
        <f t="shared" ref="D81:D82" si="68">D80+(B81^2+C81^2)^0.5/0.373</f>
        <v>1622.573183365163</v>
      </c>
      <c r="E81">
        <v>27</v>
      </c>
      <c r="F81">
        <v>206</v>
      </c>
      <c r="G81">
        <f t="shared" si="65"/>
        <v>557.0023671134677</v>
      </c>
      <c r="H81">
        <f t="shared" si="66"/>
        <v>1622.573183365163</v>
      </c>
      <c r="I81">
        <f t="shared" si="67"/>
        <v>557.0023671134677</v>
      </c>
    </row>
    <row r="82" spans="1:9" x14ac:dyDescent="0.2">
      <c r="B82">
        <v>156</v>
      </c>
      <c r="C82">
        <v>20</v>
      </c>
      <c r="D82">
        <f t="shared" si="68"/>
        <v>2044.2268724018923</v>
      </c>
      <c r="E82">
        <v>37</v>
      </c>
      <c r="F82">
        <v>202</v>
      </c>
      <c r="G82">
        <f t="shared" si="65"/>
        <v>550.56476770778113</v>
      </c>
      <c r="H82">
        <f t="shared" si="66"/>
        <v>2044.2268724018923</v>
      </c>
      <c r="I82">
        <f t="shared" si="67"/>
        <v>550.56476770778113</v>
      </c>
    </row>
    <row r="84" spans="1:9" x14ac:dyDescent="0.2">
      <c r="A84" t="s">
        <v>42</v>
      </c>
      <c r="B84">
        <v>272</v>
      </c>
      <c r="C84">
        <v>109</v>
      </c>
      <c r="D84">
        <f>(B84^2+C84^2)^0.5/0.373</f>
        <v>785.59598520699467</v>
      </c>
      <c r="E84">
        <v>1</v>
      </c>
      <c r="F84">
        <v>126</v>
      </c>
      <c r="G84">
        <f t="shared" ref="G84" si="69">(E84^2+F84^2)^0.5/0.373</f>
        <v>337.81224716215007</v>
      </c>
      <c r="H84">
        <f t="shared" ref="H84" si="70">D84</f>
        <v>785.59598520699467</v>
      </c>
      <c r="I84">
        <f t="shared" ref="I84" si="71">G84</f>
        <v>337.81224716215007</v>
      </c>
    </row>
    <row r="85" spans="1:9" x14ac:dyDescent="0.2">
      <c r="B85">
        <v>171</v>
      </c>
      <c r="C85">
        <v>80</v>
      </c>
      <c r="D85">
        <f>D84+(B85^2+C85^2)^0.5/0.373</f>
        <v>1291.7306800038893</v>
      </c>
    </row>
    <row r="86" spans="1:9" x14ac:dyDescent="0.2">
      <c r="B86">
        <v>38</v>
      </c>
      <c r="C86">
        <v>6</v>
      </c>
      <c r="D86">
        <f t="shared" ref="D86:D88" si="72">D85+(B86^2+C86^2)^0.5/0.373</f>
        <v>1394.8694685383202</v>
      </c>
      <c r="E86">
        <v>13</v>
      </c>
      <c r="F86">
        <v>203</v>
      </c>
      <c r="G86">
        <f t="shared" ref="G86:G88" si="73">(E86^2+F86^2)^0.5/0.373</f>
        <v>545.35075136488604</v>
      </c>
      <c r="H86">
        <f t="shared" ref="H86:H88" si="74">D86</f>
        <v>1394.8694685383202</v>
      </c>
      <c r="I86">
        <f t="shared" ref="I86:I88" si="75">G86</f>
        <v>545.35075136488604</v>
      </c>
    </row>
    <row r="87" spans="1:9" x14ac:dyDescent="0.2">
      <c r="B87">
        <v>84</v>
      </c>
      <c r="C87">
        <v>15</v>
      </c>
      <c r="D87">
        <f t="shared" si="72"/>
        <v>1623.6329428545866</v>
      </c>
      <c r="E87">
        <v>24</v>
      </c>
      <c r="F87">
        <v>209</v>
      </c>
      <c r="G87">
        <f t="shared" si="73"/>
        <v>564.00396090016545</v>
      </c>
      <c r="H87">
        <f t="shared" si="74"/>
        <v>1623.6329428545866</v>
      </c>
      <c r="I87">
        <f t="shared" si="75"/>
        <v>564.00396090016545</v>
      </c>
    </row>
    <row r="88" spans="1:9" x14ac:dyDescent="0.2">
      <c r="B88">
        <v>173</v>
      </c>
      <c r="C88">
        <v>23</v>
      </c>
      <c r="D88">
        <f t="shared" si="72"/>
        <v>2091.5208916238994</v>
      </c>
      <c r="E88">
        <v>38</v>
      </c>
      <c r="F88">
        <v>204</v>
      </c>
      <c r="G88">
        <f t="shared" si="73"/>
        <v>556.32449315773533</v>
      </c>
      <c r="H88">
        <f t="shared" si="74"/>
        <v>2091.5208916238994</v>
      </c>
      <c r="I88">
        <f t="shared" si="75"/>
        <v>556.32449315773533</v>
      </c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Radius</vt:lpstr>
      <vt:lpstr>Fig.4b_xbeq_segments</vt:lpstr>
      <vt:lpstr>Fig.4d_Tomography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2021-02-28T14:02:23Z</cp:lastPrinted>
  <dcterms:created xsi:type="dcterms:W3CDTF">2021-02-23T10:18:34Z</dcterms:created>
  <dcterms:modified xsi:type="dcterms:W3CDTF">2021-06-21T18:00:01Z</dcterms:modified>
</cp:coreProperties>
</file>