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59CF64DF-C80E-0A4C-9021-938734FC12F0}" xr6:coauthVersionLast="47" xr6:coauthVersionMax="47" xr10:uidLastSave="{00000000-0000-0000-0000-000000000000}"/>
  <bookViews>
    <workbookView xWindow="3580" yWindow="2500" windowWidth="27240" windowHeight="16440" xr2:uid="{B6DD3FE2-671A-134C-99CB-44BC988CCA48}"/>
  </bookViews>
  <sheets>
    <sheet name="Fig.3b" sheetId="1" r:id="rId1"/>
    <sheet name="Fig.3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" i="2" l="1"/>
  <c r="I100" i="2"/>
  <c r="H100" i="2"/>
  <c r="G100" i="2"/>
  <c r="G99" i="2"/>
  <c r="I97" i="2"/>
  <c r="H97" i="2"/>
  <c r="G97" i="2"/>
  <c r="G96" i="2"/>
  <c r="G95" i="2"/>
  <c r="G94" i="2"/>
  <c r="I92" i="2"/>
  <c r="H92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H57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F22" i="2"/>
  <c r="I57" i="2" s="1"/>
  <c r="G21" i="2"/>
  <c r="J19" i="2"/>
  <c r="G19" i="2"/>
  <c r="J17" i="2"/>
  <c r="G17" i="2"/>
  <c r="J15" i="2"/>
  <c r="G15" i="2"/>
  <c r="I13" i="2"/>
  <c r="H13" i="2"/>
  <c r="G13" i="2"/>
  <c r="G12" i="2"/>
  <c r="I10" i="2"/>
  <c r="H10" i="2"/>
  <c r="G10" i="2"/>
  <c r="G9" i="2"/>
  <c r="G8" i="2"/>
  <c r="G7" i="2"/>
  <c r="G6" i="2"/>
  <c r="I4" i="2"/>
  <c r="H4" i="2"/>
  <c r="G4" i="2"/>
  <c r="G3" i="2"/>
  <c r="G2" i="2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E48" i="1"/>
  <c r="D48" i="1"/>
  <c r="F47" i="1"/>
  <c r="F46" i="1"/>
  <c r="F45" i="1"/>
  <c r="F44" i="1"/>
  <c r="F43" i="1"/>
  <c r="F42" i="1"/>
  <c r="F41" i="1"/>
  <c r="F40" i="1"/>
  <c r="E39" i="1"/>
  <c r="D39" i="1"/>
  <c r="E38" i="1"/>
  <c r="D38" i="1"/>
  <c r="F38" i="1" s="1"/>
  <c r="E37" i="1"/>
  <c r="D37" i="1"/>
  <c r="F37" i="1" s="1"/>
  <c r="E36" i="1"/>
  <c r="F36" i="1" s="1"/>
  <c r="D36" i="1"/>
  <c r="F35" i="1"/>
  <c r="F34" i="1"/>
  <c r="F33" i="1"/>
  <c r="F32" i="1"/>
  <c r="F31" i="1"/>
  <c r="F30" i="1"/>
  <c r="F29" i="1"/>
  <c r="F28" i="1"/>
  <c r="E27" i="1"/>
  <c r="D27" i="1"/>
  <c r="E26" i="1"/>
  <c r="D26" i="1"/>
  <c r="F26" i="1" s="1"/>
  <c r="F25" i="1"/>
  <c r="F24" i="1"/>
  <c r="E23" i="1"/>
  <c r="D23" i="1"/>
  <c r="E22" i="1"/>
  <c r="D22" i="1"/>
  <c r="F21" i="1"/>
  <c r="F20" i="1"/>
  <c r="F19" i="1"/>
  <c r="F18" i="1"/>
  <c r="F17" i="1"/>
  <c r="F16" i="1"/>
  <c r="F15" i="1"/>
  <c r="F14" i="1"/>
  <c r="E13" i="1"/>
  <c r="D13" i="1"/>
  <c r="F13" i="1" s="1"/>
  <c r="E12" i="1"/>
  <c r="D12" i="1"/>
  <c r="F12" i="1" s="1"/>
  <c r="E11" i="1"/>
  <c r="D11" i="1"/>
  <c r="F10" i="1"/>
  <c r="F9" i="1"/>
  <c r="F8" i="1"/>
  <c r="F7" i="1"/>
  <c r="E6" i="1"/>
  <c r="D6" i="1"/>
  <c r="F6" i="1" s="1"/>
  <c r="F5" i="1"/>
  <c r="D5" i="1"/>
  <c r="F4" i="1"/>
  <c r="F3" i="1"/>
  <c r="F2" i="1"/>
  <c r="J92" i="2" l="1"/>
  <c r="J10" i="2"/>
  <c r="F104" i="2"/>
  <c r="G104" i="2" s="1"/>
  <c r="J4" i="2"/>
  <c r="J100" i="2"/>
  <c r="G22" i="2"/>
  <c r="J97" i="2"/>
  <c r="J13" i="2"/>
  <c r="J57" i="2"/>
  <c r="F22" i="1"/>
  <c r="F27" i="1"/>
  <c r="F39" i="1"/>
  <c r="D74" i="1"/>
  <c r="F11" i="1"/>
  <c r="F23" i="1"/>
  <c r="F48" i="1"/>
  <c r="E74" i="1"/>
  <c r="E95" i="1" s="1"/>
</calcChain>
</file>

<file path=xl/sharedStrings.xml><?xml version="1.0" encoding="utf-8"?>
<sst xmlns="http://schemas.openxmlformats.org/spreadsheetml/2006/main" count="587" uniqueCount="108">
  <si>
    <t>Order</t>
  </si>
  <si>
    <t>Species</t>
  </si>
  <si>
    <t>CommonName</t>
  </si>
  <si>
    <t>Fused</t>
  </si>
  <si>
    <t>Attempts</t>
  </si>
  <si>
    <t>GraftingRate</t>
  </si>
  <si>
    <t>Acorales</t>
  </si>
  <si>
    <t>Acorus calamus</t>
  </si>
  <si>
    <t>Sweet flag</t>
  </si>
  <si>
    <t>Alismatales</t>
  </si>
  <si>
    <t>Arisaema tortuosum</t>
  </si>
  <si>
    <t>Whipcord cobra lily</t>
  </si>
  <si>
    <t>Areceales</t>
  </si>
  <si>
    <t>Elaeis guineensis</t>
  </si>
  <si>
    <t>Oil palm</t>
  </si>
  <si>
    <t>Elaeis oleifera</t>
  </si>
  <si>
    <t>American oil palm</t>
  </si>
  <si>
    <t xml:space="preserve">Phoenix dactylifera </t>
  </si>
  <si>
    <t>Date palm</t>
  </si>
  <si>
    <t>Asparagales</t>
  </si>
  <si>
    <t>Agave tequilana</t>
  </si>
  <si>
    <t>Tequila agave</t>
  </si>
  <si>
    <t>Allium ampeloprasum</t>
  </si>
  <si>
    <t>Leek</t>
  </si>
  <si>
    <t>Allium cepa</t>
  </si>
  <si>
    <t>Onion</t>
  </si>
  <si>
    <t>Allium schoenoprasum</t>
  </si>
  <si>
    <t>Chive</t>
  </si>
  <si>
    <t>Beaucarnea recurvata</t>
  </si>
  <si>
    <t>Ponytail palm</t>
  </si>
  <si>
    <t>Phormium tenax</t>
  </si>
  <si>
    <t>New Zealand flax</t>
  </si>
  <si>
    <t>Yucca brevifolia</t>
  </si>
  <si>
    <t>Joshua tree</t>
  </si>
  <si>
    <t>Commelinales</t>
  </si>
  <si>
    <t>Commelina comminis</t>
  </si>
  <si>
    <t>Asiatic dayflower</t>
  </si>
  <si>
    <t>Pollia japonica</t>
  </si>
  <si>
    <t>East Asia pollia</t>
  </si>
  <si>
    <t>Pollia thysiflora</t>
  </si>
  <si>
    <t>Pearl plant</t>
  </si>
  <si>
    <t>Dioscoreales</t>
  </si>
  <si>
    <t>Dioscorea elephantipes</t>
  </si>
  <si>
    <t>Elephant's foot</t>
  </si>
  <si>
    <t>Tacca leontopetaloides</t>
  </si>
  <si>
    <t>Polynesian arrowroot</t>
  </si>
  <si>
    <t>Liliales</t>
  </si>
  <si>
    <t>Gloriosa superba</t>
  </si>
  <si>
    <t>Flame lily</t>
  </si>
  <si>
    <t>Colchicum albanense</t>
  </si>
  <si>
    <t>Naked lady</t>
  </si>
  <si>
    <t>Bomarea multiflora</t>
  </si>
  <si>
    <t>Trailing lily</t>
  </si>
  <si>
    <t>Poales</t>
  </si>
  <si>
    <t>Avena sativa</t>
  </si>
  <si>
    <t>Oat</t>
  </si>
  <si>
    <t>Oryza sativa</t>
  </si>
  <si>
    <t>Rice</t>
  </si>
  <si>
    <t>Pennisetum glaucum</t>
  </si>
  <si>
    <t>Pearl Millet</t>
  </si>
  <si>
    <t>Phyllostachys edulis</t>
  </si>
  <si>
    <t>Moso bamboo</t>
  </si>
  <si>
    <t>Puya alpestris</t>
  </si>
  <si>
    <t>Sapphire Tower Bromeliad</t>
  </si>
  <si>
    <t>Puya raimondii</t>
  </si>
  <si>
    <t>Queen of the Andes, Giant Bromeliad</t>
  </si>
  <si>
    <t>Secale cereale</t>
  </si>
  <si>
    <t>Rye</t>
  </si>
  <si>
    <t>Sorghum bicolor</t>
  </si>
  <si>
    <t>Sorghum</t>
  </si>
  <si>
    <t>Triticum aestivum</t>
  </si>
  <si>
    <t>Bread Wheat</t>
  </si>
  <si>
    <t>Triticum durum</t>
  </si>
  <si>
    <t>Pasta wheat</t>
  </si>
  <si>
    <t>Zea mays</t>
  </si>
  <si>
    <t>Maize</t>
  </si>
  <si>
    <t>Ananas comosus</t>
  </si>
  <si>
    <t>Pineapple</t>
  </si>
  <si>
    <t>Zingiberales</t>
  </si>
  <si>
    <t>Amomum sublatum</t>
  </si>
  <si>
    <t>Black cardamom</t>
  </si>
  <si>
    <t>Canna indica</t>
  </si>
  <si>
    <t>Canna lily/Indian arrowroot</t>
  </si>
  <si>
    <t>Costus laevis</t>
  </si>
  <si>
    <t>Sprial ginger</t>
  </si>
  <si>
    <t>Musa acuminata</t>
  </si>
  <si>
    <t>Banana</t>
  </si>
  <si>
    <t>Musa balbisiana</t>
  </si>
  <si>
    <t>Plantain</t>
  </si>
  <si>
    <t>Type</t>
  </si>
  <si>
    <t>SCION</t>
  </si>
  <si>
    <t>ROOTSTOCK</t>
  </si>
  <si>
    <t>No.Fused</t>
  </si>
  <si>
    <t>No.GraftAttempts</t>
  </si>
  <si>
    <t>PercentFused</t>
  </si>
  <si>
    <t>TotalFused</t>
  </si>
  <si>
    <t>TotalNumber</t>
  </si>
  <si>
    <t>OverallPercentFusion</t>
  </si>
  <si>
    <t>Interspecific</t>
  </si>
  <si>
    <t>Rice-PearlMillet</t>
  </si>
  <si>
    <t>PearlMillet</t>
  </si>
  <si>
    <t>Rice-Sorghum</t>
  </si>
  <si>
    <t>Sorghum-Rye</t>
  </si>
  <si>
    <t>Wheat</t>
  </si>
  <si>
    <t>Wheat-PearlMillet</t>
  </si>
  <si>
    <t>Wheat-Sorghum</t>
  </si>
  <si>
    <t>Totals</t>
  </si>
  <si>
    <t>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</si>
</sst>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i/>
      <sz val="11"/>
      <color rgb="FF000000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1" applyFont="1"/>
  </cellXfs>
  <cellStyles count="2">
    <cellStyle name="Normal" xfId="0" builtinId="0"/>
    <cellStyle name="Normal 2" xfId="1" xr:uid="{BBF0CEBE-7FE4-A44F-B757-4D7681B63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34D5-FA54-4D44-B6BB-090B116D22EA}">
  <dimension ref="A1:G95"/>
  <sheetViews>
    <sheetView tabSelected="1" workbookViewId="0">
      <selection activeCell="B8" sqref="B8"/>
    </sheetView>
  </sheetViews>
  <sheetFormatPr baseColWidth="10" defaultRowHeight="16"/>
  <cols>
    <col min="1" max="1" width="22.6640625" style="2" customWidth="1"/>
    <col min="2" max="2" width="26.33203125" style="2" customWidth="1"/>
    <col min="3" max="3" width="35.33203125" style="2" customWidth="1"/>
    <col min="4" max="5" width="10.83203125" style="2"/>
    <col min="6" max="6" width="15.83203125" style="2" customWidth="1"/>
    <col min="7" max="16384" width="10.83203125" style="2"/>
  </cols>
  <sheetData>
    <row r="1" spans="1:6" s="1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6" t="s">
        <v>6</v>
      </c>
      <c r="B2" s="8" t="s">
        <v>7</v>
      </c>
      <c r="C2" s="6" t="s">
        <v>8</v>
      </c>
      <c r="D2" s="6">
        <v>13</v>
      </c>
      <c r="E2" s="6">
        <v>56</v>
      </c>
      <c r="F2" s="7">
        <f>100*(D2/E2)</f>
        <v>23.214285714285715</v>
      </c>
    </row>
    <row r="3" spans="1:6">
      <c r="A3" s="6" t="s">
        <v>6</v>
      </c>
      <c r="B3" s="8" t="s">
        <v>7</v>
      </c>
      <c r="C3" s="6" t="s">
        <v>8</v>
      </c>
      <c r="D3" s="6">
        <v>20</v>
      </c>
      <c r="E3" s="6">
        <v>49</v>
      </c>
      <c r="F3" s="7">
        <f t="shared" ref="F3:F68" si="0">100*(D3/E3)</f>
        <v>40.816326530612244</v>
      </c>
    </row>
    <row r="4" spans="1:6">
      <c r="A4" s="6" t="s">
        <v>6</v>
      </c>
      <c r="B4" s="8" t="s">
        <v>7</v>
      </c>
      <c r="C4" s="6" t="s">
        <v>8</v>
      </c>
      <c r="D4" s="6">
        <v>6</v>
      </c>
      <c r="E4" s="6">
        <v>16</v>
      </c>
      <c r="F4" s="7">
        <f t="shared" si="0"/>
        <v>37.5</v>
      </c>
    </row>
    <row r="5" spans="1:6">
      <c r="A5" s="6" t="s">
        <v>9</v>
      </c>
      <c r="B5" s="8" t="s">
        <v>10</v>
      </c>
      <c r="C5" s="6" t="s">
        <v>11</v>
      </c>
      <c r="D5" s="6">
        <f>3+2</f>
        <v>5</v>
      </c>
      <c r="E5" s="6">
        <v>8</v>
      </c>
      <c r="F5" s="7">
        <f t="shared" si="0"/>
        <v>62.5</v>
      </c>
    </row>
    <row r="6" spans="1:6">
      <c r="A6" s="6" t="s">
        <v>9</v>
      </c>
      <c r="B6" s="8" t="s">
        <v>10</v>
      </c>
      <c r="C6" s="6" t="s">
        <v>11</v>
      </c>
      <c r="D6" s="6">
        <f>2+5</f>
        <v>7</v>
      </c>
      <c r="E6" s="6">
        <f>4+5</f>
        <v>9</v>
      </c>
      <c r="F6" s="7">
        <f t="shared" si="0"/>
        <v>77.777777777777786</v>
      </c>
    </row>
    <row r="7" spans="1:6">
      <c r="A7" s="6" t="s">
        <v>12</v>
      </c>
      <c r="B7" s="8" t="s">
        <v>13</v>
      </c>
      <c r="C7" s="6" t="s">
        <v>14</v>
      </c>
      <c r="D7" s="6">
        <v>2</v>
      </c>
      <c r="E7" s="6">
        <v>6</v>
      </c>
      <c r="F7" s="7">
        <f t="shared" si="0"/>
        <v>33.333333333333329</v>
      </c>
    </row>
    <row r="8" spans="1:6">
      <c r="A8" s="6" t="s">
        <v>12</v>
      </c>
      <c r="B8" s="8" t="s">
        <v>15</v>
      </c>
      <c r="C8" s="6" t="s">
        <v>16</v>
      </c>
      <c r="D8" s="6">
        <v>5</v>
      </c>
      <c r="E8" s="6">
        <v>15</v>
      </c>
      <c r="F8" s="7">
        <f t="shared" si="0"/>
        <v>33.333333333333329</v>
      </c>
    </row>
    <row r="9" spans="1:6">
      <c r="A9" s="6" t="s">
        <v>12</v>
      </c>
      <c r="B9" s="8" t="s">
        <v>17</v>
      </c>
      <c r="C9" s="6" t="s">
        <v>18</v>
      </c>
      <c r="D9" s="6">
        <v>6</v>
      </c>
      <c r="E9" s="6">
        <v>45</v>
      </c>
      <c r="F9" s="7">
        <f t="shared" si="0"/>
        <v>13.333333333333334</v>
      </c>
    </row>
    <row r="10" spans="1:6">
      <c r="A10" s="6" t="s">
        <v>19</v>
      </c>
      <c r="B10" s="8" t="s">
        <v>20</v>
      </c>
      <c r="C10" s="6" t="s">
        <v>21</v>
      </c>
      <c r="D10" s="6">
        <v>4</v>
      </c>
      <c r="E10" s="6">
        <v>14</v>
      </c>
      <c r="F10" s="7">
        <f t="shared" si="0"/>
        <v>28.571428571428569</v>
      </c>
    </row>
    <row r="11" spans="1:6">
      <c r="A11" s="6" t="s">
        <v>19</v>
      </c>
      <c r="B11" s="8" t="s">
        <v>22</v>
      </c>
      <c r="C11" s="6" t="s">
        <v>23</v>
      </c>
      <c r="D11" s="6">
        <f>1+2+2+1+3+5+2</f>
        <v>16</v>
      </c>
      <c r="E11" s="6">
        <f>9+9+9+10+10+11+10</f>
        <v>68</v>
      </c>
      <c r="F11" s="7">
        <f t="shared" si="0"/>
        <v>23.52941176470588</v>
      </c>
    </row>
    <row r="12" spans="1:6">
      <c r="A12" s="6" t="s">
        <v>19</v>
      </c>
      <c r="B12" s="8" t="s">
        <v>22</v>
      </c>
      <c r="C12" s="6" t="s">
        <v>23</v>
      </c>
      <c r="D12" s="6">
        <f>1</f>
        <v>1</v>
      </c>
      <c r="E12" s="6">
        <f>10</f>
        <v>10</v>
      </c>
      <c r="F12" s="7">
        <f t="shared" si="0"/>
        <v>10</v>
      </c>
    </row>
    <row r="13" spans="1:6">
      <c r="A13" s="6" t="s">
        <v>19</v>
      </c>
      <c r="B13" s="8" t="s">
        <v>22</v>
      </c>
      <c r="C13" s="6" t="s">
        <v>23</v>
      </c>
      <c r="D13" s="6">
        <f>6+7+2+8+8</f>
        <v>31</v>
      </c>
      <c r="E13" s="6">
        <f>10+8+10+14+13</f>
        <v>55</v>
      </c>
      <c r="F13" s="7">
        <f t="shared" si="0"/>
        <v>56.36363636363636</v>
      </c>
    </row>
    <row r="14" spans="1:6">
      <c r="A14" s="6" t="s">
        <v>19</v>
      </c>
      <c r="B14" s="8" t="s">
        <v>24</v>
      </c>
      <c r="C14" s="6" t="s">
        <v>25</v>
      </c>
      <c r="D14" s="6">
        <v>12</v>
      </c>
      <c r="E14" s="6">
        <v>69</v>
      </c>
      <c r="F14" s="7">
        <f t="shared" si="0"/>
        <v>17.391304347826086</v>
      </c>
    </row>
    <row r="15" spans="1:6">
      <c r="A15" s="6" t="s">
        <v>19</v>
      </c>
      <c r="B15" s="8" t="s">
        <v>26</v>
      </c>
      <c r="C15" s="6" t="s">
        <v>27</v>
      </c>
      <c r="D15" s="6">
        <v>31</v>
      </c>
      <c r="E15" s="6">
        <v>55</v>
      </c>
      <c r="F15" s="7">
        <f t="shared" si="0"/>
        <v>56.36363636363636</v>
      </c>
    </row>
    <row r="16" spans="1:6">
      <c r="A16" s="6" t="s">
        <v>19</v>
      </c>
      <c r="B16" s="8" t="s">
        <v>28</v>
      </c>
      <c r="C16" s="6" t="s">
        <v>29</v>
      </c>
      <c r="D16" s="6">
        <v>3</v>
      </c>
      <c r="E16" s="6">
        <v>23</v>
      </c>
      <c r="F16" s="7">
        <f t="shared" si="0"/>
        <v>13.043478260869565</v>
      </c>
    </row>
    <row r="17" spans="1:7">
      <c r="A17" s="6" t="s">
        <v>19</v>
      </c>
      <c r="B17" s="8" t="s">
        <v>28</v>
      </c>
      <c r="C17" s="6" t="s">
        <v>29</v>
      </c>
      <c r="D17" s="6">
        <v>5</v>
      </c>
      <c r="E17" s="6">
        <v>8</v>
      </c>
      <c r="F17" s="7">
        <f t="shared" si="0"/>
        <v>62.5</v>
      </c>
    </row>
    <row r="18" spans="1:7">
      <c r="A18" s="6" t="s">
        <v>19</v>
      </c>
      <c r="B18" s="8" t="s">
        <v>30</v>
      </c>
      <c r="C18" s="6" t="s">
        <v>31</v>
      </c>
      <c r="D18" s="6">
        <v>1</v>
      </c>
      <c r="E18" s="6">
        <v>3</v>
      </c>
      <c r="F18" s="7">
        <f t="shared" si="0"/>
        <v>33.333333333333329</v>
      </c>
    </row>
    <row r="19" spans="1:7">
      <c r="A19" s="6" t="s">
        <v>19</v>
      </c>
      <c r="B19" s="8" t="s">
        <v>30</v>
      </c>
      <c r="C19" s="6" t="s">
        <v>31</v>
      </c>
      <c r="D19" s="6">
        <v>2</v>
      </c>
      <c r="E19" s="6">
        <v>5</v>
      </c>
      <c r="F19" s="7">
        <f t="shared" si="0"/>
        <v>40</v>
      </c>
    </row>
    <row r="20" spans="1:7">
      <c r="A20" s="6" t="s">
        <v>19</v>
      </c>
      <c r="B20" s="8" t="s">
        <v>32</v>
      </c>
      <c r="C20" s="6" t="s">
        <v>33</v>
      </c>
      <c r="D20" s="6">
        <v>16</v>
      </c>
      <c r="E20" s="6">
        <v>29</v>
      </c>
      <c r="F20" s="7">
        <f t="shared" si="0"/>
        <v>55.172413793103445</v>
      </c>
    </row>
    <row r="21" spans="1:7">
      <c r="A21" s="6" t="s">
        <v>19</v>
      </c>
      <c r="B21" s="8" t="s">
        <v>32</v>
      </c>
      <c r="C21" s="6" t="s">
        <v>33</v>
      </c>
      <c r="D21" s="6">
        <v>4</v>
      </c>
      <c r="E21" s="6">
        <v>40</v>
      </c>
      <c r="F21" s="7">
        <f t="shared" si="0"/>
        <v>10</v>
      </c>
    </row>
    <row r="22" spans="1:7">
      <c r="A22" s="6" t="s">
        <v>34</v>
      </c>
      <c r="B22" s="8" t="s">
        <v>35</v>
      </c>
      <c r="C22" s="6" t="s">
        <v>36</v>
      </c>
      <c r="D22" s="6">
        <f>5+3+5+1+3</f>
        <v>17</v>
      </c>
      <c r="E22" s="6">
        <f>7+5+9+6+7</f>
        <v>34</v>
      </c>
      <c r="F22" s="7">
        <f t="shared" si="0"/>
        <v>50</v>
      </c>
    </row>
    <row r="23" spans="1:7">
      <c r="A23" s="6" t="s">
        <v>34</v>
      </c>
      <c r="B23" s="8" t="s">
        <v>35</v>
      </c>
      <c r="C23" s="6" t="s">
        <v>36</v>
      </c>
      <c r="D23" s="6">
        <f>1</f>
        <v>1</v>
      </c>
      <c r="E23" s="6">
        <f>6</f>
        <v>6</v>
      </c>
      <c r="F23" s="7">
        <f t="shared" si="0"/>
        <v>16.666666666666664</v>
      </c>
    </row>
    <row r="24" spans="1:7">
      <c r="A24" s="6" t="s">
        <v>34</v>
      </c>
      <c r="B24" s="8" t="s">
        <v>37</v>
      </c>
      <c r="C24" s="6" t="s">
        <v>38</v>
      </c>
      <c r="D24" s="6">
        <v>2</v>
      </c>
      <c r="E24" s="6">
        <v>15</v>
      </c>
      <c r="F24" s="7">
        <f t="shared" si="0"/>
        <v>13.333333333333334</v>
      </c>
    </row>
    <row r="25" spans="1:7">
      <c r="A25" s="6" t="s">
        <v>34</v>
      </c>
      <c r="B25" s="8" t="s">
        <v>39</v>
      </c>
      <c r="C25" s="6" t="s">
        <v>40</v>
      </c>
      <c r="D25" s="6">
        <v>2</v>
      </c>
      <c r="E25" s="6">
        <v>16</v>
      </c>
      <c r="F25" s="7">
        <f t="shared" si="0"/>
        <v>12.5</v>
      </c>
    </row>
    <row r="26" spans="1:7">
      <c r="A26" s="6" t="s">
        <v>41</v>
      </c>
      <c r="B26" s="8" t="s">
        <v>42</v>
      </c>
      <c r="C26" s="6" t="s">
        <v>43</v>
      </c>
      <c r="D26" s="6">
        <f>2+3+2+1+3+1</f>
        <v>12</v>
      </c>
      <c r="E26" s="6">
        <f>5+6+5+5+6+5</f>
        <v>32</v>
      </c>
      <c r="F26" s="7">
        <f t="shared" si="0"/>
        <v>37.5</v>
      </c>
    </row>
    <row r="27" spans="1:7">
      <c r="A27" s="6" t="s">
        <v>41</v>
      </c>
      <c r="B27" s="8" t="s">
        <v>42</v>
      </c>
      <c r="C27" s="6" t="s">
        <v>43</v>
      </c>
      <c r="D27" s="6">
        <f>2+2</f>
        <v>4</v>
      </c>
      <c r="E27" s="6">
        <f>3+4</f>
        <v>7</v>
      </c>
      <c r="F27" s="7">
        <f t="shared" si="0"/>
        <v>57.142857142857139</v>
      </c>
    </row>
    <row r="28" spans="1:7">
      <c r="A28" s="6" t="s">
        <v>41</v>
      </c>
      <c r="B28" s="8" t="s">
        <v>44</v>
      </c>
      <c r="C28" s="6" t="s">
        <v>45</v>
      </c>
      <c r="D28" s="6">
        <v>1</v>
      </c>
      <c r="E28" s="6">
        <v>7</v>
      </c>
      <c r="F28" s="7">
        <f t="shared" si="0"/>
        <v>14.285714285714285</v>
      </c>
    </row>
    <row r="29" spans="1:7">
      <c r="A29" s="6" t="s">
        <v>46</v>
      </c>
      <c r="B29" s="8" t="s">
        <v>47</v>
      </c>
      <c r="C29" s="6" t="s">
        <v>48</v>
      </c>
      <c r="D29" s="6">
        <v>12</v>
      </c>
      <c r="E29" s="6">
        <v>30</v>
      </c>
      <c r="F29" s="7">
        <f t="shared" si="0"/>
        <v>40</v>
      </c>
    </row>
    <row r="30" spans="1:7">
      <c r="A30" s="6" t="s">
        <v>46</v>
      </c>
      <c r="B30" s="8" t="s">
        <v>49</v>
      </c>
      <c r="C30" s="6" t="s">
        <v>50</v>
      </c>
      <c r="D30" s="6">
        <v>5</v>
      </c>
      <c r="E30" s="6">
        <v>12</v>
      </c>
      <c r="F30" s="7">
        <f t="shared" si="0"/>
        <v>41.666666666666671</v>
      </c>
    </row>
    <row r="31" spans="1:7">
      <c r="A31" s="6" t="s">
        <v>46</v>
      </c>
      <c r="B31" s="8" t="s">
        <v>51</v>
      </c>
      <c r="C31" s="6" t="s">
        <v>52</v>
      </c>
      <c r="D31" s="6">
        <v>2</v>
      </c>
      <c r="E31" s="6">
        <v>6</v>
      </c>
      <c r="F31" s="7">
        <f t="shared" si="0"/>
        <v>33.333333333333329</v>
      </c>
    </row>
    <row r="32" spans="1:7">
      <c r="A32" s="6" t="s">
        <v>53</v>
      </c>
      <c r="B32" s="9" t="s">
        <v>54</v>
      </c>
      <c r="C32" s="10" t="s">
        <v>55</v>
      </c>
      <c r="D32" s="10">
        <v>9</v>
      </c>
      <c r="E32" s="10">
        <v>22</v>
      </c>
      <c r="F32" s="7">
        <f t="shared" si="0"/>
        <v>40.909090909090914</v>
      </c>
      <c r="G32" s="3"/>
    </row>
    <row r="33" spans="1:7">
      <c r="A33" s="6" t="s">
        <v>53</v>
      </c>
      <c r="B33" s="9" t="s">
        <v>54</v>
      </c>
      <c r="C33" s="10" t="s">
        <v>55</v>
      </c>
      <c r="D33" s="10">
        <v>6</v>
      </c>
      <c r="E33" s="10">
        <v>21</v>
      </c>
      <c r="F33" s="7">
        <f t="shared" si="0"/>
        <v>28.571428571428569</v>
      </c>
      <c r="G33" s="3"/>
    </row>
    <row r="34" spans="1:7">
      <c r="A34" s="6" t="s">
        <v>53</v>
      </c>
      <c r="B34" s="9" t="s">
        <v>54</v>
      </c>
      <c r="C34" s="10" t="s">
        <v>55</v>
      </c>
      <c r="D34" s="10">
        <v>19</v>
      </c>
      <c r="E34" s="10">
        <v>38</v>
      </c>
      <c r="F34" s="7">
        <f t="shared" si="0"/>
        <v>50</v>
      </c>
      <c r="G34" s="3"/>
    </row>
    <row r="35" spans="1:7">
      <c r="A35" s="6" t="s">
        <v>53</v>
      </c>
      <c r="B35" s="9" t="s">
        <v>54</v>
      </c>
      <c r="C35" s="10" t="s">
        <v>55</v>
      </c>
      <c r="D35" s="10">
        <v>11</v>
      </c>
      <c r="E35" s="10">
        <v>24</v>
      </c>
      <c r="F35" s="7">
        <f t="shared" si="0"/>
        <v>45.833333333333329</v>
      </c>
      <c r="G35" s="3"/>
    </row>
    <row r="36" spans="1:7">
      <c r="A36" s="6" t="s">
        <v>53</v>
      </c>
      <c r="B36" s="8" t="s">
        <v>56</v>
      </c>
      <c r="C36" s="6" t="s">
        <v>57</v>
      </c>
      <c r="D36" s="6">
        <f>2+4</f>
        <v>6</v>
      </c>
      <c r="E36" s="6">
        <f>3+15</f>
        <v>18</v>
      </c>
      <c r="F36" s="7">
        <f t="shared" si="0"/>
        <v>33.333333333333329</v>
      </c>
    </row>
    <row r="37" spans="1:7">
      <c r="A37" s="6" t="s">
        <v>53</v>
      </c>
      <c r="B37" s="8" t="s">
        <v>56</v>
      </c>
      <c r="C37" s="6" t="s">
        <v>57</v>
      </c>
      <c r="D37" s="6">
        <f>4+6</f>
        <v>10</v>
      </c>
      <c r="E37" s="6">
        <f>17+20</f>
        <v>37</v>
      </c>
      <c r="F37" s="7">
        <f t="shared" si="0"/>
        <v>27.027027027027028</v>
      </c>
    </row>
    <row r="38" spans="1:7">
      <c r="A38" s="6" t="s">
        <v>53</v>
      </c>
      <c r="B38" s="8" t="s">
        <v>56</v>
      </c>
      <c r="C38" s="6" t="s">
        <v>57</v>
      </c>
      <c r="D38" s="6">
        <f>7+4</f>
        <v>11</v>
      </c>
      <c r="E38" s="6">
        <f>12+13</f>
        <v>25</v>
      </c>
      <c r="F38" s="7">
        <f t="shared" si="0"/>
        <v>44</v>
      </c>
    </row>
    <row r="39" spans="1:7">
      <c r="A39" s="6" t="s">
        <v>53</v>
      </c>
      <c r="B39" s="8" t="s">
        <v>56</v>
      </c>
      <c r="C39" s="6" t="s">
        <v>57</v>
      </c>
      <c r="D39" s="6">
        <f>8+6</f>
        <v>14</v>
      </c>
      <c r="E39" s="6">
        <f>13+15</f>
        <v>28</v>
      </c>
      <c r="F39" s="7">
        <f t="shared" si="0"/>
        <v>50</v>
      </c>
    </row>
    <row r="40" spans="1:7">
      <c r="A40" s="6" t="s">
        <v>53</v>
      </c>
      <c r="B40" s="8" t="s">
        <v>56</v>
      </c>
      <c r="C40" s="6" t="s">
        <v>57</v>
      </c>
      <c r="D40" s="6">
        <v>64</v>
      </c>
      <c r="E40" s="6">
        <v>120</v>
      </c>
      <c r="F40" s="7">
        <f t="shared" si="0"/>
        <v>53.333333333333336</v>
      </c>
    </row>
    <row r="41" spans="1:7">
      <c r="A41" s="6" t="s">
        <v>53</v>
      </c>
      <c r="B41" s="8" t="s">
        <v>56</v>
      </c>
      <c r="C41" s="11" t="s">
        <v>57</v>
      </c>
      <c r="D41" s="11">
        <v>13</v>
      </c>
      <c r="E41" s="11">
        <v>20</v>
      </c>
      <c r="F41" s="7">
        <f t="shared" si="0"/>
        <v>65</v>
      </c>
    </row>
    <row r="42" spans="1:7">
      <c r="A42" s="6" t="s">
        <v>53</v>
      </c>
      <c r="B42" s="8" t="s">
        <v>56</v>
      </c>
      <c r="C42" s="11" t="s">
        <v>57</v>
      </c>
      <c r="D42" s="11">
        <v>10</v>
      </c>
      <c r="E42" s="11">
        <v>20</v>
      </c>
      <c r="F42" s="7">
        <f t="shared" si="0"/>
        <v>50</v>
      </c>
    </row>
    <row r="43" spans="1:7">
      <c r="A43" s="6" t="s">
        <v>53</v>
      </c>
      <c r="B43" s="8" t="s">
        <v>56</v>
      </c>
      <c r="C43" s="11" t="s">
        <v>57</v>
      </c>
      <c r="D43" s="11">
        <v>11</v>
      </c>
      <c r="E43" s="11">
        <v>20</v>
      </c>
      <c r="F43" s="7">
        <f t="shared" si="0"/>
        <v>55.000000000000007</v>
      </c>
    </row>
    <row r="44" spans="1:7">
      <c r="A44" s="6" t="s">
        <v>53</v>
      </c>
      <c r="B44" s="8" t="s">
        <v>56</v>
      </c>
      <c r="C44" s="11" t="s">
        <v>57</v>
      </c>
      <c r="D44" s="11">
        <v>9</v>
      </c>
      <c r="E44" s="11">
        <v>20</v>
      </c>
      <c r="F44" s="7">
        <f t="shared" si="0"/>
        <v>45</v>
      </c>
    </row>
    <row r="45" spans="1:7">
      <c r="A45" s="6" t="s">
        <v>53</v>
      </c>
      <c r="B45" s="8" t="s">
        <v>56</v>
      </c>
      <c r="C45" s="11" t="s">
        <v>57</v>
      </c>
      <c r="D45" s="11">
        <v>9</v>
      </c>
      <c r="E45" s="11">
        <v>20</v>
      </c>
      <c r="F45" s="7">
        <f t="shared" si="0"/>
        <v>45</v>
      </c>
    </row>
    <row r="46" spans="1:7">
      <c r="A46" s="6" t="s">
        <v>53</v>
      </c>
      <c r="B46" s="8" t="s">
        <v>56</v>
      </c>
      <c r="C46" s="11" t="s">
        <v>57</v>
      </c>
      <c r="D46" s="11">
        <v>12</v>
      </c>
      <c r="E46" s="11">
        <v>20</v>
      </c>
      <c r="F46" s="7">
        <f t="shared" si="0"/>
        <v>60</v>
      </c>
    </row>
    <row r="47" spans="1:7">
      <c r="A47" s="6" t="s">
        <v>53</v>
      </c>
      <c r="B47" s="8" t="s">
        <v>58</v>
      </c>
      <c r="C47" s="6" t="s">
        <v>59</v>
      </c>
      <c r="D47" s="6">
        <v>69</v>
      </c>
      <c r="E47" s="6">
        <v>140</v>
      </c>
      <c r="F47" s="7">
        <f t="shared" si="0"/>
        <v>49.285714285714292</v>
      </c>
    </row>
    <row r="48" spans="1:7">
      <c r="A48" s="6" t="s">
        <v>53</v>
      </c>
      <c r="B48" s="8" t="s">
        <v>60</v>
      </c>
      <c r="C48" s="6" t="s">
        <v>61</v>
      </c>
      <c r="D48" s="6">
        <f>1+3</f>
        <v>4</v>
      </c>
      <c r="E48" s="6">
        <f>4+6</f>
        <v>10</v>
      </c>
      <c r="F48" s="7">
        <f t="shared" si="0"/>
        <v>40</v>
      </c>
    </row>
    <row r="49" spans="1:7">
      <c r="A49" s="6" t="s">
        <v>53</v>
      </c>
      <c r="B49" s="8" t="s">
        <v>62</v>
      </c>
      <c r="C49" s="6" t="s">
        <v>63</v>
      </c>
      <c r="D49" s="6">
        <v>13</v>
      </c>
      <c r="E49" s="6">
        <v>34</v>
      </c>
      <c r="F49" s="7">
        <f t="shared" si="0"/>
        <v>38.235294117647058</v>
      </c>
    </row>
    <row r="50" spans="1:7">
      <c r="A50" s="6" t="s">
        <v>53</v>
      </c>
      <c r="B50" s="8" t="s">
        <v>64</v>
      </c>
      <c r="C50" s="6" t="s">
        <v>65</v>
      </c>
      <c r="D50" s="6">
        <v>2</v>
      </c>
      <c r="E50" s="6">
        <v>12</v>
      </c>
      <c r="F50" s="7">
        <f t="shared" si="0"/>
        <v>16.666666666666664</v>
      </c>
    </row>
    <row r="51" spans="1:7">
      <c r="A51" s="6" t="s">
        <v>53</v>
      </c>
      <c r="B51" s="8" t="s">
        <v>66</v>
      </c>
      <c r="C51" s="6" t="s">
        <v>67</v>
      </c>
      <c r="D51" s="6">
        <v>3</v>
      </c>
      <c r="E51" s="6">
        <v>8</v>
      </c>
      <c r="F51" s="7">
        <f t="shared" si="0"/>
        <v>37.5</v>
      </c>
    </row>
    <row r="52" spans="1:7">
      <c r="A52" s="6" t="s">
        <v>53</v>
      </c>
      <c r="B52" s="8" t="s">
        <v>68</v>
      </c>
      <c r="C52" s="6" t="s">
        <v>69</v>
      </c>
      <c r="D52" s="6">
        <v>1</v>
      </c>
      <c r="E52" s="6">
        <v>5</v>
      </c>
      <c r="F52" s="7">
        <f t="shared" si="0"/>
        <v>20</v>
      </c>
    </row>
    <row r="53" spans="1:7">
      <c r="A53" s="6" t="s">
        <v>53</v>
      </c>
      <c r="B53" s="8" t="s">
        <v>68</v>
      </c>
      <c r="C53" s="6" t="s">
        <v>69</v>
      </c>
      <c r="D53" s="6">
        <v>9</v>
      </c>
      <c r="E53" s="6">
        <v>17</v>
      </c>
      <c r="F53" s="7">
        <f t="shared" si="0"/>
        <v>52.941176470588239</v>
      </c>
    </row>
    <row r="54" spans="1:7">
      <c r="A54" s="6" t="s">
        <v>53</v>
      </c>
      <c r="B54" s="9" t="s">
        <v>70</v>
      </c>
      <c r="C54" s="10" t="s">
        <v>71</v>
      </c>
      <c r="D54" s="10">
        <v>25</v>
      </c>
      <c r="E54" s="10">
        <v>34</v>
      </c>
      <c r="F54" s="7">
        <f t="shared" si="0"/>
        <v>73.529411764705884</v>
      </c>
      <c r="G54" s="3"/>
    </row>
    <row r="55" spans="1:7">
      <c r="A55" s="6" t="s">
        <v>53</v>
      </c>
      <c r="B55" s="9" t="s">
        <v>70</v>
      </c>
      <c r="C55" s="10" t="s">
        <v>71</v>
      </c>
      <c r="D55" s="10">
        <v>17</v>
      </c>
      <c r="E55" s="10">
        <v>20</v>
      </c>
      <c r="F55" s="7">
        <f t="shared" si="0"/>
        <v>85</v>
      </c>
      <c r="G55" s="3"/>
    </row>
    <row r="56" spans="1:7">
      <c r="A56" s="6" t="s">
        <v>53</v>
      </c>
      <c r="B56" s="9" t="s">
        <v>70</v>
      </c>
      <c r="C56" s="10" t="s">
        <v>71</v>
      </c>
      <c r="D56" s="10">
        <v>20</v>
      </c>
      <c r="E56" s="10">
        <v>24</v>
      </c>
      <c r="F56" s="7">
        <f t="shared" si="0"/>
        <v>83.333333333333343</v>
      </c>
      <c r="G56" s="3"/>
    </row>
    <row r="57" spans="1:7">
      <c r="A57" s="6" t="s">
        <v>53</v>
      </c>
      <c r="B57" s="8" t="s">
        <v>72</v>
      </c>
      <c r="C57" s="6" t="s">
        <v>73</v>
      </c>
      <c r="D57" s="6">
        <v>17</v>
      </c>
      <c r="E57" s="6">
        <v>40</v>
      </c>
      <c r="F57" s="7">
        <f t="shared" si="0"/>
        <v>42.5</v>
      </c>
    </row>
    <row r="58" spans="1:7">
      <c r="A58" s="6" t="s">
        <v>53</v>
      </c>
      <c r="B58" s="8" t="s">
        <v>72</v>
      </c>
      <c r="C58" s="6" t="s">
        <v>73</v>
      </c>
      <c r="D58" s="6">
        <v>14</v>
      </c>
      <c r="E58" s="6">
        <v>22</v>
      </c>
      <c r="F58" s="7">
        <f t="shared" si="0"/>
        <v>63.636363636363633</v>
      </c>
    </row>
    <row r="59" spans="1:7">
      <c r="A59" s="6" t="s">
        <v>53</v>
      </c>
      <c r="B59" s="8" t="s">
        <v>72</v>
      </c>
      <c r="C59" s="6" t="s">
        <v>73</v>
      </c>
      <c r="D59" s="6">
        <v>9</v>
      </c>
      <c r="E59" s="6">
        <v>13</v>
      </c>
      <c r="F59" s="7">
        <f t="shared" si="0"/>
        <v>69.230769230769226</v>
      </c>
    </row>
    <row r="60" spans="1:7">
      <c r="A60" s="6" t="s">
        <v>53</v>
      </c>
      <c r="B60" s="8" t="s">
        <v>72</v>
      </c>
      <c r="C60" s="6" t="s">
        <v>73</v>
      </c>
      <c r="D60" s="6">
        <v>11</v>
      </c>
      <c r="E60" s="6">
        <v>25</v>
      </c>
      <c r="F60" s="7">
        <f t="shared" si="0"/>
        <v>44</v>
      </c>
    </row>
    <row r="61" spans="1:7">
      <c r="A61" s="6" t="s">
        <v>53</v>
      </c>
      <c r="B61" s="8" t="s">
        <v>72</v>
      </c>
      <c r="C61" s="6" t="s">
        <v>73</v>
      </c>
      <c r="D61" s="6">
        <v>18</v>
      </c>
      <c r="E61" s="6">
        <v>21</v>
      </c>
      <c r="F61" s="7">
        <f t="shared" si="0"/>
        <v>85.714285714285708</v>
      </c>
    </row>
    <row r="62" spans="1:7">
      <c r="A62" s="6" t="s">
        <v>53</v>
      </c>
      <c r="B62" s="8" t="s">
        <v>74</v>
      </c>
      <c r="C62" s="11" t="s">
        <v>75</v>
      </c>
      <c r="D62" s="11">
        <v>5</v>
      </c>
      <c r="E62" s="11">
        <v>15</v>
      </c>
      <c r="F62" s="7">
        <f t="shared" si="0"/>
        <v>33.333333333333329</v>
      </c>
    </row>
    <row r="63" spans="1:7">
      <c r="A63" s="6" t="s">
        <v>53</v>
      </c>
      <c r="B63" s="8" t="s">
        <v>76</v>
      </c>
      <c r="C63" s="11" t="s">
        <v>77</v>
      </c>
      <c r="D63" s="11">
        <v>2</v>
      </c>
      <c r="E63" s="11">
        <v>8</v>
      </c>
      <c r="F63" s="7">
        <f t="shared" si="0"/>
        <v>25</v>
      </c>
    </row>
    <row r="64" spans="1:7">
      <c r="A64" s="6" t="s">
        <v>53</v>
      </c>
      <c r="B64" s="8" t="s">
        <v>74</v>
      </c>
      <c r="C64" s="11" t="s">
        <v>75</v>
      </c>
      <c r="D64" s="11">
        <v>7</v>
      </c>
      <c r="E64" s="11">
        <v>15</v>
      </c>
      <c r="F64" s="7">
        <f t="shared" si="0"/>
        <v>46.666666666666664</v>
      </c>
    </row>
    <row r="65" spans="1:6">
      <c r="A65" s="6" t="s">
        <v>78</v>
      </c>
      <c r="B65" s="8" t="s">
        <v>79</v>
      </c>
      <c r="C65" s="6" t="s">
        <v>80</v>
      </c>
      <c r="D65" s="6">
        <v>3</v>
      </c>
      <c r="E65" s="6">
        <v>21</v>
      </c>
      <c r="F65" s="7">
        <f t="shared" si="0"/>
        <v>14.285714285714285</v>
      </c>
    </row>
    <row r="66" spans="1:6">
      <c r="A66" s="6" t="s">
        <v>78</v>
      </c>
      <c r="B66" s="8" t="s">
        <v>81</v>
      </c>
      <c r="C66" s="6" t="s">
        <v>82</v>
      </c>
      <c r="D66" s="6">
        <v>5</v>
      </c>
      <c r="E66" s="6">
        <v>14</v>
      </c>
      <c r="F66" s="7">
        <f t="shared" si="0"/>
        <v>35.714285714285715</v>
      </c>
    </row>
    <row r="67" spans="1:6">
      <c r="A67" s="6" t="s">
        <v>78</v>
      </c>
      <c r="B67" s="8" t="s">
        <v>83</v>
      </c>
      <c r="C67" s="6" t="s">
        <v>84</v>
      </c>
      <c r="D67" s="6">
        <v>8</v>
      </c>
      <c r="E67" s="6">
        <v>20</v>
      </c>
      <c r="F67" s="7">
        <f t="shared" si="0"/>
        <v>40</v>
      </c>
    </row>
    <row r="68" spans="1:6">
      <c r="A68" s="6" t="s">
        <v>78</v>
      </c>
      <c r="B68" s="8" t="s">
        <v>85</v>
      </c>
      <c r="C68" s="6" t="s">
        <v>86</v>
      </c>
      <c r="D68" s="6">
        <v>2</v>
      </c>
      <c r="E68" s="6">
        <v>20</v>
      </c>
      <c r="F68" s="7">
        <f t="shared" si="0"/>
        <v>10</v>
      </c>
    </row>
    <row r="69" spans="1:6">
      <c r="A69" s="6" t="s">
        <v>78</v>
      </c>
      <c r="B69" s="8" t="s">
        <v>85</v>
      </c>
      <c r="C69" s="6" t="s">
        <v>86</v>
      </c>
      <c r="D69" s="6">
        <v>4</v>
      </c>
      <c r="E69" s="6">
        <v>4</v>
      </c>
      <c r="F69" s="7">
        <f t="shared" ref="F69:F71" si="1">100*(D69/E69)</f>
        <v>100</v>
      </c>
    </row>
    <row r="70" spans="1:6">
      <c r="A70" s="6" t="s">
        <v>78</v>
      </c>
      <c r="B70" s="8" t="s">
        <v>87</v>
      </c>
      <c r="C70" s="6" t="s">
        <v>88</v>
      </c>
      <c r="D70" s="6">
        <v>2</v>
      </c>
      <c r="E70" s="6">
        <v>20</v>
      </c>
      <c r="F70" s="7">
        <f t="shared" si="1"/>
        <v>10</v>
      </c>
    </row>
    <row r="71" spans="1:6">
      <c r="A71" s="6" t="s">
        <v>78</v>
      </c>
      <c r="B71" s="8" t="s">
        <v>87</v>
      </c>
      <c r="C71" s="6" t="s">
        <v>88</v>
      </c>
      <c r="D71" s="6">
        <v>2</v>
      </c>
      <c r="E71" s="6">
        <v>5</v>
      </c>
      <c r="F71" s="7">
        <f t="shared" si="1"/>
        <v>40</v>
      </c>
    </row>
    <row r="74" spans="1:6">
      <c r="D74" s="1">
        <f>SUM(D2:D71)</f>
        <v>734</v>
      </c>
      <c r="E74" s="1">
        <f>SUM(E2:E71)</f>
        <v>1768</v>
      </c>
    </row>
    <row r="95" spans="5:5">
      <c r="E95" s="2">
        <f>SUM(E2:E81)</f>
        <v>3536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4771-5CD1-994C-8D4F-7C62C0BDB0FB}">
  <dimension ref="A1:J104"/>
  <sheetViews>
    <sheetView workbookViewId="0">
      <selection activeCell="B4" sqref="B4"/>
    </sheetView>
  </sheetViews>
  <sheetFormatPr baseColWidth="10" defaultRowHeight="15"/>
  <cols>
    <col min="1" max="1" width="25.83203125" style="6" customWidth="1"/>
    <col min="2" max="2" width="22.5" style="6" customWidth="1"/>
    <col min="3" max="4" width="18" style="6" customWidth="1"/>
    <col min="5" max="6" width="10.83203125" style="6"/>
    <col min="7" max="7" width="15.33203125" style="7" customWidth="1"/>
    <col min="8" max="8" width="14.1640625" style="6" customWidth="1"/>
    <col min="9" max="9" width="13.83203125" style="6" customWidth="1"/>
    <col min="10" max="10" width="10.83203125" style="7"/>
    <col min="11" max="16384" width="10.83203125" style="6"/>
  </cols>
  <sheetData>
    <row r="1" spans="1:10">
      <c r="A1" s="4" t="s">
        <v>107</v>
      </c>
      <c r="B1" s="4" t="s">
        <v>89</v>
      </c>
      <c r="C1" s="4" t="s">
        <v>90</v>
      </c>
      <c r="D1" s="4" t="s">
        <v>91</v>
      </c>
      <c r="E1" s="4" t="s">
        <v>92</v>
      </c>
      <c r="F1" s="4" t="s">
        <v>93</v>
      </c>
      <c r="G1" s="5" t="s">
        <v>94</v>
      </c>
      <c r="H1" s="4" t="s">
        <v>95</v>
      </c>
      <c r="I1" s="4" t="s">
        <v>96</v>
      </c>
      <c r="J1" s="5" t="s">
        <v>97</v>
      </c>
    </row>
    <row r="2" spans="1:10">
      <c r="A2" s="6" t="s">
        <v>98</v>
      </c>
      <c r="B2" s="6" t="s">
        <v>99</v>
      </c>
      <c r="C2" s="6" t="s">
        <v>100</v>
      </c>
      <c r="D2" s="6" t="s">
        <v>57</v>
      </c>
      <c r="E2" s="6">
        <v>6</v>
      </c>
      <c r="F2" s="6">
        <v>16</v>
      </c>
      <c r="G2" s="7">
        <f>100*(E2/F2)</f>
        <v>37.5</v>
      </c>
    </row>
    <row r="3" spans="1:10">
      <c r="A3" s="6" t="s">
        <v>98</v>
      </c>
      <c r="B3" s="6" t="s">
        <v>99</v>
      </c>
      <c r="C3" s="6" t="s">
        <v>100</v>
      </c>
      <c r="D3" s="6" t="s">
        <v>57</v>
      </c>
      <c r="E3" s="6">
        <v>5</v>
      </c>
      <c r="F3" s="6">
        <v>11</v>
      </c>
      <c r="G3" s="7">
        <f>100*(E3/F3)</f>
        <v>45.454545454545453</v>
      </c>
    </row>
    <row r="4" spans="1:10">
      <c r="A4" s="6" t="s">
        <v>98</v>
      </c>
      <c r="B4" s="6" t="s">
        <v>99</v>
      </c>
      <c r="C4" s="6" t="s">
        <v>100</v>
      </c>
      <c r="D4" s="6" t="s">
        <v>57</v>
      </c>
      <c r="E4" s="6">
        <v>9</v>
      </c>
      <c r="F4" s="6">
        <v>17</v>
      </c>
      <c r="G4" s="7">
        <f>100*(E4/F4)</f>
        <v>52.941176470588239</v>
      </c>
      <c r="H4" s="6">
        <f>SUM(E2:E4)</f>
        <v>20</v>
      </c>
      <c r="I4" s="6">
        <f>SUM(F2:F4)</f>
        <v>44</v>
      </c>
      <c r="J4" s="7">
        <f>100*(H4/I4)</f>
        <v>45.454545454545453</v>
      </c>
    </row>
    <row r="6" spans="1:10">
      <c r="A6" s="6" t="s">
        <v>98</v>
      </c>
      <c r="B6" s="6" t="s">
        <v>99</v>
      </c>
      <c r="C6" s="6" t="s">
        <v>57</v>
      </c>
      <c r="D6" s="6" t="s">
        <v>100</v>
      </c>
      <c r="E6" s="6">
        <v>6</v>
      </c>
      <c r="F6" s="6">
        <v>16</v>
      </c>
      <c r="G6" s="7">
        <f>100*(E6/F6)</f>
        <v>37.5</v>
      </c>
    </row>
    <row r="7" spans="1:10">
      <c r="A7" s="6" t="s">
        <v>98</v>
      </c>
      <c r="B7" s="6" t="s">
        <v>99</v>
      </c>
      <c r="C7" s="6" t="s">
        <v>57</v>
      </c>
      <c r="D7" s="6" t="s">
        <v>100</v>
      </c>
      <c r="E7" s="6">
        <v>4</v>
      </c>
      <c r="F7" s="6">
        <v>11</v>
      </c>
      <c r="G7" s="7">
        <f>100*(E7/F7)</f>
        <v>36.363636363636367</v>
      </c>
    </row>
    <row r="8" spans="1:10">
      <c r="A8" s="6" t="s">
        <v>98</v>
      </c>
      <c r="B8" s="6" t="s">
        <v>99</v>
      </c>
      <c r="C8" s="6" t="s">
        <v>57</v>
      </c>
      <c r="D8" s="6" t="s">
        <v>100</v>
      </c>
      <c r="E8" s="6">
        <v>3</v>
      </c>
      <c r="F8" s="6">
        <v>10</v>
      </c>
      <c r="G8" s="7">
        <f>100*(E8/F8)</f>
        <v>30</v>
      </c>
    </row>
    <row r="9" spans="1:10">
      <c r="A9" s="6" t="s">
        <v>98</v>
      </c>
      <c r="B9" s="6" t="s">
        <v>99</v>
      </c>
      <c r="C9" s="6" t="s">
        <v>57</v>
      </c>
      <c r="D9" s="6" t="s">
        <v>100</v>
      </c>
      <c r="E9" s="6">
        <v>3</v>
      </c>
      <c r="F9" s="6">
        <v>13</v>
      </c>
      <c r="G9" s="7">
        <f>100*(E9/F9)</f>
        <v>23.076923076923077</v>
      </c>
    </row>
    <row r="10" spans="1:10">
      <c r="A10" s="6" t="s">
        <v>98</v>
      </c>
      <c r="B10" s="6" t="s">
        <v>99</v>
      </c>
      <c r="C10" s="6" t="s">
        <v>57</v>
      </c>
      <c r="D10" s="6" t="s">
        <v>100</v>
      </c>
      <c r="E10" s="6">
        <v>3</v>
      </c>
      <c r="F10" s="6">
        <v>9</v>
      </c>
      <c r="G10" s="7">
        <f>100*(E10/F10)</f>
        <v>33.333333333333329</v>
      </c>
      <c r="H10" s="6">
        <f>SUM(E6:E10)</f>
        <v>19</v>
      </c>
      <c r="I10" s="6">
        <f>SUM(F6:F10)</f>
        <v>59</v>
      </c>
      <c r="J10" s="7">
        <f>100*(H10/I10)</f>
        <v>32.20338983050847</v>
      </c>
    </row>
    <row r="12" spans="1:10">
      <c r="A12" s="6" t="s">
        <v>98</v>
      </c>
      <c r="B12" s="6" t="s">
        <v>101</v>
      </c>
      <c r="C12" s="6" t="s">
        <v>57</v>
      </c>
      <c r="D12" s="6" t="s">
        <v>69</v>
      </c>
      <c r="E12" s="6">
        <v>3</v>
      </c>
      <c r="F12" s="6">
        <v>10</v>
      </c>
      <c r="G12" s="7">
        <f>100*(E12/F12)</f>
        <v>30</v>
      </c>
    </row>
    <row r="13" spans="1:10">
      <c r="A13" s="6" t="s">
        <v>98</v>
      </c>
      <c r="B13" s="6" t="s">
        <v>101</v>
      </c>
      <c r="C13" s="6" t="s">
        <v>57</v>
      </c>
      <c r="D13" s="6" t="s">
        <v>69</v>
      </c>
      <c r="E13" s="6">
        <v>2</v>
      </c>
      <c r="F13" s="6">
        <v>8</v>
      </c>
      <c r="G13" s="7">
        <f>100*(E13/F13)</f>
        <v>25</v>
      </c>
      <c r="H13" s="6">
        <f>SUM(E12:E13)</f>
        <v>5</v>
      </c>
      <c r="I13" s="6">
        <f>SUM(F12:F13)</f>
        <v>18</v>
      </c>
      <c r="J13" s="7">
        <f>100*(H13/I13)</f>
        <v>27.777777777777779</v>
      </c>
    </row>
    <row r="15" spans="1:10">
      <c r="A15" s="6" t="s">
        <v>98</v>
      </c>
      <c r="B15" s="6" t="s">
        <v>101</v>
      </c>
      <c r="C15" s="6" t="s">
        <v>69</v>
      </c>
      <c r="D15" s="6" t="s">
        <v>57</v>
      </c>
      <c r="E15" s="6">
        <v>1</v>
      </c>
      <c r="F15" s="6">
        <v>8</v>
      </c>
      <c r="G15" s="7">
        <f>100*(E15/F15)</f>
        <v>12.5</v>
      </c>
      <c r="H15" s="6">
        <v>1</v>
      </c>
      <c r="I15" s="6">
        <v>8</v>
      </c>
      <c r="J15" s="7">
        <f>100*(H15/I15)</f>
        <v>12.5</v>
      </c>
    </row>
    <row r="17" spans="1:10">
      <c r="A17" s="6" t="s">
        <v>98</v>
      </c>
      <c r="B17" s="6" t="s">
        <v>102</v>
      </c>
      <c r="C17" s="6" t="s">
        <v>67</v>
      </c>
      <c r="D17" s="6" t="s">
        <v>69</v>
      </c>
      <c r="E17" s="6">
        <v>4</v>
      </c>
      <c r="F17" s="6">
        <v>13</v>
      </c>
      <c r="G17" s="7">
        <f>100*(E17/F17)</f>
        <v>30.76923076923077</v>
      </c>
      <c r="H17" s="6">
        <v>4</v>
      </c>
      <c r="I17" s="6">
        <v>13</v>
      </c>
      <c r="J17" s="7">
        <f>100*(H17/I17)</f>
        <v>30.76923076923077</v>
      </c>
    </row>
    <row r="19" spans="1:10">
      <c r="A19" s="6" t="s">
        <v>98</v>
      </c>
      <c r="B19" s="6" t="s">
        <v>102</v>
      </c>
      <c r="C19" s="6" t="s">
        <v>69</v>
      </c>
      <c r="D19" s="6" t="s">
        <v>67</v>
      </c>
      <c r="E19" s="6">
        <v>2</v>
      </c>
      <c r="F19" s="6">
        <v>11</v>
      </c>
      <c r="G19" s="7">
        <f>100*(E19/F19)</f>
        <v>18.181818181818183</v>
      </c>
      <c r="H19" s="6">
        <v>2</v>
      </c>
      <c r="I19" s="6">
        <v>11</v>
      </c>
      <c r="J19" s="7">
        <f>100*(H19/I19)</f>
        <v>18.181818181818183</v>
      </c>
    </row>
    <row r="21" spans="1:10">
      <c r="A21" s="6" t="s">
        <v>98</v>
      </c>
      <c r="B21" s="6" t="s">
        <v>104</v>
      </c>
      <c r="C21" s="6" t="s">
        <v>100</v>
      </c>
      <c r="D21" s="6" t="s">
        <v>103</v>
      </c>
      <c r="E21" s="6">
        <v>3</v>
      </c>
      <c r="F21" s="6">
        <v>7</v>
      </c>
      <c r="G21" s="7">
        <f t="shared" ref="G21:G57" si="0">100*(E21/F21)</f>
        <v>42.857142857142854</v>
      </c>
    </row>
    <row r="22" spans="1:10">
      <c r="A22" s="6" t="s">
        <v>98</v>
      </c>
      <c r="B22" s="6" t="s">
        <v>104</v>
      </c>
      <c r="C22" s="6" t="s">
        <v>100</v>
      </c>
      <c r="D22" s="6" t="s">
        <v>103</v>
      </c>
      <c r="E22" s="6">
        <v>9</v>
      </c>
      <c r="F22" s="6">
        <f>13+14</f>
        <v>27</v>
      </c>
      <c r="G22" s="7">
        <f t="shared" si="0"/>
        <v>33.333333333333329</v>
      </c>
    </row>
    <row r="23" spans="1:10">
      <c r="A23" s="6" t="s">
        <v>98</v>
      </c>
      <c r="B23" s="6" t="s">
        <v>104</v>
      </c>
      <c r="C23" s="6" t="s">
        <v>100</v>
      </c>
      <c r="D23" s="6" t="s">
        <v>103</v>
      </c>
      <c r="E23" s="6">
        <v>5</v>
      </c>
      <c r="F23" s="6">
        <v>21</v>
      </c>
      <c r="G23" s="7">
        <f t="shared" si="0"/>
        <v>23.809523809523807</v>
      </c>
    </row>
    <row r="24" spans="1:10">
      <c r="A24" s="6" t="s">
        <v>98</v>
      </c>
      <c r="B24" s="6" t="s">
        <v>104</v>
      </c>
      <c r="C24" s="6" t="s">
        <v>100</v>
      </c>
      <c r="D24" s="6" t="s">
        <v>103</v>
      </c>
      <c r="E24" s="6">
        <v>8</v>
      </c>
      <c r="F24" s="6">
        <v>13</v>
      </c>
      <c r="G24" s="7">
        <f t="shared" si="0"/>
        <v>61.53846153846154</v>
      </c>
    </row>
    <row r="25" spans="1:10">
      <c r="A25" s="6" t="s">
        <v>98</v>
      </c>
      <c r="B25" s="6" t="s">
        <v>104</v>
      </c>
      <c r="C25" s="6" t="s">
        <v>100</v>
      </c>
      <c r="D25" s="6" t="s">
        <v>103</v>
      </c>
      <c r="E25" s="6">
        <v>13</v>
      </c>
      <c r="F25" s="6">
        <v>34</v>
      </c>
      <c r="G25" s="7">
        <f t="shared" si="0"/>
        <v>38.235294117647058</v>
      </c>
    </row>
    <row r="26" spans="1:10">
      <c r="A26" s="6" t="s">
        <v>98</v>
      </c>
      <c r="B26" s="6" t="s">
        <v>104</v>
      </c>
      <c r="C26" s="6" t="s">
        <v>100</v>
      </c>
      <c r="D26" s="6" t="s">
        <v>103</v>
      </c>
      <c r="E26" s="6">
        <v>2</v>
      </c>
      <c r="F26" s="6">
        <v>24</v>
      </c>
      <c r="G26" s="7">
        <f t="shared" si="0"/>
        <v>8.3333333333333321</v>
      </c>
    </row>
    <row r="27" spans="1:10">
      <c r="A27" s="6" t="s">
        <v>98</v>
      </c>
      <c r="B27" s="6" t="s">
        <v>104</v>
      </c>
      <c r="C27" s="6" t="s">
        <v>100</v>
      </c>
      <c r="D27" s="6" t="s">
        <v>103</v>
      </c>
      <c r="E27" s="6">
        <v>2</v>
      </c>
      <c r="F27" s="6">
        <v>20</v>
      </c>
      <c r="G27" s="7">
        <f t="shared" si="0"/>
        <v>10</v>
      </c>
    </row>
    <row r="28" spans="1:10">
      <c r="A28" s="6" t="s">
        <v>98</v>
      </c>
      <c r="B28" s="6" t="s">
        <v>104</v>
      </c>
      <c r="C28" s="6" t="s">
        <v>100</v>
      </c>
      <c r="D28" s="6" t="s">
        <v>103</v>
      </c>
      <c r="E28" s="6">
        <v>2</v>
      </c>
      <c r="F28" s="6">
        <v>10</v>
      </c>
      <c r="G28" s="7">
        <f t="shared" si="0"/>
        <v>20</v>
      </c>
    </row>
    <row r="29" spans="1:10">
      <c r="A29" s="6" t="s">
        <v>98</v>
      </c>
      <c r="B29" s="6" t="s">
        <v>104</v>
      </c>
      <c r="C29" s="6" t="s">
        <v>100</v>
      </c>
      <c r="D29" s="6" t="s">
        <v>103</v>
      </c>
      <c r="E29" s="6">
        <v>2</v>
      </c>
      <c r="F29" s="6">
        <v>20</v>
      </c>
      <c r="G29" s="7">
        <f t="shared" si="0"/>
        <v>10</v>
      </c>
    </row>
    <row r="30" spans="1:10">
      <c r="A30" s="6" t="s">
        <v>98</v>
      </c>
      <c r="B30" s="6" t="s">
        <v>104</v>
      </c>
      <c r="C30" s="6" t="s">
        <v>100</v>
      </c>
      <c r="D30" s="6" t="s">
        <v>103</v>
      </c>
      <c r="E30" s="6">
        <v>13</v>
      </c>
      <c r="F30" s="6">
        <v>34</v>
      </c>
      <c r="G30" s="7">
        <f t="shared" si="0"/>
        <v>38.235294117647058</v>
      </c>
    </row>
    <row r="31" spans="1:10">
      <c r="A31" s="6" t="s">
        <v>98</v>
      </c>
      <c r="B31" s="6" t="s">
        <v>104</v>
      </c>
      <c r="C31" s="6" t="s">
        <v>100</v>
      </c>
      <c r="D31" s="6" t="s">
        <v>103</v>
      </c>
      <c r="E31" s="6">
        <v>23</v>
      </c>
      <c r="F31" s="6">
        <v>28</v>
      </c>
      <c r="G31" s="7">
        <f t="shared" si="0"/>
        <v>82.142857142857139</v>
      </c>
    </row>
    <row r="32" spans="1:10">
      <c r="A32" s="6" t="s">
        <v>98</v>
      </c>
      <c r="B32" s="6" t="s">
        <v>104</v>
      </c>
      <c r="C32" s="6" t="s">
        <v>100</v>
      </c>
      <c r="D32" s="6" t="s">
        <v>103</v>
      </c>
      <c r="E32" s="6">
        <v>23</v>
      </c>
      <c r="F32" s="6">
        <v>28</v>
      </c>
      <c r="G32" s="7">
        <f t="shared" si="0"/>
        <v>82.142857142857139</v>
      </c>
    </row>
    <row r="33" spans="1:7">
      <c r="A33" s="6" t="s">
        <v>98</v>
      </c>
      <c r="B33" s="6" t="s">
        <v>104</v>
      </c>
      <c r="C33" s="6" t="s">
        <v>100</v>
      </c>
      <c r="D33" s="6" t="s">
        <v>103</v>
      </c>
      <c r="E33" s="6">
        <v>4</v>
      </c>
      <c r="F33" s="6">
        <v>13</v>
      </c>
      <c r="G33" s="7">
        <f t="shared" si="0"/>
        <v>30.76923076923077</v>
      </c>
    </row>
    <row r="34" spans="1:7">
      <c r="A34" s="6" t="s">
        <v>98</v>
      </c>
      <c r="B34" s="6" t="s">
        <v>104</v>
      </c>
      <c r="C34" s="6" t="s">
        <v>100</v>
      </c>
      <c r="D34" s="6" t="s">
        <v>103</v>
      </c>
      <c r="E34" s="6">
        <v>3</v>
      </c>
      <c r="F34" s="6">
        <v>12</v>
      </c>
      <c r="G34" s="7">
        <f t="shared" si="0"/>
        <v>25</v>
      </c>
    </row>
    <row r="35" spans="1:7">
      <c r="A35" s="6" t="s">
        <v>98</v>
      </c>
      <c r="B35" s="6" t="s">
        <v>104</v>
      </c>
      <c r="C35" s="6" t="s">
        <v>100</v>
      </c>
      <c r="D35" s="6" t="s">
        <v>103</v>
      </c>
      <c r="E35" s="6">
        <v>9</v>
      </c>
      <c r="F35" s="6">
        <v>12</v>
      </c>
      <c r="G35" s="7">
        <f t="shared" si="0"/>
        <v>75</v>
      </c>
    </row>
    <row r="36" spans="1:7">
      <c r="A36" s="6" t="s">
        <v>98</v>
      </c>
      <c r="B36" s="6" t="s">
        <v>104</v>
      </c>
      <c r="C36" s="6" t="s">
        <v>100</v>
      </c>
      <c r="D36" s="6" t="s">
        <v>103</v>
      </c>
      <c r="E36" s="6">
        <v>4</v>
      </c>
      <c r="F36" s="6">
        <v>10</v>
      </c>
      <c r="G36" s="7">
        <f t="shared" si="0"/>
        <v>40</v>
      </c>
    </row>
    <row r="37" spans="1:7">
      <c r="A37" s="6" t="s">
        <v>98</v>
      </c>
      <c r="B37" s="6" t="s">
        <v>104</v>
      </c>
      <c r="C37" s="6" t="s">
        <v>100</v>
      </c>
      <c r="D37" s="6" t="s">
        <v>103</v>
      </c>
      <c r="E37" s="6">
        <v>7</v>
      </c>
      <c r="F37" s="6">
        <v>13</v>
      </c>
      <c r="G37" s="7">
        <f t="shared" si="0"/>
        <v>53.846153846153847</v>
      </c>
    </row>
    <row r="38" spans="1:7">
      <c r="A38" s="6" t="s">
        <v>98</v>
      </c>
      <c r="B38" s="6" t="s">
        <v>104</v>
      </c>
      <c r="C38" s="6" t="s">
        <v>100</v>
      </c>
      <c r="D38" s="6" t="s">
        <v>103</v>
      </c>
      <c r="E38" s="6">
        <v>3</v>
      </c>
      <c r="F38" s="6">
        <v>10</v>
      </c>
      <c r="G38" s="7">
        <f t="shared" si="0"/>
        <v>30</v>
      </c>
    </row>
    <row r="39" spans="1:7">
      <c r="A39" s="6" t="s">
        <v>98</v>
      </c>
      <c r="B39" s="6" t="s">
        <v>104</v>
      </c>
      <c r="C39" s="6" t="s">
        <v>100</v>
      </c>
      <c r="D39" s="6" t="s">
        <v>103</v>
      </c>
      <c r="E39" s="6">
        <v>10</v>
      </c>
      <c r="F39" s="6">
        <v>14</v>
      </c>
      <c r="G39" s="7">
        <f t="shared" si="0"/>
        <v>71.428571428571431</v>
      </c>
    </row>
    <row r="40" spans="1:7">
      <c r="A40" s="6" t="s">
        <v>98</v>
      </c>
      <c r="B40" s="6" t="s">
        <v>104</v>
      </c>
      <c r="C40" s="6" t="s">
        <v>100</v>
      </c>
      <c r="D40" s="6" t="s">
        <v>103</v>
      </c>
      <c r="E40" s="6">
        <v>2</v>
      </c>
      <c r="F40" s="6">
        <v>9</v>
      </c>
      <c r="G40" s="7">
        <f t="shared" si="0"/>
        <v>22.222222222222221</v>
      </c>
    </row>
    <row r="41" spans="1:7">
      <c r="A41" s="6" t="s">
        <v>98</v>
      </c>
      <c r="B41" s="6" t="s">
        <v>104</v>
      </c>
      <c r="C41" s="6" t="s">
        <v>100</v>
      </c>
      <c r="D41" s="6" t="s">
        <v>103</v>
      </c>
      <c r="E41" s="6">
        <v>2</v>
      </c>
      <c r="F41" s="6">
        <v>9</v>
      </c>
      <c r="G41" s="7">
        <f t="shared" si="0"/>
        <v>22.222222222222221</v>
      </c>
    </row>
    <row r="42" spans="1:7">
      <c r="A42" s="6" t="s">
        <v>98</v>
      </c>
      <c r="B42" s="6" t="s">
        <v>104</v>
      </c>
      <c r="C42" s="6" t="s">
        <v>100</v>
      </c>
      <c r="D42" s="6" t="s">
        <v>103</v>
      </c>
      <c r="E42" s="6">
        <v>1</v>
      </c>
      <c r="F42" s="6">
        <v>5</v>
      </c>
      <c r="G42" s="7">
        <f t="shared" si="0"/>
        <v>20</v>
      </c>
    </row>
    <row r="43" spans="1:7">
      <c r="A43" s="6" t="s">
        <v>98</v>
      </c>
      <c r="B43" s="6" t="s">
        <v>104</v>
      </c>
      <c r="C43" s="6" t="s">
        <v>100</v>
      </c>
      <c r="D43" s="6" t="s">
        <v>103</v>
      </c>
      <c r="E43" s="6">
        <v>1</v>
      </c>
      <c r="F43" s="6">
        <v>12</v>
      </c>
      <c r="G43" s="7">
        <f t="shared" si="0"/>
        <v>8.3333333333333321</v>
      </c>
    </row>
    <row r="44" spans="1:7">
      <c r="A44" s="6" t="s">
        <v>98</v>
      </c>
      <c r="B44" s="6" t="s">
        <v>104</v>
      </c>
      <c r="C44" s="6" t="s">
        <v>100</v>
      </c>
      <c r="D44" s="6" t="s">
        <v>103</v>
      </c>
      <c r="E44" s="6">
        <v>12</v>
      </c>
      <c r="F44" s="6">
        <v>28</v>
      </c>
      <c r="G44" s="7">
        <f t="shared" si="0"/>
        <v>42.857142857142854</v>
      </c>
    </row>
    <row r="45" spans="1:7">
      <c r="A45" s="6" t="s">
        <v>98</v>
      </c>
      <c r="B45" s="6" t="s">
        <v>104</v>
      </c>
      <c r="C45" s="6" t="s">
        <v>100</v>
      </c>
      <c r="D45" s="6" t="s">
        <v>103</v>
      </c>
      <c r="E45" s="6">
        <v>7</v>
      </c>
      <c r="F45" s="6">
        <v>28</v>
      </c>
      <c r="G45" s="7">
        <f t="shared" si="0"/>
        <v>25</v>
      </c>
    </row>
    <row r="46" spans="1:7">
      <c r="A46" s="6" t="s">
        <v>98</v>
      </c>
      <c r="B46" s="6" t="s">
        <v>104</v>
      </c>
      <c r="C46" s="6" t="s">
        <v>100</v>
      </c>
      <c r="D46" s="6" t="s">
        <v>103</v>
      </c>
      <c r="E46" s="6">
        <v>10</v>
      </c>
      <c r="F46" s="6">
        <v>98</v>
      </c>
      <c r="G46" s="7">
        <f t="shared" si="0"/>
        <v>10.204081632653061</v>
      </c>
    </row>
    <row r="47" spans="1:7">
      <c r="A47" s="6" t="s">
        <v>98</v>
      </c>
      <c r="B47" s="6" t="s">
        <v>104</v>
      </c>
      <c r="C47" s="6" t="s">
        <v>100</v>
      </c>
      <c r="D47" s="6" t="s">
        <v>103</v>
      </c>
      <c r="E47" s="6">
        <v>10</v>
      </c>
      <c r="F47" s="6">
        <v>52</v>
      </c>
      <c r="G47" s="7">
        <f t="shared" si="0"/>
        <v>19.230769230769234</v>
      </c>
    </row>
    <row r="48" spans="1:7">
      <c r="A48" s="6" t="s">
        <v>98</v>
      </c>
      <c r="B48" s="6" t="s">
        <v>104</v>
      </c>
      <c r="C48" s="6" t="s">
        <v>100</v>
      </c>
      <c r="D48" s="6" t="s">
        <v>103</v>
      </c>
      <c r="E48" s="6">
        <v>20</v>
      </c>
      <c r="F48" s="6">
        <v>46</v>
      </c>
      <c r="G48" s="7">
        <f t="shared" si="0"/>
        <v>43.478260869565219</v>
      </c>
    </row>
    <row r="49" spans="1:10">
      <c r="A49" s="6" t="s">
        <v>98</v>
      </c>
      <c r="B49" s="6" t="s">
        <v>104</v>
      </c>
      <c r="C49" s="6" t="s">
        <v>100</v>
      </c>
      <c r="D49" s="6" t="s">
        <v>103</v>
      </c>
      <c r="E49" s="6">
        <v>3</v>
      </c>
      <c r="F49" s="6">
        <v>39</v>
      </c>
      <c r="G49" s="7">
        <f t="shared" si="0"/>
        <v>7.6923076923076925</v>
      </c>
    </row>
    <row r="50" spans="1:10">
      <c r="A50" s="6" t="s">
        <v>98</v>
      </c>
      <c r="B50" s="6" t="s">
        <v>104</v>
      </c>
      <c r="C50" s="6" t="s">
        <v>100</v>
      </c>
      <c r="D50" s="6" t="s">
        <v>103</v>
      </c>
      <c r="E50" s="6">
        <v>3</v>
      </c>
      <c r="F50" s="6">
        <v>9</v>
      </c>
      <c r="G50" s="7">
        <f t="shared" si="0"/>
        <v>33.333333333333329</v>
      </c>
    </row>
    <row r="51" spans="1:10">
      <c r="A51" s="6" t="s">
        <v>98</v>
      </c>
      <c r="B51" s="6" t="s">
        <v>104</v>
      </c>
      <c r="C51" s="6" t="s">
        <v>100</v>
      </c>
      <c r="D51" s="6" t="s">
        <v>103</v>
      </c>
      <c r="E51" s="6">
        <v>6</v>
      </c>
      <c r="F51" s="6">
        <v>15</v>
      </c>
      <c r="G51" s="7">
        <f t="shared" si="0"/>
        <v>40</v>
      </c>
    </row>
    <row r="52" spans="1:10">
      <c r="A52" s="6" t="s">
        <v>98</v>
      </c>
      <c r="B52" s="6" t="s">
        <v>104</v>
      </c>
      <c r="C52" s="6" t="s">
        <v>100</v>
      </c>
      <c r="D52" s="6" t="s">
        <v>103</v>
      </c>
      <c r="E52" s="6">
        <v>3</v>
      </c>
      <c r="F52" s="6">
        <v>6</v>
      </c>
      <c r="G52" s="7">
        <f t="shared" si="0"/>
        <v>50</v>
      </c>
    </row>
    <row r="53" spans="1:10">
      <c r="A53" s="6" t="s">
        <v>98</v>
      </c>
      <c r="B53" s="6" t="s">
        <v>104</v>
      </c>
      <c r="C53" s="6" t="s">
        <v>100</v>
      </c>
      <c r="D53" s="6" t="s">
        <v>103</v>
      </c>
      <c r="E53" s="6">
        <v>7</v>
      </c>
      <c r="F53" s="6">
        <v>32</v>
      </c>
      <c r="G53" s="7">
        <f t="shared" si="0"/>
        <v>21.875</v>
      </c>
    </row>
    <row r="54" spans="1:10">
      <c r="A54" s="6" t="s">
        <v>98</v>
      </c>
      <c r="B54" s="6" t="s">
        <v>104</v>
      </c>
      <c r="C54" s="6" t="s">
        <v>100</v>
      </c>
      <c r="D54" s="6" t="s">
        <v>103</v>
      </c>
      <c r="E54" s="6">
        <v>3</v>
      </c>
      <c r="F54" s="6">
        <v>17</v>
      </c>
      <c r="G54" s="7">
        <f t="shared" si="0"/>
        <v>17.647058823529413</v>
      </c>
    </row>
    <row r="55" spans="1:10">
      <c r="A55" s="6" t="s">
        <v>98</v>
      </c>
      <c r="B55" s="6" t="s">
        <v>104</v>
      </c>
      <c r="C55" s="6" t="s">
        <v>100</v>
      </c>
      <c r="D55" s="6" t="s">
        <v>103</v>
      </c>
      <c r="E55" s="6">
        <v>13</v>
      </c>
      <c r="F55" s="6">
        <v>29</v>
      </c>
      <c r="G55" s="7">
        <f t="shared" si="0"/>
        <v>44.827586206896555</v>
      </c>
    </row>
    <row r="56" spans="1:10">
      <c r="A56" s="6" t="s">
        <v>98</v>
      </c>
      <c r="B56" s="6" t="s">
        <v>104</v>
      </c>
      <c r="C56" s="6" t="s">
        <v>100</v>
      </c>
      <c r="D56" s="6" t="s">
        <v>103</v>
      </c>
      <c r="E56" s="6">
        <v>5</v>
      </c>
      <c r="F56" s="6">
        <v>23</v>
      </c>
      <c r="G56" s="7">
        <f t="shared" si="0"/>
        <v>21.739130434782609</v>
      </c>
    </row>
    <row r="57" spans="1:10">
      <c r="A57" s="6" t="s">
        <v>98</v>
      </c>
      <c r="B57" s="6" t="s">
        <v>104</v>
      </c>
      <c r="C57" s="6" t="s">
        <v>100</v>
      </c>
      <c r="D57" s="6" t="s">
        <v>103</v>
      </c>
      <c r="E57" s="6">
        <v>10</v>
      </c>
      <c r="F57" s="6">
        <v>53</v>
      </c>
      <c r="G57" s="7">
        <f t="shared" si="0"/>
        <v>18.867924528301888</v>
      </c>
      <c r="H57" s="6">
        <f>SUM(E21:E57)</f>
        <v>263</v>
      </c>
      <c r="I57" s="6">
        <f>SUM(F21:F57)</f>
        <v>860</v>
      </c>
      <c r="J57" s="7">
        <f>100*(H57/I57)</f>
        <v>30.581395348837209</v>
      </c>
    </row>
    <row r="59" spans="1:10">
      <c r="A59" s="6" t="s">
        <v>98</v>
      </c>
      <c r="B59" s="6" t="s">
        <v>104</v>
      </c>
      <c r="C59" s="6" t="s">
        <v>103</v>
      </c>
      <c r="D59" s="6" t="s">
        <v>100</v>
      </c>
      <c r="E59" s="6">
        <v>5</v>
      </c>
      <c r="F59" s="6">
        <v>21</v>
      </c>
      <c r="G59" s="7">
        <f t="shared" ref="G59:G92" si="1">100*(E59/F59)</f>
        <v>23.809523809523807</v>
      </c>
    </row>
    <row r="60" spans="1:10">
      <c r="A60" s="6" t="s">
        <v>98</v>
      </c>
      <c r="B60" s="6" t="s">
        <v>104</v>
      </c>
      <c r="C60" s="6" t="s">
        <v>103</v>
      </c>
      <c r="D60" s="6" t="s">
        <v>100</v>
      </c>
      <c r="E60" s="6">
        <v>3</v>
      </c>
      <c r="F60" s="6">
        <v>16</v>
      </c>
      <c r="G60" s="7">
        <f t="shared" si="1"/>
        <v>18.75</v>
      </c>
    </row>
    <row r="61" spans="1:10">
      <c r="A61" s="6" t="s">
        <v>98</v>
      </c>
      <c r="B61" s="6" t="s">
        <v>104</v>
      </c>
      <c r="C61" s="6" t="s">
        <v>103</v>
      </c>
      <c r="D61" s="6" t="s">
        <v>100</v>
      </c>
      <c r="E61" s="6">
        <v>3</v>
      </c>
      <c r="F61" s="6">
        <v>16</v>
      </c>
      <c r="G61" s="7">
        <f t="shared" si="1"/>
        <v>18.75</v>
      </c>
    </row>
    <row r="62" spans="1:10">
      <c r="A62" s="6" t="s">
        <v>98</v>
      </c>
      <c r="B62" s="6" t="s">
        <v>104</v>
      </c>
      <c r="C62" s="6" t="s">
        <v>103</v>
      </c>
      <c r="D62" s="6" t="s">
        <v>100</v>
      </c>
      <c r="E62" s="6">
        <v>5</v>
      </c>
      <c r="F62" s="6">
        <v>20</v>
      </c>
      <c r="G62" s="7">
        <f t="shared" si="1"/>
        <v>25</v>
      </c>
    </row>
    <row r="63" spans="1:10">
      <c r="A63" s="6" t="s">
        <v>98</v>
      </c>
      <c r="B63" s="6" t="s">
        <v>104</v>
      </c>
      <c r="C63" s="6" t="s">
        <v>103</v>
      </c>
      <c r="D63" s="6" t="s">
        <v>100</v>
      </c>
      <c r="E63" s="6">
        <v>6</v>
      </c>
      <c r="F63" s="6">
        <v>10</v>
      </c>
      <c r="G63" s="7">
        <f t="shared" si="1"/>
        <v>60</v>
      </c>
    </row>
    <row r="64" spans="1:10">
      <c r="A64" s="6" t="s">
        <v>98</v>
      </c>
      <c r="B64" s="6" t="s">
        <v>104</v>
      </c>
      <c r="C64" s="6" t="s">
        <v>103</v>
      </c>
      <c r="D64" s="6" t="s">
        <v>100</v>
      </c>
      <c r="E64" s="6">
        <v>4</v>
      </c>
      <c r="F64" s="6">
        <v>35</v>
      </c>
      <c r="G64" s="7">
        <f t="shared" si="1"/>
        <v>11.428571428571429</v>
      </c>
    </row>
    <row r="65" spans="1:7">
      <c r="A65" s="6" t="s">
        <v>98</v>
      </c>
      <c r="B65" s="6" t="s">
        <v>104</v>
      </c>
      <c r="C65" s="6" t="s">
        <v>103</v>
      </c>
      <c r="D65" s="6" t="s">
        <v>100</v>
      </c>
      <c r="E65" s="6">
        <v>7</v>
      </c>
      <c r="F65" s="6">
        <v>37</v>
      </c>
      <c r="G65" s="7">
        <f t="shared" si="1"/>
        <v>18.918918918918919</v>
      </c>
    </row>
    <row r="66" spans="1:7">
      <c r="A66" s="6" t="s">
        <v>98</v>
      </c>
      <c r="B66" s="6" t="s">
        <v>104</v>
      </c>
      <c r="C66" s="6" t="s">
        <v>103</v>
      </c>
      <c r="D66" s="6" t="s">
        <v>100</v>
      </c>
      <c r="E66" s="6">
        <v>9</v>
      </c>
      <c r="F66" s="6">
        <v>21</v>
      </c>
      <c r="G66" s="7">
        <f t="shared" si="1"/>
        <v>42.857142857142854</v>
      </c>
    </row>
    <row r="67" spans="1:7">
      <c r="A67" s="6" t="s">
        <v>98</v>
      </c>
      <c r="B67" s="6" t="s">
        <v>104</v>
      </c>
      <c r="C67" s="6" t="s">
        <v>103</v>
      </c>
      <c r="D67" s="6" t="s">
        <v>100</v>
      </c>
      <c r="E67" s="6">
        <v>7</v>
      </c>
      <c r="F67" s="6">
        <v>37</v>
      </c>
      <c r="G67" s="7">
        <f t="shared" si="1"/>
        <v>18.918918918918919</v>
      </c>
    </row>
    <row r="68" spans="1:7">
      <c r="A68" s="6" t="s">
        <v>98</v>
      </c>
      <c r="B68" s="6" t="s">
        <v>104</v>
      </c>
      <c r="C68" s="6" t="s">
        <v>103</v>
      </c>
      <c r="D68" s="6" t="s">
        <v>100</v>
      </c>
      <c r="E68" s="6">
        <v>9</v>
      </c>
      <c r="F68" s="6">
        <v>21</v>
      </c>
      <c r="G68" s="7">
        <f t="shared" si="1"/>
        <v>42.857142857142854</v>
      </c>
    </row>
    <row r="69" spans="1:7">
      <c r="A69" s="6" t="s">
        <v>98</v>
      </c>
      <c r="B69" s="6" t="s">
        <v>104</v>
      </c>
      <c r="C69" s="6" t="s">
        <v>103</v>
      </c>
      <c r="D69" s="6" t="s">
        <v>100</v>
      </c>
      <c r="E69" s="6">
        <v>10</v>
      </c>
      <c r="F69" s="6">
        <v>14</v>
      </c>
      <c r="G69" s="7">
        <f t="shared" si="1"/>
        <v>71.428571428571431</v>
      </c>
    </row>
    <row r="70" spans="1:7">
      <c r="A70" s="6" t="s">
        <v>98</v>
      </c>
      <c r="B70" s="6" t="s">
        <v>104</v>
      </c>
      <c r="C70" s="6" t="s">
        <v>103</v>
      </c>
      <c r="D70" s="6" t="s">
        <v>100</v>
      </c>
      <c r="E70" s="6">
        <v>10</v>
      </c>
      <c r="F70" s="6">
        <v>14</v>
      </c>
      <c r="G70" s="7">
        <f t="shared" si="1"/>
        <v>71.428571428571431</v>
      </c>
    </row>
    <row r="71" spans="1:7">
      <c r="A71" s="6" t="s">
        <v>98</v>
      </c>
      <c r="B71" s="6" t="s">
        <v>104</v>
      </c>
      <c r="C71" s="6" t="s">
        <v>103</v>
      </c>
      <c r="D71" s="6" t="s">
        <v>100</v>
      </c>
      <c r="E71" s="6">
        <v>13</v>
      </c>
      <c r="F71" s="6">
        <v>52</v>
      </c>
      <c r="G71" s="7">
        <f t="shared" si="1"/>
        <v>25</v>
      </c>
    </row>
    <row r="72" spans="1:7">
      <c r="A72" s="6" t="s">
        <v>98</v>
      </c>
      <c r="B72" s="6" t="s">
        <v>104</v>
      </c>
      <c r="C72" s="6" t="s">
        <v>103</v>
      </c>
      <c r="D72" s="6" t="s">
        <v>100</v>
      </c>
      <c r="E72" s="6">
        <v>4</v>
      </c>
      <c r="F72" s="6">
        <v>10</v>
      </c>
      <c r="G72" s="7">
        <f t="shared" si="1"/>
        <v>40</v>
      </c>
    </row>
    <row r="73" spans="1:7">
      <c r="A73" s="6" t="s">
        <v>98</v>
      </c>
      <c r="B73" s="6" t="s">
        <v>104</v>
      </c>
      <c r="C73" s="6" t="s">
        <v>103</v>
      </c>
      <c r="D73" s="6" t="s">
        <v>100</v>
      </c>
      <c r="E73" s="6">
        <v>9</v>
      </c>
      <c r="F73" s="6">
        <v>14</v>
      </c>
      <c r="G73" s="7">
        <f t="shared" si="1"/>
        <v>64.285714285714292</v>
      </c>
    </row>
    <row r="74" spans="1:7">
      <c r="A74" s="6" t="s">
        <v>98</v>
      </c>
      <c r="B74" s="6" t="s">
        <v>104</v>
      </c>
      <c r="C74" s="6" t="s">
        <v>103</v>
      </c>
      <c r="D74" s="6" t="s">
        <v>100</v>
      </c>
      <c r="E74" s="6">
        <v>30</v>
      </c>
      <c r="F74" s="6">
        <v>39</v>
      </c>
      <c r="G74" s="7">
        <f t="shared" si="1"/>
        <v>76.923076923076934</v>
      </c>
    </row>
    <row r="75" spans="1:7">
      <c r="A75" s="6" t="s">
        <v>98</v>
      </c>
      <c r="B75" s="6" t="s">
        <v>104</v>
      </c>
      <c r="C75" s="6" t="s">
        <v>103</v>
      </c>
      <c r="D75" s="6" t="s">
        <v>100</v>
      </c>
      <c r="E75" s="6">
        <v>2</v>
      </c>
      <c r="F75" s="6">
        <v>14</v>
      </c>
      <c r="G75" s="7">
        <f t="shared" si="1"/>
        <v>14.285714285714285</v>
      </c>
    </row>
    <row r="76" spans="1:7">
      <c r="A76" s="6" t="s">
        <v>98</v>
      </c>
      <c r="B76" s="6" t="s">
        <v>104</v>
      </c>
      <c r="C76" s="6" t="s">
        <v>103</v>
      </c>
      <c r="D76" s="6" t="s">
        <v>100</v>
      </c>
      <c r="E76" s="6">
        <v>1</v>
      </c>
      <c r="F76" s="6">
        <v>8</v>
      </c>
      <c r="G76" s="7">
        <f t="shared" si="1"/>
        <v>12.5</v>
      </c>
    </row>
    <row r="77" spans="1:7">
      <c r="A77" s="6" t="s">
        <v>98</v>
      </c>
      <c r="B77" s="6" t="s">
        <v>104</v>
      </c>
      <c r="C77" s="6" t="s">
        <v>103</v>
      </c>
      <c r="D77" s="6" t="s">
        <v>100</v>
      </c>
      <c r="E77" s="6">
        <v>2</v>
      </c>
      <c r="F77" s="6">
        <v>7</v>
      </c>
      <c r="G77" s="7">
        <f t="shared" si="1"/>
        <v>28.571428571428569</v>
      </c>
    </row>
    <row r="78" spans="1:7">
      <c r="A78" s="6" t="s">
        <v>98</v>
      </c>
      <c r="B78" s="6" t="s">
        <v>104</v>
      </c>
      <c r="C78" s="6" t="s">
        <v>103</v>
      </c>
      <c r="D78" s="6" t="s">
        <v>100</v>
      </c>
      <c r="E78" s="6">
        <v>7</v>
      </c>
      <c r="F78" s="6">
        <v>17</v>
      </c>
      <c r="G78" s="7">
        <f t="shared" si="1"/>
        <v>41.17647058823529</v>
      </c>
    </row>
    <row r="79" spans="1:7">
      <c r="A79" s="6" t="s">
        <v>98</v>
      </c>
      <c r="B79" s="6" t="s">
        <v>104</v>
      </c>
      <c r="C79" s="6" t="s">
        <v>103</v>
      </c>
      <c r="D79" s="6" t="s">
        <v>100</v>
      </c>
      <c r="E79" s="6">
        <v>7</v>
      </c>
      <c r="F79" s="6">
        <v>11</v>
      </c>
      <c r="G79" s="7">
        <f t="shared" si="1"/>
        <v>63.636363636363633</v>
      </c>
    </row>
    <row r="80" spans="1:7">
      <c r="A80" s="6" t="s">
        <v>98</v>
      </c>
      <c r="B80" s="6" t="s">
        <v>104</v>
      </c>
      <c r="C80" s="6" t="s">
        <v>103</v>
      </c>
      <c r="D80" s="6" t="s">
        <v>100</v>
      </c>
      <c r="E80" s="6">
        <v>7</v>
      </c>
      <c r="F80" s="6">
        <v>51</v>
      </c>
      <c r="G80" s="7">
        <f t="shared" si="1"/>
        <v>13.725490196078432</v>
      </c>
    </row>
    <row r="81" spans="1:10">
      <c r="A81" s="6" t="s">
        <v>98</v>
      </c>
      <c r="B81" s="6" t="s">
        <v>104</v>
      </c>
      <c r="C81" s="6" t="s">
        <v>103</v>
      </c>
      <c r="D81" s="6" t="s">
        <v>100</v>
      </c>
      <c r="E81" s="6">
        <v>13</v>
      </c>
      <c r="F81" s="6">
        <v>26</v>
      </c>
      <c r="G81" s="7">
        <f t="shared" si="1"/>
        <v>50</v>
      </c>
    </row>
    <row r="82" spans="1:10">
      <c r="A82" s="6" t="s">
        <v>98</v>
      </c>
      <c r="B82" s="6" t="s">
        <v>104</v>
      </c>
      <c r="C82" s="6" t="s">
        <v>103</v>
      </c>
      <c r="D82" s="6" t="s">
        <v>100</v>
      </c>
      <c r="E82" s="6">
        <v>7</v>
      </c>
      <c r="F82" s="6">
        <v>28</v>
      </c>
      <c r="G82" s="7">
        <f t="shared" si="1"/>
        <v>25</v>
      </c>
    </row>
    <row r="83" spans="1:10">
      <c r="A83" s="6" t="s">
        <v>98</v>
      </c>
      <c r="B83" s="6" t="s">
        <v>104</v>
      </c>
      <c r="C83" s="6" t="s">
        <v>103</v>
      </c>
      <c r="D83" s="6" t="s">
        <v>100</v>
      </c>
      <c r="E83" s="6">
        <v>13</v>
      </c>
      <c r="F83" s="6">
        <v>95</v>
      </c>
      <c r="G83" s="7">
        <f t="shared" si="1"/>
        <v>13.684210526315791</v>
      </c>
    </row>
    <row r="84" spans="1:10">
      <c r="A84" s="6" t="s">
        <v>98</v>
      </c>
      <c r="B84" s="6" t="s">
        <v>104</v>
      </c>
      <c r="C84" s="6" t="s">
        <v>103</v>
      </c>
      <c r="D84" s="6" t="s">
        <v>100</v>
      </c>
      <c r="E84" s="6">
        <v>7</v>
      </c>
      <c r="F84" s="6">
        <v>49</v>
      </c>
      <c r="G84" s="7">
        <f t="shared" si="1"/>
        <v>14.285714285714285</v>
      </c>
    </row>
    <row r="85" spans="1:10">
      <c r="A85" s="6" t="s">
        <v>98</v>
      </c>
      <c r="B85" s="6" t="s">
        <v>104</v>
      </c>
      <c r="C85" s="6" t="s">
        <v>103</v>
      </c>
      <c r="D85" s="6" t="s">
        <v>100</v>
      </c>
      <c r="E85" s="6">
        <v>19</v>
      </c>
      <c r="F85" s="6">
        <v>44</v>
      </c>
      <c r="G85" s="7">
        <f t="shared" si="1"/>
        <v>43.18181818181818</v>
      </c>
    </row>
    <row r="86" spans="1:10">
      <c r="A86" s="6" t="s">
        <v>98</v>
      </c>
      <c r="B86" s="6" t="s">
        <v>104</v>
      </c>
      <c r="C86" s="6" t="s">
        <v>103</v>
      </c>
      <c r="D86" s="6" t="s">
        <v>100</v>
      </c>
      <c r="E86" s="6">
        <v>3</v>
      </c>
      <c r="F86" s="6">
        <v>40</v>
      </c>
      <c r="G86" s="7">
        <f t="shared" si="1"/>
        <v>7.5</v>
      </c>
    </row>
    <row r="87" spans="1:10">
      <c r="A87" s="6" t="s">
        <v>98</v>
      </c>
      <c r="B87" s="6" t="s">
        <v>104</v>
      </c>
      <c r="C87" s="6" t="s">
        <v>103</v>
      </c>
      <c r="D87" s="6" t="s">
        <v>100</v>
      </c>
      <c r="E87" s="6">
        <v>1</v>
      </c>
      <c r="F87" s="6">
        <v>9</v>
      </c>
      <c r="G87" s="7">
        <f t="shared" si="1"/>
        <v>11.111111111111111</v>
      </c>
    </row>
    <row r="88" spans="1:10">
      <c r="A88" s="6" t="s">
        <v>98</v>
      </c>
      <c r="B88" s="6" t="s">
        <v>104</v>
      </c>
      <c r="C88" s="6" t="s">
        <v>103</v>
      </c>
      <c r="D88" s="6" t="s">
        <v>100</v>
      </c>
      <c r="E88" s="6">
        <v>1</v>
      </c>
      <c r="F88" s="6">
        <v>15</v>
      </c>
      <c r="G88" s="7">
        <f t="shared" si="1"/>
        <v>6.666666666666667</v>
      </c>
    </row>
    <row r="89" spans="1:10">
      <c r="A89" s="6" t="s">
        <v>98</v>
      </c>
      <c r="B89" s="6" t="s">
        <v>104</v>
      </c>
      <c r="C89" s="6" t="s">
        <v>103</v>
      </c>
      <c r="D89" s="6" t="s">
        <v>100</v>
      </c>
      <c r="E89" s="6">
        <v>3</v>
      </c>
      <c r="F89" s="6">
        <v>5</v>
      </c>
      <c r="G89" s="7">
        <f t="shared" si="1"/>
        <v>60</v>
      </c>
    </row>
    <row r="90" spans="1:10">
      <c r="A90" s="6" t="s">
        <v>98</v>
      </c>
      <c r="B90" s="6" t="s">
        <v>104</v>
      </c>
      <c r="C90" s="6" t="s">
        <v>103</v>
      </c>
      <c r="D90" s="6" t="s">
        <v>100</v>
      </c>
      <c r="E90" s="6">
        <v>5</v>
      </c>
      <c r="F90" s="6">
        <v>22</v>
      </c>
      <c r="G90" s="7">
        <f t="shared" si="1"/>
        <v>22.727272727272727</v>
      </c>
    </row>
    <row r="91" spans="1:10">
      <c r="A91" s="6" t="s">
        <v>98</v>
      </c>
      <c r="B91" s="6" t="s">
        <v>104</v>
      </c>
      <c r="C91" s="6" t="s">
        <v>103</v>
      </c>
      <c r="D91" s="6" t="s">
        <v>100</v>
      </c>
      <c r="E91" s="6">
        <v>3</v>
      </c>
      <c r="F91" s="6">
        <v>17</v>
      </c>
      <c r="G91" s="7">
        <f t="shared" si="1"/>
        <v>17.647058823529413</v>
      </c>
    </row>
    <row r="92" spans="1:10">
      <c r="A92" s="6" t="s">
        <v>98</v>
      </c>
      <c r="B92" s="6" t="s">
        <v>104</v>
      </c>
      <c r="C92" s="6" t="s">
        <v>103</v>
      </c>
      <c r="D92" s="6" t="s">
        <v>100</v>
      </c>
      <c r="E92" s="6">
        <v>8</v>
      </c>
      <c r="F92" s="6">
        <v>23</v>
      </c>
      <c r="G92" s="7">
        <f t="shared" si="1"/>
        <v>34.782608695652172</v>
      </c>
      <c r="H92" s="6">
        <f>SUM(E59:E92)</f>
        <v>243</v>
      </c>
      <c r="I92" s="6">
        <f>SUM(F59:F92)</f>
        <v>858</v>
      </c>
      <c r="J92" s="7">
        <f>100*(H92/I92)</f>
        <v>28.321678321678323</v>
      </c>
    </row>
    <row r="94" spans="1:10">
      <c r="A94" s="6" t="s">
        <v>98</v>
      </c>
      <c r="B94" s="6" t="s">
        <v>105</v>
      </c>
      <c r="C94" s="6" t="s">
        <v>69</v>
      </c>
      <c r="D94" s="6" t="s">
        <v>103</v>
      </c>
      <c r="E94" s="6">
        <v>4</v>
      </c>
      <c r="F94" s="6">
        <v>10</v>
      </c>
      <c r="G94" s="7">
        <f>100*(E94/F94)</f>
        <v>40</v>
      </c>
    </row>
    <row r="95" spans="1:10">
      <c r="A95" s="6" t="s">
        <v>98</v>
      </c>
      <c r="B95" s="6" t="s">
        <v>105</v>
      </c>
      <c r="C95" s="6" t="s">
        <v>69</v>
      </c>
      <c r="D95" s="6" t="s">
        <v>103</v>
      </c>
      <c r="E95" s="6">
        <v>3</v>
      </c>
      <c r="F95" s="6">
        <v>9</v>
      </c>
      <c r="G95" s="7">
        <f>100*(E95/F95)</f>
        <v>33.333333333333329</v>
      </c>
    </row>
    <row r="96" spans="1:10">
      <c r="A96" s="6" t="s">
        <v>98</v>
      </c>
      <c r="B96" s="6" t="s">
        <v>105</v>
      </c>
      <c r="C96" s="6" t="s">
        <v>69</v>
      </c>
      <c r="D96" s="6" t="s">
        <v>103</v>
      </c>
      <c r="E96" s="6">
        <v>6</v>
      </c>
      <c r="F96" s="6">
        <v>11</v>
      </c>
      <c r="G96" s="7">
        <f>100*(E96/F96)</f>
        <v>54.54545454545454</v>
      </c>
    </row>
    <row r="97" spans="1:10">
      <c r="A97" s="6" t="s">
        <v>98</v>
      </c>
      <c r="B97" s="6" t="s">
        <v>105</v>
      </c>
      <c r="C97" s="6" t="s">
        <v>69</v>
      </c>
      <c r="D97" s="6" t="s">
        <v>103</v>
      </c>
      <c r="E97" s="6">
        <v>3</v>
      </c>
      <c r="F97" s="6">
        <v>6</v>
      </c>
      <c r="G97" s="7">
        <f>100*(E97/F97)</f>
        <v>50</v>
      </c>
      <c r="H97" s="6">
        <f>SUM(E94:E97)</f>
        <v>16</v>
      </c>
      <c r="I97" s="6">
        <f>SUM(F94:F97)</f>
        <v>36</v>
      </c>
      <c r="J97" s="7">
        <f>100*(H97/I97)</f>
        <v>44.444444444444443</v>
      </c>
    </row>
    <row r="99" spans="1:10">
      <c r="A99" s="6" t="s">
        <v>98</v>
      </c>
      <c r="B99" s="6" t="s">
        <v>105</v>
      </c>
      <c r="C99" s="6" t="s">
        <v>103</v>
      </c>
      <c r="D99" s="6" t="s">
        <v>69</v>
      </c>
      <c r="E99" s="6">
        <v>4</v>
      </c>
      <c r="F99" s="6">
        <v>10</v>
      </c>
      <c r="G99" s="7">
        <f>100*(E99/F99)</f>
        <v>40</v>
      </c>
    </row>
    <row r="100" spans="1:10">
      <c r="A100" s="6" t="s">
        <v>98</v>
      </c>
      <c r="B100" s="6" t="s">
        <v>105</v>
      </c>
      <c r="C100" s="6" t="s">
        <v>103</v>
      </c>
      <c r="D100" s="6" t="s">
        <v>69</v>
      </c>
      <c r="E100" s="6">
        <v>4</v>
      </c>
      <c r="F100" s="6">
        <v>12</v>
      </c>
      <c r="G100" s="7">
        <f>100*(E100/F100)</f>
        <v>33.333333333333329</v>
      </c>
      <c r="H100" s="6">
        <f>SUM(E99:E100)</f>
        <v>8</v>
      </c>
      <c r="I100" s="6">
        <f>SUM(F99:F100)</f>
        <v>22</v>
      </c>
      <c r="J100" s="7">
        <f>100*(H100/I100)</f>
        <v>36.363636363636367</v>
      </c>
    </row>
    <row r="104" spans="1:10">
      <c r="D104" s="4" t="s">
        <v>106</v>
      </c>
      <c r="E104" s="4">
        <f>SUM(E2:E101)</f>
        <v>581</v>
      </c>
      <c r="F104" s="4">
        <f>SUM(F2:F101)</f>
        <v>1929</v>
      </c>
      <c r="G104" s="5">
        <f>100*(E104/F104)</f>
        <v>30.119232763089681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Fig.3b</vt:lpstr>
      <vt:lpstr>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2021-10-28T06:52:25Z</dcterms:created>
  <dcterms:modified xsi:type="dcterms:W3CDTF">2021-10-28T08:46:55Z</dcterms:modified>
</cp:coreProperties>
</file>