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jmh65_cam_ac_uk/Documents/Group/a. People/Greg Reeves/a. Papers/a. Final files for upload/e. Source Data Extended Data SupFile/"/>
    </mc:Choice>
  </mc:AlternateContent>
  <xr:revisionPtr revIDLastSave="2" documentId="13_ncr:1_{2EA96522-5659-E349-A20D-D7E52A398BBD}" xr6:coauthVersionLast="47" xr6:coauthVersionMax="47" xr10:uidLastSave="{7665B5F3-3145-0E48-AE3A-8F394862852B}"/>
  <bookViews>
    <workbookView xWindow="0" yWindow="500" windowWidth="33600" windowHeight="21000" xr2:uid="{7DA7362A-BB79-C643-A4AC-7ECEA371FDA3}"/>
  </bookViews>
  <sheets>
    <sheet name="ExtendedDataFig.8b" sheetId="1" r:id="rId1"/>
    <sheet name="ExtendedDataFig.8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1" l="1"/>
  <c r="F40" i="1"/>
  <c r="H39" i="1"/>
  <c r="H38" i="1"/>
  <c r="G37" i="1"/>
  <c r="F37" i="1"/>
  <c r="H37" i="1" s="1"/>
  <c r="G36" i="1"/>
  <c r="F36" i="1"/>
  <c r="H36" i="1" s="1"/>
  <c r="H35" i="1"/>
  <c r="H34" i="1"/>
  <c r="H33" i="1"/>
  <c r="H32" i="1"/>
  <c r="H31" i="1"/>
  <c r="H30" i="1"/>
  <c r="H29" i="1"/>
  <c r="H28" i="1"/>
  <c r="G27" i="1"/>
  <c r="F27" i="1"/>
  <c r="H26" i="1"/>
  <c r="H25" i="1"/>
  <c r="H23" i="1"/>
  <c r="H22" i="1"/>
  <c r="H21" i="1"/>
  <c r="H20" i="1"/>
  <c r="H19" i="1"/>
  <c r="H18" i="1"/>
  <c r="H17" i="1"/>
  <c r="H16" i="1"/>
  <c r="H15" i="1"/>
  <c r="H14" i="1"/>
  <c r="H13" i="1"/>
  <c r="H12" i="1"/>
  <c r="H10" i="1"/>
  <c r="H9" i="1"/>
  <c r="H8" i="1"/>
  <c r="H7" i="1"/>
  <c r="H6" i="1"/>
  <c r="H5" i="1"/>
  <c r="H4" i="1"/>
  <c r="H3" i="1"/>
  <c r="H2" i="1"/>
  <c r="F43" i="1" l="1"/>
  <c r="G43" i="1"/>
  <c r="H40" i="1"/>
  <c r="H27" i="1"/>
  <c r="K28" i="2" l="1"/>
  <c r="H28" i="2"/>
  <c r="H27" i="2"/>
  <c r="K25" i="2"/>
  <c r="H25" i="2"/>
  <c r="H24" i="2"/>
  <c r="J22" i="2"/>
  <c r="I22" i="2"/>
  <c r="H22" i="2"/>
  <c r="H21" i="2"/>
  <c r="H20" i="2"/>
  <c r="H19" i="2"/>
  <c r="G17" i="2"/>
  <c r="J17" i="2" s="1"/>
  <c r="F17" i="2"/>
  <c r="I17" i="2" s="1"/>
  <c r="K17" i="2" s="1"/>
  <c r="H16" i="2"/>
  <c r="H15" i="2"/>
  <c r="H13" i="2"/>
  <c r="H12" i="2"/>
  <c r="G11" i="2"/>
  <c r="F11" i="2"/>
  <c r="H11" i="2" s="1"/>
  <c r="H10" i="2"/>
  <c r="H9" i="2"/>
  <c r="G8" i="2"/>
  <c r="F8" i="2"/>
  <c r="H8" i="2" s="1"/>
  <c r="G7" i="2"/>
  <c r="F7" i="2"/>
  <c r="G5" i="2"/>
  <c r="J5" i="2" s="1"/>
  <c r="F5" i="2"/>
  <c r="H5" i="2" s="1"/>
  <c r="H4" i="2"/>
  <c r="H3" i="2"/>
  <c r="G3" i="2"/>
  <c r="F3" i="2"/>
  <c r="G2" i="2"/>
  <c r="F2" i="2"/>
  <c r="G33" i="2" l="1"/>
  <c r="F33" i="2"/>
  <c r="H33" i="2" s="1"/>
  <c r="I13" i="2"/>
  <c r="J13" i="2"/>
  <c r="K22" i="2"/>
  <c r="K13" i="2"/>
  <c r="H7" i="2"/>
  <c r="H17" i="2"/>
  <c r="H2" i="2"/>
  <c r="I5" i="2"/>
  <c r="K5" i="2" s="1"/>
</calcChain>
</file>

<file path=xl/sharedStrings.xml><?xml version="1.0" encoding="utf-8"?>
<sst xmlns="http://schemas.openxmlformats.org/spreadsheetml/2006/main" count="258" uniqueCount="44">
  <si>
    <t>Type</t>
  </si>
  <si>
    <t>Date Grafted</t>
  </si>
  <si>
    <t>SCION</t>
  </si>
  <si>
    <t>ROOTSTOCK</t>
  </si>
  <si>
    <t>No.Fused</t>
  </si>
  <si>
    <t>No.GraftAttempts</t>
  </si>
  <si>
    <t>PercentFused</t>
  </si>
  <si>
    <t>TotalFused</t>
  </si>
  <si>
    <t>TotalNumber</t>
  </si>
  <si>
    <t>OverallPercentFusion</t>
  </si>
  <si>
    <t>Interspecific</t>
  </si>
  <si>
    <t>Rye</t>
  </si>
  <si>
    <t>Wheat-Oat</t>
  </si>
  <si>
    <t>Oat</t>
  </si>
  <si>
    <t>Wheat</t>
  </si>
  <si>
    <t>Wheat-Rye</t>
  </si>
  <si>
    <t>Wheat-DurumWheat</t>
  </si>
  <si>
    <t>DurumWheat</t>
  </si>
  <si>
    <t>Totals</t>
  </si>
  <si>
    <t>Intraspecific</t>
  </si>
  <si>
    <t>PearlMillet-PearlMillet</t>
  </si>
  <si>
    <t>P.Millet'ID487'</t>
  </si>
  <si>
    <t>P.Millet'ID476'</t>
  </si>
  <si>
    <t>P.Millet'IP15551'</t>
  </si>
  <si>
    <t>P.Millet'IP17862'</t>
  </si>
  <si>
    <t>P.Millet'IP17720'</t>
  </si>
  <si>
    <t>TetraWheat-TetraWheat</t>
  </si>
  <si>
    <t>Wheat'Tamaroi'</t>
  </si>
  <si>
    <t>Wheat'Nax1'</t>
  </si>
  <si>
    <t>Rice-Rice</t>
  </si>
  <si>
    <t>Rice'Dongjin'</t>
  </si>
  <si>
    <t>Rice'Kitaake'</t>
  </si>
  <si>
    <t>d10</t>
  </si>
  <si>
    <t>d27</t>
  </si>
  <si>
    <t>kitaake</t>
  </si>
  <si>
    <t>shiokari</t>
  </si>
  <si>
    <t>ZmPEPC:mClover3</t>
  </si>
  <si>
    <t>ZmPEPC:mTurquoise2</t>
  </si>
  <si>
    <t>DateGrafted</t>
  </si>
  <si>
    <t xml:space="preserve">No. grafted </t>
  </si>
  <si>
    <t>No. Attempts</t>
  </si>
  <si>
    <t>Percent</t>
  </si>
  <si>
    <t>DaysOld</t>
  </si>
  <si>
    <t>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</si>
</sst>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rgb="FF000000"/>
      <name val="Helvetica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sz val="11"/>
      <color rgb="FF000000"/>
      <name val="Helvetic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5" fontId="2" fillId="0" borderId="0" xfId="0" applyNumberFormat="1" applyFont="1"/>
    <xf numFmtId="0" fontId="3" fillId="0" borderId="0" xfId="0" applyFont="1"/>
    <xf numFmtId="2" fontId="3" fillId="0" borderId="0" xfId="0" applyNumberFormat="1" applyFont="1"/>
    <xf numFmtId="15" fontId="4" fillId="0" borderId="0" xfId="0" applyNumberFormat="1" applyFont="1"/>
    <xf numFmtId="15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B2BF-A420-2740-961F-4833FE871190}">
  <dimension ref="A1:K134"/>
  <sheetViews>
    <sheetView tabSelected="1" zoomScale="137" workbookViewId="0">
      <selection activeCell="A2" sqref="A2"/>
    </sheetView>
  </sheetViews>
  <sheetFormatPr baseColWidth="10" defaultRowHeight="15" x14ac:dyDescent="0.2"/>
  <cols>
    <col min="1" max="1" width="25.83203125" style="2" customWidth="1"/>
    <col min="2" max="2" width="22.5" style="2" customWidth="1"/>
    <col min="3" max="3" width="20.5" style="2" customWidth="1"/>
    <col min="4" max="4" width="18" style="2" customWidth="1"/>
    <col min="5" max="5" width="13.1640625" style="2" customWidth="1"/>
    <col min="6" max="7" width="10.83203125" style="2"/>
    <col min="8" max="8" width="15.33203125" style="3" customWidth="1"/>
    <col min="9" max="9" width="14.1640625" style="2" customWidth="1"/>
    <col min="10" max="10" width="13.83203125" style="2" customWidth="1"/>
    <col min="11" max="11" width="10.83203125" style="3"/>
    <col min="12" max="16384" width="10.83203125" style="2"/>
  </cols>
  <sheetData>
    <row r="1" spans="1:11" x14ac:dyDescent="0.2">
      <c r="A1" s="1" t="s">
        <v>43</v>
      </c>
      <c r="B1" s="1" t="s">
        <v>0</v>
      </c>
      <c r="C1" s="1" t="s">
        <v>38</v>
      </c>
      <c r="D1" s="1" t="s">
        <v>2</v>
      </c>
      <c r="E1" s="1" t="s">
        <v>3</v>
      </c>
      <c r="F1" s="1" t="s">
        <v>39</v>
      </c>
      <c r="G1" s="1" t="s">
        <v>40</v>
      </c>
      <c r="H1" s="1" t="s">
        <v>41</v>
      </c>
      <c r="I1" s="1" t="s">
        <v>42</v>
      </c>
    </row>
    <row r="2" spans="1:11" x14ac:dyDescent="0.2">
      <c r="A2" s="2" t="s">
        <v>19</v>
      </c>
      <c r="B2" s="2" t="s">
        <v>20</v>
      </c>
      <c r="C2" s="4">
        <v>42544</v>
      </c>
      <c r="D2" s="2" t="s">
        <v>21</v>
      </c>
      <c r="E2" s="2" t="s">
        <v>22</v>
      </c>
      <c r="F2" s="2">
        <v>2</v>
      </c>
      <c r="G2" s="2">
        <v>43</v>
      </c>
      <c r="H2" s="2">
        <f>100*(F2/G2)</f>
        <v>4.6511627906976747</v>
      </c>
      <c r="I2" s="2">
        <v>5</v>
      </c>
      <c r="J2" s="5"/>
      <c r="K2" s="6"/>
    </row>
    <row r="3" spans="1:11" x14ac:dyDescent="0.2">
      <c r="A3" s="2" t="s">
        <v>19</v>
      </c>
      <c r="B3" s="2" t="s">
        <v>20</v>
      </c>
      <c r="C3" s="4">
        <v>42544</v>
      </c>
      <c r="D3" s="2" t="s">
        <v>22</v>
      </c>
      <c r="E3" s="2" t="s">
        <v>21</v>
      </c>
      <c r="F3" s="2">
        <v>2</v>
      </c>
      <c r="G3" s="2">
        <v>43</v>
      </c>
      <c r="H3" s="2">
        <f t="shared" ref="H3:H10" si="0">100*(F3/G3)</f>
        <v>4.6511627906976747</v>
      </c>
      <c r="I3" s="2">
        <v>5</v>
      </c>
    </row>
    <row r="4" spans="1:11" x14ac:dyDescent="0.2">
      <c r="A4" s="2" t="s">
        <v>19</v>
      </c>
      <c r="B4" s="2" t="s">
        <v>20</v>
      </c>
      <c r="C4" s="4">
        <v>42550</v>
      </c>
      <c r="D4" s="2" t="s">
        <v>21</v>
      </c>
      <c r="E4" s="2" t="s">
        <v>22</v>
      </c>
      <c r="F4" s="2">
        <v>12</v>
      </c>
      <c r="G4" s="2">
        <v>59</v>
      </c>
      <c r="H4" s="2">
        <f t="shared" si="0"/>
        <v>20.33898305084746</v>
      </c>
      <c r="I4" s="2">
        <v>8</v>
      </c>
    </row>
    <row r="5" spans="1:11" x14ac:dyDescent="0.2">
      <c r="A5" s="2" t="s">
        <v>19</v>
      </c>
      <c r="B5" s="2" t="s">
        <v>20</v>
      </c>
      <c r="C5" s="4">
        <v>42550</v>
      </c>
      <c r="D5" s="2" t="s">
        <v>22</v>
      </c>
      <c r="E5" s="2" t="s">
        <v>21</v>
      </c>
      <c r="F5" s="2">
        <v>13</v>
      </c>
      <c r="G5" s="2">
        <v>58</v>
      </c>
      <c r="H5" s="2">
        <f t="shared" si="0"/>
        <v>22.413793103448278</v>
      </c>
      <c r="I5" s="2">
        <v>8</v>
      </c>
    </row>
    <row r="6" spans="1:11" x14ac:dyDescent="0.2">
      <c r="A6" s="2" t="s">
        <v>19</v>
      </c>
      <c r="B6" s="2" t="s">
        <v>20</v>
      </c>
      <c r="C6" s="4">
        <v>42565</v>
      </c>
      <c r="D6" s="2" t="s">
        <v>21</v>
      </c>
      <c r="E6" s="2" t="s">
        <v>22</v>
      </c>
      <c r="F6" s="2">
        <v>15</v>
      </c>
      <c r="G6" s="2">
        <v>59</v>
      </c>
      <c r="H6" s="2">
        <f t="shared" si="0"/>
        <v>25.423728813559322</v>
      </c>
      <c r="I6" s="2">
        <v>14</v>
      </c>
    </row>
    <row r="7" spans="1:11" x14ac:dyDescent="0.2">
      <c r="A7" s="2" t="s">
        <v>19</v>
      </c>
      <c r="B7" s="2" t="s">
        <v>20</v>
      </c>
      <c r="C7" s="4">
        <v>42565</v>
      </c>
      <c r="D7" s="2" t="s">
        <v>22</v>
      </c>
      <c r="E7" s="2" t="s">
        <v>21</v>
      </c>
      <c r="F7" s="2">
        <v>15</v>
      </c>
      <c r="G7" s="2">
        <v>59</v>
      </c>
      <c r="H7" s="2">
        <f t="shared" si="0"/>
        <v>25.423728813559322</v>
      </c>
      <c r="I7" s="2">
        <v>14</v>
      </c>
    </row>
    <row r="8" spans="1:11" x14ac:dyDescent="0.2">
      <c r="A8" s="2" t="s">
        <v>19</v>
      </c>
      <c r="B8" s="2" t="s">
        <v>20</v>
      </c>
      <c r="C8" s="4">
        <v>42963</v>
      </c>
      <c r="D8" s="2" t="s">
        <v>23</v>
      </c>
      <c r="E8" s="2" t="s">
        <v>24</v>
      </c>
      <c r="F8" s="2">
        <v>1</v>
      </c>
      <c r="G8" s="2">
        <v>14</v>
      </c>
      <c r="H8" s="2">
        <f t="shared" si="0"/>
        <v>7.1428571428571423</v>
      </c>
      <c r="I8" s="2">
        <v>14</v>
      </c>
    </row>
    <row r="9" spans="1:11" x14ac:dyDescent="0.2">
      <c r="A9" s="2" t="s">
        <v>19</v>
      </c>
      <c r="B9" s="2" t="s">
        <v>20</v>
      </c>
      <c r="C9" s="4">
        <v>42963</v>
      </c>
      <c r="D9" s="2" t="s">
        <v>24</v>
      </c>
      <c r="E9" s="2" t="s">
        <v>23</v>
      </c>
      <c r="F9" s="2">
        <v>5</v>
      </c>
      <c r="G9" s="2">
        <v>14</v>
      </c>
      <c r="H9" s="2">
        <f t="shared" si="0"/>
        <v>35.714285714285715</v>
      </c>
      <c r="I9" s="2">
        <v>14</v>
      </c>
    </row>
    <row r="10" spans="1:11" x14ac:dyDescent="0.2">
      <c r="A10" s="2" t="s">
        <v>19</v>
      </c>
      <c r="B10" s="2" t="s">
        <v>20</v>
      </c>
      <c r="C10" s="4">
        <v>42969</v>
      </c>
      <c r="D10" s="2" t="s">
        <v>24</v>
      </c>
      <c r="E10" s="2" t="s">
        <v>25</v>
      </c>
      <c r="F10" s="2">
        <v>3</v>
      </c>
      <c r="G10" s="2">
        <v>15</v>
      </c>
      <c r="H10" s="2">
        <f t="shared" si="0"/>
        <v>20</v>
      </c>
      <c r="I10" s="2">
        <v>8</v>
      </c>
    </row>
    <row r="11" spans="1:11" x14ac:dyDescent="0.2">
      <c r="H11" s="2"/>
    </row>
    <row r="12" spans="1:11" x14ac:dyDescent="0.2">
      <c r="A12" s="2" t="s">
        <v>19</v>
      </c>
      <c r="B12" s="2" t="s">
        <v>26</v>
      </c>
      <c r="C12" s="4">
        <v>43607</v>
      </c>
      <c r="D12" s="2" t="s">
        <v>27</v>
      </c>
      <c r="E12" s="2" t="s">
        <v>28</v>
      </c>
      <c r="F12" s="2">
        <v>5</v>
      </c>
      <c r="G12" s="2">
        <v>9</v>
      </c>
      <c r="H12" s="2">
        <f t="shared" ref="H12:H23" si="1">100*(F12/G12)</f>
        <v>55.555555555555557</v>
      </c>
      <c r="I12" s="2">
        <v>14</v>
      </c>
    </row>
    <row r="13" spans="1:11" x14ac:dyDescent="0.2">
      <c r="A13" s="2" t="s">
        <v>19</v>
      </c>
      <c r="B13" s="2" t="s">
        <v>26</v>
      </c>
      <c r="C13" s="4">
        <v>43607</v>
      </c>
      <c r="D13" s="2" t="s">
        <v>27</v>
      </c>
      <c r="E13" s="2" t="s">
        <v>28</v>
      </c>
      <c r="F13" s="2">
        <v>3</v>
      </c>
      <c r="G13" s="2">
        <v>8</v>
      </c>
      <c r="H13" s="2">
        <f t="shared" si="1"/>
        <v>37.5</v>
      </c>
      <c r="I13" s="2">
        <v>14</v>
      </c>
    </row>
    <row r="14" spans="1:11" x14ac:dyDescent="0.2">
      <c r="A14" s="2" t="s">
        <v>19</v>
      </c>
      <c r="B14" s="2" t="s">
        <v>26</v>
      </c>
      <c r="C14" s="4">
        <v>43607</v>
      </c>
      <c r="D14" s="2" t="s">
        <v>28</v>
      </c>
      <c r="E14" s="2" t="s">
        <v>27</v>
      </c>
      <c r="F14" s="2">
        <v>3</v>
      </c>
      <c r="G14" s="2">
        <v>8</v>
      </c>
      <c r="H14" s="2">
        <f t="shared" si="1"/>
        <v>37.5</v>
      </c>
      <c r="I14" s="2">
        <v>14</v>
      </c>
    </row>
    <row r="15" spans="1:11" x14ac:dyDescent="0.2">
      <c r="A15" s="2" t="s">
        <v>19</v>
      </c>
      <c r="B15" s="2" t="s">
        <v>26</v>
      </c>
      <c r="C15" s="4">
        <v>43663</v>
      </c>
      <c r="D15" s="2" t="s">
        <v>28</v>
      </c>
      <c r="E15" s="2" t="s">
        <v>27</v>
      </c>
      <c r="F15" s="2">
        <v>4</v>
      </c>
      <c r="G15" s="2">
        <v>13</v>
      </c>
      <c r="H15" s="2">
        <f t="shared" si="1"/>
        <v>30.76923076923077</v>
      </c>
      <c r="I15" s="2">
        <v>12</v>
      </c>
    </row>
    <row r="16" spans="1:11" x14ac:dyDescent="0.2">
      <c r="A16" s="2" t="s">
        <v>19</v>
      </c>
      <c r="B16" s="2" t="s">
        <v>26</v>
      </c>
      <c r="C16" s="4">
        <v>43663</v>
      </c>
      <c r="D16" s="2" t="s">
        <v>28</v>
      </c>
      <c r="E16" s="2" t="s">
        <v>27</v>
      </c>
      <c r="F16" s="2">
        <v>15</v>
      </c>
      <c r="G16" s="2">
        <v>42</v>
      </c>
      <c r="H16" s="2">
        <f t="shared" si="1"/>
        <v>35.714285714285715</v>
      </c>
      <c r="I16" s="2">
        <v>12</v>
      </c>
    </row>
    <row r="17" spans="1:9" x14ac:dyDescent="0.2">
      <c r="A17" s="2" t="s">
        <v>19</v>
      </c>
      <c r="B17" s="2" t="s">
        <v>26</v>
      </c>
      <c r="C17" s="4">
        <v>43663</v>
      </c>
      <c r="D17" s="2" t="s">
        <v>27</v>
      </c>
      <c r="E17" s="2" t="s">
        <v>28</v>
      </c>
      <c r="F17" s="2">
        <v>5</v>
      </c>
      <c r="G17" s="2">
        <v>11</v>
      </c>
      <c r="H17" s="2">
        <f t="shared" si="1"/>
        <v>45.454545454545453</v>
      </c>
      <c r="I17" s="2">
        <v>12</v>
      </c>
    </row>
    <row r="18" spans="1:9" x14ac:dyDescent="0.2">
      <c r="A18" s="2" t="s">
        <v>19</v>
      </c>
      <c r="B18" s="2" t="s">
        <v>26</v>
      </c>
      <c r="C18" s="4">
        <v>43664</v>
      </c>
      <c r="D18" s="2" t="s">
        <v>28</v>
      </c>
      <c r="E18" s="2" t="s">
        <v>27</v>
      </c>
      <c r="F18" s="2">
        <v>10</v>
      </c>
      <c r="G18" s="2">
        <v>26</v>
      </c>
      <c r="H18" s="2">
        <f t="shared" si="1"/>
        <v>38.461538461538467</v>
      </c>
      <c r="I18" s="2">
        <v>7</v>
      </c>
    </row>
    <row r="19" spans="1:9" x14ac:dyDescent="0.2">
      <c r="A19" s="2" t="s">
        <v>19</v>
      </c>
      <c r="B19" s="2" t="s">
        <v>26</v>
      </c>
      <c r="C19" s="4">
        <v>43306</v>
      </c>
      <c r="D19" s="2" t="s">
        <v>27</v>
      </c>
      <c r="E19" s="2" t="s">
        <v>28</v>
      </c>
      <c r="F19" s="2">
        <v>1</v>
      </c>
      <c r="G19" s="2">
        <v>12</v>
      </c>
      <c r="H19" s="2">
        <f t="shared" si="1"/>
        <v>8.3333333333333321</v>
      </c>
      <c r="I19" s="2">
        <v>7</v>
      </c>
    </row>
    <row r="20" spans="1:9" x14ac:dyDescent="0.2">
      <c r="A20" s="2" t="s">
        <v>19</v>
      </c>
      <c r="B20" s="2" t="s">
        <v>26</v>
      </c>
      <c r="C20" s="4">
        <v>43306</v>
      </c>
      <c r="D20" s="2" t="s">
        <v>28</v>
      </c>
      <c r="E20" s="2" t="s">
        <v>27</v>
      </c>
      <c r="F20" s="2">
        <v>12</v>
      </c>
      <c r="G20" s="2">
        <v>41</v>
      </c>
      <c r="H20" s="2">
        <f t="shared" si="1"/>
        <v>29.268292682926827</v>
      </c>
      <c r="I20" s="2">
        <v>7</v>
      </c>
    </row>
    <row r="21" spans="1:9" x14ac:dyDescent="0.2">
      <c r="A21" s="2" t="s">
        <v>19</v>
      </c>
      <c r="B21" s="2" t="s">
        <v>26</v>
      </c>
      <c r="C21" s="4">
        <v>43678</v>
      </c>
      <c r="D21" s="2" t="s">
        <v>28</v>
      </c>
      <c r="E21" s="2" t="s">
        <v>27</v>
      </c>
      <c r="F21" s="2">
        <v>3</v>
      </c>
      <c r="G21" s="2">
        <v>6</v>
      </c>
      <c r="H21" s="2">
        <f t="shared" si="1"/>
        <v>50</v>
      </c>
      <c r="I21" s="2">
        <v>14</v>
      </c>
    </row>
    <row r="22" spans="1:9" x14ac:dyDescent="0.2">
      <c r="A22" s="2" t="s">
        <v>19</v>
      </c>
      <c r="B22" s="2" t="s">
        <v>26</v>
      </c>
      <c r="C22" s="4">
        <v>43678</v>
      </c>
      <c r="D22" s="2" t="s">
        <v>27</v>
      </c>
      <c r="E22" s="2" t="s">
        <v>28</v>
      </c>
      <c r="F22" s="2">
        <v>6</v>
      </c>
      <c r="G22" s="2">
        <v>8</v>
      </c>
      <c r="H22" s="2">
        <f t="shared" si="1"/>
        <v>75</v>
      </c>
      <c r="I22" s="2">
        <v>14</v>
      </c>
    </row>
    <row r="23" spans="1:9" x14ac:dyDescent="0.2">
      <c r="A23" s="2" t="s">
        <v>19</v>
      </c>
      <c r="B23" s="2" t="s">
        <v>26</v>
      </c>
      <c r="C23" s="4">
        <v>43678</v>
      </c>
      <c r="D23" s="2" t="s">
        <v>27</v>
      </c>
      <c r="E23" s="2" t="s">
        <v>28</v>
      </c>
      <c r="F23" s="2">
        <v>5</v>
      </c>
      <c r="G23" s="2">
        <v>11</v>
      </c>
      <c r="H23" s="2">
        <f t="shared" si="1"/>
        <v>45.454545454545453</v>
      </c>
      <c r="I23" s="2">
        <v>14</v>
      </c>
    </row>
    <row r="24" spans="1:9" x14ac:dyDescent="0.2">
      <c r="H24" s="2"/>
    </row>
    <row r="25" spans="1:9" x14ac:dyDescent="0.2">
      <c r="A25" s="2" t="s">
        <v>19</v>
      </c>
      <c r="B25" s="2" t="s">
        <v>29</v>
      </c>
      <c r="C25" s="4">
        <v>42692</v>
      </c>
      <c r="D25" s="2" t="s">
        <v>30</v>
      </c>
      <c r="E25" s="2" t="s">
        <v>30</v>
      </c>
      <c r="F25" s="2">
        <v>3</v>
      </c>
      <c r="G25" s="2">
        <v>23</v>
      </c>
      <c r="H25" s="2">
        <f t="shared" ref="H25:H40" si="2">100*(F25/G25)</f>
        <v>13.043478260869565</v>
      </c>
      <c r="I25" s="2">
        <v>14</v>
      </c>
    </row>
    <row r="26" spans="1:9" x14ac:dyDescent="0.2">
      <c r="A26" s="2" t="s">
        <v>19</v>
      </c>
      <c r="B26" s="2" t="s">
        <v>29</v>
      </c>
      <c r="C26" s="4">
        <v>42692</v>
      </c>
      <c r="D26" s="2" t="s">
        <v>31</v>
      </c>
      <c r="E26" s="2" t="s">
        <v>31</v>
      </c>
      <c r="F26" s="2">
        <v>7</v>
      </c>
      <c r="G26" s="2">
        <v>11</v>
      </c>
      <c r="H26" s="2">
        <f t="shared" si="2"/>
        <v>63.636363636363633</v>
      </c>
      <c r="I26" s="2">
        <v>14</v>
      </c>
    </row>
    <row r="27" spans="1:9" x14ac:dyDescent="0.2">
      <c r="A27" s="2" t="s">
        <v>19</v>
      </c>
      <c r="B27" s="2" t="s">
        <v>29</v>
      </c>
      <c r="C27" s="4">
        <v>42692</v>
      </c>
      <c r="D27" s="2" t="s">
        <v>31</v>
      </c>
      <c r="E27" s="2" t="s">
        <v>30</v>
      </c>
      <c r="F27" s="2">
        <f>2+2</f>
        <v>4</v>
      </c>
      <c r="G27" s="2">
        <f>14+13</f>
        <v>27</v>
      </c>
      <c r="H27" s="2">
        <f t="shared" si="2"/>
        <v>14.814814814814813</v>
      </c>
      <c r="I27" s="2">
        <v>7</v>
      </c>
    </row>
    <row r="28" spans="1:9" x14ac:dyDescent="0.2">
      <c r="A28" s="2" t="s">
        <v>19</v>
      </c>
      <c r="B28" s="2" t="s">
        <v>29</v>
      </c>
      <c r="C28" s="4">
        <v>42692</v>
      </c>
      <c r="D28" s="2" t="s">
        <v>30</v>
      </c>
      <c r="E28" s="2" t="s">
        <v>31</v>
      </c>
      <c r="F28" s="2">
        <v>2</v>
      </c>
      <c r="G28" s="2">
        <v>14</v>
      </c>
      <c r="H28" s="2">
        <f t="shared" si="2"/>
        <v>14.285714285714285</v>
      </c>
      <c r="I28" s="2">
        <v>7</v>
      </c>
    </row>
    <row r="29" spans="1:9" x14ac:dyDescent="0.2">
      <c r="A29" s="2" t="s">
        <v>19</v>
      </c>
      <c r="B29" s="2" t="s">
        <v>29</v>
      </c>
      <c r="C29" s="4">
        <v>42706</v>
      </c>
      <c r="D29" s="2" t="s">
        <v>31</v>
      </c>
      <c r="E29" s="2" t="s">
        <v>30</v>
      </c>
      <c r="F29" s="2">
        <v>1</v>
      </c>
      <c r="G29" s="2">
        <v>14</v>
      </c>
      <c r="H29" s="2">
        <f t="shared" si="2"/>
        <v>7.1428571428571423</v>
      </c>
      <c r="I29" s="2">
        <v>14</v>
      </c>
    </row>
    <row r="30" spans="1:9" x14ac:dyDescent="0.2">
      <c r="A30" s="2" t="s">
        <v>19</v>
      </c>
      <c r="B30" s="2" t="s">
        <v>29</v>
      </c>
      <c r="C30" s="4">
        <v>42706</v>
      </c>
      <c r="D30" s="2" t="s">
        <v>30</v>
      </c>
      <c r="E30" s="2" t="s">
        <v>31</v>
      </c>
      <c r="F30" s="2">
        <v>4</v>
      </c>
      <c r="G30" s="2">
        <v>16</v>
      </c>
      <c r="H30" s="2">
        <f t="shared" si="2"/>
        <v>25</v>
      </c>
      <c r="I30" s="2">
        <v>14</v>
      </c>
    </row>
    <row r="31" spans="1:9" x14ac:dyDescent="0.2">
      <c r="A31" s="2" t="s">
        <v>19</v>
      </c>
      <c r="B31" s="2" t="s">
        <v>29</v>
      </c>
      <c r="C31" s="4">
        <v>42700</v>
      </c>
      <c r="D31" s="2" t="s">
        <v>30</v>
      </c>
      <c r="E31" s="2" t="s">
        <v>31</v>
      </c>
      <c r="F31" s="2">
        <v>1</v>
      </c>
      <c r="G31" s="2">
        <v>11</v>
      </c>
      <c r="H31" s="2">
        <f t="shared" si="2"/>
        <v>9.0909090909090917</v>
      </c>
      <c r="I31" s="2">
        <v>7</v>
      </c>
    </row>
    <row r="32" spans="1:9" x14ac:dyDescent="0.2">
      <c r="A32" s="2" t="s">
        <v>19</v>
      </c>
      <c r="B32" s="2" t="s">
        <v>29</v>
      </c>
      <c r="C32" s="4">
        <v>43014</v>
      </c>
      <c r="D32" s="2" t="s">
        <v>32</v>
      </c>
      <c r="E32" s="2" t="s">
        <v>32</v>
      </c>
      <c r="F32" s="2">
        <v>3</v>
      </c>
      <c r="G32" s="2">
        <v>4</v>
      </c>
      <c r="H32" s="2">
        <f t="shared" si="2"/>
        <v>75</v>
      </c>
    </row>
    <row r="33" spans="1:9" x14ac:dyDescent="0.2">
      <c r="A33" s="2" t="s">
        <v>19</v>
      </c>
      <c r="B33" s="2" t="s">
        <v>29</v>
      </c>
      <c r="C33" s="4">
        <v>43014</v>
      </c>
      <c r="D33" s="2" t="s">
        <v>33</v>
      </c>
      <c r="E33" s="2" t="s">
        <v>33</v>
      </c>
      <c r="F33" s="2">
        <v>6</v>
      </c>
      <c r="G33" s="2">
        <v>11</v>
      </c>
      <c r="H33" s="2">
        <f t="shared" si="2"/>
        <v>54.54545454545454</v>
      </c>
    </row>
    <row r="34" spans="1:9" x14ac:dyDescent="0.2">
      <c r="A34" s="2" t="s">
        <v>19</v>
      </c>
      <c r="B34" s="2" t="s">
        <v>29</v>
      </c>
      <c r="C34" s="4">
        <v>43014</v>
      </c>
      <c r="D34" s="2" t="s">
        <v>32</v>
      </c>
      <c r="E34" s="2" t="s">
        <v>34</v>
      </c>
      <c r="F34" s="2">
        <v>4</v>
      </c>
      <c r="G34" s="2">
        <v>13</v>
      </c>
      <c r="H34" s="2">
        <f t="shared" si="2"/>
        <v>30.76923076923077</v>
      </c>
    </row>
    <row r="35" spans="1:9" x14ac:dyDescent="0.2">
      <c r="A35" s="2" t="s">
        <v>19</v>
      </c>
      <c r="B35" s="2" t="s">
        <v>29</v>
      </c>
      <c r="C35" s="7">
        <v>43014</v>
      </c>
      <c r="D35" s="2" t="s">
        <v>32</v>
      </c>
      <c r="E35" s="2" t="s">
        <v>34</v>
      </c>
      <c r="F35" s="2">
        <v>1</v>
      </c>
      <c r="G35" s="2">
        <v>10</v>
      </c>
      <c r="H35" s="2">
        <f t="shared" si="2"/>
        <v>10</v>
      </c>
    </row>
    <row r="36" spans="1:9" x14ac:dyDescent="0.2">
      <c r="A36" s="2" t="s">
        <v>19</v>
      </c>
      <c r="B36" s="2" t="s">
        <v>29</v>
      </c>
      <c r="C36" s="4">
        <v>43684</v>
      </c>
      <c r="D36" s="2" t="s">
        <v>32</v>
      </c>
      <c r="E36" s="2" t="s">
        <v>35</v>
      </c>
      <c r="F36" s="2">
        <f>4+1+3+3</f>
        <v>11</v>
      </c>
      <c r="G36" s="2">
        <f>11+14+15+11</f>
        <v>51</v>
      </c>
      <c r="H36" s="2">
        <f t="shared" si="2"/>
        <v>21.568627450980394</v>
      </c>
      <c r="I36" s="2">
        <v>9</v>
      </c>
    </row>
    <row r="37" spans="1:9" x14ac:dyDescent="0.2">
      <c r="A37" s="2" t="s">
        <v>19</v>
      </c>
      <c r="B37" s="2" t="s">
        <v>29</v>
      </c>
      <c r="C37" s="4">
        <v>43684</v>
      </c>
      <c r="D37" s="2" t="s">
        <v>35</v>
      </c>
      <c r="E37" s="2" t="s">
        <v>32</v>
      </c>
      <c r="F37" s="2">
        <f>4+2+2</f>
        <v>8</v>
      </c>
      <c r="G37" s="2">
        <f>16+11+13</f>
        <v>40</v>
      </c>
      <c r="H37" s="2">
        <f t="shared" si="2"/>
        <v>20</v>
      </c>
      <c r="I37" s="2">
        <v>9</v>
      </c>
    </row>
    <row r="38" spans="1:9" x14ac:dyDescent="0.2">
      <c r="A38" s="2" t="s">
        <v>19</v>
      </c>
      <c r="B38" s="2" t="s">
        <v>29</v>
      </c>
      <c r="C38" s="4">
        <v>43698</v>
      </c>
      <c r="D38" s="2" t="s">
        <v>36</v>
      </c>
      <c r="E38" s="2" t="s">
        <v>37</v>
      </c>
      <c r="F38" s="2">
        <v>5</v>
      </c>
      <c r="G38" s="2">
        <v>7</v>
      </c>
      <c r="H38" s="2">
        <f t="shared" si="2"/>
        <v>71.428571428571431</v>
      </c>
      <c r="I38" s="2">
        <v>7</v>
      </c>
    </row>
    <row r="39" spans="1:9" x14ac:dyDescent="0.2">
      <c r="A39" s="2" t="s">
        <v>19</v>
      </c>
      <c r="B39" s="2" t="s">
        <v>29</v>
      </c>
      <c r="C39" s="4">
        <v>43698</v>
      </c>
      <c r="D39" s="2" t="s">
        <v>37</v>
      </c>
      <c r="E39" s="2" t="s">
        <v>36</v>
      </c>
      <c r="F39" s="2">
        <v>5</v>
      </c>
      <c r="G39" s="2">
        <v>7</v>
      </c>
      <c r="H39" s="2">
        <f t="shared" si="2"/>
        <v>71.428571428571431</v>
      </c>
      <c r="I39" s="2">
        <v>7</v>
      </c>
    </row>
    <row r="40" spans="1:9" x14ac:dyDescent="0.2">
      <c r="A40" s="2" t="s">
        <v>19</v>
      </c>
      <c r="B40" s="2" t="s">
        <v>29</v>
      </c>
      <c r="C40" s="4">
        <v>43698</v>
      </c>
      <c r="D40" s="2" t="s">
        <v>35</v>
      </c>
      <c r="E40" s="2" t="s">
        <v>32</v>
      </c>
      <c r="F40" s="2">
        <f>4+5+3</f>
        <v>12</v>
      </c>
      <c r="G40" s="2">
        <f>10+12+8</f>
        <v>30</v>
      </c>
      <c r="H40" s="2">
        <f t="shared" si="2"/>
        <v>40</v>
      </c>
      <c r="I40" s="2">
        <v>7</v>
      </c>
    </row>
    <row r="41" spans="1:9" x14ac:dyDescent="0.2">
      <c r="H41" s="2"/>
    </row>
    <row r="42" spans="1:9" x14ac:dyDescent="0.2">
      <c r="H42" s="2"/>
    </row>
    <row r="43" spans="1:9" x14ac:dyDescent="0.2">
      <c r="E43" s="5" t="s">
        <v>18</v>
      </c>
      <c r="F43" s="5">
        <f>SUM(F2:F40)</f>
        <v>217</v>
      </c>
      <c r="G43" s="5">
        <f>SUM(G2:G40)</f>
        <v>848</v>
      </c>
      <c r="H43" s="2"/>
    </row>
    <row r="44" spans="1:9" x14ac:dyDescent="0.2">
      <c r="C44" s="4"/>
    </row>
    <row r="45" spans="1:9" x14ac:dyDescent="0.2">
      <c r="C45" s="4"/>
    </row>
    <row r="46" spans="1:9" x14ac:dyDescent="0.2">
      <c r="C46" s="4"/>
    </row>
    <row r="47" spans="1:9" x14ac:dyDescent="0.2">
      <c r="C47" s="4"/>
    </row>
    <row r="48" spans="1:9" x14ac:dyDescent="0.2">
      <c r="C48" s="4"/>
    </row>
    <row r="49" spans="3:3" x14ac:dyDescent="0.2">
      <c r="C49" s="4"/>
    </row>
    <row r="50" spans="3:3" x14ac:dyDescent="0.2">
      <c r="C50" s="4"/>
    </row>
    <row r="51" spans="3:3" x14ac:dyDescent="0.2">
      <c r="C51" s="4"/>
    </row>
    <row r="52" spans="3:3" x14ac:dyDescent="0.2">
      <c r="C52" s="4"/>
    </row>
    <row r="53" spans="3:3" x14ac:dyDescent="0.2">
      <c r="C53" s="4"/>
    </row>
    <row r="54" spans="3:3" x14ac:dyDescent="0.2">
      <c r="C54" s="4"/>
    </row>
    <row r="55" spans="3:3" x14ac:dyDescent="0.2">
      <c r="C55" s="4"/>
    </row>
    <row r="56" spans="3:3" x14ac:dyDescent="0.2">
      <c r="C56" s="4"/>
    </row>
    <row r="57" spans="3:3" x14ac:dyDescent="0.2">
      <c r="C57" s="4"/>
    </row>
    <row r="58" spans="3:3" x14ac:dyDescent="0.2">
      <c r="C58" s="4"/>
    </row>
    <row r="59" spans="3:3" x14ac:dyDescent="0.2">
      <c r="C59" s="4"/>
    </row>
    <row r="60" spans="3:3" x14ac:dyDescent="0.2">
      <c r="C60" s="4"/>
    </row>
    <row r="61" spans="3:3" x14ac:dyDescent="0.2">
      <c r="C61" s="4"/>
    </row>
    <row r="62" spans="3:3" x14ac:dyDescent="0.2">
      <c r="C62" s="4"/>
    </row>
    <row r="63" spans="3:3" x14ac:dyDescent="0.2">
      <c r="C63" s="4"/>
    </row>
    <row r="64" spans="3:3" x14ac:dyDescent="0.2">
      <c r="C64" s="4"/>
    </row>
    <row r="65" spans="3:3" x14ac:dyDescent="0.2">
      <c r="C65" s="4"/>
    </row>
    <row r="66" spans="3:3" x14ac:dyDescent="0.2">
      <c r="C66" s="4"/>
    </row>
    <row r="67" spans="3:3" x14ac:dyDescent="0.2">
      <c r="C67" s="4"/>
    </row>
    <row r="68" spans="3:3" x14ac:dyDescent="0.2">
      <c r="C68" s="7"/>
    </row>
    <row r="69" spans="3:3" x14ac:dyDescent="0.2">
      <c r="C69" s="4"/>
    </row>
    <row r="70" spans="3:3" x14ac:dyDescent="0.2">
      <c r="C70" s="4"/>
    </row>
    <row r="71" spans="3:3" x14ac:dyDescent="0.2">
      <c r="C71" s="4"/>
    </row>
    <row r="72" spans="3:3" x14ac:dyDescent="0.2">
      <c r="C72" s="4"/>
    </row>
    <row r="73" spans="3:3" x14ac:dyDescent="0.2">
      <c r="C73" s="4"/>
    </row>
    <row r="74" spans="3:3" x14ac:dyDescent="0.2">
      <c r="C74" s="4"/>
    </row>
    <row r="75" spans="3:3" x14ac:dyDescent="0.2">
      <c r="C75" s="4"/>
    </row>
    <row r="76" spans="3:3" x14ac:dyDescent="0.2">
      <c r="C76" s="4"/>
    </row>
    <row r="77" spans="3:3" x14ac:dyDescent="0.2">
      <c r="C77" s="4"/>
    </row>
    <row r="78" spans="3:3" x14ac:dyDescent="0.2">
      <c r="C78" s="4"/>
    </row>
    <row r="79" spans="3:3" x14ac:dyDescent="0.2">
      <c r="C79" s="4"/>
    </row>
    <row r="80" spans="3:3" x14ac:dyDescent="0.2">
      <c r="C80" s="4"/>
    </row>
    <row r="81" spans="3:3" x14ac:dyDescent="0.2">
      <c r="C81" s="4"/>
    </row>
    <row r="82" spans="3:3" x14ac:dyDescent="0.2">
      <c r="C82" s="4"/>
    </row>
    <row r="83" spans="3:3" x14ac:dyDescent="0.2">
      <c r="C83" s="4"/>
    </row>
    <row r="84" spans="3:3" x14ac:dyDescent="0.2">
      <c r="C84" s="4"/>
    </row>
    <row r="85" spans="3:3" x14ac:dyDescent="0.2">
      <c r="C85" s="4"/>
    </row>
    <row r="86" spans="3:3" x14ac:dyDescent="0.2">
      <c r="C86" s="4"/>
    </row>
    <row r="87" spans="3:3" x14ac:dyDescent="0.2">
      <c r="C87" s="4"/>
    </row>
    <row r="88" spans="3:3" x14ac:dyDescent="0.2">
      <c r="C88" s="4"/>
    </row>
    <row r="89" spans="3:3" x14ac:dyDescent="0.2">
      <c r="C89" s="4"/>
    </row>
    <row r="90" spans="3:3" x14ac:dyDescent="0.2">
      <c r="C90" s="4"/>
    </row>
    <row r="91" spans="3:3" x14ac:dyDescent="0.2">
      <c r="C91" s="4"/>
    </row>
    <row r="92" spans="3:3" x14ac:dyDescent="0.2">
      <c r="C92" s="4"/>
    </row>
    <row r="93" spans="3:3" x14ac:dyDescent="0.2">
      <c r="C93" s="4"/>
    </row>
    <row r="94" spans="3:3" x14ac:dyDescent="0.2">
      <c r="C94" s="4"/>
    </row>
    <row r="95" spans="3:3" x14ac:dyDescent="0.2">
      <c r="C95" s="4"/>
    </row>
    <row r="96" spans="3:3" x14ac:dyDescent="0.2">
      <c r="C96" s="4"/>
    </row>
    <row r="97" spans="3:3" x14ac:dyDescent="0.2">
      <c r="C97" s="4"/>
    </row>
    <row r="98" spans="3:3" x14ac:dyDescent="0.2">
      <c r="C98" s="4"/>
    </row>
    <row r="99" spans="3:3" x14ac:dyDescent="0.2">
      <c r="C99" s="4"/>
    </row>
    <row r="100" spans="3:3" x14ac:dyDescent="0.2">
      <c r="C100" s="4"/>
    </row>
    <row r="101" spans="3:3" x14ac:dyDescent="0.2">
      <c r="C101" s="4"/>
    </row>
    <row r="102" spans="3:3" x14ac:dyDescent="0.2">
      <c r="C102" s="4"/>
    </row>
    <row r="103" spans="3:3" x14ac:dyDescent="0.2">
      <c r="C103" s="4"/>
    </row>
    <row r="104" spans="3:3" x14ac:dyDescent="0.2">
      <c r="C104" s="4"/>
    </row>
    <row r="105" spans="3:3" x14ac:dyDescent="0.2">
      <c r="C105" s="7"/>
    </row>
    <row r="106" spans="3:3" x14ac:dyDescent="0.2">
      <c r="C106" s="4"/>
    </row>
    <row r="107" spans="3:3" x14ac:dyDescent="0.2">
      <c r="C107" s="4"/>
    </row>
    <row r="108" spans="3:3" x14ac:dyDescent="0.2">
      <c r="C108" s="4"/>
    </row>
    <row r="109" spans="3:3" x14ac:dyDescent="0.2">
      <c r="C109" s="4"/>
    </row>
    <row r="110" spans="3:3" x14ac:dyDescent="0.2">
      <c r="C110" s="4"/>
    </row>
    <row r="111" spans="3:3" x14ac:dyDescent="0.2">
      <c r="C111" s="4"/>
    </row>
    <row r="112" spans="3:3" x14ac:dyDescent="0.2">
      <c r="C112" s="4"/>
    </row>
    <row r="113" spans="3:3" x14ac:dyDescent="0.2">
      <c r="C113" s="4"/>
    </row>
    <row r="114" spans="3:3" x14ac:dyDescent="0.2">
      <c r="C114" s="4"/>
    </row>
    <row r="115" spans="3:3" x14ac:dyDescent="0.2">
      <c r="C115" s="4"/>
    </row>
    <row r="116" spans="3:3" x14ac:dyDescent="0.2">
      <c r="C116" s="4"/>
    </row>
    <row r="117" spans="3:3" x14ac:dyDescent="0.2">
      <c r="C117" s="4"/>
    </row>
    <row r="118" spans="3:3" x14ac:dyDescent="0.2">
      <c r="C118" s="4"/>
    </row>
    <row r="119" spans="3:3" x14ac:dyDescent="0.2">
      <c r="C119" s="4"/>
    </row>
    <row r="120" spans="3:3" x14ac:dyDescent="0.2">
      <c r="C120" s="4"/>
    </row>
    <row r="121" spans="3:3" x14ac:dyDescent="0.2">
      <c r="C121" s="4"/>
    </row>
    <row r="122" spans="3:3" x14ac:dyDescent="0.2">
      <c r="C122" s="4"/>
    </row>
    <row r="123" spans="3:3" x14ac:dyDescent="0.2">
      <c r="C123" s="4"/>
    </row>
    <row r="125" spans="3:3" x14ac:dyDescent="0.2">
      <c r="C125" s="8"/>
    </row>
    <row r="126" spans="3:3" x14ac:dyDescent="0.2">
      <c r="C126" s="8"/>
    </row>
    <row r="127" spans="3:3" x14ac:dyDescent="0.2">
      <c r="C127" s="8"/>
    </row>
    <row r="128" spans="3:3" x14ac:dyDescent="0.2">
      <c r="C128" s="8"/>
    </row>
    <row r="129" spans="3:8" x14ac:dyDescent="0.2">
      <c r="C129" s="8"/>
    </row>
    <row r="134" spans="3:8" x14ac:dyDescent="0.2">
      <c r="E134" s="5"/>
      <c r="F134" s="5"/>
      <c r="G134" s="5"/>
      <c r="H13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FBA58-5737-5A4D-9447-355BD47DD7EA}">
  <dimension ref="A1:K33"/>
  <sheetViews>
    <sheetView workbookViewId="0">
      <selection activeCell="A2" sqref="A2"/>
    </sheetView>
  </sheetViews>
  <sheetFormatPr baseColWidth="10" defaultRowHeight="15" x14ac:dyDescent="0.2"/>
  <cols>
    <col min="1" max="1" width="25.83203125" style="2" customWidth="1"/>
    <col min="2" max="2" width="22.5" style="2" customWidth="1"/>
    <col min="3" max="3" width="20.5" style="2" customWidth="1"/>
    <col min="4" max="4" width="18" style="2" customWidth="1"/>
    <col min="5" max="5" width="13.1640625" style="2" customWidth="1"/>
    <col min="6" max="7" width="10.83203125" style="2"/>
    <col min="8" max="8" width="15.33203125" style="3" customWidth="1"/>
    <col min="9" max="9" width="14.1640625" style="2" customWidth="1"/>
    <col min="10" max="10" width="13.83203125" style="2" customWidth="1"/>
    <col min="11" max="11" width="10.83203125" style="3"/>
    <col min="12" max="16384" width="10.83203125" style="2"/>
  </cols>
  <sheetData>
    <row r="1" spans="1:11" x14ac:dyDescent="0.2">
      <c r="A1" s="5" t="s">
        <v>43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6</v>
      </c>
      <c r="I1" s="5" t="s">
        <v>7</v>
      </c>
      <c r="J1" s="5" t="s">
        <v>8</v>
      </c>
      <c r="K1" s="6" t="s">
        <v>9</v>
      </c>
    </row>
    <row r="2" spans="1:11" x14ac:dyDescent="0.2">
      <c r="A2" s="2" t="s">
        <v>10</v>
      </c>
      <c r="B2" s="2" t="s">
        <v>12</v>
      </c>
      <c r="C2" s="4">
        <v>43760</v>
      </c>
      <c r="D2" s="2" t="s">
        <v>13</v>
      </c>
      <c r="E2" s="2" t="s">
        <v>14</v>
      </c>
      <c r="F2" s="2">
        <f>2+5+3</f>
        <v>10</v>
      </c>
      <c r="G2" s="2">
        <f>10+9+9</f>
        <v>28</v>
      </c>
      <c r="H2" s="3">
        <f>100*(F2/G2)</f>
        <v>35.714285714285715</v>
      </c>
    </row>
    <row r="3" spans="1:11" x14ac:dyDescent="0.2">
      <c r="A3" s="2" t="s">
        <v>10</v>
      </c>
      <c r="B3" s="2" t="s">
        <v>12</v>
      </c>
      <c r="C3" s="4">
        <v>43810</v>
      </c>
      <c r="D3" s="2" t="s">
        <v>13</v>
      </c>
      <c r="E3" s="2" t="s">
        <v>14</v>
      </c>
      <c r="F3" s="2">
        <f>6+6</f>
        <v>12</v>
      </c>
      <c r="G3" s="2">
        <f>22+22</f>
        <v>44</v>
      </c>
      <c r="H3" s="3">
        <f>100*(F3/G3)</f>
        <v>27.27272727272727</v>
      </c>
    </row>
    <row r="4" spans="1:11" x14ac:dyDescent="0.2">
      <c r="A4" s="2" t="s">
        <v>10</v>
      </c>
      <c r="B4" s="2" t="s">
        <v>12</v>
      </c>
      <c r="C4" s="4">
        <v>43678</v>
      </c>
      <c r="D4" s="2" t="s">
        <v>13</v>
      </c>
      <c r="E4" s="2" t="s">
        <v>14</v>
      </c>
      <c r="F4" s="2">
        <v>4</v>
      </c>
      <c r="G4" s="2">
        <v>15</v>
      </c>
      <c r="H4" s="3">
        <f>100*(F4/G4)</f>
        <v>26.666666666666668</v>
      </c>
    </row>
    <row r="5" spans="1:11" x14ac:dyDescent="0.2">
      <c r="A5" s="2" t="s">
        <v>10</v>
      </c>
      <c r="B5" s="2" t="s">
        <v>12</v>
      </c>
      <c r="C5" s="4">
        <v>43698</v>
      </c>
      <c r="D5" s="2" t="s">
        <v>13</v>
      </c>
      <c r="E5" s="2" t="s">
        <v>14</v>
      </c>
      <c r="F5" s="2">
        <f>5+5+5</f>
        <v>15</v>
      </c>
      <c r="G5" s="2">
        <f>12+9+8</f>
        <v>29</v>
      </c>
      <c r="H5" s="3">
        <f>100*(F5/G5)</f>
        <v>51.724137931034484</v>
      </c>
      <c r="I5" s="2">
        <f>SUM(F2:F5)</f>
        <v>41</v>
      </c>
      <c r="J5" s="2">
        <f>SUM(G2:G5)</f>
        <v>116</v>
      </c>
      <c r="K5" s="3">
        <f>100*(I5/J5)</f>
        <v>35.344827586206897</v>
      </c>
    </row>
    <row r="6" spans="1:11" x14ac:dyDescent="0.2">
      <c r="C6" s="4"/>
    </row>
    <row r="7" spans="1:11" x14ac:dyDescent="0.2">
      <c r="A7" s="2" t="s">
        <v>10</v>
      </c>
      <c r="B7" s="2" t="s">
        <v>12</v>
      </c>
      <c r="C7" s="4">
        <v>43760</v>
      </c>
      <c r="D7" s="2" t="s">
        <v>14</v>
      </c>
      <c r="E7" s="2" t="s">
        <v>13</v>
      </c>
      <c r="F7" s="2">
        <f>4+2+2+2+3</f>
        <v>13</v>
      </c>
      <c r="G7" s="2">
        <f>10+9+8+7+10</f>
        <v>44</v>
      </c>
      <c r="H7" s="3">
        <f t="shared" ref="H7:H13" si="0">100*(F7/G7)</f>
        <v>29.545454545454547</v>
      </c>
    </row>
    <row r="8" spans="1:11" x14ac:dyDescent="0.2">
      <c r="A8" s="2" t="s">
        <v>10</v>
      </c>
      <c r="B8" s="2" t="s">
        <v>12</v>
      </c>
      <c r="C8" s="4">
        <v>43810</v>
      </c>
      <c r="D8" s="2" t="s">
        <v>14</v>
      </c>
      <c r="E8" s="2" t="s">
        <v>13</v>
      </c>
      <c r="F8" s="2">
        <f>11+6+1</f>
        <v>18</v>
      </c>
      <c r="G8" s="2">
        <f>28+33+8</f>
        <v>69</v>
      </c>
      <c r="H8" s="3">
        <f t="shared" si="0"/>
        <v>26.086956521739129</v>
      </c>
    </row>
    <row r="9" spans="1:11" x14ac:dyDescent="0.2">
      <c r="A9" s="2" t="s">
        <v>10</v>
      </c>
      <c r="B9" s="2" t="s">
        <v>12</v>
      </c>
      <c r="C9" s="4">
        <v>43678</v>
      </c>
      <c r="D9" s="2" t="s">
        <v>14</v>
      </c>
      <c r="E9" s="2" t="s">
        <v>13</v>
      </c>
      <c r="F9" s="2">
        <v>4</v>
      </c>
      <c r="G9" s="2">
        <v>8</v>
      </c>
      <c r="H9" s="3">
        <f t="shared" si="0"/>
        <v>50</v>
      </c>
    </row>
    <row r="10" spans="1:11" x14ac:dyDescent="0.2">
      <c r="A10" s="2" t="s">
        <v>10</v>
      </c>
      <c r="B10" s="2" t="s">
        <v>12</v>
      </c>
      <c r="C10" s="4">
        <v>43678</v>
      </c>
      <c r="D10" s="2" t="s">
        <v>14</v>
      </c>
      <c r="E10" s="2" t="s">
        <v>13</v>
      </c>
      <c r="F10" s="2">
        <v>2</v>
      </c>
      <c r="G10" s="2">
        <v>16</v>
      </c>
      <c r="H10" s="3">
        <f t="shared" si="0"/>
        <v>12.5</v>
      </c>
    </row>
    <row r="11" spans="1:11" x14ac:dyDescent="0.2">
      <c r="A11" s="2" t="s">
        <v>10</v>
      </c>
      <c r="B11" s="2" t="s">
        <v>12</v>
      </c>
      <c r="C11" s="4">
        <v>43698</v>
      </c>
      <c r="D11" s="2" t="s">
        <v>14</v>
      </c>
      <c r="E11" s="2" t="s">
        <v>13</v>
      </c>
      <c r="F11" s="2">
        <f>3+5+6+2</f>
        <v>16</v>
      </c>
      <c r="G11" s="2">
        <f>8+12+9+7</f>
        <v>36</v>
      </c>
      <c r="H11" s="3">
        <f t="shared" si="0"/>
        <v>44.444444444444443</v>
      </c>
    </row>
    <row r="12" spans="1:11" x14ac:dyDescent="0.2">
      <c r="A12" s="2" t="s">
        <v>10</v>
      </c>
      <c r="B12" s="2" t="s">
        <v>12</v>
      </c>
      <c r="C12" s="4">
        <v>43475</v>
      </c>
      <c r="D12" s="2" t="s">
        <v>14</v>
      </c>
      <c r="E12" s="2" t="s">
        <v>13</v>
      </c>
      <c r="F12" s="2">
        <v>3</v>
      </c>
      <c r="G12" s="2">
        <v>7</v>
      </c>
      <c r="H12" s="3">
        <f t="shared" si="0"/>
        <v>42.857142857142854</v>
      </c>
    </row>
    <row r="13" spans="1:11" x14ac:dyDescent="0.2">
      <c r="A13" s="2" t="s">
        <v>10</v>
      </c>
      <c r="B13" s="2" t="s">
        <v>12</v>
      </c>
      <c r="C13" s="4">
        <v>43475</v>
      </c>
      <c r="D13" s="2" t="s">
        <v>14</v>
      </c>
      <c r="E13" s="2" t="s">
        <v>13</v>
      </c>
      <c r="F13" s="2">
        <v>3</v>
      </c>
      <c r="G13" s="2">
        <v>14</v>
      </c>
      <c r="H13" s="3">
        <f t="shared" si="0"/>
        <v>21.428571428571427</v>
      </c>
      <c r="I13" s="2">
        <f>SUM(F7:F13)</f>
        <v>59</v>
      </c>
      <c r="J13" s="2">
        <f>SUM(G7:G13)</f>
        <v>194</v>
      </c>
      <c r="K13" s="3">
        <f>100*(I13/J13)</f>
        <v>30.412371134020617</v>
      </c>
    </row>
    <row r="14" spans="1:11" x14ac:dyDescent="0.2">
      <c r="C14" s="4"/>
    </row>
    <row r="15" spans="1:11" x14ac:dyDescent="0.2">
      <c r="A15" s="2" t="s">
        <v>10</v>
      </c>
      <c r="B15" s="2" t="s">
        <v>15</v>
      </c>
      <c r="C15" s="4">
        <v>42500</v>
      </c>
      <c r="D15" s="2" t="s">
        <v>11</v>
      </c>
      <c r="E15" s="2" t="s">
        <v>14</v>
      </c>
      <c r="F15" s="2">
        <v>2</v>
      </c>
      <c r="G15" s="2">
        <v>27</v>
      </c>
      <c r="H15" s="3">
        <f>100*(F15/G15)</f>
        <v>7.4074074074074066</v>
      </c>
    </row>
    <row r="16" spans="1:11" x14ac:dyDescent="0.2">
      <c r="A16" s="2" t="s">
        <v>10</v>
      </c>
      <c r="B16" s="2" t="s">
        <v>15</v>
      </c>
      <c r="C16" s="4">
        <v>42536</v>
      </c>
      <c r="D16" s="2" t="s">
        <v>11</v>
      </c>
      <c r="E16" s="2" t="s">
        <v>14</v>
      </c>
      <c r="F16" s="2">
        <v>11</v>
      </c>
      <c r="G16" s="2">
        <v>24</v>
      </c>
      <c r="H16" s="3">
        <f>100*(F16/G16)</f>
        <v>45.833333333333329</v>
      </c>
    </row>
    <row r="17" spans="1:11" x14ac:dyDescent="0.2">
      <c r="A17" s="2" t="s">
        <v>10</v>
      </c>
      <c r="B17" s="2" t="s">
        <v>15</v>
      </c>
      <c r="C17" s="4">
        <v>42565</v>
      </c>
      <c r="D17" s="2" t="s">
        <v>11</v>
      </c>
      <c r="E17" s="2" t="s">
        <v>14</v>
      </c>
      <c r="F17" s="2">
        <f>9+7</f>
        <v>16</v>
      </c>
      <c r="G17" s="2">
        <f>15+10</f>
        <v>25</v>
      </c>
      <c r="H17" s="3">
        <f>100*(F17/G17)</f>
        <v>64</v>
      </c>
      <c r="I17" s="2">
        <f>SUM(F15:F17)</f>
        <v>29</v>
      </c>
      <c r="J17" s="2">
        <f>SUM(G15:G17)</f>
        <v>76</v>
      </c>
      <c r="K17" s="3">
        <f>100*(I17/J17)</f>
        <v>38.15789473684211</v>
      </c>
    </row>
    <row r="18" spans="1:11" x14ac:dyDescent="0.2">
      <c r="C18" s="4"/>
    </row>
    <row r="19" spans="1:11" x14ac:dyDescent="0.2">
      <c r="A19" s="2" t="s">
        <v>10</v>
      </c>
      <c r="B19" s="2" t="s">
        <v>15</v>
      </c>
      <c r="C19" s="4">
        <v>42500</v>
      </c>
      <c r="D19" s="2" t="s">
        <v>14</v>
      </c>
      <c r="E19" s="2" t="s">
        <v>11</v>
      </c>
      <c r="F19" s="2">
        <v>9</v>
      </c>
      <c r="G19" s="2">
        <v>27</v>
      </c>
      <c r="H19" s="3">
        <f>100*(F19/G19)</f>
        <v>33.333333333333329</v>
      </c>
    </row>
    <row r="20" spans="1:11" x14ac:dyDescent="0.2">
      <c r="A20" s="2" t="s">
        <v>10</v>
      </c>
      <c r="B20" s="2" t="s">
        <v>15</v>
      </c>
      <c r="C20" s="4">
        <v>42536</v>
      </c>
      <c r="D20" s="2" t="s">
        <v>14</v>
      </c>
      <c r="E20" s="2" t="s">
        <v>11</v>
      </c>
      <c r="F20" s="2">
        <v>4</v>
      </c>
      <c r="G20" s="2">
        <v>6</v>
      </c>
      <c r="H20" s="3">
        <f>100*(F20/G20)</f>
        <v>66.666666666666657</v>
      </c>
    </row>
    <row r="21" spans="1:11" x14ac:dyDescent="0.2">
      <c r="A21" s="2" t="s">
        <v>10</v>
      </c>
      <c r="B21" s="2" t="s">
        <v>15</v>
      </c>
      <c r="C21" s="4">
        <v>42536</v>
      </c>
      <c r="D21" s="2" t="s">
        <v>14</v>
      </c>
      <c r="E21" s="2" t="s">
        <v>11</v>
      </c>
      <c r="F21" s="2">
        <v>10</v>
      </c>
      <c r="G21" s="2">
        <v>26</v>
      </c>
      <c r="H21" s="3">
        <f>100*(F21/G21)</f>
        <v>38.461538461538467</v>
      </c>
    </row>
    <row r="22" spans="1:11" x14ac:dyDescent="0.2">
      <c r="A22" s="2" t="s">
        <v>10</v>
      </c>
      <c r="B22" s="2" t="s">
        <v>15</v>
      </c>
      <c r="C22" s="4">
        <v>42565</v>
      </c>
      <c r="D22" s="2" t="s">
        <v>14</v>
      </c>
      <c r="E22" s="2" t="s">
        <v>11</v>
      </c>
      <c r="F22" s="2">
        <v>11</v>
      </c>
      <c r="G22" s="2">
        <v>14</v>
      </c>
      <c r="H22" s="3">
        <f>100*(F22/G22)</f>
        <v>78.571428571428569</v>
      </c>
      <c r="I22" s="2">
        <f>SUM(F19:F22)</f>
        <v>34</v>
      </c>
      <c r="J22" s="2">
        <f>SUM(G19:G22)</f>
        <v>73</v>
      </c>
      <c r="K22" s="3">
        <f>100*(I22/J22)</f>
        <v>46.575342465753423</v>
      </c>
    </row>
    <row r="24" spans="1:11" x14ac:dyDescent="0.2">
      <c r="A24" s="2" t="s">
        <v>10</v>
      </c>
      <c r="B24" s="2" t="s">
        <v>16</v>
      </c>
      <c r="C24" s="8">
        <v>43847</v>
      </c>
      <c r="D24" s="2" t="s">
        <v>17</v>
      </c>
      <c r="E24" s="2" t="s">
        <v>14</v>
      </c>
      <c r="F24" s="2">
        <v>4</v>
      </c>
      <c r="G24" s="2">
        <v>11</v>
      </c>
      <c r="H24" s="3">
        <f t="shared" ref="H24:H28" si="1">100*(F24/G24)</f>
        <v>36.363636363636367</v>
      </c>
    </row>
    <row r="25" spans="1:11" x14ac:dyDescent="0.2">
      <c r="A25" s="2" t="s">
        <v>10</v>
      </c>
      <c r="B25" s="2" t="s">
        <v>16</v>
      </c>
      <c r="C25" s="8">
        <v>43847</v>
      </c>
      <c r="D25" s="2" t="s">
        <v>17</v>
      </c>
      <c r="E25" s="2" t="s">
        <v>14</v>
      </c>
      <c r="F25" s="2">
        <v>3</v>
      </c>
      <c r="G25" s="2">
        <v>12</v>
      </c>
      <c r="H25" s="3">
        <f t="shared" si="1"/>
        <v>25</v>
      </c>
      <c r="I25" s="2">
        <v>7</v>
      </c>
      <c r="J25" s="2">
        <v>23</v>
      </c>
      <c r="K25" s="3">
        <f>100*(I25/J25)</f>
        <v>30.434782608695656</v>
      </c>
    </row>
    <row r="26" spans="1:11" x14ac:dyDescent="0.2">
      <c r="C26" s="8"/>
    </row>
    <row r="27" spans="1:11" x14ac:dyDescent="0.2">
      <c r="A27" s="2" t="s">
        <v>10</v>
      </c>
      <c r="B27" s="2" t="s">
        <v>16</v>
      </c>
      <c r="C27" s="8">
        <v>43847</v>
      </c>
      <c r="D27" s="2" t="s">
        <v>14</v>
      </c>
      <c r="E27" s="2" t="s">
        <v>17</v>
      </c>
      <c r="F27" s="2">
        <v>4</v>
      </c>
      <c r="G27" s="2">
        <v>12</v>
      </c>
      <c r="H27" s="3">
        <f t="shared" si="1"/>
        <v>33.333333333333329</v>
      </c>
    </row>
    <row r="28" spans="1:11" x14ac:dyDescent="0.2">
      <c r="A28" s="2" t="s">
        <v>10</v>
      </c>
      <c r="B28" s="2" t="s">
        <v>16</v>
      </c>
      <c r="C28" s="8">
        <v>43847</v>
      </c>
      <c r="D28" s="2" t="s">
        <v>14</v>
      </c>
      <c r="E28" s="2" t="s">
        <v>17</v>
      </c>
      <c r="F28" s="2">
        <v>3</v>
      </c>
      <c r="G28" s="2">
        <v>11</v>
      </c>
      <c r="H28" s="3">
        <f t="shared" si="1"/>
        <v>27.27272727272727</v>
      </c>
      <c r="I28" s="2">
        <v>7</v>
      </c>
      <c r="J28" s="2">
        <v>23</v>
      </c>
      <c r="K28" s="3">
        <f>100*(I28/J28)</f>
        <v>30.434782608695656</v>
      </c>
    </row>
    <row r="33" spans="5:8" x14ac:dyDescent="0.2">
      <c r="E33" s="5" t="s">
        <v>18</v>
      </c>
      <c r="F33" s="5">
        <f>SUM(F2:F28)</f>
        <v>177</v>
      </c>
      <c r="G33" s="5">
        <f>SUM(G2:G28)</f>
        <v>505</v>
      </c>
      <c r="H33" s="6">
        <f>100*(F33/G33)</f>
        <v>35.049504950495049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ExtendedDataFig.8b</vt:lpstr>
      <vt:lpstr>ExtendedDataFig.8c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J. M. Hibberd</cp:lastModifiedBy>
  <dcterms:created xsi:type="dcterms:W3CDTF">2021-10-28T08:17:20Z</dcterms:created>
  <dcterms:modified xsi:type="dcterms:W3CDTF">2021-11-01T10:11:33Z</dcterms:modified>
</cp:coreProperties>
</file>