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greg/Documents/CURRENT_PUBLICATIONS/Reeves2020_MonocotGrafting/manuscript 2/Nature-ReReSubmit/SupplementalDataFiles/"/>
    </mc:Choice>
  </mc:AlternateContent>
  <xr:revisionPtr revIDLastSave="0" documentId="13_ncr:1_{B763BCC0-443B-4D46-B68B-8B968B2595CD}" xr6:coauthVersionLast="47" xr6:coauthVersionMax="47" xr10:uidLastSave="{00000000-0000-0000-0000-000000000000}"/>
  <bookViews>
    <workbookView xWindow="0" yWindow="500" windowWidth="33600" windowHeight="19200" xr2:uid="{2E1978B9-8EAB-CE41-AAEE-47A55813E2FF}"/>
  </bookViews>
  <sheets>
    <sheet name="InfoSheet" sheetId="9" r:id="rId1"/>
    <sheet name="Fig.1i_RiceGraftsRNAseq" sheetId="1" r:id="rId2"/>
    <sheet name="Fig.1m-GraftAgeReduction" sheetId="7" r:id="rId3"/>
    <sheet name="Fig2e-HormoneInhibitor" sheetId="8" r:id="rId4"/>
    <sheet name="Fig. 3b-OtherOrderGrafts" sheetId="4" r:id="rId5"/>
    <sheet name="Fig.3d_and_ExtendedDataFig.8c" sheetId="3" r:id="rId6"/>
    <sheet name="ExtendedDataFig.2k_GUS-WT" sheetId="2" r:id="rId7"/>
    <sheet name="ExtendedDataFig.8b" sheetId="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4" i="8" l="1"/>
  <c r="I75" i="8"/>
  <c r="I76" i="8"/>
  <c r="I78" i="8"/>
  <c r="I79" i="8"/>
  <c r="I80" i="8"/>
  <c r="I81" i="8"/>
  <c r="I73" i="8"/>
  <c r="M73" i="8"/>
  <c r="J73" i="8"/>
  <c r="Q58" i="8"/>
  <c r="Q54" i="8"/>
  <c r="Q45" i="8"/>
  <c r="Q36" i="8"/>
  <c r="Q30" i="8"/>
  <c r="Q22" i="8"/>
  <c r="Q13" i="8"/>
  <c r="Q4" i="8"/>
  <c r="L81" i="8" l="1"/>
  <c r="K81" i="8"/>
  <c r="J81" i="8"/>
  <c r="M81" i="8" s="1"/>
  <c r="L80" i="8"/>
  <c r="K80" i="8"/>
  <c r="J80" i="8"/>
  <c r="M80" i="8" s="1"/>
  <c r="L79" i="8"/>
  <c r="K79" i="8"/>
  <c r="J79" i="8"/>
  <c r="M79" i="8" s="1"/>
  <c r="L78" i="8"/>
  <c r="K78" i="8"/>
  <c r="I25" i="8"/>
  <c r="I26" i="8"/>
  <c r="I28" i="8"/>
  <c r="I31" i="8"/>
  <c r="I33" i="8"/>
  <c r="I37" i="8"/>
  <c r="I39" i="8"/>
  <c r="I45" i="8"/>
  <c r="I46" i="8"/>
  <c r="I63" i="8"/>
  <c r="J78" i="8"/>
  <c r="M78" i="8" s="1"/>
  <c r="L76" i="8"/>
  <c r="K73" i="8"/>
  <c r="K76" i="8"/>
  <c r="J76" i="8"/>
  <c r="M76" i="8" s="1"/>
  <c r="L75" i="8"/>
  <c r="K75" i="8"/>
  <c r="J75" i="8"/>
  <c r="M75" i="8" s="1"/>
  <c r="L74" i="8"/>
  <c r="K74" i="8"/>
  <c r="J74" i="8"/>
  <c r="M74" i="8" s="1"/>
  <c r="L73" i="8"/>
  <c r="M29" i="8" l="1"/>
  <c r="M28" i="8"/>
  <c r="M27" i="8"/>
  <c r="M26" i="8"/>
  <c r="M25" i="8"/>
  <c r="M24" i="8"/>
  <c r="M23" i="8"/>
  <c r="M22" i="8"/>
  <c r="M21" i="8"/>
  <c r="M20" i="8"/>
  <c r="M19" i="8"/>
  <c r="M18" i="8"/>
  <c r="M17" i="8"/>
  <c r="M16" i="8"/>
  <c r="M15" i="8"/>
  <c r="M14" i="8"/>
  <c r="M13" i="8"/>
  <c r="M12" i="8"/>
  <c r="M11" i="8"/>
  <c r="M10" i="8"/>
  <c r="M9" i="8"/>
  <c r="M8" i="8"/>
  <c r="M7" i="8"/>
  <c r="M6" i="8"/>
  <c r="M5" i="8"/>
  <c r="M4"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65" i="8"/>
  <c r="M64" i="8"/>
  <c r="M63" i="8"/>
  <c r="M62" i="8"/>
  <c r="M61" i="8"/>
  <c r="M60" i="8"/>
  <c r="M59" i="8"/>
  <c r="M58" i="8"/>
  <c r="G43" i="5"/>
  <c r="F43" i="5"/>
  <c r="D94" i="7"/>
  <c r="C94" i="7"/>
  <c r="G79" i="4"/>
  <c r="F79" i="4"/>
  <c r="H30" i="4"/>
  <c r="H63" i="4"/>
  <c r="H66" i="4"/>
  <c r="H67" i="4"/>
  <c r="H68" i="4"/>
  <c r="H69" i="4"/>
  <c r="H70" i="4"/>
  <c r="H71" i="4"/>
  <c r="F133" i="3"/>
  <c r="G133" i="3"/>
  <c r="K128" i="3"/>
  <c r="K125" i="3"/>
  <c r="H128" i="3"/>
  <c r="H127" i="3"/>
  <c r="H125" i="3"/>
  <c r="H124" i="3"/>
  <c r="H3" i="4" l="1"/>
  <c r="H4" i="4"/>
  <c r="H7" i="4"/>
  <c r="H8" i="4"/>
  <c r="H9" i="4"/>
  <c r="H10" i="4"/>
  <c r="H14" i="4"/>
  <c r="H15" i="4"/>
  <c r="H16" i="4"/>
  <c r="H17" i="4"/>
  <c r="H18" i="4"/>
  <c r="H19" i="4"/>
  <c r="H20" i="4"/>
  <c r="H21" i="4"/>
  <c r="H22" i="4"/>
  <c r="H24" i="4"/>
  <c r="H25" i="4"/>
  <c r="H28" i="4"/>
  <c r="H29" i="4"/>
  <c r="H31" i="4"/>
  <c r="H32" i="4"/>
  <c r="H33" i="4"/>
  <c r="H34" i="4"/>
  <c r="H35" i="4"/>
  <c r="H40" i="4"/>
  <c r="H41" i="4"/>
  <c r="H42" i="4"/>
  <c r="H43" i="4"/>
  <c r="H44" i="4"/>
  <c r="H45" i="4"/>
  <c r="H46" i="4"/>
  <c r="H47" i="4"/>
  <c r="H49" i="4"/>
  <c r="H50" i="4"/>
  <c r="H51" i="4"/>
  <c r="H52" i="4"/>
  <c r="H53" i="4"/>
  <c r="H54" i="4"/>
  <c r="H55" i="4"/>
  <c r="H56" i="4"/>
  <c r="H57" i="4"/>
  <c r="H58" i="4"/>
  <c r="H59" i="4"/>
  <c r="H60" i="4"/>
  <c r="H61" i="4"/>
  <c r="H62" i="4"/>
  <c r="H64" i="4"/>
  <c r="H65" i="4"/>
  <c r="H2" i="4"/>
  <c r="H92" i="7"/>
  <c r="H85" i="7"/>
  <c r="H78" i="7"/>
  <c r="H72" i="7"/>
  <c r="H65" i="7"/>
  <c r="H58" i="7"/>
  <c r="H51" i="7"/>
  <c r="H44" i="7"/>
  <c r="H37" i="7"/>
  <c r="H30" i="7"/>
  <c r="G92" i="7"/>
  <c r="F92" i="7"/>
  <c r="G85" i="7"/>
  <c r="F85" i="7"/>
  <c r="G78" i="7"/>
  <c r="F78" i="7"/>
  <c r="G72" i="7"/>
  <c r="F72" i="7"/>
  <c r="G65" i="7"/>
  <c r="F65" i="7"/>
  <c r="G58" i="7"/>
  <c r="F58" i="7"/>
  <c r="G51" i="7"/>
  <c r="F51" i="7"/>
  <c r="G44" i="7"/>
  <c r="F44" i="7"/>
  <c r="G37" i="7"/>
  <c r="F37" i="7"/>
  <c r="G30" i="7"/>
  <c r="F30" i="7"/>
  <c r="E92" i="7"/>
  <c r="E91" i="7"/>
  <c r="E90" i="7"/>
  <c r="E89" i="7"/>
  <c r="E88" i="7"/>
  <c r="E87" i="7"/>
  <c r="E86" i="7"/>
  <c r="E22" i="7"/>
  <c r="E85" i="7"/>
  <c r="E84" i="7"/>
  <c r="E83" i="7"/>
  <c r="E82" i="7"/>
  <c r="E81" i="7"/>
  <c r="E80" i="7"/>
  <c r="E79" i="7"/>
  <c r="E21" i="7"/>
  <c r="E78" i="7"/>
  <c r="E77" i="7"/>
  <c r="E76" i="7"/>
  <c r="E75" i="7"/>
  <c r="E74" i="7"/>
  <c r="E73" i="7"/>
  <c r="E20" i="7"/>
  <c r="E72" i="7"/>
  <c r="E71" i="7"/>
  <c r="E70" i="7"/>
  <c r="E69" i="7"/>
  <c r="E68" i="7"/>
  <c r="E67" i="7"/>
  <c r="E66" i="7"/>
  <c r="E19" i="7"/>
  <c r="E65" i="7"/>
  <c r="E64" i="7"/>
  <c r="E63" i="7"/>
  <c r="E62" i="7"/>
  <c r="E61" i="7"/>
  <c r="E60" i="7"/>
  <c r="E59" i="7"/>
  <c r="E18" i="7"/>
  <c r="E17" i="7"/>
  <c r="E16" i="7"/>
  <c r="E58" i="7"/>
  <c r="E57" i="7"/>
  <c r="E56" i="7"/>
  <c r="E55" i="7"/>
  <c r="E13" i="7"/>
  <c r="E51" i="7"/>
  <c r="E50" i="7"/>
  <c r="E49" i="7"/>
  <c r="E48" i="7"/>
  <c r="E10" i="7"/>
  <c r="E44" i="7"/>
  <c r="E43" i="7"/>
  <c r="E42" i="7"/>
  <c r="E41" i="7"/>
  <c r="E7" i="7"/>
  <c r="E37" i="7"/>
  <c r="E36" i="7"/>
  <c r="E35" i="7"/>
  <c r="E34" i="7"/>
  <c r="E4" i="7"/>
  <c r="E30" i="7"/>
  <c r="E29" i="7"/>
  <c r="E28" i="7"/>
  <c r="E27" i="7"/>
  <c r="E15" i="7"/>
  <c r="E14" i="7"/>
  <c r="E54" i="7"/>
  <c r="E53" i="7"/>
  <c r="E52" i="7"/>
  <c r="E12" i="7"/>
  <c r="E11" i="7"/>
  <c r="E47" i="7"/>
  <c r="E46" i="7"/>
  <c r="E45" i="7"/>
  <c r="E9" i="7"/>
  <c r="E8" i="7"/>
  <c r="E40" i="7"/>
  <c r="E39" i="7"/>
  <c r="E38" i="7"/>
  <c r="E6" i="7"/>
  <c r="E5" i="7"/>
  <c r="E33" i="7"/>
  <c r="E32" i="7"/>
  <c r="E31" i="7"/>
  <c r="E3" i="7"/>
  <c r="E2" i="7"/>
  <c r="E26" i="7"/>
  <c r="E25" i="7"/>
  <c r="E24" i="7"/>
  <c r="J44" i="1"/>
  <c r="K44" i="1"/>
  <c r="L41" i="1"/>
  <c r="K41" i="1"/>
  <c r="J41" i="1"/>
  <c r="L33" i="1"/>
  <c r="K33" i="1"/>
  <c r="J33" i="1"/>
  <c r="L25" i="1"/>
  <c r="K25" i="1"/>
  <c r="J25" i="1"/>
  <c r="L18" i="1"/>
  <c r="K18" i="1"/>
  <c r="J18" i="1"/>
  <c r="F26" i="2"/>
  <c r="D26" i="2"/>
  <c r="E26" i="2"/>
  <c r="K15" i="3"/>
  <c r="J13" i="3"/>
  <c r="I13" i="3"/>
  <c r="J122" i="3"/>
  <c r="I122" i="3"/>
  <c r="K122" i="3" s="1"/>
  <c r="J119" i="3"/>
  <c r="I119" i="3"/>
  <c r="J114" i="3"/>
  <c r="I114" i="3"/>
  <c r="J105" i="3"/>
  <c r="I105" i="3"/>
  <c r="I70" i="3"/>
  <c r="K19" i="3"/>
  <c r="K17" i="3"/>
  <c r="J10" i="3"/>
  <c r="I10" i="3"/>
  <c r="K10" i="3" s="1"/>
  <c r="J4" i="3"/>
  <c r="I4" i="3"/>
  <c r="G48" i="4"/>
  <c r="F48" i="4"/>
  <c r="H48" i="4" s="1"/>
  <c r="G27" i="4"/>
  <c r="F27" i="4"/>
  <c r="H27" i="4" s="1"/>
  <c r="G26" i="4"/>
  <c r="F26" i="4"/>
  <c r="G23" i="4"/>
  <c r="F23" i="4"/>
  <c r="H23" i="4" s="1"/>
  <c r="G22" i="4"/>
  <c r="F22" i="4"/>
  <c r="G13" i="4"/>
  <c r="F13" i="4"/>
  <c r="H13" i="4" s="1"/>
  <c r="G12" i="4"/>
  <c r="F12" i="4"/>
  <c r="H12" i="4" s="1"/>
  <c r="G11" i="4"/>
  <c r="F11" i="4"/>
  <c r="H11" i="4" s="1"/>
  <c r="G6" i="4"/>
  <c r="G95" i="4" s="1"/>
  <c r="F6" i="4"/>
  <c r="H6" i="4" s="1"/>
  <c r="F5" i="4"/>
  <c r="H5" i="4" s="1"/>
  <c r="H15" i="3"/>
  <c r="H13" i="3"/>
  <c r="H12" i="3"/>
  <c r="H7" i="3"/>
  <c r="H4" i="3"/>
  <c r="H9" i="3"/>
  <c r="H6" i="3"/>
  <c r="H2" i="3"/>
  <c r="H8" i="3"/>
  <c r="H3" i="3"/>
  <c r="H10" i="3"/>
  <c r="G39" i="4"/>
  <c r="F39" i="4"/>
  <c r="H39" i="4" s="1"/>
  <c r="G38" i="4"/>
  <c r="F38" i="4"/>
  <c r="H38" i="4" s="1"/>
  <c r="G37" i="4"/>
  <c r="F37" i="4"/>
  <c r="H37" i="4" s="1"/>
  <c r="G36" i="4"/>
  <c r="F36" i="4"/>
  <c r="H36" i="4" s="1"/>
  <c r="G40" i="5"/>
  <c r="H40" i="5" s="1"/>
  <c r="F40" i="5"/>
  <c r="H39" i="5"/>
  <c r="H38" i="5"/>
  <c r="H37" i="5"/>
  <c r="G37" i="5"/>
  <c r="F37" i="5"/>
  <c r="G36" i="5"/>
  <c r="F36" i="5"/>
  <c r="H36" i="5" s="1"/>
  <c r="H35" i="5"/>
  <c r="H34" i="5"/>
  <c r="H33" i="5"/>
  <c r="H32" i="5"/>
  <c r="H31" i="5"/>
  <c r="H30" i="5"/>
  <c r="H29" i="5"/>
  <c r="H28" i="5"/>
  <c r="H27" i="5"/>
  <c r="G27" i="5"/>
  <c r="F27" i="5"/>
  <c r="H26" i="5"/>
  <c r="H25" i="5"/>
  <c r="H23" i="5"/>
  <c r="H22" i="5"/>
  <c r="H21" i="5"/>
  <c r="H20" i="5"/>
  <c r="H19" i="5"/>
  <c r="H18" i="5"/>
  <c r="H17" i="5"/>
  <c r="H16" i="5"/>
  <c r="H15" i="5"/>
  <c r="H14" i="5"/>
  <c r="H13" i="5"/>
  <c r="H12" i="5"/>
  <c r="H10" i="5"/>
  <c r="H9" i="5"/>
  <c r="H8" i="5"/>
  <c r="H7" i="5"/>
  <c r="H6" i="5"/>
  <c r="H5" i="5"/>
  <c r="H4" i="5"/>
  <c r="H3" i="5"/>
  <c r="H2" i="5"/>
  <c r="G109" i="3"/>
  <c r="J109" i="3" s="1"/>
  <c r="F109" i="3"/>
  <c r="I109" i="3" s="1"/>
  <c r="K109" i="3" s="1"/>
  <c r="H114" i="3"/>
  <c r="H108" i="3"/>
  <c r="H113" i="3"/>
  <c r="H112" i="3"/>
  <c r="H107" i="3"/>
  <c r="H111" i="3"/>
  <c r="H17" i="3"/>
  <c r="H19" i="3"/>
  <c r="H88" i="3"/>
  <c r="H51" i="3"/>
  <c r="H87" i="3"/>
  <c r="H50" i="3"/>
  <c r="H49" i="3"/>
  <c r="H48" i="3"/>
  <c r="H86" i="3"/>
  <c r="H85" i="3"/>
  <c r="H74" i="3"/>
  <c r="H84" i="3"/>
  <c r="H68" i="3"/>
  <c r="H52" i="3"/>
  <c r="H47" i="3"/>
  <c r="H73" i="3"/>
  <c r="H104" i="3"/>
  <c r="H67" i="3"/>
  <c r="H46" i="3"/>
  <c r="H105" i="3"/>
  <c r="H69" i="3"/>
  <c r="H83" i="3"/>
  <c r="H45" i="3"/>
  <c r="H82" i="3"/>
  <c r="H44" i="3"/>
  <c r="H43" i="3"/>
  <c r="H81" i="3"/>
  <c r="H42" i="3"/>
  <c r="H80" i="3"/>
  <c r="H41" i="3"/>
  <c r="H92" i="3"/>
  <c r="H79" i="3"/>
  <c r="H40" i="3"/>
  <c r="H56" i="3"/>
  <c r="H91" i="3"/>
  <c r="H78" i="3"/>
  <c r="H39" i="3"/>
  <c r="H55" i="3"/>
  <c r="H103" i="3"/>
  <c r="H66" i="3"/>
  <c r="H77" i="3"/>
  <c r="H38" i="3"/>
  <c r="H76" i="3"/>
  <c r="H37" i="3"/>
  <c r="H90" i="3"/>
  <c r="H54" i="3"/>
  <c r="H102" i="3"/>
  <c r="H65" i="3"/>
  <c r="H89" i="3"/>
  <c r="H75" i="3"/>
  <c r="H53" i="3"/>
  <c r="H101" i="3"/>
  <c r="H100" i="3"/>
  <c r="H64" i="3"/>
  <c r="H63" i="3"/>
  <c r="H99" i="3"/>
  <c r="H62" i="3"/>
  <c r="H98" i="3"/>
  <c r="H61" i="3"/>
  <c r="H97" i="3"/>
  <c r="H60" i="3"/>
  <c r="H96" i="3"/>
  <c r="H59" i="3"/>
  <c r="H95" i="3"/>
  <c r="H58" i="3"/>
  <c r="H94" i="3"/>
  <c r="H72" i="3"/>
  <c r="H36" i="3"/>
  <c r="H57" i="3"/>
  <c r="G35" i="3"/>
  <c r="H35" i="3" s="1"/>
  <c r="H93" i="3"/>
  <c r="H70" i="3"/>
  <c r="H34" i="3"/>
  <c r="H32" i="3"/>
  <c r="H31" i="3"/>
  <c r="G30" i="3"/>
  <c r="F30" i="3"/>
  <c r="H29" i="3"/>
  <c r="H28" i="3"/>
  <c r="G27" i="3"/>
  <c r="F27" i="3"/>
  <c r="G26" i="3"/>
  <c r="F26" i="3"/>
  <c r="G24" i="3"/>
  <c r="F24" i="3"/>
  <c r="H23" i="3"/>
  <c r="G22" i="3"/>
  <c r="F22" i="3"/>
  <c r="G21" i="3"/>
  <c r="F21" i="3"/>
  <c r="H119" i="3"/>
  <c r="H118" i="3"/>
  <c r="H122" i="3"/>
  <c r="H117" i="3"/>
  <c r="H116" i="3"/>
  <c r="H121" i="3"/>
  <c r="H26" i="4" l="1"/>
  <c r="K119" i="3"/>
  <c r="K114" i="3"/>
  <c r="H26" i="3"/>
  <c r="K105" i="3"/>
  <c r="J24" i="3"/>
  <c r="I24" i="3"/>
  <c r="J70" i="3"/>
  <c r="K70" i="3" s="1"/>
  <c r="J32" i="3"/>
  <c r="I32" i="3"/>
  <c r="K32" i="3" s="1"/>
  <c r="K13" i="3"/>
  <c r="K4" i="3"/>
  <c r="H24" i="3"/>
  <c r="H30" i="3"/>
  <c r="H22" i="3"/>
  <c r="H21" i="3"/>
  <c r="H27" i="3"/>
  <c r="H109" i="3"/>
  <c r="H133" i="3" l="1"/>
  <c r="K24" i="3"/>
</calcChain>
</file>

<file path=xl/sharedStrings.xml><?xml version="1.0" encoding="utf-8"?>
<sst xmlns="http://schemas.openxmlformats.org/spreadsheetml/2006/main" count="1611" uniqueCount="216">
  <si>
    <t>DateGrafted</t>
  </si>
  <si>
    <t>DateEvaluated</t>
  </si>
  <si>
    <t>DaysAfterGrafting</t>
  </si>
  <si>
    <t>DaysAfterGermination</t>
  </si>
  <si>
    <t>RiceGenotype</t>
  </si>
  <si>
    <t>GraftType</t>
  </si>
  <si>
    <t>Fused</t>
  </si>
  <si>
    <t>Total</t>
  </si>
  <si>
    <t>AttachementEfficiency(%)</t>
  </si>
  <si>
    <t>SumFused</t>
  </si>
  <si>
    <t>SumGraftAttempts(n)</t>
  </si>
  <si>
    <t>OverallFusionRate(%)</t>
  </si>
  <si>
    <t>Kitaake</t>
  </si>
  <si>
    <t>NonGraftControl</t>
  </si>
  <si>
    <t>SelfGraft</t>
  </si>
  <si>
    <t>n_total</t>
  </si>
  <si>
    <t>DaysAfterGerm</t>
  </si>
  <si>
    <t>Type</t>
  </si>
  <si>
    <t>NoAttached</t>
  </si>
  <si>
    <t>AttachmentRate</t>
  </si>
  <si>
    <t>Control</t>
  </si>
  <si>
    <t>Graft</t>
  </si>
  <si>
    <t>n</t>
  </si>
  <si>
    <t>TotalFused</t>
  </si>
  <si>
    <t>TotalGraftAttempt</t>
  </si>
  <si>
    <t>percent</t>
  </si>
  <si>
    <t>N</t>
  </si>
  <si>
    <t>Source data for Figure 2e -- These raw data make up the boxplots in Fig. 2e</t>
  </si>
  <si>
    <t>Species</t>
  </si>
  <si>
    <t>Accession</t>
  </si>
  <si>
    <t>TreatmentType</t>
  </si>
  <si>
    <t>Treatment</t>
  </si>
  <si>
    <t>TreatmentSIMP</t>
  </si>
  <si>
    <t>AgeDaysOld</t>
  </si>
  <si>
    <t>No.Fused</t>
  </si>
  <si>
    <t>No.Germinated (n)</t>
  </si>
  <si>
    <t>No.Total</t>
  </si>
  <si>
    <t>Grafting/FusionRate</t>
  </si>
  <si>
    <t>ChiSquared (to pool Treatments)</t>
  </si>
  <si>
    <t>P-value</t>
  </si>
  <si>
    <t>DegreesOfFreedom</t>
  </si>
  <si>
    <t>Overall GerminationRate</t>
  </si>
  <si>
    <t>Rice</t>
  </si>
  <si>
    <t>selfgrafted</t>
  </si>
  <si>
    <t>Hormone</t>
  </si>
  <si>
    <t>HalfMS_1mgLGA3</t>
  </si>
  <si>
    <t>Shiokari</t>
  </si>
  <si>
    <t>HalfMS_1uM2_4D</t>
  </si>
  <si>
    <t>HalfMS_1uM2_4D_1mgLGA3</t>
  </si>
  <si>
    <t>HalfMS_Hormone</t>
  </si>
  <si>
    <t>HalfMSControl</t>
  </si>
  <si>
    <t>Inhibitor</t>
  </si>
  <si>
    <t>HalfMS_100uM_PBZ</t>
  </si>
  <si>
    <t>HalfMS_100uM_TIBA</t>
  </si>
  <si>
    <t>HalfMS_100uM_TIBA_PBZ</t>
  </si>
  <si>
    <t>HalfMS_DMSO</t>
  </si>
  <si>
    <t xml:space="preserve">Note: Chi squared test of homogeneity was performed on the replicate tests for each treatment. All showed non-significant statistical differences at a significance level of α=0.05 and were thus pooled together and compared by the Fishers Exact Test to assess differences between untreatmented grafted controls and grafts that had been treated with hormones or inhibitors. Source data are plotted in Figure 2e with the Fishers Exact Test P-value displayed to show differences between treatments. </t>
  </si>
  <si>
    <t>Source data for Figure 2e (pooled by treatments)  Fisher Exact Test</t>
  </si>
  <si>
    <t>No.NotFused</t>
  </si>
  <si>
    <t>FusionRate</t>
  </si>
  <si>
    <t>P-value FisherExactTest (treatment vs control)</t>
  </si>
  <si>
    <t>HalfMS </t>
  </si>
  <si>
    <t>HalfMS_100uM_PBZinDMSO</t>
  </si>
  <si>
    <t>HalfMS_100uM_TIBAinDMSO</t>
  </si>
  <si>
    <t>Order</t>
  </si>
  <si>
    <t>CommonName</t>
  </si>
  <si>
    <t>Variety (if known)</t>
  </si>
  <si>
    <t>Attempts</t>
  </si>
  <si>
    <t>GraftingRate</t>
  </si>
  <si>
    <t>DAG</t>
  </si>
  <si>
    <t>Acorales</t>
  </si>
  <si>
    <t>Acorus calamus</t>
  </si>
  <si>
    <t>Sweet flag</t>
  </si>
  <si>
    <t>Unknown</t>
  </si>
  <si>
    <t>Alismatales</t>
  </si>
  <si>
    <t>Arisaema tortuosum</t>
  </si>
  <si>
    <t>Whipcord cobra lily</t>
  </si>
  <si>
    <t>Areceales</t>
  </si>
  <si>
    <t>Elaeis guineensis</t>
  </si>
  <si>
    <t>Oil palm</t>
  </si>
  <si>
    <t>Tenera</t>
  </si>
  <si>
    <t>Elaeis oleifera</t>
  </si>
  <si>
    <t>American oil palm</t>
  </si>
  <si>
    <t xml:space="preserve">Phoenix dactylifera </t>
  </si>
  <si>
    <t>Date palm</t>
  </si>
  <si>
    <t>Asparagales</t>
  </si>
  <si>
    <t>Agave tequilana</t>
  </si>
  <si>
    <t>Tequila agave</t>
  </si>
  <si>
    <t>Weber Azul</t>
  </si>
  <si>
    <t>Allium ampeloprasum</t>
  </si>
  <si>
    <t>Leek</t>
  </si>
  <si>
    <t>Autumn Mammoth 2</t>
  </si>
  <si>
    <t>Allium cepa</t>
  </si>
  <si>
    <t>Onion</t>
  </si>
  <si>
    <t>White Lisbon</t>
  </si>
  <si>
    <t>Allium schoenoprasum</t>
  </si>
  <si>
    <t>Chive</t>
  </si>
  <si>
    <t>Beaucarnea recurvata</t>
  </si>
  <si>
    <t>Ponytail palm</t>
  </si>
  <si>
    <t>Phormium tenax</t>
  </si>
  <si>
    <t>New Zealand flax</t>
  </si>
  <si>
    <t>Yucca brevifolia</t>
  </si>
  <si>
    <t>Joshua tree</t>
  </si>
  <si>
    <t>Commelinales</t>
  </si>
  <si>
    <t>Commelina comminis</t>
  </si>
  <si>
    <t>Asiatic dayflower</t>
  </si>
  <si>
    <t>Pollia japonica</t>
  </si>
  <si>
    <t>East Asia pollia</t>
  </si>
  <si>
    <t>Pollia thysiflora</t>
  </si>
  <si>
    <t>Pearl plant</t>
  </si>
  <si>
    <t>Dioscoreales</t>
  </si>
  <si>
    <t>Dioscorea elephantipes</t>
  </si>
  <si>
    <t>Elephant's foot</t>
  </si>
  <si>
    <t>Tacca leontopetaloides</t>
  </si>
  <si>
    <t>Polynesian arrowroot</t>
  </si>
  <si>
    <t>Liliales</t>
  </si>
  <si>
    <t>Gloriosa superba</t>
  </si>
  <si>
    <t>Flame lily</t>
  </si>
  <si>
    <t>Colchicum albanense</t>
  </si>
  <si>
    <t>Naked lady</t>
  </si>
  <si>
    <t>Bomarea multiflora</t>
  </si>
  <si>
    <t>Trailing lily</t>
  </si>
  <si>
    <t>Poales</t>
  </si>
  <si>
    <t>Avena sativa</t>
  </si>
  <si>
    <t>Oat</t>
  </si>
  <si>
    <t>Canyon</t>
  </si>
  <si>
    <t>Oryza sativa</t>
  </si>
  <si>
    <t>d10(Shiokari mutant)</t>
  </si>
  <si>
    <t>Nipponbare</t>
  </si>
  <si>
    <t>Pennisetum glaucum</t>
  </si>
  <si>
    <t>Pearl Millet</t>
  </si>
  <si>
    <t>Tift23</t>
  </si>
  <si>
    <t>Phyllostachys edulis</t>
  </si>
  <si>
    <t>Moso bamboo</t>
  </si>
  <si>
    <t>Puya alpestris</t>
  </si>
  <si>
    <t>Sapphire Tower Bromeliad</t>
  </si>
  <si>
    <t>Puya raimondii</t>
  </si>
  <si>
    <t>Queen of the Andes, Giant Bromeliad</t>
  </si>
  <si>
    <t>Secale cereale</t>
  </si>
  <si>
    <t>Rye</t>
  </si>
  <si>
    <t>Sorghum bicolor</t>
  </si>
  <si>
    <t>Sorghum</t>
  </si>
  <si>
    <t>Bx62</t>
  </si>
  <si>
    <t>Triticum aestivum</t>
  </si>
  <si>
    <t>Bread Wheat</t>
  </si>
  <si>
    <t>Fielder</t>
  </si>
  <si>
    <t>Triticum durum</t>
  </si>
  <si>
    <t>Pasta wheat</t>
  </si>
  <si>
    <t>NAX1</t>
  </si>
  <si>
    <t>Tamaroi</t>
  </si>
  <si>
    <t>Zea mays</t>
  </si>
  <si>
    <t>Maize</t>
  </si>
  <si>
    <t>B73</t>
  </si>
  <si>
    <t>Ananas comosus</t>
  </si>
  <si>
    <t>Pineapple</t>
  </si>
  <si>
    <t>Zingiberales</t>
  </si>
  <si>
    <t>Amomum sublatum</t>
  </si>
  <si>
    <t>Black cardamom</t>
  </si>
  <si>
    <t>Canna indica</t>
  </si>
  <si>
    <t>Canna lily/Indian arrowroot</t>
  </si>
  <si>
    <t>Costus laevis</t>
  </si>
  <si>
    <t>Sprial ginger</t>
  </si>
  <si>
    <t>Musa acuminata</t>
  </si>
  <si>
    <t>Banana</t>
  </si>
  <si>
    <t>Musa balbisiana</t>
  </si>
  <si>
    <t>Plantain</t>
  </si>
  <si>
    <t>Combination</t>
  </si>
  <si>
    <t>Date Grafted</t>
  </si>
  <si>
    <t>SCION</t>
  </si>
  <si>
    <t>ROOTSTOCK</t>
  </si>
  <si>
    <t>No.GraftAttempts</t>
  </si>
  <si>
    <t>PercentFused</t>
  </si>
  <si>
    <t>TotalNumber</t>
  </si>
  <si>
    <t>OverallPercentFusion</t>
  </si>
  <si>
    <t>Interspecific</t>
  </si>
  <si>
    <t>Rice-PearlMillet</t>
  </si>
  <si>
    <t>PearlMillet</t>
  </si>
  <si>
    <t>Rice-Sorghum</t>
  </si>
  <si>
    <t>Sorghum-Rye</t>
  </si>
  <si>
    <t>Wheat-Oat</t>
  </si>
  <si>
    <t>Wheat</t>
  </si>
  <si>
    <t>Wheat-PearlMillet</t>
  </si>
  <si>
    <t>Wheat-Rye</t>
  </si>
  <si>
    <t>Wheat-Sorghum</t>
  </si>
  <si>
    <t>Wheat-DurumWheat</t>
  </si>
  <si>
    <t>DurumWheat</t>
  </si>
  <si>
    <t>Totals</t>
  </si>
  <si>
    <t xml:space="preserve">No. grafted </t>
  </si>
  <si>
    <t>No. Attempts</t>
  </si>
  <si>
    <t>PercentGraftingEfficiency</t>
  </si>
  <si>
    <t>GUSscionWTroot</t>
  </si>
  <si>
    <t>GUSwheat'Fielder'</t>
  </si>
  <si>
    <t>WTwheat'paragon'</t>
  </si>
  <si>
    <t>WTscionGUSroot</t>
  </si>
  <si>
    <t>Percent</t>
  </si>
  <si>
    <t>DaysOld</t>
  </si>
  <si>
    <t>Intraspecific</t>
  </si>
  <si>
    <t>PearlMillet-PearlMillet</t>
  </si>
  <si>
    <t>P.Millet'ID487'</t>
  </si>
  <si>
    <t>P.Millet'ID476'</t>
  </si>
  <si>
    <t>P.Millet'IP15551'</t>
  </si>
  <si>
    <t>P.Millet'IP17862'</t>
  </si>
  <si>
    <t>P.Millet'IP17720'</t>
  </si>
  <si>
    <t>TetraWheat-TetraWheat</t>
  </si>
  <si>
    <t>Wheat'Tamaroi'</t>
  </si>
  <si>
    <t>Wheat'Nax1'</t>
  </si>
  <si>
    <t>Rice-Rice</t>
  </si>
  <si>
    <t>Rice'Dongjin'</t>
  </si>
  <si>
    <t>Rice'Kitaake'</t>
  </si>
  <si>
    <t>d10</t>
  </si>
  <si>
    <t>d27</t>
  </si>
  <si>
    <t>kitaake</t>
  </si>
  <si>
    <t>shiokari</t>
  </si>
  <si>
    <t>ZmPEPC:mClover3</t>
  </si>
  <si>
    <t>ZmPEPC:mTurquoise2</t>
  </si>
  <si>
    <r>
      <rPr>
        <b/>
        <sz val="11"/>
        <color theme="1"/>
        <rFont val="Helvetica"/>
        <family val="2"/>
      </rPr>
      <t>Supplementary Table 1.</t>
    </r>
    <r>
      <rPr>
        <sz val="11"/>
        <color theme="1"/>
        <rFont val="Helvetica"/>
        <family val="2"/>
      </rPr>
      <t xml:space="preserve"> Spreadsheet containing total numbers and rates for grafting all monocotyledons in this study. Individual sheets are labeled according to the source data used in each figure of this article.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</si>
</sst>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5">
    <font>
      <sz val="12"/>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b/>
      <sz val="12"/>
      <color theme="1"/>
      <name val="Helvetica"/>
      <family val="2"/>
    </font>
    <font>
      <sz val="12"/>
      <color theme="1"/>
      <name val="Helvetica"/>
      <family val="2"/>
    </font>
    <font>
      <sz val="12"/>
      <color rgb="FF000000"/>
      <name val="Helvetica"/>
      <family val="2"/>
    </font>
    <font>
      <b/>
      <sz val="11"/>
      <color rgb="FF000000"/>
      <name val="Helvetica"/>
      <family val="2"/>
    </font>
    <font>
      <b/>
      <sz val="12"/>
      <color rgb="FF000000"/>
      <name val="Helvetica"/>
      <family val="2"/>
    </font>
    <font>
      <i/>
      <sz val="12"/>
      <color theme="1"/>
      <name val="Helvetica"/>
      <family val="2"/>
    </font>
    <font>
      <i/>
      <sz val="12"/>
      <color rgb="FF000000"/>
      <name val="Helvetica"/>
      <family val="2"/>
    </font>
    <font>
      <sz val="12"/>
      <name val="Helvetica"/>
      <family val="2"/>
    </font>
    <font>
      <b/>
      <sz val="12"/>
      <name val="Helvetica"/>
      <family val="2"/>
    </font>
    <font>
      <sz val="11"/>
      <color theme="1"/>
      <name val="Helvetica"/>
      <family val="2"/>
    </font>
    <font>
      <b/>
      <sz val="11"/>
      <color theme="1"/>
      <name val="Helvetica"/>
      <family val="2"/>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8">
    <xf numFmtId="0" fontId="0" fillId="0" borderId="0" xfId="0"/>
    <xf numFmtId="0" fontId="2" fillId="0" borderId="0" xfId="0" applyFont="1"/>
    <xf numFmtId="0" fontId="4" fillId="0" borderId="0" xfId="0" applyFont="1"/>
    <xf numFmtId="0" fontId="5" fillId="0" borderId="0" xfId="0" applyFont="1"/>
    <xf numFmtId="15" fontId="5" fillId="0" borderId="0" xfId="0" applyNumberFormat="1" applyFont="1"/>
    <xf numFmtId="15" fontId="6" fillId="0" borderId="0" xfId="0" applyNumberFormat="1" applyFont="1"/>
    <xf numFmtId="0" fontId="7" fillId="0" borderId="0" xfId="0" applyFont="1"/>
    <xf numFmtId="0" fontId="6" fillId="0" borderId="0" xfId="0" applyFont="1"/>
    <xf numFmtId="14" fontId="5" fillId="0" borderId="0" xfId="0" applyNumberFormat="1" applyFont="1"/>
    <xf numFmtId="0" fontId="5" fillId="0" borderId="0" xfId="1" applyFont="1"/>
    <xf numFmtId="2" fontId="4" fillId="0" borderId="0" xfId="0" applyNumberFormat="1" applyFont="1"/>
    <xf numFmtId="2" fontId="5" fillId="0" borderId="0" xfId="0" applyNumberFormat="1" applyFont="1"/>
    <xf numFmtId="0" fontId="8" fillId="0" borderId="0" xfId="0" applyFont="1"/>
    <xf numFmtId="2" fontId="7" fillId="0" borderId="0" xfId="0" applyNumberFormat="1" applyFont="1"/>
    <xf numFmtId="2" fontId="6" fillId="0" borderId="0" xfId="0" applyNumberFormat="1" applyFont="1"/>
    <xf numFmtId="2" fontId="2" fillId="0" borderId="0" xfId="0" applyNumberFormat="1" applyFont="1"/>
    <xf numFmtId="2" fontId="0" fillId="0" borderId="0" xfId="0" applyNumberFormat="1"/>
    <xf numFmtId="15" fontId="0" fillId="0" borderId="0" xfId="0" applyNumberFormat="1"/>
    <xf numFmtId="0" fontId="9" fillId="0" borderId="0" xfId="0" applyFont="1"/>
    <xf numFmtId="0" fontId="10" fillId="0" borderId="0" xfId="0" applyFont="1"/>
    <xf numFmtId="0" fontId="11" fillId="0" borderId="0" xfId="0" applyFont="1"/>
    <xf numFmtId="0" fontId="12" fillId="0" borderId="0" xfId="0" applyFont="1"/>
    <xf numFmtId="0" fontId="12" fillId="0" borderId="1" xfId="0" applyFont="1" applyBorder="1"/>
    <xf numFmtId="0" fontId="12" fillId="0" borderId="2" xfId="0" applyFont="1" applyBorder="1"/>
    <xf numFmtId="0" fontId="11" fillId="0" borderId="4" xfId="0" applyFont="1" applyBorder="1"/>
    <xf numFmtId="0" fontId="11" fillId="0" borderId="0" xfId="0" applyFont="1" applyAlignment="1">
      <alignment horizontal="left"/>
    </xf>
    <xf numFmtId="164" fontId="11" fillId="0" borderId="0" xfId="0" applyNumberFormat="1" applyFont="1"/>
    <xf numFmtId="2" fontId="11" fillId="0" borderId="5" xfId="0" applyNumberFormat="1" applyFont="1" applyBorder="1"/>
    <xf numFmtId="0" fontId="11" fillId="0" borderId="6" xfId="0" applyFont="1" applyBorder="1"/>
    <xf numFmtId="0" fontId="11" fillId="0" borderId="7" xfId="0" applyFont="1" applyBorder="1"/>
    <xf numFmtId="164" fontId="11" fillId="0" borderId="7" xfId="0" applyNumberFormat="1" applyFont="1" applyBorder="1"/>
    <xf numFmtId="2" fontId="11" fillId="0" borderId="8" xfId="0" applyNumberFormat="1" applyFont="1" applyBorder="1"/>
    <xf numFmtId="0" fontId="5" fillId="0" borderId="7" xfId="0" applyFont="1" applyBorder="1"/>
    <xf numFmtId="2" fontId="11" fillId="0" borderId="0" xfId="0" applyNumberFormat="1" applyFont="1"/>
    <xf numFmtId="0" fontId="11" fillId="0" borderId="2" xfId="0" applyFont="1" applyBorder="1"/>
    <xf numFmtId="0" fontId="11" fillId="0" borderId="1" xfId="0" applyFont="1" applyBorder="1"/>
    <xf numFmtId="164" fontId="11" fillId="0" borderId="2" xfId="0" applyNumberFormat="1" applyFont="1" applyBorder="1"/>
    <xf numFmtId="2" fontId="11" fillId="0" borderId="3" xfId="0" applyNumberFormat="1" applyFont="1" applyBorder="1"/>
    <xf numFmtId="2" fontId="11" fillId="0" borderId="2" xfId="0" applyNumberFormat="1" applyFont="1" applyBorder="1"/>
    <xf numFmtId="0" fontId="11" fillId="0" borderId="2" xfId="0" applyFont="1" applyBorder="1" applyAlignment="1">
      <alignment horizontal="left"/>
    </xf>
    <xf numFmtId="11" fontId="11" fillId="0" borderId="0" xfId="0" applyNumberFormat="1" applyFont="1"/>
    <xf numFmtId="0" fontId="13" fillId="0" borderId="0" xfId="0" applyFont="1"/>
    <xf numFmtId="2" fontId="12" fillId="0" borderId="3" xfId="0" applyNumberFormat="1" applyFont="1" applyBorder="1"/>
    <xf numFmtId="2" fontId="12" fillId="0" borderId="2" xfId="0" applyNumberFormat="1" applyFont="1" applyBorder="1"/>
    <xf numFmtId="2" fontId="11" fillId="0" borderId="7" xfId="0" applyNumberFormat="1" applyFont="1" applyBorder="1"/>
    <xf numFmtId="0" fontId="13" fillId="0" borderId="0" xfId="0" applyFont="1" applyAlignment="1">
      <alignment horizontal="justify" vertical="center"/>
    </xf>
    <xf numFmtId="0" fontId="11" fillId="0" borderId="0" xfId="0" applyFont="1" applyAlignment="1">
      <alignment horizontal="left" wrapText="1"/>
    </xf>
    <xf numFmtId="0" fontId="12" fillId="0" borderId="0" xfId="0" applyFont="1" applyAlignment="1">
      <alignment horizontal="left" wrapText="1"/>
    </xf>
  </cellXfs>
  <cellStyles count="2">
    <cellStyle name="Normal" xfId="0" builtinId="0"/>
    <cellStyle name="Normal 2" xfId="1" xr:uid="{E09D2932-A4FA-0B4E-BBFA-FA18130E7F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3FFF8-B392-D641-9C07-6ABB72B565F6}">
  <dimension ref="A1"/>
  <sheetViews>
    <sheetView tabSelected="1" workbookViewId="0">
      <selection activeCell="A5" sqref="A5"/>
    </sheetView>
  </sheetViews>
  <sheetFormatPr baseColWidth="10" defaultColWidth="10.83203125" defaultRowHeight="15"/>
  <cols>
    <col min="1" max="1" width="73.1640625" style="41" customWidth="1"/>
    <col min="2" max="16384" width="10.83203125" style="41"/>
  </cols>
  <sheetData>
    <row r="1" spans="1:1" ht="48">
      <c r="A1" s="4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220B5-FDDC-4146-80CB-9751BF71FB0B}">
  <dimension ref="A1:L44"/>
  <sheetViews>
    <sheetView workbookViewId="0">
      <selection activeCell="K2" sqref="K2"/>
    </sheetView>
  </sheetViews>
  <sheetFormatPr baseColWidth="10" defaultColWidth="11" defaultRowHeight="16"/>
  <cols>
    <col min="1" max="1" width="16.5" customWidth="1"/>
    <col min="2" max="2" width="16.83203125" customWidth="1"/>
    <col min="3" max="3" width="17.6640625" customWidth="1"/>
    <col min="4" max="4" width="18.83203125" customWidth="1"/>
    <col min="6" max="6" width="17.33203125" customWidth="1"/>
    <col min="9" max="9" width="28.6640625" customWidth="1"/>
    <col min="10" max="10" width="15.83203125" customWidth="1"/>
    <col min="11" max="11" width="22" customWidth="1"/>
    <col min="12" max="12" width="10.83203125" style="16"/>
  </cols>
  <sheetData>
    <row r="1" spans="1:12">
      <c r="A1" s="2" t="s">
        <v>0</v>
      </c>
      <c r="B1" s="2" t="s">
        <v>1</v>
      </c>
      <c r="C1" s="2" t="s">
        <v>2</v>
      </c>
      <c r="D1" s="2" t="s">
        <v>3</v>
      </c>
      <c r="E1" s="2" t="s">
        <v>4</v>
      </c>
      <c r="F1" s="2" t="s">
        <v>5</v>
      </c>
      <c r="G1" s="2" t="s">
        <v>6</v>
      </c>
      <c r="H1" s="2" t="s">
        <v>7</v>
      </c>
      <c r="I1" s="2" t="s">
        <v>8</v>
      </c>
      <c r="J1" s="2" t="s">
        <v>9</v>
      </c>
      <c r="K1" s="2" t="s">
        <v>10</v>
      </c>
      <c r="L1" s="10" t="s">
        <v>11</v>
      </c>
    </row>
    <row r="2" spans="1:12">
      <c r="A2" s="8">
        <v>44097</v>
      </c>
      <c r="B2" s="8">
        <v>44098</v>
      </c>
      <c r="C2" s="3">
        <v>1</v>
      </c>
      <c r="D2" s="3">
        <v>1</v>
      </c>
      <c r="E2" s="3" t="s">
        <v>12</v>
      </c>
      <c r="F2" s="3" t="s">
        <v>13</v>
      </c>
      <c r="G2" s="3">
        <v>10</v>
      </c>
      <c r="H2" s="3">
        <v>10</v>
      </c>
      <c r="I2" s="3">
        <v>100</v>
      </c>
    </row>
    <row r="3" spans="1:12">
      <c r="A3" s="8">
        <v>44097</v>
      </c>
      <c r="B3" s="8">
        <v>44098</v>
      </c>
      <c r="C3" s="3">
        <v>1</v>
      </c>
      <c r="D3" s="3">
        <v>1</v>
      </c>
      <c r="E3" s="3" t="s">
        <v>12</v>
      </c>
      <c r="F3" s="3" t="s">
        <v>13</v>
      </c>
      <c r="G3" s="3">
        <v>10</v>
      </c>
      <c r="H3" s="3">
        <v>10</v>
      </c>
      <c r="I3" s="3">
        <v>100</v>
      </c>
    </row>
    <row r="4" spans="1:12">
      <c r="A4" s="8">
        <v>44097</v>
      </c>
      <c r="B4" s="8">
        <v>44100</v>
      </c>
      <c r="C4" s="3">
        <v>3</v>
      </c>
      <c r="D4" s="3">
        <v>1</v>
      </c>
      <c r="E4" s="3" t="s">
        <v>12</v>
      </c>
      <c r="F4" s="3" t="s">
        <v>13</v>
      </c>
      <c r="G4" s="3">
        <v>10</v>
      </c>
      <c r="H4" s="3">
        <v>10</v>
      </c>
      <c r="I4" s="3">
        <v>100</v>
      </c>
    </row>
    <row r="5" spans="1:12">
      <c r="A5" s="8">
        <v>44097</v>
      </c>
      <c r="B5" s="8">
        <v>44100</v>
      </c>
      <c r="C5" s="3">
        <v>3</v>
      </c>
      <c r="D5" s="3">
        <v>1</v>
      </c>
      <c r="E5" s="3" t="s">
        <v>12</v>
      </c>
      <c r="F5" s="3" t="s">
        <v>13</v>
      </c>
      <c r="G5" s="3">
        <v>10</v>
      </c>
      <c r="H5" s="3">
        <v>10</v>
      </c>
      <c r="I5" s="3">
        <v>100</v>
      </c>
    </row>
    <row r="6" spans="1:12">
      <c r="A6" s="8">
        <v>44097</v>
      </c>
      <c r="B6" s="8">
        <v>44102</v>
      </c>
      <c r="C6" s="3">
        <v>5</v>
      </c>
      <c r="D6" s="3">
        <v>1</v>
      </c>
      <c r="E6" s="3" t="s">
        <v>12</v>
      </c>
      <c r="F6" s="3" t="s">
        <v>13</v>
      </c>
      <c r="G6" s="3">
        <v>10</v>
      </c>
      <c r="H6" s="3">
        <v>10</v>
      </c>
      <c r="I6" s="3">
        <v>100</v>
      </c>
    </row>
    <row r="7" spans="1:12">
      <c r="A7" s="8">
        <v>44097</v>
      </c>
      <c r="B7" s="8">
        <v>44102</v>
      </c>
      <c r="C7" s="3">
        <v>5</v>
      </c>
      <c r="D7" s="3">
        <v>1</v>
      </c>
      <c r="E7" s="3" t="s">
        <v>12</v>
      </c>
      <c r="F7" s="3" t="s">
        <v>13</v>
      </c>
      <c r="G7" s="3">
        <v>10</v>
      </c>
      <c r="H7" s="3">
        <v>10</v>
      </c>
      <c r="I7" s="3">
        <v>100</v>
      </c>
    </row>
    <row r="8" spans="1:12">
      <c r="A8" s="8">
        <v>44097</v>
      </c>
      <c r="B8" s="8">
        <v>44104</v>
      </c>
      <c r="C8" s="3">
        <v>7</v>
      </c>
      <c r="D8" s="3">
        <v>1</v>
      </c>
      <c r="E8" s="3" t="s">
        <v>12</v>
      </c>
      <c r="F8" s="3" t="s">
        <v>13</v>
      </c>
      <c r="G8" s="3">
        <v>10</v>
      </c>
      <c r="H8" s="3">
        <v>10</v>
      </c>
      <c r="I8" s="3">
        <v>100</v>
      </c>
    </row>
    <row r="9" spans="1:12">
      <c r="A9" s="8">
        <v>44097</v>
      </c>
      <c r="B9" s="8">
        <v>44104</v>
      </c>
      <c r="C9" s="3">
        <v>7</v>
      </c>
      <c r="D9" s="3">
        <v>1</v>
      </c>
      <c r="E9" s="3" t="s">
        <v>12</v>
      </c>
      <c r="F9" s="3" t="s">
        <v>13</v>
      </c>
      <c r="G9" s="3">
        <v>10</v>
      </c>
      <c r="H9" s="3">
        <v>10</v>
      </c>
      <c r="I9" s="3">
        <v>100</v>
      </c>
    </row>
    <row r="10" spans="1:12">
      <c r="A10" s="8"/>
      <c r="B10" s="8"/>
      <c r="C10" s="3"/>
      <c r="D10" s="3"/>
      <c r="E10" s="3"/>
      <c r="F10" s="3"/>
      <c r="G10" s="3"/>
      <c r="H10" s="3"/>
      <c r="I10" s="3"/>
    </row>
    <row r="11" spans="1:12">
      <c r="A11" s="8">
        <v>44097</v>
      </c>
      <c r="B11" s="8">
        <v>44098</v>
      </c>
      <c r="C11" s="3">
        <v>1</v>
      </c>
      <c r="D11" s="3">
        <v>1</v>
      </c>
      <c r="E11" s="3" t="s">
        <v>12</v>
      </c>
      <c r="F11" s="3" t="s">
        <v>14</v>
      </c>
      <c r="G11" s="3">
        <v>1</v>
      </c>
      <c r="H11" s="3">
        <v>10</v>
      </c>
      <c r="I11" s="3">
        <v>10</v>
      </c>
    </row>
    <row r="12" spans="1:12">
      <c r="A12" s="8">
        <v>44097</v>
      </c>
      <c r="B12" s="8">
        <v>44098</v>
      </c>
      <c r="C12" s="3">
        <v>1</v>
      </c>
      <c r="D12" s="3">
        <v>1</v>
      </c>
      <c r="E12" s="3" t="s">
        <v>12</v>
      </c>
      <c r="F12" s="3" t="s">
        <v>14</v>
      </c>
      <c r="G12" s="3">
        <v>1</v>
      </c>
      <c r="H12" s="3">
        <v>11</v>
      </c>
      <c r="I12" s="3">
        <v>9.09</v>
      </c>
    </row>
    <row r="13" spans="1:12">
      <c r="A13" s="8">
        <v>44097</v>
      </c>
      <c r="B13" s="8">
        <v>44098</v>
      </c>
      <c r="C13" s="3">
        <v>1</v>
      </c>
      <c r="D13" s="3">
        <v>1</v>
      </c>
      <c r="E13" s="3" t="s">
        <v>12</v>
      </c>
      <c r="F13" s="3" t="s">
        <v>14</v>
      </c>
      <c r="G13" s="3">
        <v>1</v>
      </c>
      <c r="H13" s="3">
        <v>10</v>
      </c>
      <c r="I13" s="3">
        <v>10</v>
      </c>
    </row>
    <row r="14" spans="1:12">
      <c r="A14" s="8">
        <v>44097</v>
      </c>
      <c r="B14" s="8">
        <v>44098</v>
      </c>
      <c r="C14" s="3">
        <v>1</v>
      </c>
      <c r="D14" s="3">
        <v>1</v>
      </c>
      <c r="E14" s="3" t="s">
        <v>12</v>
      </c>
      <c r="F14" s="3" t="s">
        <v>14</v>
      </c>
      <c r="G14" s="3">
        <v>2</v>
      </c>
      <c r="H14" s="3">
        <v>10</v>
      </c>
      <c r="I14" s="3">
        <v>20</v>
      </c>
    </row>
    <row r="15" spans="1:12">
      <c r="A15" s="8">
        <v>44097</v>
      </c>
      <c r="B15" s="8">
        <v>44098</v>
      </c>
      <c r="C15" s="3">
        <v>1</v>
      </c>
      <c r="D15" s="3">
        <v>1</v>
      </c>
      <c r="E15" s="3" t="s">
        <v>12</v>
      </c>
      <c r="F15" s="3" t="s">
        <v>14</v>
      </c>
      <c r="G15" s="3">
        <v>2</v>
      </c>
      <c r="H15" s="3">
        <v>11</v>
      </c>
      <c r="I15" s="3">
        <v>18.18</v>
      </c>
    </row>
    <row r="16" spans="1:12">
      <c r="A16" s="8">
        <v>44097</v>
      </c>
      <c r="B16" s="8">
        <v>44098</v>
      </c>
      <c r="C16" s="3">
        <v>1</v>
      </c>
      <c r="D16" s="3">
        <v>1</v>
      </c>
      <c r="E16" s="3" t="s">
        <v>12</v>
      </c>
      <c r="F16" s="3" t="s">
        <v>14</v>
      </c>
      <c r="G16" s="3">
        <v>1</v>
      </c>
      <c r="H16" s="3">
        <v>10</v>
      </c>
      <c r="I16" s="3">
        <v>10</v>
      </c>
    </row>
    <row r="17" spans="1:12">
      <c r="A17" s="8">
        <v>44097</v>
      </c>
      <c r="B17" s="8">
        <v>44098</v>
      </c>
      <c r="C17" s="3">
        <v>1</v>
      </c>
      <c r="D17" s="3">
        <v>1</v>
      </c>
      <c r="E17" s="3" t="s">
        <v>12</v>
      </c>
      <c r="F17" s="3" t="s">
        <v>14</v>
      </c>
      <c r="G17" s="3">
        <v>3</v>
      </c>
      <c r="H17" s="3">
        <v>10</v>
      </c>
      <c r="I17" s="3">
        <v>30</v>
      </c>
    </row>
    <row r="18" spans="1:12">
      <c r="A18" s="8">
        <v>44097</v>
      </c>
      <c r="B18" s="8">
        <v>44098</v>
      </c>
      <c r="C18" s="3">
        <v>1</v>
      </c>
      <c r="D18" s="3">
        <v>1</v>
      </c>
      <c r="E18" s="3" t="s">
        <v>12</v>
      </c>
      <c r="F18" s="3" t="s">
        <v>14</v>
      </c>
      <c r="G18" s="3">
        <v>0</v>
      </c>
      <c r="H18" s="3">
        <v>10</v>
      </c>
      <c r="I18" s="3">
        <v>0</v>
      </c>
      <c r="J18">
        <f>SUM(G11:G18)</f>
        <v>11</v>
      </c>
      <c r="K18">
        <f>SUM(H11:H18)</f>
        <v>82</v>
      </c>
      <c r="L18" s="16">
        <f>100*(J18/K18)</f>
        <v>13.414634146341465</v>
      </c>
    </row>
    <row r="19" spans="1:12">
      <c r="A19" s="8"/>
      <c r="B19" s="8"/>
      <c r="C19" s="3"/>
      <c r="D19" s="3"/>
      <c r="E19" s="3"/>
      <c r="F19" s="3"/>
      <c r="G19" s="3"/>
      <c r="H19" s="3"/>
      <c r="I19" s="3"/>
    </row>
    <row r="20" spans="1:12">
      <c r="A20" s="8">
        <v>44097</v>
      </c>
      <c r="B20" s="8">
        <v>44100</v>
      </c>
      <c r="C20" s="3">
        <v>3</v>
      </c>
      <c r="D20" s="3">
        <v>1</v>
      </c>
      <c r="E20" s="3" t="s">
        <v>12</v>
      </c>
      <c r="F20" s="3" t="s">
        <v>14</v>
      </c>
      <c r="G20" s="3">
        <v>4</v>
      </c>
      <c r="H20" s="3">
        <v>10</v>
      </c>
      <c r="I20" s="3">
        <v>40</v>
      </c>
    </row>
    <row r="21" spans="1:12">
      <c r="A21" s="8">
        <v>44097</v>
      </c>
      <c r="B21" s="8">
        <v>44100</v>
      </c>
      <c r="C21" s="3">
        <v>3</v>
      </c>
      <c r="D21" s="3">
        <v>1</v>
      </c>
      <c r="E21" s="3" t="s">
        <v>12</v>
      </c>
      <c r="F21" s="3" t="s">
        <v>14</v>
      </c>
      <c r="G21" s="3">
        <v>6</v>
      </c>
      <c r="H21" s="3">
        <v>10</v>
      </c>
      <c r="I21" s="3">
        <v>60</v>
      </c>
    </row>
    <row r="22" spans="1:12">
      <c r="A22" s="8">
        <v>44097</v>
      </c>
      <c r="B22" s="8">
        <v>44100</v>
      </c>
      <c r="C22" s="3">
        <v>3</v>
      </c>
      <c r="D22" s="3">
        <v>1</v>
      </c>
      <c r="E22" s="3" t="s">
        <v>12</v>
      </c>
      <c r="F22" s="3" t="s">
        <v>14</v>
      </c>
      <c r="G22" s="3">
        <v>2</v>
      </c>
      <c r="H22" s="3">
        <v>9</v>
      </c>
      <c r="I22" s="3">
        <v>22.22</v>
      </c>
    </row>
    <row r="23" spans="1:12">
      <c r="A23" s="8">
        <v>44097</v>
      </c>
      <c r="B23" s="8">
        <v>44100</v>
      </c>
      <c r="C23" s="3">
        <v>3</v>
      </c>
      <c r="D23" s="3">
        <v>1</v>
      </c>
      <c r="E23" s="3" t="s">
        <v>12</v>
      </c>
      <c r="F23" s="3" t="s">
        <v>14</v>
      </c>
      <c r="G23" s="3">
        <v>7</v>
      </c>
      <c r="H23" s="3">
        <v>10</v>
      </c>
      <c r="I23" s="3">
        <v>70</v>
      </c>
    </row>
    <row r="24" spans="1:12">
      <c r="A24" s="8">
        <v>44097</v>
      </c>
      <c r="B24" s="8">
        <v>44100</v>
      </c>
      <c r="C24" s="3">
        <v>3</v>
      </c>
      <c r="D24" s="3">
        <v>1</v>
      </c>
      <c r="E24" s="3" t="s">
        <v>12</v>
      </c>
      <c r="F24" s="3" t="s">
        <v>14</v>
      </c>
      <c r="G24" s="3">
        <v>5</v>
      </c>
      <c r="H24" s="3">
        <v>10</v>
      </c>
      <c r="I24" s="3">
        <v>50</v>
      </c>
    </row>
    <row r="25" spans="1:12">
      <c r="A25" s="8">
        <v>44097</v>
      </c>
      <c r="B25" s="8">
        <v>44100</v>
      </c>
      <c r="C25" s="3">
        <v>3</v>
      </c>
      <c r="D25" s="3">
        <v>1</v>
      </c>
      <c r="E25" s="3" t="s">
        <v>12</v>
      </c>
      <c r="F25" s="3" t="s">
        <v>14</v>
      </c>
      <c r="G25" s="3">
        <v>6</v>
      </c>
      <c r="H25" s="3">
        <v>10</v>
      </c>
      <c r="I25" s="3">
        <v>60</v>
      </c>
      <c r="J25">
        <f>SUM(G20:G25)</f>
        <v>30</v>
      </c>
      <c r="K25">
        <f>SUM(H20:H25)</f>
        <v>59</v>
      </c>
      <c r="L25" s="16">
        <f>100*(J25/K25)</f>
        <v>50.847457627118644</v>
      </c>
    </row>
    <row r="26" spans="1:12">
      <c r="A26" s="8"/>
      <c r="B26" s="8"/>
      <c r="C26" s="3"/>
      <c r="D26" s="3"/>
      <c r="E26" s="3"/>
      <c r="F26" s="3"/>
      <c r="G26" s="3"/>
      <c r="H26" s="3"/>
      <c r="I26" s="3"/>
    </row>
    <row r="27" spans="1:12">
      <c r="A27" s="8">
        <v>44097</v>
      </c>
      <c r="B27" s="8">
        <v>44102</v>
      </c>
      <c r="C27" s="3">
        <v>5</v>
      </c>
      <c r="D27" s="3">
        <v>1</v>
      </c>
      <c r="E27" s="3" t="s">
        <v>12</v>
      </c>
      <c r="F27" s="3" t="s">
        <v>14</v>
      </c>
      <c r="G27" s="3">
        <v>8</v>
      </c>
      <c r="H27" s="3">
        <v>13</v>
      </c>
      <c r="I27" s="3">
        <v>61.54</v>
      </c>
    </row>
    <row r="28" spans="1:12">
      <c r="A28" s="8">
        <v>44097</v>
      </c>
      <c r="B28" s="8">
        <v>44102</v>
      </c>
      <c r="C28" s="3">
        <v>5</v>
      </c>
      <c r="D28" s="3">
        <v>1</v>
      </c>
      <c r="E28" s="3" t="s">
        <v>12</v>
      </c>
      <c r="F28" s="3" t="s">
        <v>14</v>
      </c>
      <c r="G28" s="3">
        <v>6</v>
      </c>
      <c r="H28" s="3">
        <v>10</v>
      </c>
      <c r="I28" s="3">
        <v>60</v>
      </c>
    </row>
    <row r="29" spans="1:12">
      <c r="A29" s="8">
        <v>44097</v>
      </c>
      <c r="B29" s="8">
        <v>44102</v>
      </c>
      <c r="C29" s="3">
        <v>5</v>
      </c>
      <c r="D29" s="3">
        <v>1</v>
      </c>
      <c r="E29" s="3" t="s">
        <v>12</v>
      </c>
      <c r="F29" s="3" t="s">
        <v>14</v>
      </c>
      <c r="G29" s="3">
        <v>7</v>
      </c>
      <c r="H29" s="3">
        <v>10</v>
      </c>
      <c r="I29" s="3">
        <v>70</v>
      </c>
    </row>
    <row r="30" spans="1:12">
      <c r="A30" s="8">
        <v>44097</v>
      </c>
      <c r="B30" s="8">
        <v>44102</v>
      </c>
      <c r="C30" s="3">
        <v>5</v>
      </c>
      <c r="D30" s="3">
        <v>1</v>
      </c>
      <c r="E30" s="3" t="s">
        <v>12</v>
      </c>
      <c r="F30" s="3" t="s">
        <v>14</v>
      </c>
      <c r="G30" s="3">
        <v>7</v>
      </c>
      <c r="H30" s="3">
        <v>10</v>
      </c>
      <c r="I30" s="3">
        <v>70</v>
      </c>
    </row>
    <row r="31" spans="1:12">
      <c r="A31" s="8">
        <v>44097</v>
      </c>
      <c r="B31" s="8">
        <v>44102</v>
      </c>
      <c r="C31" s="3">
        <v>5</v>
      </c>
      <c r="D31" s="3">
        <v>1</v>
      </c>
      <c r="E31" s="3" t="s">
        <v>12</v>
      </c>
      <c r="F31" s="3" t="s">
        <v>14</v>
      </c>
      <c r="G31" s="3">
        <v>5</v>
      </c>
      <c r="H31" s="3">
        <v>10</v>
      </c>
      <c r="I31" s="3">
        <v>50</v>
      </c>
    </row>
    <row r="32" spans="1:12">
      <c r="A32" s="8">
        <v>44097</v>
      </c>
      <c r="B32" s="8">
        <v>44102</v>
      </c>
      <c r="C32" s="3">
        <v>5</v>
      </c>
      <c r="D32" s="3">
        <v>1</v>
      </c>
      <c r="E32" s="3" t="s">
        <v>12</v>
      </c>
      <c r="F32" s="3" t="s">
        <v>14</v>
      </c>
      <c r="G32" s="3">
        <v>8</v>
      </c>
      <c r="H32" s="3">
        <v>12</v>
      </c>
      <c r="I32" s="3">
        <v>66.67</v>
      </c>
    </row>
    <row r="33" spans="1:12">
      <c r="A33" s="8">
        <v>44097</v>
      </c>
      <c r="B33" s="8">
        <v>44102</v>
      </c>
      <c r="C33" s="3">
        <v>5</v>
      </c>
      <c r="D33" s="3">
        <v>1</v>
      </c>
      <c r="E33" s="3" t="s">
        <v>12</v>
      </c>
      <c r="F33" s="3" t="s">
        <v>14</v>
      </c>
      <c r="G33" s="3">
        <v>8</v>
      </c>
      <c r="H33" s="3">
        <v>12</v>
      </c>
      <c r="I33" s="3">
        <v>66.67</v>
      </c>
      <c r="J33">
        <f>SUM(G27:G33)</f>
        <v>49</v>
      </c>
      <c r="K33">
        <f>SUM(H27:H33)</f>
        <v>77</v>
      </c>
      <c r="L33" s="16">
        <f>100*(J33/K33)</f>
        <v>63.636363636363633</v>
      </c>
    </row>
    <row r="34" spans="1:12">
      <c r="A34" s="8"/>
      <c r="B34" s="8"/>
      <c r="C34" s="3"/>
      <c r="D34" s="3"/>
      <c r="E34" s="3"/>
      <c r="F34" s="3"/>
      <c r="G34" s="3"/>
      <c r="H34" s="3"/>
      <c r="I34" s="3"/>
    </row>
    <row r="35" spans="1:12">
      <c r="A35" s="8">
        <v>44097</v>
      </c>
      <c r="B35" s="8">
        <v>44104</v>
      </c>
      <c r="C35" s="3">
        <v>7</v>
      </c>
      <c r="D35" s="3">
        <v>1</v>
      </c>
      <c r="E35" s="3" t="s">
        <v>12</v>
      </c>
      <c r="F35" s="3" t="s">
        <v>14</v>
      </c>
      <c r="G35" s="3">
        <v>2</v>
      </c>
      <c r="H35" s="3">
        <v>6</v>
      </c>
      <c r="I35" s="3">
        <v>33.33</v>
      </c>
    </row>
    <row r="36" spans="1:12">
      <c r="A36" s="8">
        <v>44097</v>
      </c>
      <c r="B36" s="8">
        <v>44104</v>
      </c>
      <c r="C36" s="3">
        <v>7</v>
      </c>
      <c r="D36" s="3">
        <v>1</v>
      </c>
      <c r="E36" s="3" t="s">
        <v>12</v>
      </c>
      <c r="F36" s="3" t="s">
        <v>14</v>
      </c>
      <c r="G36" s="3">
        <v>5</v>
      </c>
      <c r="H36" s="3">
        <v>10</v>
      </c>
      <c r="I36" s="3">
        <v>50</v>
      </c>
    </row>
    <row r="37" spans="1:12">
      <c r="A37" s="8">
        <v>44097</v>
      </c>
      <c r="B37" s="8">
        <v>44104</v>
      </c>
      <c r="C37" s="3">
        <v>7</v>
      </c>
      <c r="D37" s="3">
        <v>1</v>
      </c>
      <c r="E37" s="3" t="s">
        <v>12</v>
      </c>
      <c r="F37" s="3" t="s">
        <v>14</v>
      </c>
      <c r="G37" s="3">
        <v>6</v>
      </c>
      <c r="H37" s="3">
        <v>10</v>
      </c>
      <c r="I37" s="3">
        <v>60</v>
      </c>
    </row>
    <row r="38" spans="1:12">
      <c r="A38" s="8">
        <v>44097</v>
      </c>
      <c r="B38" s="8">
        <v>44104</v>
      </c>
      <c r="C38" s="3">
        <v>7</v>
      </c>
      <c r="D38" s="3">
        <v>1</v>
      </c>
      <c r="E38" s="3" t="s">
        <v>12</v>
      </c>
      <c r="F38" s="3" t="s">
        <v>14</v>
      </c>
      <c r="G38" s="3">
        <v>7</v>
      </c>
      <c r="H38" s="3">
        <v>10</v>
      </c>
      <c r="I38" s="3">
        <v>70</v>
      </c>
    </row>
    <row r="39" spans="1:12">
      <c r="A39" s="8">
        <v>44097</v>
      </c>
      <c r="B39" s="8">
        <v>44104</v>
      </c>
      <c r="C39" s="3">
        <v>7</v>
      </c>
      <c r="D39" s="3">
        <v>1</v>
      </c>
      <c r="E39" s="3" t="s">
        <v>12</v>
      </c>
      <c r="F39" s="3" t="s">
        <v>14</v>
      </c>
      <c r="G39" s="3">
        <v>7</v>
      </c>
      <c r="H39" s="3">
        <v>10</v>
      </c>
      <c r="I39" s="3">
        <v>70</v>
      </c>
    </row>
    <row r="40" spans="1:12">
      <c r="A40" s="8">
        <v>44097</v>
      </c>
      <c r="B40" s="8">
        <v>44104</v>
      </c>
      <c r="C40" s="3">
        <v>7</v>
      </c>
      <c r="D40" s="3">
        <v>1</v>
      </c>
      <c r="E40" s="3" t="s">
        <v>12</v>
      </c>
      <c r="F40" s="3" t="s">
        <v>14</v>
      </c>
      <c r="G40" s="3">
        <v>8</v>
      </c>
      <c r="H40" s="3">
        <v>10</v>
      </c>
      <c r="I40" s="3">
        <v>80</v>
      </c>
    </row>
    <row r="41" spans="1:12">
      <c r="A41" s="8">
        <v>44097</v>
      </c>
      <c r="B41" s="8">
        <v>44104</v>
      </c>
      <c r="C41" s="3">
        <v>7</v>
      </c>
      <c r="D41" s="3">
        <v>1</v>
      </c>
      <c r="E41" s="3" t="s">
        <v>12</v>
      </c>
      <c r="F41" s="3" t="s">
        <v>14</v>
      </c>
      <c r="G41" s="3">
        <v>6</v>
      </c>
      <c r="H41" s="3">
        <v>9</v>
      </c>
      <c r="I41" s="3">
        <v>66.67</v>
      </c>
      <c r="J41">
        <f>SUM(G35:G41)</f>
        <v>41</v>
      </c>
      <c r="K41">
        <f>SUM(H35:H41)</f>
        <v>65</v>
      </c>
      <c r="L41" s="16">
        <f>100*(J41/K41)</f>
        <v>63.076923076923073</v>
      </c>
    </row>
    <row r="43" spans="1:12">
      <c r="J43" s="1"/>
      <c r="K43" s="1" t="s">
        <v>15</v>
      </c>
    </row>
    <row r="44" spans="1:12">
      <c r="J44" s="1">
        <f>J18+J25+J33+J41</f>
        <v>131</v>
      </c>
      <c r="K44" s="1">
        <f>K18+K25+K33+K41</f>
        <v>283</v>
      </c>
    </row>
  </sheetData>
  <sortState xmlns:xlrd2="http://schemas.microsoft.com/office/spreadsheetml/2017/richdata2" ref="A2:I41">
    <sortCondition ref="F2:F41"/>
    <sortCondition ref="C2:C4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D639-DA3E-2C4D-B4E1-7B4BBE482A9E}">
  <dimension ref="A1:H94"/>
  <sheetViews>
    <sheetView topLeftCell="A53" workbookViewId="0">
      <selection activeCell="K10" sqref="K10"/>
    </sheetView>
  </sheetViews>
  <sheetFormatPr baseColWidth="10" defaultColWidth="11" defaultRowHeight="16"/>
  <cols>
    <col min="1" max="1" width="15.83203125" customWidth="1"/>
    <col min="5" max="5" width="17.83203125" style="16" customWidth="1"/>
    <col min="6" max="6" width="13.6640625" customWidth="1"/>
    <col min="7" max="7" width="22.1640625" customWidth="1"/>
    <col min="8" max="8" width="10.83203125" style="16"/>
  </cols>
  <sheetData>
    <row r="1" spans="1:8" s="1" customFormat="1">
      <c r="A1" s="1" t="s">
        <v>16</v>
      </c>
      <c r="B1" s="1" t="s">
        <v>17</v>
      </c>
      <c r="C1" s="1" t="s">
        <v>18</v>
      </c>
      <c r="D1" s="1" t="s">
        <v>7</v>
      </c>
      <c r="E1" s="15" t="s">
        <v>19</v>
      </c>
      <c r="H1" s="15"/>
    </row>
    <row r="2" spans="1:8">
      <c r="A2">
        <v>1</v>
      </c>
      <c r="B2" t="s">
        <v>20</v>
      </c>
      <c r="C2">
        <v>9</v>
      </c>
      <c r="D2">
        <v>9</v>
      </c>
      <c r="E2" s="16">
        <f t="shared" ref="E2:E22" si="0">100*(C2/D2)</f>
        <v>100</v>
      </c>
    </row>
    <row r="3" spans="1:8">
      <c r="A3">
        <v>1</v>
      </c>
      <c r="B3" t="s">
        <v>20</v>
      </c>
      <c r="C3">
        <v>5</v>
      </c>
      <c r="D3">
        <v>5</v>
      </c>
      <c r="E3" s="16">
        <f t="shared" si="0"/>
        <v>100</v>
      </c>
    </row>
    <row r="4" spans="1:8">
      <c r="A4">
        <v>1</v>
      </c>
      <c r="B4" t="s">
        <v>20</v>
      </c>
      <c r="C4">
        <v>15</v>
      </c>
      <c r="D4">
        <v>15</v>
      </c>
      <c r="E4" s="16">
        <f t="shared" si="0"/>
        <v>100</v>
      </c>
    </row>
    <row r="5" spans="1:8">
      <c r="A5">
        <v>2</v>
      </c>
      <c r="B5" t="s">
        <v>20</v>
      </c>
      <c r="C5">
        <v>8</v>
      </c>
      <c r="D5">
        <v>8</v>
      </c>
      <c r="E5" s="16">
        <f t="shared" si="0"/>
        <v>100</v>
      </c>
    </row>
    <row r="6" spans="1:8">
      <c r="A6">
        <v>2</v>
      </c>
      <c r="B6" t="s">
        <v>20</v>
      </c>
      <c r="C6">
        <v>5</v>
      </c>
      <c r="D6">
        <v>5</v>
      </c>
      <c r="E6" s="16">
        <f t="shared" si="0"/>
        <v>100</v>
      </c>
    </row>
    <row r="7" spans="1:8">
      <c r="A7">
        <v>2</v>
      </c>
      <c r="B7" t="s">
        <v>20</v>
      </c>
      <c r="C7">
        <v>17</v>
      </c>
      <c r="D7">
        <v>17</v>
      </c>
      <c r="E7" s="16">
        <f t="shared" si="0"/>
        <v>100</v>
      </c>
    </row>
    <row r="8" spans="1:8">
      <c r="A8">
        <v>3</v>
      </c>
      <c r="B8" t="s">
        <v>20</v>
      </c>
      <c r="C8">
        <v>4</v>
      </c>
      <c r="D8">
        <v>4</v>
      </c>
      <c r="E8" s="16">
        <f t="shared" si="0"/>
        <v>100</v>
      </c>
    </row>
    <row r="9" spans="1:8">
      <c r="A9">
        <v>3</v>
      </c>
      <c r="B9" t="s">
        <v>20</v>
      </c>
      <c r="C9">
        <v>4</v>
      </c>
      <c r="D9">
        <v>4</v>
      </c>
      <c r="E9" s="16">
        <f t="shared" si="0"/>
        <v>100</v>
      </c>
    </row>
    <row r="10" spans="1:8">
      <c r="A10">
        <v>3</v>
      </c>
      <c r="B10" t="s">
        <v>20</v>
      </c>
      <c r="C10">
        <v>17</v>
      </c>
      <c r="D10">
        <v>17</v>
      </c>
      <c r="E10" s="16">
        <f t="shared" si="0"/>
        <v>100</v>
      </c>
    </row>
    <row r="11" spans="1:8">
      <c r="A11">
        <v>4</v>
      </c>
      <c r="B11" t="s">
        <v>20</v>
      </c>
      <c r="C11">
        <v>9</v>
      </c>
      <c r="D11">
        <v>9</v>
      </c>
      <c r="E11" s="16">
        <f t="shared" si="0"/>
        <v>100</v>
      </c>
    </row>
    <row r="12" spans="1:8">
      <c r="A12">
        <v>4</v>
      </c>
      <c r="B12" t="s">
        <v>20</v>
      </c>
      <c r="C12">
        <v>5</v>
      </c>
      <c r="D12">
        <v>5</v>
      </c>
      <c r="E12" s="16">
        <f t="shared" si="0"/>
        <v>100</v>
      </c>
    </row>
    <row r="13" spans="1:8">
      <c r="A13">
        <v>4</v>
      </c>
      <c r="B13" t="s">
        <v>20</v>
      </c>
      <c r="C13">
        <v>9</v>
      </c>
      <c r="D13">
        <v>9</v>
      </c>
      <c r="E13" s="16">
        <f t="shared" si="0"/>
        <v>100</v>
      </c>
    </row>
    <row r="14" spans="1:8">
      <c r="A14">
        <v>5</v>
      </c>
      <c r="B14" t="s">
        <v>20</v>
      </c>
      <c r="C14">
        <v>5</v>
      </c>
      <c r="D14">
        <v>5</v>
      </c>
      <c r="E14" s="16">
        <f t="shared" si="0"/>
        <v>100</v>
      </c>
    </row>
    <row r="15" spans="1:8">
      <c r="A15">
        <v>5</v>
      </c>
      <c r="B15" t="s">
        <v>20</v>
      </c>
      <c r="C15">
        <v>3</v>
      </c>
      <c r="D15">
        <v>3</v>
      </c>
      <c r="E15" s="16">
        <f t="shared" si="0"/>
        <v>100</v>
      </c>
    </row>
    <row r="16" spans="1:8">
      <c r="A16">
        <v>5</v>
      </c>
      <c r="B16" t="s">
        <v>20</v>
      </c>
      <c r="C16">
        <v>13</v>
      </c>
      <c r="D16">
        <v>13</v>
      </c>
      <c r="E16" s="16">
        <f t="shared" si="0"/>
        <v>100</v>
      </c>
    </row>
    <row r="17" spans="1:8">
      <c r="A17">
        <v>6</v>
      </c>
      <c r="B17" t="s">
        <v>20</v>
      </c>
      <c r="C17">
        <v>9</v>
      </c>
      <c r="D17">
        <v>9</v>
      </c>
      <c r="E17" s="16">
        <f t="shared" si="0"/>
        <v>100</v>
      </c>
    </row>
    <row r="18" spans="1:8">
      <c r="A18">
        <v>6</v>
      </c>
      <c r="B18" t="s">
        <v>20</v>
      </c>
      <c r="C18">
        <v>11</v>
      </c>
      <c r="D18">
        <v>11</v>
      </c>
      <c r="E18" s="16">
        <f t="shared" si="0"/>
        <v>100</v>
      </c>
    </row>
    <row r="19" spans="1:8">
      <c r="A19">
        <v>7</v>
      </c>
      <c r="B19" t="s">
        <v>20</v>
      </c>
      <c r="C19">
        <v>15</v>
      </c>
      <c r="D19">
        <v>15</v>
      </c>
      <c r="E19" s="16">
        <f t="shared" si="0"/>
        <v>100</v>
      </c>
    </row>
    <row r="20" spans="1:8">
      <c r="A20">
        <v>8</v>
      </c>
      <c r="B20" t="s">
        <v>20</v>
      </c>
      <c r="C20">
        <v>12</v>
      </c>
      <c r="D20">
        <v>12</v>
      </c>
      <c r="E20" s="16">
        <f t="shared" si="0"/>
        <v>100</v>
      </c>
    </row>
    <row r="21" spans="1:8">
      <c r="A21">
        <v>9</v>
      </c>
      <c r="B21" t="s">
        <v>20</v>
      </c>
      <c r="C21">
        <v>11</v>
      </c>
      <c r="D21">
        <v>11</v>
      </c>
      <c r="E21" s="16">
        <f t="shared" si="0"/>
        <v>100</v>
      </c>
    </row>
    <row r="22" spans="1:8">
      <c r="A22">
        <v>10</v>
      </c>
      <c r="B22" t="s">
        <v>20</v>
      </c>
      <c r="C22">
        <v>4</v>
      </c>
      <c r="D22">
        <v>4</v>
      </c>
      <c r="E22" s="16">
        <f t="shared" si="0"/>
        <v>100</v>
      </c>
    </row>
    <row r="24" spans="1:8">
      <c r="A24">
        <v>1</v>
      </c>
      <c r="B24" t="s">
        <v>21</v>
      </c>
      <c r="C24">
        <v>6</v>
      </c>
      <c r="D24">
        <v>10</v>
      </c>
      <c r="E24" s="16">
        <f t="shared" ref="E24:E55" si="1">100*(C24/D24)</f>
        <v>60</v>
      </c>
    </row>
    <row r="25" spans="1:8">
      <c r="A25">
        <v>1</v>
      </c>
      <c r="B25" t="s">
        <v>21</v>
      </c>
      <c r="C25">
        <v>7</v>
      </c>
      <c r="D25">
        <v>16</v>
      </c>
      <c r="E25" s="16">
        <f t="shared" si="1"/>
        <v>43.75</v>
      </c>
    </row>
    <row r="26" spans="1:8">
      <c r="A26">
        <v>1</v>
      </c>
      <c r="B26" t="s">
        <v>21</v>
      </c>
      <c r="C26">
        <v>5</v>
      </c>
      <c r="D26">
        <v>9</v>
      </c>
      <c r="E26" s="16">
        <f t="shared" si="1"/>
        <v>55.555555555555557</v>
      </c>
    </row>
    <row r="27" spans="1:8">
      <c r="A27">
        <v>1</v>
      </c>
      <c r="B27" t="s">
        <v>21</v>
      </c>
      <c r="C27">
        <v>6</v>
      </c>
      <c r="D27">
        <v>10</v>
      </c>
      <c r="E27" s="16">
        <f t="shared" si="1"/>
        <v>60</v>
      </c>
    </row>
    <row r="28" spans="1:8">
      <c r="A28">
        <v>1</v>
      </c>
      <c r="B28" t="s">
        <v>21</v>
      </c>
      <c r="C28">
        <v>6</v>
      </c>
      <c r="D28">
        <v>11</v>
      </c>
      <c r="E28" s="16">
        <f t="shared" si="1"/>
        <v>54.54545454545454</v>
      </c>
      <c r="G28" t="s">
        <v>22</v>
      </c>
    </row>
    <row r="29" spans="1:8">
      <c r="A29">
        <v>1</v>
      </c>
      <c r="B29" t="s">
        <v>21</v>
      </c>
      <c r="C29">
        <v>5</v>
      </c>
      <c r="D29">
        <v>9</v>
      </c>
      <c r="E29" s="16">
        <f t="shared" si="1"/>
        <v>55.555555555555557</v>
      </c>
      <c r="F29" s="1" t="s">
        <v>23</v>
      </c>
      <c r="G29" s="1" t="s">
        <v>24</v>
      </c>
      <c r="H29" s="15" t="s">
        <v>25</v>
      </c>
    </row>
    <row r="30" spans="1:8">
      <c r="A30">
        <v>1</v>
      </c>
      <c r="B30" t="s">
        <v>21</v>
      </c>
      <c r="C30">
        <v>8</v>
      </c>
      <c r="D30">
        <v>12</v>
      </c>
      <c r="E30" s="16">
        <f t="shared" si="1"/>
        <v>66.666666666666657</v>
      </c>
      <c r="F30">
        <f>SUM(C24:C30)</f>
        <v>43</v>
      </c>
      <c r="G30">
        <f>SUM(D24:D30)</f>
        <v>77</v>
      </c>
      <c r="H30" s="16">
        <f>100*(F30/G30)</f>
        <v>55.844155844155843</v>
      </c>
    </row>
    <row r="31" spans="1:8">
      <c r="A31">
        <v>2</v>
      </c>
      <c r="B31" t="s">
        <v>21</v>
      </c>
      <c r="C31">
        <v>5</v>
      </c>
      <c r="D31">
        <v>12</v>
      </c>
      <c r="E31" s="16">
        <f t="shared" si="1"/>
        <v>41.666666666666671</v>
      </c>
    </row>
    <row r="32" spans="1:8">
      <c r="A32">
        <v>2</v>
      </c>
      <c r="B32" t="s">
        <v>21</v>
      </c>
      <c r="C32">
        <v>6</v>
      </c>
      <c r="D32">
        <v>9</v>
      </c>
      <c r="E32" s="16">
        <f t="shared" si="1"/>
        <v>66.666666666666657</v>
      </c>
    </row>
    <row r="33" spans="1:8">
      <c r="A33">
        <v>2</v>
      </c>
      <c r="B33" t="s">
        <v>21</v>
      </c>
      <c r="C33">
        <v>4</v>
      </c>
      <c r="D33">
        <v>8</v>
      </c>
      <c r="E33" s="16">
        <f t="shared" si="1"/>
        <v>50</v>
      </c>
    </row>
    <row r="34" spans="1:8">
      <c r="A34">
        <v>2</v>
      </c>
      <c r="B34" t="s">
        <v>21</v>
      </c>
      <c r="C34">
        <v>7</v>
      </c>
      <c r="D34">
        <v>16</v>
      </c>
      <c r="E34" s="16">
        <f t="shared" si="1"/>
        <v>43.75</v>
      </c>
    </row>
    <row r="35" spans="1:8">
      <c r="A35">
        <v>2</v>
      </c>
      <c r="B35" t="s">
        <v>21</v>
      </c>
      <c r="C35">
        <v>11</v>
      </c>
      <c r="D35">
        <v>18</v>
      </c>
      <c r="E35" s="16">
        <f t="shared" si="1"/>
        <v>61.111111111111114</v>
      </c>
    </row>
    <row r="36" spans="1:8">
      <c r="A36">
        <v>2</v>
      </c>
      <c r="B36" t="s">
        <v>21</v>
      </c>
      <c r="C36">
        <v>8</v>
      </c>
      <c r="D36">
        <v>19</v>
      </c>
      <c r="E36" s="16">
        <f t="shared" si="1"/>
        <v>42.105263157894733</v>
      </c>
    </row>
    <row r="37" spans="1:8">
      <c r="A37">
        <v>2</v>
      </c>
      <c r="B37" t="s">
        <v>21</v>
      </c>
      <c r="C37">
        <v>6</v>
      </c>
      <c r="D37">
        <v>13</v>
      </c>
      <c r="E37" s="16">
        <f t="shared" si="1"/>
        <v>46.153846153846153</v>
      </c>
      <c r="F37">
        <f>SUM(C31:C37)</f>
        <v>47</v>
      </c>
      <c r="G37">
        <f>SUM(D31:D37)</f>
        <v>95</v>
      </c>
      <c r="H37" s="16">
        <f>100*(F37/G37)</f>
        <v>49.473684210526315</v>
      </c>
    </row>
    <row r="38" spans="1:8">
      <c r="A38">
        <v>3</v>
      </c>
      <c r="B38" t="s">
        <v>21</v>
      </c>
      <c r="C38">
        <v>3</v>
      </c>
      <c r="D38">
        <v>11</v>
      </c>
      <c r="E38" s="16">
        <f t="shared" si="1"/>
        <v>27.27272727272727</v>
      </c>
    </row>
    <row r="39" spans="1:8">
      <c r="A39">
        <v>3</v>
      </c>
      <c r="B39" t="s">
        <v>21</v>
      </c>
      <c r="C39">
        <v>4</v>
      </c>
      <c r="D39">
        <v>19</v>
      </c>
      <c r="E39" s="16">
        <f t="shared" si="1"/>
        <v>21.052631578947366</v>
      </c>
    </row>
    <row r="40" spans="1:8">
      <c r="A40">
        <v>3</v>
      </c>
      <c r="B40" t="s">
        <v>21</v>
      </c>
      <c r="C40">
        <v>5</v>
      </c>
      <c r="D40">
        <v>17</v>
      </c>
      <c r="E40" s="16">
        <f t="shared" si="1"/>
        <v>29.411764705882355</v>
      </c>
    </row>
    <row r="41" spans="1:8">
      <c r="A41">
        <v>3</v>
      </c>
      <c r="B41" t="s">
        <v>21</v>
      </c>
      <c r="C41">
        <v>4</v>
      </c>
      <c r="D41">
        <v>14</v>
      </c>
      <c r="E41" s="16">
        <f t="shared" si="1"/>
        <v>28.571428571428569</v>
      </c>
    </row>
    <row r="42" spans="1:8">
      <c r="A42">
        <v>3</v>
      </c>
      <c r="B42" t="s">
        <v>21</v>
      </c>
      <c r="C42">
        <v>5</v>
      </c>
      <c r="D42">
        <v>11</v>
      </c>
      <c r="E42" s="16">
        <f t="shared" si="1"/>
        <v>45.454545454545453</v>
      </c>
    </row>
    <row r="43" spans="1:8">
      <c r="A43">
        <v>3</v>
      </c>
      <c r="B43" t="s">
        <v>21</v>
      </c>
      <c r="C43">
        <v>8</v>
      </c>
      <c r="D43">
        <v>15</v>
      </c>
      <c r="E43" s="16">
        <f t="shared" si="1"/>
        <v>53.333333333333336</v>
      </c>
    </row>
    <row r="44" spans="1:8">
      <c r="A44">
        <v>3</v>
      </c>
      <c r="B44" t="s">
        <v>21</v>
      </c>
      <c r="C44">
        <v>8</v>
      </c>
      <c r="D44">
        <v>18</v>
      </c>
      <c r="E44" s="16">
        <f t="shared" si="1"/>
        <v>44.444444444444443</v>
      </c>
      <c r="F44">
        <f>SUM(C38:C44)</f>
        <v>37</v>
      </c>
      <c r="G44">
        <f>SUM(D38:D44)</f>
        <v>105</v>
      </c>
      <c r="H44" s="16">
        <f>100*(F44/G44)</f>
        <v>35.238095238095241</v>
      </c>
    </row>
    <row r="45" spans="1:8">
      <c r="A45">
        <v>4</v>
      </c>
      <c r="B45" t="s">
        <v>21</v>
      </c>
      <c r="C45">
        <v>8</v>
      </c>
      <c r="D45">
        <v>15</v>
      </c>
      <c r="E45" s="16">
        <f t="shared" si="1"/>
        <v>53.333333333333336</v>
      </c>
    </row>
    <row r="46" spans="1:8">
      <c r="A46">
        <v>4</v>
      </c>
      <c r="B46" t="s">
        <v>21</v>
      </c>
      <c r="C46">
        <v>4</v>
      </c>
      <c r="D46">
        <v>11</v>
      </c>
      <c r="E46" s="16">
        <f t="shared" si="1"/>
        <v>36.363636363636367</v>
      </c>
    </row>
    <row r="47" spans="1:8">
      <c r="A47">
        <v>4</v>
      </c>
      <c r="B47" t="s">
        <v>21</v>
      </c>
      <c r="C47">
        <v>5</v>
      </c>
      <c r="D47">
        <v>18</v>
      </c>
      <c r="E47" s="16">
        <f t="shared" si="1"/>
        <v>27.777777777777779</v>
      </c>
    </row>
    <row r="48" spans="1:8">
      <c r="A48">
        <v>4</v>
      </c>
      <c r="B48" t="s">
        <v>21</v>
      </c>
      <c r="C48">
        <v>2</v>
      </c>
      <c r="D48">
        <v>7</v>
      </c>
      <c r="E48" s="16">
        <f t="shared" si="1"/>
        <v>28.571428571428569</v>
      </c>
    </row>
    <row r="49" spans="1:8">
      <c r="A49">
        <v>4</v>
      </c>
      <c r="B49" t="s">
        <v>21</v>
      </c>
      <c r="C49">
        <v>5</v>
      </c>
      <c r="D49">
        <v>18</v>
      </c>
      <c r="E49" s="16">
        <f t="shared" si="1"/>
        <v>27.777777777777779</v>
      </c>
    </row>
    <row r="50" spans="1:8">
      <c r="A50">
        <v>4</v>
      </c>
      <c r="B50" t="s">
        <v>21</v>
      </c>
      <c r="C50">
        <v>6</v>
      </c>
      <c r="D50">
        <v>14</v>
      </c>
      <c r="E50" s="16">
        <f t="shared" si="1"/>
        <v>42.857142857142854</v>
      </c>
    </row>
    <row r="51" spans="1:8">
      <c r="A51">
        <v>4</v>
      </c>
      <c r="B51" t="s">
        <v>21</v>
      </c>
      <c r="C51">
        <v>4</v>
      </c>
      <c r="D51">
        <v>16</v>
      </c>
      <c r="E51" s="16">
        <f t="shared" si="1"/>
        <v>25</v>
      </c>
      <c r="F51">
        <f>SUM(C45:C51)</f>
        <v>34</v>
      </c>
      <c r="G51">
        <f>SUM(D45:D51)</f>
        <v>99</v>
      </c>
      <c r="H51" s="16">
        <f>100*(F51/G51)</f>
        <v>34.343434343434339</v>
      </c>
    </row>
    <row r="52" spans="1:8">
      <c r="A52">
        <v>5</v>
      </c>
      <c r="B52" t="s">
        <v>21</v>
      </c>
      <c r="C52">
        <v>3</v>
      </c>
      <c r="D52">
        <v>10</v>
      </c>
      <c r="E52" s="16">
        <f t="shared" si="1"/>
        <v>30</v>
      </c>
    </row>
    <row r="53" spans="1:8">
      <c r="A53">
        <v>5</v>
      </c>
      <c r="B53" t="s">
        <v>21</v>
      </c>
      <c r="C53">
        <v>6</v>
      </c>
      <c r="D53">
        <v>19</v>
      </c>
      <c r="E53" s="16">
        <f t="shared" si="1"/>
        <v>31.578947368421051</v>
      </c>
    </row>
    <row r="54" spans="1:8">
      <c r="A54">
        <v>5</v>
      </c>
      <c r="B54" t="s">
        <v>21</v>
      </c>
      <c r="C54">
        <v>4</v>
      </c>
      <c r="D54">
        <v>15</v>
      </c>
      <c r="E54" s="16">
        <f t="shared" si="1"/>
        <v>26.666666666666668</v>
      </c>
    </row>
    <row r="55" spans="1:8">
      <c r="A55">
        <v>5</v>
      </c>
      <c r="B55" t="s">
        <v>21</v>
      </c>
      <c r="C55">
        <v>3</v>
      </c>
      <c r="D55">
        <v>11</v>
      </c>
      <c r="E55" s="16">
        <f t="shared" si="1"/>
        <v>27.27272727272727</v>
      </c>
    </row>
    <row r="56" spans="1:8">
      <c r="A56">
        <v>5</v>
      </c>
      <c r="B56" t="s">
        <v>21</v>
      </c>
      <c r="C56">
        <v>2</v>
      </c>
      <c r="D56">
        <v>11</v>
      </c>
      <c r="E56" s="16">
        <f t="shared" ref="E56:E87" si="2">100*(C56/D56)</f>
        <v>18.181818181818183</v>
      </c>
    </row>
    <row r="57" spans="1:8">
      <c r="A57">
        <v>5</v>
      </c>
      <c r="B57" t="s">
        <v>21</v>
      </c>
      <c r="C57">
        <v>2</v>
      </c>
      <c r="D57">
        <v>6</v>
      </c>
      <c r="E57" s="16">
        <f t="shared" si="2"/>
        <v>33.333333333333329</v>
      </c>
    </row>
    <row r="58" spans="1:8">
      <c r="A58">
        <v>5</v>
      </c>
      <c r="B58" t="s">
        <v>21</v>
      </c>
      <c r="C58">
        <v>4</v>
      </c>
      <c r="D58">
        <v>8</v>
      </c>
      <c r="E58" s="16">
        <f t="shared" si="2"/>
        <v>50</v>
      </c>
      <c r="F58">
        <f>SUM(C52:C58)</f>
        <v>24</v>
      </c>
      <c r="G58">
        <f>SUM(D52:D58)</f>
        <v>80</v>
      </c>
      <c r="H58" s="16">
        <f>100*(F58/G58)</f>
        <v>30</v>
      </c>
    </row>
    <row r="59" spans="1:8">
      <c r="A59">
        <v>6</v>
      </c>
      <c r="B59" t="s">
        <v>21</v>
      </c>
      <c r="C59">
        <v>3</v>
      </c>
      <c r="D59">
        <v>15</v>
      </c>
      <c r="E59" s="16">
        <f t="shared" si="2"/>
        <v>20</v>
      </c>
    </row>
    <row r="60" spans="1:8">
      <c r="A60">
        <v>6</v>
      </c>
      <c r="B60" t="s">
        <v>21</v>
      </c>
      <c r="C60">
        <v>4</v>
      </c>
      <c r="D60">
        <v>19</v>
      </c>
      <c r="E60" s="16">
        <f t="shared" si="2"/>
        <v>21.052631578947366</v>
      </c>
    </row>
    <row r="61" spans="1:8">
      <c r="A61">
        <v>6</v>
      </c>
      <c r="B61" t="s">
        <v>21</v>
      </c>
      <c r="C61">
        <v>4</v>
      </c>
      <c r="D61">
        <v>17</v>
      </c>
      <c r="E61" s="16">
        <f t="shared" si="2"/>
        <v>23.52941176470588</v>
      </c>
    </row>
    <row r="62" spans="1:8">
      <c r="A62">
        <v>6</v>
      </c>
      <c r="B62" t="s">
        <v>21</v>
      </c>
      <c r="C62">
        <v>4</v>
      </c>
      <c r="D62">
        <v>18</v>
      </c>
      <c r="E62" s="16">
        <f t="shared" si="2"/>
        <v>22.222222222222221</v>
      </c>
    </row>
    <row r="63" spans="1:8">
      <c r="A63">
        <v>6</v>
      </c>
      <c r="B63" t="s">
        <v>21</v>
      </c>
      <c r="C63">
        <v>5</v>
      </c>
      <c r="D63">
        <v>18</v>
      </c>
      <c r="E63" s="16">
        <f t="shared" si="2"/>
        <v>27.777777777777779</v>
      </c>
    </row>
    <row r="64" spans="1:8">
      <c r="A64">
        <v>6</v>
      </c>
      <c r="B64" t="s">
        <v>21</v>
      </c>
      <c r="C64">
        <v>7</v>
      </c>
      <c r="D64">
        <v>21</v>
      </c>
      <c r="E64" s="16">
        <f t="shared" si="2"/>
        <v>33.333333333333329</v>
      </c>
    </row>
    <row r="65" spans="1:8">
      <c r="A65">
        <v>6</v>
      </c>
      <c r="B65" t="s">
        <v>21</v>
      </c>
      <c r="C65">
        <v>4</v>
      </c>
      <c r="D65">
        <v>24</v>
      </c>
      <c r="E65" s="16">
        <f t="shared" si="2"/>
        <v>16.666666666666664</v>
      </c>
      <c r="F65">
        <f>SUM(C59:C65)</f>
        <v>31</v>
      </c>
      <c r="G65">
        <f>SUM(D59:D65)</f>
        <v>132</v>
      </c>
      <c r="H65" s="16">
        <f>100*(F65/G65)</f>
        <v>23.484848484848484</v>
      </c>
    </row>
    <row r="66" spans="1:8">
      <c r="A66">
        <v>7</v>
      </c>
      <c r="B66" t="s">
        <v>21</v>
      </c>
      <c r="C66">
        <v>3</v>
      </c>
      <c r="D66">
        <v>17</v>
      </c>
      <c r="E66" s="16">
        <f t="shared" si="2"/>
        <v>17.647058823529413</v>
      </c>
    </row>
    <row r="67" spans="1:8">
      <c r="A67">
        <v>7</v>
      </c>
      <c r="B67" t="s">
        <v>21</v>
      </c>
      <c r="C67">
        <v>2</v>
      </c>
      <c r="D67">
        <v>17</v>
      </c>
      <c r="E67" s="16">
        <f t="shared" si="2"/>
        <v>11.76470588235294</v>
      </c>
    </row>
    <row r="68" spans="1:8">
      <c r="A68">
        <v>7</v>
      </c>
      <c r="B68" t="s">
        <v>21</v>
      </c>
      <c r="C68">
        <v>4</v>
      </c>
      <c r="D68">
        <v>15</v>
      </c>
      <c r="E68" s="16">
        <f t="shared" si="2"/>
        <v>26.666666666666668</v>
      </c>
    </row>
    <row r="69" spans="1:8">
      <c r="A69">
        <v>7</v>
      </c>
      <c r="B69" t="s">
        <v>21</v>
      </c>
      <c r="C69">
        <v>5</v>
      </c>
      <c r="D69">
        <v>19</v>
      </c>
      <c r="E69" s="16">
        <f t="shared" si="2"/>
        <v>26.315789473684209</v>
      </c>
    </row>
    <row r="70" spans="1:8">
      <c r="A70">
        <v>7</v>
      </c>
      <c r="B70" t="s">
        <v>21</v>
      </c>
      <c r="C70">
        <v>2</v>
      </c>
      <c r="D70">
        <v>14</v>
      </c>
      <c r="E70" s="16">
        <f t="shared" si="2"/>
        <v>14.285714285714285</v>
      </c>
    </row>
    <row r="71" spans="1:8">
      <c r="A71">
        <v>7</v>
      </c>
      <c r="B71" t="s">
        <v>21</v>
      </c>
      <c r="C71">
        <v>7</v>
      </c>
      <c r="D71">
        <v>18</v>
      </c>
      <c r="E71" s="16">
        <f t="shared" si="2"/>
        <v>38.888888888888893</v>
      </c>
    </row>
    <row r="72" spans="1:8">
      <c r="A72">
        <v>7</v>
      </c>
      <c r="B72" t="s">
        <v>21</v>
      </c>
      <c r="C72">
        <v>3</v>
      </c>
      <c r="D72">
        <v>15</v>
      </c>
      <c r="E72" s="16">
        <f t="shared" si="2"/>
        <v>20</v>
      </c>
      <c r="F72">
        <f>SUM(C66:C72)</f>
        <v>26</v>
      </c>
      <c r="G72">
        <f>SUM(D66:D72)</f>
        <v>115</v>
      </c>
      <c r="H72" s="16">
        <f>100*(F72/G72)</f>
        <v>22.608695652173914</v>
      </c>
    </row>
    <row r="73" spans="1:8">
      <c r="A73">
        <v>8</v>
      </c>
      <c r="B73" t="s">
        <v>21</v>
      </c>
      <c r="C73">
        <v>2</v>
      </c>
      <c r="D73">
        <v>15</v>
      </c>
      <c r="E73" s="16">
        <f t="shared" si="2"/>
        <v>13.333333333333334</v>
      </c>
    </row>
    <row r="74" spans="1:8">
      <c r="A74">
        <v>8</v>
      </c>
      <c r="B74" t="s">
        <v>21</v>
      </c>
      <c r="C74">
        <v>1</v>
      </c>
      <c r="D74">
        <v>10</v>
      </c>
      <c r="E74" s="16">
        <f t="shared" si="2"/>
        <v>10</v>
      </c>
    </row>
    <row r="75" spans="1:8">
      <c r="A75">
        <v>8</v>
      </c>
      <c r="B75" t="s">
        <v>21</v>
      </c>
      <c r="C75">
        <v>0</v>
      </c>
      <c r="D75">
        <v>15</v>
      </c>
      <c r="E75" s="16">
        <f t="shared" si="2"/>
        <v>0</v>
      </c>
    </row>
    <row r="76" spans="1:8">
      <c r="A76">
        <v>8</v>
      </c>
      <c r="B76" t="s">
        <v>21</v>
      </c>
      <c r="C76">
        <v>3</v>
      </c>
      <c r="D76">
        <v>11</v>
      </c>
      <c r="E76" s="16">
        <f t="shared" si="2"/>
        <v>27.27272727272727</v>
      </c>
    </row>
    <row r="77" spans="1:8">
      <c r="A77">
        <v>8</v>
      </c>
      <c r="B77" t="s">
        <v>21</v>
      </c>
      <c r="C77">
        <v>1</v>
      </c>
      <c r="D77">
        <v>12</v>
      </c>
      <c r="E77" s="16">
        <f t="shared" si="2"/>
        <v>8.3333333333333321</v>
      </c>
    </row>
    <row r="78" spans="1:8">
      <c r="A78">
        <v>8</v>
      </c>
      <c r="B78" t="s">
        <v>21</v>
      </c>
      <c r="C78">
        <v>1</v>
      </c>
      <c r="D78">
        <v>15</v>
      </c>
      <c r="E78" s="16">
        <f t="shared" si="2"/>
        <v>6.666666666666667</v>
      </c>
      <c r="F78">
        <f>SUM(C73:C78)</f>
        <v>8</v>
      </c>
      <c r="G78">
        <f>SUM(D73:D78)</f>
        <v>78</v>
      </c>
      <c r="H78" s="16">
        <f>100*(F78/G78)</f>
        <v>10.256410256410255</v>
      </c>
    </row>
    <row r="79" spans="1:8">
      <c r="A79">
        <v>9</v>
      </c>
      <c r="B79" t="s">
        <v>21</v>
      </c>
      <c r="C79">
        <v>2</v>
      </c>
      <c r="D79">
        <v>17</v>
      </c>
      <c r="E79" s="16">
        <f t="shared" si="2"/>
        <v>11.76470588235294</v>
      </c>
    </row>
    <row r="80" spans="1:8">
      <c r="A80">
        <v>9</v>
      </c>
      <c r="B80" t="s">
        <v>21</v>
      </c>
      <c r="C80">
        <v>1</v>
      </c>
      <c r="D80">
        <v>12</v>
      </c>
      <c r="E80" s="16">
        <f t="shared" si="2"/>
        <v>8.3333333333333321</v>
      </c>
    </row>
    <row r="81" spans="1:8">
      <c r="A81">
        <v>9</v>
      </c>
      <c r="B81" t="s">
        <v>21</v>
      </c>
      <c r="C81">
        <v>2</v>
      </c>
      <c r="D81">
        <v>12</v>
      </c>
      <c r="E81" s="16">
        <f t="shared" si="2"/>
        <v>16.666666666666664</v>
      </c>
    </row>
    <row r="82" spans="1:8">
      <c r="A82">
        <v>9</v>
      </c>
      <c r="B82" t="s">
        <v>21</v>
      </c>
      <c r="C82">
        <v>1</v>
      </c>
      <c r="D82">
        <v>16</v>
      </c>
      <c r="E82" s="16">
        <f t="shared" si="2"/>
        <v>6.25</v>
      </c>
    </row>
    <row r="83" spans="1:8">
      <c r="A83">
        <v>9</v>
      </c>
      <c r="B83" t="s">
        <v>21</v>
      </c>
      <c r="C83">
        <v>2</v>
      </c>
      <c r="D83">
        <v>18</v>
      </c>
      <c r="E83" s="16">
        <f t="shared" si="2"/>
        <v>11.111111111111111</v>
      </c>
    </row>
    <row r="84" spans="1:8">
      <c r="A84">
        <v>9</v>
      </c>
      <c r="B84" t="s">
        <v>21</v>
      </c>
      <c r="C84">
        <v>1</v>
      </c>
      <c r="D84">
        <v>8</v>
      </c>
      <c r="E84" s="16">
        <f t="shared" si="2"/>
        <v>12.5</v>
      </c>
    </row>
    <row r="85" spans="1:8">
      <c r="A85">
        <v>9</v>
      </c>
      <c r="B85" t="s">
        <v>21</v>
      </c>
      <c r="C85">
        <v>1</v>
      </c>
      <c r="D85">
        <v>18</v>
      </c>
      <c r="E85" s="16">
        <f t="shared" si="2"/>
        <v>5.5555555555555554</v>
      </c>
      <c r="F85">
        <f>SUM(C79:C85)</f>
        <v>10</v>
      </c>
      <c r="G85">
        <f>SUM(D79:D85)</f>
        <v>101</v>
      </c>
      <c r="H85" s="16">
        <f>100*(F85/G85)</f>
        <v>9.9009900990099009</v>
      </c>
    </row>
    <row r="86" spans="1:8">
      <c r="A86">
        <v>10</v>
      </c>
      <c r="B86" t="s">
        <v>21</v>
      </c>
      <c r="C86">
        <v>0</v>
      </c>
      <c r="D86">
        <v>3</v>
      </c>
      <c r="E86" s="16">
        <f t="shared" si="2"/>
        <v>0</v>
      </c>
    </row>
    <row r="87" spans="1:8">
      <c r="A87">
        <v>10</v>
      </c>
      <c r="B87" t="s">
        <v>21</v>
      </c>
      <c r="C87">
        <v>3</v>
      </c>
      <c r="D87">
        <v>10</v>
      </c>
      <c r="E87" s="16">
        <f t="shared" si="2"/>
        <v>30</v>
      </c>
    </row>
    <row r="88" spans="1:8">
      <c r="A88">
        <v>10</v>
      </c>
      <c r="B88" t="s">
        <v>21</v>
      </c>
      <c r="C88">
        <v>0</v>
      </c>
      <c r="D88">
        <v>4</v>
      </c>
      <c r="E88" s="16">
        <f t="shared" ref="E88:E92" si="3">100*(C88/D88)</f>
        <v>0</v>
      </c>
    </row>
    <row r="89" spans="1:8">
      <c r="A89">
        <v>10</v>
      </c>
      <c r="B89" t="s">
        <v>21</v>
      </c>
      <c r="C89">
        <v>0</v>
      </c>
      <c r="D89">
        <v>6</v>
      </c>
      <c r="E89" s="16">
        <f t="shared" si="3"/>
        <v>0</v>
      </c>
    </row>
    <row r="90" spans="1:8">
      <c r="A90">
        <v>10</v>
      </c>
      <c r="B90" t="s">
        <v>21</v>
      </c>
      <c r="C90">
        <v>2</v>
      </c>
      <c r="D90">
        <v>10</v>
      </c>
      <c r="E90" s="16">
        <f t="shared" si="3"/>
        <v>20</v>
      </c>
    </row>
    <row r="91" spans="1:8">
      <c r="A91">
        <v>10</v>
      </c>
      <c r="B91" t="s">
        <v>21</v>
      </c>
      <c r="C91">
        <v>0</v>
      </c>
      <c r="D91">
        <v>4</v>
      </c>
      <c r="E91" s="16">
        <f t="shared" si="3"/>
        <v>0</v>
      </c>
    </row>
    <row r="92" spans="1:8">
      <c r="A92">
        <v>10</v>
      </c>
      <c r="B92" t="s">
        <v>21</v>
      </c>
      <c r="C92">
        <v>0</v>
      </c>
      <c r="D92">
        <v>10</v>
      </c>
      <c r="E92" s="16">
        <f t="shared" si="3"/>
        <v>0</v>
      </c>
      <c r="F92">
        <f>SUM(C86:C92)</f>
        <v>5</v>
      </c>
      <c r="G92">
        <f>SUM(D86:D92)</f>
        <v>47</v>
      </c>
      <c r="H92" s="16">
        <f>100*(F92/G92)</f>
        <v>10.638297872340425</v>
      </c>
    </row>
    <row r="93" spans="1:8">
      <c r="D93" s="1" t="s">
        <v>26</v>
      </c>
    </row>
    <row r="94" spans="1:8">
      <c r="B94" s="1" t="s">
        <v>7</v>
      </c>
      <c r="C94" s="1">
        <f>SUM(C24:C92)</f>
        <v>265</v>
      </c>
      <c r="D94" s="1">
        <f>SUM(D24:D92)</f>
        <v>929</v>
      </c>
    </row>
  </sheetData>
  <sortState xmlns:xlrd2="http://schemas.microsoft.com/office/spreadsheetml/2017/richdata2" ref="A2:E92">
    <sortCondition ref="B2:B92"/>
    <sortCondition ref="A2:A9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C67B3-BEEC-CF4F-AF3A-5DD1646F6B73}">
  <dimension ref="A2:BD96"/>
  <sheetViews>
    <sheetView topLeftCell="A21" workbookViewId="0">
      <selection activeCell="N37" sqref="N37"/>
    </sheetView>
  </sheetViews>
  <sheetFormatPr baseColWidth="10" defaultColWidth="14.5" defaultRowHeight="16"/>
  <cols>
    <col min="1" max="3" width="14.5" style="20"/>
    <col min="4" max="4" width="15" style="20" customWidth="1"/>
    <col min="5" max="6" width="29.5" style="20" customWidth="1"/>
    <col min="7" max="10" width="14.5" style="20"/>
    <col min="11" max="11" width="24.33203125" style="20" customWidth="1"/>
    <col min="12" max="12" width="14.5" style="20"/>
    <col min="13" max="13" width="24.83203125" style="33" customWidth="1"/>
    <col min="14" max="14" width="52.6640625" style="20" customWidth="1"/>
    <col min="15" max="15" width="14.5" style="20"/>
    <col min="16" max="16" width="23.33203125" style="20" customWidth="1"/>
    <col min="17" max="17" width="19" style="20" customWidth="1"/>
    <col min="18" max="18" width="14.5" style="20" customWidth="1"/>
    <col min="19" max="16384" width="14.5" style="20"/>
  </cols>
  <sheetData>
    <row r="2" spans="1:17" s="47" customFormat="1" ht="16" customHeight="1">
      <c r="A2" s="47" t="s">
        <v>27</v>
      </c>
    </row>
    <row r="3" spans="1:17" s="34" customFormat="1">
      <c r="A3" s="22" t="s">
        <v>28</v>
      </c>
      <c r="B3" s="23" t="s">
        <v>29</v>
      </c>
      <c r="C3" s="23" t="s">
        <v>17</v>
      </c>
      <c r="D3" s="23" t="s">
        <v>30</v>
      </c>
      <c r="E3" s="23" t="s">
        <v>31</v>
      </c>
      <c r="F3" s="23" t="s">
        <v>32</v>
      </c>
      <c r="G3" s="23" t="s">
        <v>0</v>
      </c>
      <c r="H3" s="23" t="s">
        <v>1</v>
      </c>
      <c r="I3" s="23" t="s">
        <v>33</v>
      </c>
      <c r="J3" s="23" t="s">
        <v>34</v>
      </c>
      <c r="K3" s="23" t="s">
        <v>35</v>
      </c>
      <c r="L3" s="23" t="s">
        <v>36</v>
      </c>
      <c r="M3" s="42" t="s">
        <v>37</v>
      </c>
      <c r="N3" s="23" t="s">
        <v>38</v>
      </c>
      <c r="O3" s="23" t="s">
        <v>39</v>
      </c>
      <c r="P3" s="23" t="s">
        <v>40</v>
      </c>
      <c r="Q3" s="23" t="s">
        <v>41</v>
      </c>
    </row>
    <row r="4" spans="1:17">
      <c r="A4" s="24" t="s">
        <v>42</v>
      </c>
      <c r="B4" s="20" t="s">
        <v>12</v>
      </c>
      <c r="C4" s="20" t="s">
        <v>43</v>
      </c>
      <c r="D4" s="20" t="s">
        <v>44</v>
      </c>
      <c r="E4" s="25" t="s">
        <v>45</v>
      </c>
      <c r="F4" s="25" t="s">
        <v>45</v>
      </c>
      <c r="G4" s="26">
        <v>44157</v>
      </c>
      <c r="H4" s="26">
        <v>44164</v>
      </c>
      <c r="I4" s="20">
        <v>7</v>
      </c>
      <c r="J4" s="20">
        <v>2</v>
      </c>
      <c r="K4" s="20">
        <v>6</v>
      </c>
      <c r="L4" s="20">
        <v>14</v>
      </c>
      <c r="M4" s="27">
        <f t="shared" ref="M4:M35" si="0">100*(J4/K4)</f>
        <v>33.333333333333329</v>
      </c>
      <c r="N4" s="33">
        <v>5.12</v>
      </c>
      <c r="O4" s="20">
        <v>0.74399999999999999</v>
      </c>
      <c r="P4" s="20">
        <v>8</v>
      </c>
      <c r="Q4" s="20">
        <f>100*(SUM(K4:K12)/SUM(L4:L12))</f>
        <v>61.467889908256879</v>
      </c>
    </row>
    <row r="5" spans="1:17">
      <c r="A5" s="24" t="s">
        <v>42</v>
      </c>
      <c r="B5" s="20" t="s">
        <v>12</v>
      </c>
      <c r="C5" s="20" t="s">
        <v>43</v>
      </c>
      <c r="D5" s="20" t="s">
        <v>44</v>
      </c>
      <c r="E5" s="25" t="s">
        <v>45</v>
      </c>
      <c r="F5" s="25" t="s">
        <v>45</v>
      </c>
      <c r="G5" s="26">
        <v>44178</v>
      </c>
      <c r="H5" s="26">
        <v>44550</v>
      </c>
      <c r="I5" s="20">
        <v>7</v>
      </c>
      <c r="J5" s="20">
        <v>4</v>
      </c>
      <c r="K5" s="20">
        <v>10</v>
      </c>
      <c r="L5" s="20">
        <v>10</v>
      </c>
      <c r="M5" s="27">
        <f t="shared" si="0"/>
        <v>40</v>
      </c>
    </row>
    <row r="6" spans="1:17">
      <c r="A6" s="24" t="s">
        <v>42</v>
      </c>
      <c r="B6" s="20" t="s">
        <v>12</v>
      </c>
      <c r="C6" s="20" t="s">
        <v>43</v>
      </c>
      <c r="D6" s="20" t="s">
        <v>44</v>
      </c>
      <c r="E6" s="25" t="s">
        <v>45</v>
      </c>
      <c r="F6" s="25" t="s">
        <v>45</v>
      </c>
      <c r="G6" s="26">
        <v>44178</v>
      </c>
      <c r="H6" s="26">
        <v>44550</v>
      </c>
      <c r="I6" s="20">
        <v>7</v>
      </c>
      <c r="J6" s="20">
        <v>5</v>
      </c>
      <c r="K6" s="20">
        <v>10</v>
      </c>
      <c r="L6" s="20">
        <v>11</v>
      </c>
      <c r="M6" s="27">
        <f t="shared" si="0"/>
        <v>50</v>
      </c>
    </row>
    <row r="7" spans="1:17">
      <c r="A7" s="24" t="s">
        <v>42</v>
      </c>
      <c r="B7" s="20" t="s">
        <v>46</v>
      </c>
      <c r="C7" s="20" t="s">
        <v>43</v>
      </c>
      <c r="D7" s="20" t="s">
        <v>44</v>
      </c>
      <c r="E7" s="25" t="s">
        <v>45</v>
      </c>
      <c r="F7" s="25" t="s">
        <v>45</v>
      </c>
      <c r="G7" s="26">
        <v>44164</v>
      </c>
      <c r="H7" s="26">
        <v>44171</v>
      </c>
      <c r="I7" s="20">
        <v>7</v>
      </c>
      <c r="J7" s="20">
        <v>4</v>
      </c>
      <c r="K7" s="20">
        <v>7</v>
      </c>
      <c r="L7" s="20">
        <v>13</v>
      </c>
      <c r="M7" s="27">
        <f t="shared" si="0"/>
        <v>57.142857142857139</v>
      </c>
    </row>
    <row r="8" spans="1:17">
      <c r="A8" s="24" t="s">
        <v>42</v>
      </c>
      <c r="B8" s="20" t="s">
        <v>46</v>
      </c>
      <c r="C8" s="20" t="s">
        <v>43</v>
      </c>
      <c r="D8" s="20" t="s">
        <v>44</v>
      </c>
      <c r="E8" s="25" t="s">
        <v>45</v>
      </c>
      <c r="F8" s="25" t="s">
        <v>45</v>
      </c>
      <c r="G8" s="26">
        <v>44164</v>
      </c>
      <c r="H8" s="26">
        <v>44171</v>
      </c>
      <c r="I8" s="20">
        <v>7</v>
      </c>
      <c r="J8" s="20">
        <v>4</v>
      </c>
      <c r="K8" s="20">
        <v>7</v>
      </c>
      <c r="L8" s="20">
        <v>15</v>
      </c>
      <c r="M8" s="27">
        <f t="shared" si="0"/>
        <v>57.142857142857139</v>
      </c>
    </row>
    <row r="9" spans="1:17">
      <c r="A9" s="24" t="s">
        <v>42</v>
      </c>
      <c r="B9" s="20" t="s">
        <v>12</v>
      </c>
      <c r="C9" s="20" t="s">
        <v>43</v>
      </c>
      <c r="D9" s="20" t="s">
        <v>44</v>
      </c>
      <c r="E9" s="25" t="s">
        <v>45</v>
      </c>
      <c r="F9" s="25" t="s">
        <v>45</v>
      </c>
      <c r="G9" s="26">
        <v>44157</v>
      </c>
      <c r="H9" s="26">
        <v>44164</v>
      </c>
      <c r="I9" s="20">
        <v>7</v>
      </c>
      <c r="J9" s="20">
        <v>3</v>
      </c>
      <c r="K9" s="20">
        <v>5</v>
      </c>
      <c r="L9" s="20">
        <v>12</v>
      </c>
      <c r="M9" s="27">
        <f t="shared" si="0"/>
        <v>60</v>
      </c>
    </row>
    <row r="10" spans="1:17">
      <c r="A10" s="24" t="s">
        <v>42</v>
      </c>
      <c r="B10" s="20" t="s">
        <v>12</v>
      </c>
      <c r="C10" s="20" t="s">
        <v>43</v>
      </c>
      <c r="D10" s="20" t="s">
        <v>44</v>
      </c>
      <c r="E10" s="25" t="s">
        <v>45</v>
      </c>
      <c r="F10" s="25" t="s">
        <v>45</v>
      </c>
      <c r="G10" s="26">
        <v>44178</v>
      </c>
      <c r="H10" s="26">
        <v>44550</v>
      </c>
      <c r="I10" s="20">
        <v>7</v>
      </c>
      <c r="J10" s="20">
        <v>7</v>
      </c>
      <c r="K10" s="20">
        <v>10</v>
      </c>
      <c r="L10" s="20">
        <v>10</v>
      </c>
      <c r="M10" s="27">
        <f t="shared" si="0"/>
        <v>70</v>
      </c>
    </row>
    <row r="11" spans="1:17">
      <c r="A11" s="24" t="s">
        <v>42</v>
      </c>
      <c r="B11" s="20" t="s">
        <v>46</v>
      </c>
      <c r="C11" s="20" t="s">
        <v>43</v>
      </c>
      <c r="D11" s="20" t="s">
        <v>44</v>
      </c>
      <c r="E11" s="25" t="s">
        <v>45</v>
      </c>
      <c r="F11" s="25" t="s">
        <v>45</v>
      </c>
      <c r="G11" s="26">
        <v>44164</v>
      </c>
      <c r="H11" s="26">
        <v>44171</v>
      </c>
      <c r="I11" s="20">
        <v>7</v>
      </c>
      <c r="J11" s="20">
        <v>5</v>
      </c>
      <c r="K11" s="20">
        <v>7</v>
      </c>
      <c r="L11" s="20">
        <v>11</v>
      </c>
      <c r="M11" s="27">
        <f t="shared" si="0"/>
        <v>71.428571428571431</v>
      </c>
    </row>
    <row r="12" spans="1:17">
      <c r="A12" s="24" t="s">
        <v>42</v>
      </c>
      <c r="B12" s="20" t="s">
        <v>12</v>
      </c>
      <c r="C12" s="20" t="s">
        <v>43</v>
      </c>
      <c r="D12" s="20" t="s">
        <v>44</v>
      </c>
      <c r="E12" s="25" t="s">
        <v>45</v>
      </c>
      <c r="F12" s="25" t="s">
        <v>45</v>
      </c>
      <c r="G12" s="26">
        <v>44157</v>
      </c>
      <c r="H12" s="26">
        <v>44164</v>
      </c>
      <c r="I12" s="20">
        <v>7</v>
      </c>
      <c r="J12" s="20">
        <v>4</v>
      </c>
      <c r="K12" s="20">
        <v>5</v>
      </c>
      <c r="L12" s="20">
        <v>13</v>
      </c>
      <c r="M12" s="27">
        <f t="shared" si="0"/>
        <v>80</v>
      </c>
    </row>
    <row r="13" spans="1:17" s="34" customFormat="1">
      <c r="A13" s="35" t="s">
        <v>42</v>
      </c>
      <c r="B13" s="34" t="s">
        <v>12</v>
      </c>
      <c r="C13" s="34" t="s">
        <v>43</v>
      </c>
      <c r="D13" s="34" t="s">
        <v>44</v>
      </c>
      <c r="E13" s="39" t="s">
        <v>47</v>
      </c>
      <c r="F13" s="39" t="s">
        <v>47</v>
      </c>
      <c r="G13" s="36">
        <v>44157</v>
      </c>
      <c r="H13" s="36">
        <v>44164</v>
      </c>
      <c r="I13" s="34">
        <v>7</v>
      </c>
      <c r="J13" s="34">
        <v>2</v>
      </c>
      <c r="K13" s="34">
        <v>5</v>
      </c>
      <c r="L13" s="34">
        <v>16</v>
      </c>
      <c r="M13" s="37">
        <f t="shared" si="0"/>
        <v>40</v>
      </c>
      <c r="N13" s="38">
        <v>7.5780000000000003</v>
      </c>
      <c r="O13" s="34">
        <v>0.47599999999999998</v>
      </c>
      <c r="P13" s="34">
        <v>8</v>
      </c>
      <c r="Q13" s="34">
        <f>100*((SUM(K13:K21)/SUM(L13:L21)))</f>
        <v>67.226890756302524</v>
      </c>
    </row>
    <row r="14" spans="1:17">
      <c r="A14" s="24" t="s">
        <v>42</v>
      </c>
      <c r="B14" s="20" t="s">
        <v>46</v>
      </c>
      <c r="C14" s="20" t="s">
        <v>43</v>
      </c>
      <c r="D14" s="20" t="s">
        <v>44</v>
      </c>
      <c r="E14" s="25" t="s">
        <v>47</v>
      </c>
      <c r="F14" s="25" t="s">
        <v>47</v>
      </c>
      <c r="G14" s="26">
        <v>44164</v>
      </c>
      <c r="H14" s="26">
        <v>44171</v>
      </c>
      <c r="I14" s="20">
        <v>7</v>
      </c>
      <c r="J14" s="20">
        <v>4</v>
      </c>
      <c r="K14" s="20">
        <v>9</v>
      </c>
      <c r="L14" s="20">
        <v>15</v>
      </c>
      <c r="M14" s="27">
        <f t="shared" si="0"/>
        <v>44.444444444444443</v>
      </c>
    </row>
    <row r="15" spans="1:17">
      <c r="A15" s="24" t="s">
        <v>42</v>
      </c>
      <c r="B15" s="20" t="s">
        <v>12</v>
      </c>
      <c r="C15" s="20" t="s">
        <v>43</v>
      </c>
      <c r="D15" s="20" t="s">
        <v>44</v>
      </c>
      <c r="E15" s="25" t="s">
        <v>47</v>
      </c>
      <c r="F15" s="25" t="s">
        <v>47</v>
      </c>
      <c r="G15" s="26">
        <v>44178</v>
      </c>
      <c r="H15" s="26">
        <v>44550</v>
      </c>
      <c r="I15" s="20">
        <v>7</v>
      </c>
      <c r="J15" s="20">
        <v>5</v>
      </c>
      <c r="K15" s="20">
        <v>10</v>
      </c>
      <c r="L15" s="20">
        <v>10</v>
      </c>
      <c r="M15" s="27">
        <f t="shared" si="0"/>
        <v>50</v>
      </c>
    </row>
    <row r="16" spans="1:17">
      <c r="A16" s="24" t="s">
        <v>42</v>
      </c>
      <c r="B16" s="20" t="s">
        <v>12</v>
      </c>
      <c r="C16" s="20" t="s">
        <v>43</v>
      </c>
      <c r="D16" s="20" t="s">
        <v>44</v>
      </c>
      <c r="E16" s="25" t="s">
        <v>47</v>
      </c>
      <c r="F16" s="25" t="s">
        <v>47</v>
      </c>
      <c r="G16" s="26">
        <v>44178</v>
      </c>
      <c r="H16" s="26">
        <v>44550</v>
      </c>
      <c r="I16" s="20">
        <v>7</v>
      </c>
      <c r="J16" s="20">
        <v>4</v>
      </c>
      <c r="K16" s="20">
        <v>7</v>
      </c>
      <c r="L16" s="20">
        <v>10</v>
      </c>
      <c r="M16" s="27">
        <f t="shared" si="0"/>
        <v>57.142857142857139</v>
      </c>
    </row>
    <row r="17" spans="1:17">
      <c r="A17" s="24" t="s">
        <v>42</v>
      </c>
      <c r="B17" s="20" t="s">
        <v>12</v>
      </c>
      <c r="C17" s="20" t="s">
        <v>43</v>
      </c>
      <c r="D17" s="20" t="s">
        <v>44</v>
      </c>
      <c r="E17" s="25" t="s">
        <v>47</v>
      </c>
      <c r="F17" s="25" t="s">
        <v>47</v>
      </c>
      <c r="G17" s="26">
        <v>44178</v>
      </c>
      <c r="H17" s="26">
        <v>44550</v>
      </c>
      <c r="I17" s="20">
        <v>7</v>
      </c>
      <c r="J17" s="20">
        <v>7</v>
      </c>
      <c r="K17" s="20">
        <v>11</v>
      </c>
      <c r="L17" s="20">
        <v>11</v>
      </c>
      <c r="M17" s="27">
        <f t="shared" si="0"/>
        <v>63.636363636363633</v>
      </c>
    </row>
    <row r="18" spans="1:17">
      <c r="A18" s="24" t="s">
        <v>42</v>
      </c>
      <c r="B18" s="20" t="s">
        <v>12</v>
      </c>
      <c r="C18" s="20" t="s">
        <v>43</v>
      </c>
      <c r="D18" s="20" t="s">
        <v>44</v>
      </c>
      <c r="E18" s="25" t="s">
        <v>47</v>
      </c>
      <c r="F18" s="25" t="s">
        <v>47</v>
      </c>
      <c r="G18" s="26">
        <v>44157</v>
      </c>
      <c r="H18" s="26">
        <v>44164</v>
      </c>
      <c r="I18" s="20">
        <v>7</v>
      </c>
      <c r="J18" s="20">
        <v>3</v>
      </c>
      <c r="K18" s="20">
        <v>4</v>
      </c>
      <c r="L18" s="20">
        <v>16</v>
      </c>
      <c r="M18" s="27">
        <f t="shared" si="0"/>
        <v>75</v>
      </c>
    </row>
    <row r="19" spans="1:17">
      <c r="A19" s="24" t="s">
        <v>42</v>
      </c>
      <c r="B19" s="20" t="s">
        <v>46</v>
      </c>
      <c r="C19" s="20" t="s">
        <v>43</v>
      </c>
      <c r="D19" s="20" t="s">
        <v>44</v>
      </c>
      <c r="E19" s="25" t="s">
        <v>47</v>
      </c>
      <c r="F19" s="25" t="s">
        <v>47</v>
      </c>
      <c r="G19" s="26">
        <v>44164</v>
      </c>
      <c r="H19" s="26">
        <v>44171</v>
      </c>
      <c r="I19" s="20">
        <v>7</v>
      </c>
      <c r="J19" s="20">
        <v>10</v>
      </c>
      <c r="K19" s="20">
        <v>13</v>
      </c>
      <c r="L19" s="20">
        <v>15</v>
      </c>
      <c r="M19" s="27">
        <f t="shared" si="0"/>
        <v>76.923076923076934</v>
      </c>
    </row>
    <row r="20" spans="1:17">
      <c r="A20" s="24" t="s">
        <v>42</v>
      </c>
      <c r="B20" s="20" t="s">
        <v>12</v>
      </c>
      <c r="C20" s="20" t="s">
        <v>43</v>
      </c>
      <c r="D20" s="20" t="s">
        <v>44</v>
      </c>
      <c r="E20" s="25" t="s">
        <v>47</v>
      </c>
      <c r="F20" s="25" t="s">
        <v>47</v>
      </c>
      <c r="G20" s="26">
        <v>44178</v>
      </c>
      <c r="H20" s="26">
        <v>44550</v>
      </c>
      <c r="I20" s="20">
        <v>7</v>
      </c>
      <c r="J20" s="20">
        <v>8</v>
      </c>
      <c r="K20" s="20">
        <v>10</v>
      </c>
      <c r="L20" s="20">
        <v>10</v>
      </c>
      <c r="M20" s="27">
        <f t="shared" si="0"/>
        <v>80</v>
      </c>
    </row>
    <row r="21" spans="1:17">
      <c r="A21" s="24" t="s">
        <v>42</v>
      </c>
      <c r="B21" s="20" t="s">
        <v>46</v>
      </c>
      <c r="C21" s="20" t="s">
        <v>43</v>
      </c>
      <c r="D21" s="20" t="s">
        <v>44</v>
      </c>
      <c r="E21" s="25" t="s">
        <v>47</v>
      </c>
      <c r="F21" s="25" t="s">
        <v>47</v>
      </c>
      <c r="G21" s="26">
        <v>44164</v>
      </c>
      <c r="H21" s="26">
        <v>44171</v>
      </c>
      <c r="I21" s="20">
        <v>7</v>
      </c>
      <c r="J21" s="20">
        <v>9</v>
      </c>
      <c r="K21" s="20">
        <v>11</v>
      </c>
      <c r="L21" s="20">
        <v>16</v>
      </c>
      <c r="M21" s="27">
        <f t="shared" si="0"/>
        <v>81.818181818181827</v>
      </c>
    </row>
    <row r="22" spans="1:17" s="34" customFormat="1">
      <c r="A22" s="35" t="s">
        <v>42</v>
      </c>
      <c r="B22" s="34" t="s">
        <v>12</v>
      </c>
      <c r="C22" s="34" t="s">
        <v>43</v>
      </c>
      <c r="D22" s="34" t="s">
        <v>44</v>
      </c>
      <c r="E22" s="39" t="s">
        <v>48</v>
      </c>
      <c r="F22" s="39" t="s">
        <v>48</v>
      </c>
      <c r="G22" s="36">
        <v>44157</v>
      </c>
      <c r="H22" s="36">
        <v>44164</v>
      </c>
      <c r="I22" s="34">
        <v>7</v>
      </c>
      <c r="J22" s="34">
        <v>2</v>
      </c>
      <c r="K22" s="34">
        <v>5</v>
      </c>
      <c r="L22" s="34">
        <v>11</v>
      </c>
      <c r="M22" s="37">
        <f t="shared" si="0"/>
        <v>40</v>
      </c>
      <c r="N22" s="38">
        <v>10.48</v>
      </c>
      <c r="O22" s="34">
        <v>0.16300000000000001</v>
      </c>
      <c r="P22" s="34">
        <v>7</v>
      </c>
      <c r="Q22" s="34">
        <f>100*(SUM(K22:K29)/SUM(L22:L29))</f>
        <v>63.218390804597703</v>
      </c>
    </row>
    <row r="23" spans="1:17">
      <c r="A23" s="24" t="s">
        <v>42</v>
      </c>
      <c r="B23" s="20" t="s">
        <v>12</v>
      </c>
      <c r="C23" s="20" t="s">
        <v>43</v>
      </c>
      <c r="D23" s="20" t="s">
        <v>44</v>
      </c>
      <c r="E23" s="25" t="s">
        <v>48</v>
      </c>
      <c r="F23" s="25" t="s">
        <v>48</v>
      </c>
      <c r="G23" s="26">
        <v>44178</v>
      </c>
      <c r="H23" s="26">
        <v>44550</v>
      </c>
      <c r="I23" s="20">
        <v>7</v>
      </c>
      <c r="J23" s="20">
        <v>5</v>
      </c>
      <c r="K23" s="20">
        <v>8</v>
      </c>
      <c r="L23" s="20">
        <v>10</v>
      </c>
      <c r="M23" s="27">
        <f t="shared" si="0"/>
        <v>62.5</v>
      </c>
    </row>
    <row r="24" spans="1:17">
      <c r="A24" s="24" t="s">
        <v>42</v>
      </c>
      <c r="B24" s="20" t="s">
        <v>12</v>
      </c>
      <c r="C24" s="20" t="s">
        <v>43</v>
      </c>
      <c r="D24" s="20" t="s">
        <v>44</v>
      </c>
      <c r="E24" s="25" t="s">
        <v>48</v>
      </c>
      <c r="F24" s="25" t="s">
        <v>48</v>
      </c>
      <c r="G24" s="26">
        <v>44178</v>
      </c>
      <c r="H24" s="26">
        <v>44550</v>
      </c>
      <c r="I24" s="20">
        <v>7</v>
      </c>
      <c r="J24" s="20">
        <v>4</v>
      </c>
      <c r="K24" s="20">
        <v>6</v>
      </c>
      <c r="L24" s="20">
        <v>10</v>
      </c>
      <c r="M24" s="27">
        <f t="shared" si="0"/>
        <v>66.666666666666657</v>
      </c>
    </row>
    <row r="25" spans="1:17">
      <c r="A25" s="24" t="s">
        <v>42</v>
      </c>
      <c r="B25" s="20" t="s">
        <v>46</v>
      </c>
      <c r="C25" s="20" t="s">
        <v>43</v>
      </c>
      <c r="D25" s="20" t="s">
        <v>44</v>
      </c>
      <c r="E25" s="20" t="s">
        <v>48</v>
      </c>
      <c r="F25" s="20" t="s">
        <v>48</v>
      </c>
      <c r="G25" s="26">
        <v>44164</v>
      </c>
      <c r="H25" s="26">
        <v>44171</v>
      </c>
      <c r="I25" s="20">
        <f t="shared" ref="I25:I28" si="1">H25-G25</f>
        <v>7</v>
      </c>
      <c r="J25" s="20">
        <v>5</v>
      </c>
      <c r="K25" s="20">
        <v>7</v>
      </c>
      <c r="L25" s="20">
        <v>11</v>
      </c>
      <c r="M25" s="27">
        <f t="shared" si="0"/>
        <v>71.428571428571431</v>
      </c>
    </row>
    <row r="26" spans="1:17">
      <c r="A26" s="24" t="s">
        <v>42</v>
      </c>
      <c r="B26" s="20" t="s">
        <v>46</v>
      </c>
      <c r="C26" s="20" t="s">
        <v>43</v>
      </c>
      <c r="D26" s="20" t="s">
        <v>44</v>
      </c>
      <c r="E26" s="20" t="s">
        <v>48</v>
      </c>
      <c r="F26" s="20" t="s">
        <v>48</v>
      </c>
      <c r="G26" s="26">
        <v>44164</v>
      </c>
      <c r="H26" s="26">
        <v>44171</v>
      </c>
      <c r="I26" s="20">
        <f t="shared" si="1"/>
        <v>7</v>
      </c>
      <c r="J26" s="20">
        <v>6</v>
      </c>
      <c r="K26" s="20">
        <v>7</v>
      </c>
      <c r="L26" s="20">
        <v>11</v>
      </c>
      <c r="M26" s="27">
        <f t="shared" si="0"/>
        <v>85.714285714285708</v>
      </c>
    </row>
    <row r="27" spans="1:17">
      <c r="A27" s="24" t="s">
        <v>42</v>
      </c>
      <c r="B27" s="20" t="s">
        <v>12</v>
      </c>
      <c r="C27" s="20" t="s">
        <v>43</v>
      </c>
      <c r="D27" s="20" t="s">
        <v>44</v>
      </c>
      <c r="E27" s="25" t="s">
        <v>48</v>
      </c>
      <c r="F27" s="25" t="s">
        <v>48</v>
      </c>
      <c r="G27" s="26">
        <v>44178</v>
      </c>
      <c r="H27" s="26">
        <v>44550</v>
      </c>
      <c r="I27" s="20">
        <v>7</v>
      </c>
      <c r="J27" s="20">
        <v>9</v>
      </c>
      <c r="K27" s="20">
        <v>10</v>
      </c>
      <c r="L27" s="20">
        <v>10</v>
      </c>
      <c r="M27" s="27">
        <f t="shared" si="0"/>
        <v>90</v>
      </c>
    </row>
    <row r="28" spans="1:17">
      <c r="A28" s="24" t="s">
        <v>42</v>
      </c>
      <c r="B28" s="20" t="s">
        <v>12</v>
      </c>
      <c r="C28" s="20" t="s">
        <v>43</v>
      </c>
      <c r="D28" s="20" t="s">
        <v>44</v>
      </c>
      <c r="E28" s="25" t="s">
        <v>48</v>
      </c>
      <c r="F28" s="25" t="s">
        <v>48</v>
      </c>
      <c r="G28" s="26">
        <v>44157</v>
      </c>
      <c r="H28" s="26">
        <v>44164</v>
      </c>
      <c r="I28" s="20">
        <f t="shared" si="1"/>
        <v>7</v>
      </c>
      <c r="J28" s="20">
        <v>4</v>
      </c>
      <c r="K28" s="20">
        <v>4</v>
      </c>
      <c r="L28" s="20">
        <v>12</v>
      </c>
      <c r="M28" s="27">
        <f t="shared" si="0"/>
        <v>100</v>
      </c>
    </row>
    <row r="29" spans="1:17">
      <c r="A29" s="24" t="s">
        <v>42</v>
      </c>
      <c r="B29" s="20" t="s">
        <v>46</v>
      </c>
      <c r="C29" s="20" t="s">
        <v>43</v>
      </c>
      <c r="D29" s="20" t="s">
        <v>44</v>
      </c>
      <c r="E29" s="20" t="s">
        <v>48</v>
      </c>
      <c r="F29" s="20" t="s">
        <v>48</v>
      </c>
      <c r="G29" s="26">
        <v>44164</v>
      </c>
      <c r="H29" s="26">
        <v>44171</v>
      </c>
      <c r="I29" s="20">
        <v>7</v>
      </c>
      <c r="J29" s="20">
        <v>8</v>
      </c>
      <c r="K29" s="20">
        <v>8</v>
      </c>
      <c r="L29" s="20">
        <v>12</v>
      </c>
      <c r="M29" s="27">
        <f t="shared" si="0"/>
        <v>100</v>
      </c>
    </row>
    <row r="30" spans="1:17" s="34" customFormat="1">
      <c r="A30" s="35" t="s">
        <v>42</v>
      </c>
      <c r="B30" s="34" t="s">
        <v>12</v>
      </c>
      <c r="C30" s="34" t="s">
        <v>43</v>
      </c>
      <c r="D30" s="34" t="s">
        <v>44</v>
      </c>
      <c r="E30" s="34" t="s">
        <v>49</v>
      </c>
      <c r="F30" s="34" t="s">
        <v>50</v>
      </c>
      <c r="G30" s="36">
        <v>44178</v>
      </c>
      <c r="H30" s="36">
        <v>44550</v>
      </c>
      <c r="I30" s="34">
        <v>7</v>
      </c>
      <c r="J30" s="34">
        <v>5</v>
      </c>
      <c r="K30" s="34">
        <v>11</v>
      </c>
      <c r="L30" s="34">
        <v>11</v>
      </c>
      <c r="M30" s="37">
        <f t="shared" si="0"/>
        <v>45.454545454545453</v>
      </c>
      <c r="N30" s="38">
        <v>2.262</v>
      </c>
      <c r="O30" s="34">
        <v>0.81200000000000006</v>
      </c>
      <c r="P30" s="34">
        <v>5</v>
      </c>
      <c r="Q30" s="34">
        <f>100*(SUM(K30:K35)/SUM(L30:L35))</f>
        <v>89.333333333333329</v>
      </c>
    </row>
    <row r="31" spans="1:17">
      <c r="A31" s="24" t="s">
        <v>42</v>
      </c>
      <c r="B31" s="20" t="s">
        <v>46</v>
      </c>
      <c r="C31" s="20" t="s">
        <v>43</v>
      </c>
      <c r="D31" s="20" t="s">
        <v>44</v>
      </c>
      <c r="E31" s="20" t="s">
        <v>49</v>
      </c>
      <c r="F31" s="20" t="s">
        <v>50</v>
      </c>
      <c r="G31" s="26">
        <v>44164</v>
      </c>
      <c r="H31" s="26">
        <v>44171</v>
      </c>
      <c r="I31" s="20">
        <f t="shared" ref="I31:I33" si="2">H31-G31</f>
        <v>7</v>
      </c>
      <c r="J31" s="20">
        <v>6</v>
      </c>
      <c r="K31" s="20">
        <v>13</v>
      </c>
      <c r="L31" s="20">
        <v>16</v>
      </c>
      <c r="M31" s="27">
        <f t="shared" si="0"/>
        <v>46.153846153846153</v>
      </c>
    </row>
    <row r="32" spans="1:17">
      <c r="A32" s="24" t="s">
        <v>42</v>
      </c>
      <c r="B32" s="20" t="s">
        <v>12</v>
      </c>
      <c r="C32" s="20" t="s">
        <v>43</v>
      </c>
      <c r="D32" s="20" t="s">
        <v>44</v>
      </c>
      <c r="E32" s="20" t="s">
        <v>49</v>
      </c>
      <c r="F32" s="20" t="s">
        <v>50</v>
      </c>
      <c r="G32" s="26">
        <v>44178</v>
      </c>
      <c r="H32" s="26">
        <v>44550</v>
      </c>
      <c r="I32" s="20">
        <v>7</v>
      </c>
      <c r="J32" s="20">
        <v>5</v>
      </c>
      <c r="K32" s="20">
        <v>10</v>
      </c>
      <c r="L32" s="20">
        <v>10</v>
      </c>
      <c r="M32" s="27">
        <f t="shared" si="0"/>
        <v>50</v>
      </c>
    </row>
    <row r="33" spans="1:17">
      <c r="A33" s="24" t="s">
        <v>42</v>
      </c>
      <c r="B33" s="20" t="s">
        <v>46</v>
      </c>
      <c r="C33" s="20" t="s">
        <v>43</v>
      </c>
      <c r="D33" s="20" t="s">
        <v>44</v>
      </c>
      <c r="E33" s="20" t="s">
        <v>49</v>
      </c>
      <c r="F33" s="20" t="s">
        <v>50</v>
      </c>
      <c r="G33" s="26">
        <v>44164</v>
      </c>
      <c r="H33" s="26">
        <v>44171</v>
      </c>
      <c r="I33" s="20">
        <f t="shared" si="2"/>
        <v>7</v>
      </c>
      <c r="J33" s="20">
        <v>6</v>
      </c>
      <c r="K33" s="20">
        <v>11</v>
      </c>
      <c r="L33" s="20">
        <v>12</v>
      </c>
      <c r="M33" s="27">
        <f t="shared" si="0"/>
        <v>54.54545454545454</v>
      </c>
    </row>
    <row r="34" spans="1:17">
      <c r="A34" s="24" t="s">
        <v>42</v>
      </c>
      <c r="B34" s="20" t="s">
        <v>12</v>
      </c>
      <c r="C34" s="20" t="s">
        <v>43</v>
      </c>
      <c r="D34" s="20" t="s">
        <v>44</v>
      </c>
      <c r="E34" s="20" t="s">
        <v>49</v>
      </c>
      <c r="F34" s="20" t="s">
        <v>50</v>
      </c>
      <c r="G34" s="26">
        <v>44178</v>
      </c>
      <c r="H34" s="26">
        <v>44550</v>
      </c>
      <c r="I34" s="20">
        <v>7</v>
      </c>
      <c r="J34" s="20">
        <v>6</v>
      </c>
      <c r="K34" s="20">
        <v>11</v>
      </c>
      <c r="L34" s="20">
        <v>11</v>
      </c>
      <c r="M34" s="27">
        <f t="shared" si="0"/>
        <v>54.54545454545454</v>
      </c>
    </row>
    <row r="35" spans="1:17">
      <c r="A35" s="24" t="s">
        <v>42</v>
      </c>
      <c r="B35" s="20" t="s">
        <v>46</v>
      </c>
      <c r="C35" s="20" t="s">
        <v>43</v>
      </c>
      <c r="D35" s="20" t="s">
        <v>44</v>
      </c>
      <c r="E35" s="20" t="s">
        <v>49</v>
      </c>
      <c r="F35" s="20" t="s">
        <v>50</v>
      </c>
      <c r="G35" s="26">
        <v>44164</v>
      </c>
      <c r="H35" s="26">
        <v>44171</v>
      </c>
      <c r="I35" s="20">
        <v>7</v>
      </c>
      <c r="J35" s="20">
        <v>8</v>
      </c>
      <c r="K35" s="20">
        <v>11</v>
      </c>
      <c r="L35" s="20">
        <v>15</v>
      </c>
      <c r="M35" s="27">
        <f t="shared" si="0"/>
        <v>72.727272727272734</v>
      </c>
    </row>
    <row r="36" spans="1:17" s="34" customFormat="1">
      <c r="A36" s="35" t="s">
        <v>42</v>
      </c>
      <c r="B36" s="34" t="s">
        <v>12</v>
      </c>
      <c r="C36" s="34" t="s">
        <v>43</v>
      </c>
      <c r="D36" s="34" t="s">
        <v>51</v>
      </c>
      <c r="E36" s="34" t="s">
        <v>52</v>
      </c>
      <c r="F36" s="34" t="s">
        <v>52</v>
      </c>
      <c r="G36" s="36">
        <v>44265</v>
      </c>
      <c r="H36" s="36">
        <v>44274</v>
      </c>
      <c r="I36" s="34">
        <v>7</v>
      </c>
      <c r="J36" s="34">
        <v>0</v>
      </c>
      <c r="K36" s="34">
        <v>4</v>
      </c>
      <c r="L36" s="34">
        <v>13</v>
      </c>
      <c r="M36" s="37">
        <f t="shared" ref="M36:M65" si="3">100*(J36/K36)</f>
        <v>0</v>
      </c>
      <c r="N36" s="34">
        <v>3.3050000000000002</v>
      </c>
      <c r="O36" s="34">
        <v>0.91400000000000003</v>
      </c>
      <c r="P36" s="34">
        <v>8</v>
      </c>
      <c r="Q36" s="34">
        <f>100*(SUM(K36:K44)/SUM(L36:L44))</f>
        <v>71.15384615384616</v>
      </c>
    </row>
    <row r="37" spans="1:17">
      <c r="A37" s="24" t="s">
        <v>42</v>
      </c>
      <c r="B37" s="20" t="s">
        <v>12</v>
      </c>
      <c r="C37" s="20" t="s">
        <v>43</v>
      </c>
      <c r="D37" s="20" t="s">
        <v>51</v>
      </c>
      <c r="E37" s="20" t="s">
        <v>52</v>
      </c>
      <c r="F37" s="20" t="s">
        <v>52</v>
      </c>
      <c r="G37" s="26">
        <v>44171</v>
      </c>
      <c r="H37" s="26">
        <v>44178</v>
      </c>
      <c r="I37" s="20">
        <f t="shared" ref="I37:I39" si="4">H37-G37</f>
        <v>7</v>
      </c>
      <c r="J37" s="20">
        <v>1</v>
      </c>
      <c r="K37" s="20">
        <v>12</v>
      </c>
      <c r="L37" s="20">
        <v>12</v>
      </c>
      <c r="M37" s="27">
        <f t="shared" si="3"/>
        <v>8.3333333333333321</v>
      </c>
    </row>
    <row r="38" spans="1:17">
      <c r="A38" s="24" t="s">
        <v>42</v>
      </c>
      <c r="B38" s="20" t="s">
        <v>12</v>
      </c>
      <c r="C38" s="20" t="s">
        <v>43</v>
      </c>
      <c r="D38" s="20" t="s">
        <v>51</v>
      </c>
      <c r="E38" s="20" t="s">
        <v>52</v>
      </c>
      <c r="F38" s="20" t="s">
        <v>52</v>
      </c>
      <c r="G38" s="26">
        <v>44178</v>
      </c>
      <c r="H38" s="26">
        <v>44550</v>
      </c>
      <c r="I38" s="20">
        <v>7</v>
      </c>
      <c r="J38" s="20">
        <v>1</v>
      </c>
      <c r="K38" s="20">
        <v>6</v>
      </c>
      <c r="L38" s="20">
        <v>6</v>
      </c>
      <c r="M38" s="27">
        <f t="shared" si="3"/>
        <v>16.666666666666664</v>
      </c>
    </row>
    <row r="39" spans="1:17">
      <c r="A39" s="24" t="s">
        <v>42</v>
      </c>
      <c r="B39" s="20" t="s">
        <v>12</v>
      </c>
      <c r="C39" s="20" t="s">
        <v>43</v>
      </c>
      <c r="D39" s="20" t="s">
        <v>51</v>
      </c>
      <c r="E39" s="20" t="s">
        <v>52</v>
      </c>
      <c r="F39" s="20" t="s">
        <v>52</v>
      </c>
      <c r="G39" s="26">
        <v>44171</v>
      </c>
      <c r="H39" s="26">
        <v>44178</v>
      </c>
      <c r="I39" s="20">
        <f t="shared" si="4"/>
        <v>7</v>
      </c>
      <c r="J39" s="20">
        <v>2</v>
      </c>
      <c r="K39" s="20">
        <v>11</v>
      </c>
      <c r="L39" s="20">
        <v>11</v>
      </c>
      <c r="M39" s="27">
        <f t="shared" si="3"/>
        <v>18.181818181818183</v>
      </c>
    </row>
    <row r="40" spans="1:17">
      <c r="A40" s="24" t="s">
        <v>42</v>
      </c>
      <c r="B40" s="20" t="s">
        <v>12</v>
      </c>
      <c r="C40" s="20" t="s">
        <v>43</v>
      </c>
      <c r="D40" s="20" t="s">
        <v>51</v>
      </c>
      <c r="E40" s="20" t="s">
        <v>52</v>
      </c>
      <c r="F40" s="20" t="s">
        <v>52</v>
      </c>
      <c r="G40" s="26">
        <v>44178</v>
      </c>
      <c r="H40" s="26">
        <v>44550</v>
      </c>
      <c r="I40" s="20">
        <v>7</v>
      </c>
      <c r="J40" s="20">
        <v>2</v>
      </c>
      <c r="K40" s="20">
        <v>8</v>
      </c>
      <c r="L40" s="20">
        <v>10</v>
      </c>
      <c r="M40" s="27">
        <f t="shared" si="3"/>
        <v>25</v>
      </c>
    </row>
    <row r="41" spans="1:17">
      <c r="A41" s="24" t="s">
        <v>42</v>
      </c>
      <c r="B41" s="20" t="s">
        <v>12</v>
      </c>
      <c r="C41" s="20" t="s">
        <v>43</v>
      </c>
      <c r="D41" s="20" t="s">
        <v>51</v>
      </c>
      <c r="E41" s="20" t="s">
        <v>52</v>
      </c>
      <c r="F41" s="20" t="s">
        <v>52</v>
      </c>
      <c r="G41" s="26">
        <v>44265</v>
      </c>
      <c r="H41" s="26">
        <v>44274</v>
      </c>
      <c r="I41" s="20">
        <v>7</v>
      </c>
      <c r="J41" s="20">
        <v>2</v>
      </c>
      <c r="K41" s="20">
        <v>8</v>
      </c>
      <c r="L41" s="20">
        <v>13</v>
      </c>
      <c r="M41" s="27">
        <f t="shared" si="3"/>
        <v>25</v>
      </c>
    </row>
    <row r="42" spans="1:17">
      <c r="A42" s="24" t="s">
        <v>42</v>
      </c>
      <c r="B42" s="20" t="s">
        <v>12</v>
      </c>
      <c r="C42" s="20" t="s">
        <v>43</v>
      </c>
      <c r="D42" s="20" t="s">
        <v>51</v>
      </c>
      <c r="E42" s="20" t="s">
        <v>52</v>
      </c>
      <c r="F42" s="20" t="s">
        <v>52</v>
      </c>
      <c r="G42" s="26">
        <v>44171</v>
      </c>
      <c r="H42" s="26">
        <v>44178</v>
      </c>
      <c r="I42" s="20">
        <v>7</v>
      </c>
      <c r="J42" s="20">
        <v>3</v>
      </c>
      <c r="K42" s="20">
        <v>11</v>
      </c>
      <c r="L42" s="20">
        <v>12</v>
      </c>
      <c r="M42" s="27">
        <f t="shared" si="3"/>
        <v>27.27272727272727</v>
      </c>
    </row>
    <row r="43" spans="1:17">
      <c r="A43" s="24" t="s">
        <v>42</v>
      </c>
      <c r="B43" s="20" t="s">
        <v>12</v>
      </c>
      <c r="C43" s="20" t="s">
        <v>43</v>
      </c>
      <c r="D43" s="20" t="s">
        <v>51</v>
      </c>
      <c r="E43" s="20" t="s">
        <v>52</v>
      </c>
      <c r="F43" s="20" t="s">
        <v>52</v>
      </c>
      <c r="G43" s="26">
        <v>44265</v>
      </c>
      <c r="H43" s="26">
        <v>44274</v>
      </c>
      <c r="I43" s="20">
        <v>7</v>
      </c>
      <c r="J43" s="20">
        <v>2</v>
      </c>
      <c r="K43" s="20">
        <v>7</v>
      </c>
      <c r="L43" s="20">
        <v>13</v>
      </c>
      <c r="M43" s="27">
        <f t="shared" si="3"/>
        <v>28.571428571428569</v>
      </c>
    </row>
    <row r="44" spans="1:17">
      <c r="A44" s="24" t="s">
        <v>42</v>
      </c>
      <c r="B44" s="20" t="s">
        <v>12</v>
      </c>
      <c r="C44" s="20" t="s">
        <v>43</v>
      </c>
      <c r="D44" s="20" t="s">
        <v>51</v>
      </c>
      <c r="E44" s="20" t="s">
        <v>52</v>
      </c>
      <c r="F44" s="20" t="s">
        <v>52</v>
      </c>
      <c r="G44" s="26">
        <v>44265</v>
      </c>
      <c r="H44" s="26">
        <v>44274</v>
      </c>
      <c r="I44" s="20">
        <v>7</v>
      </c>
      <c r="J44" s="20">
        <v>2</v>
      </c>
      <c r="K44" s="20">
        <v>7</v>
      </c>
      <c r="L44" s="20">
        <v>14</v>
      </c>
      <c r="M44" s="27">
        <f t="shared" si="3"/>
        <v>28.571428571428569</v>
      </c>
    </row>
    <row r="45" spans="1:17" s="34" customFormat="1">
      <c r="A45" s="35" t="s">
        <v>42</v>
      </c>
      <c r="B45" s="34" t="s">
        <v>12</v>
      </c>
      <c r="C45" s="34" t="s">
        <v>43</v>
      </c>
      <c r="D45" s="34" t="s">
        <v>51</v>
      </c>
      <c r="E45" s="34" t="s">
        <v>53</v>
      </c>
      <c r="F45" s="34" t="s">
        <v>53</v>
      </c>
      <c r="G45" s="36">
        <v>44171</v>
      </c>
      <c r="H45" s="36">
        <v>44178</v>
      </c>
      <c r="I45" s="34">
        <f t="shared" ref="I45:I46" si="5">H45-G45</f>
        <v>7</v>
      </c>
      <c r="J45" s="34">
        <v>0</v>
      </c>
      <c r="K45" s="34">
        <v>11</v>
      </c>
      <c r="L45" s="34">
        <v>12</v>
      </c>
      <c r="M45" s="37">
        <f t="shared" si="3"/>
        <v>0</v>
      </c>
      <c r="N45" s="38">
        <v>10.413</v>
      </c>
      <c r="O45" s="34">
        <v>0.23699999999999999</v>
      </c>
      <c r="P45" s="34">
        <v>8</v>
      </c>
      <c r="Q45" s="34">
        <f>100*(SUM(K45:K53)/SUM(L45:L53))</f>
        <v>71.287128712871279</v>
      </c>
    </row>
    <row r="46" spans="1:17">
      <c r="A46" s="24" t="s">
        <v>42</v>
      </c>
      <c r="B46" s="20" t="s">
        <v>12</v>
      </c>
      <c r="C46" s="20" t="s">
        <v>43</v>
      </c>
      <c r="D46" s="20" t="s">
        <v>51</v>
      </c>
      <c r="E46" s="20" t="s">
        <v>53</v>
      </c>
      <c r="F46" s="20" t="s">
        <v>53</v>
      </c>
      <c r="G46" s="26">
        <v>44171</v>
      </c>
      <c r="H46" s="26">
        <v>44178</v>
      </c>
      <c r="I46" s="20">
        <f t="shared" si="5"/>
        <v>7</v>
      </c>
      <c r="J46" s="20">
        <v>0</v>
      </c>
      <c r="K46" s="20">
        <v>11</v>
      </c>
      <c r="L46" s="20">
        <v>11</v>
      </c>
      <c r="M46" s="27">
        <f t="shared" si="3"/>
        <v>0</v>
      </c>
    </row>
    <row r="47" spans="1:17">
      <c r="A47" s="24" t="s">
        <v>42</v>
      </c>
      <c r="B47" s="20" t="s">
        <v>12</v>
      </c>
      <c r="C47" s="20" t="s">
        <v>43</v>
      </c>
      <c r="D47" s="20" t="s">
        <v>51</v>
      </c>
      <c r="E47" s="20" t="s">
        <v>53</v>
      </c>
      <c r="F47" s="20" t="s">
        <v>53</v>
      </c>
      <c r="G47" s="26">
        <v>44178</v>
      </c>
      <c r="H47" s="26">
        <v>44550</v>
      </c>
      <c r="I47" s="20">
        <v>7</v>
      </c>
      <c r="J47" s="20">
        <v>0</v>
      </c>
      <c r="K47" s="20">
        <v>6</v>
      </c>
      <c r="L47" s="20">
        <v>6</v>
      </c>
      <c r="M47" s="27">
        <f t="shared" si="3"/>
        <v>0</v>
      </c>
    </row>
    <row r="48" spans="1:17">
      <c r="A48" s="24" t="s">
        <v>42</v>
      </c>
      <c r="B48" s="20" t="s">
        <v>12</v>
      </c>
      <c r="C48" s="20" t="s">
        <v>43</v>
      </c>
      <c r="D48" s="20" t="s">
        <v>51</v>
      </c>
      <c r="E48" s="20" t="s">
        <v>53</v>
      </c>
      <c r="F48" s="20" t="s">
        <v>53</v>
      </c>
      <c r="G48" s="26">
        <v>44265</v>
      </c>
      <c r="H48" s="26">
        <v>44274</v>
      </c>
      <c r="I48" s="20">
        <v>7</v>
      </c>
      <c r="J48" s="20">
        <v>0</v>
      </c>
      <c r="K48" s="20">
        <v>5</v>
      </c>
      <c r="L48" s="20">
        <v>13</v>
      </c>
      <c r="M48" s="27">
        <f t="shared" si="3"/>
        <v>0</v>
      </c>
    </row>
    <row r="49" spans="1:17">
      <c r="A49" s="24" t="s">
        <v>42</v>
      </c>
      <c r="B49" s="20" t="s">
        <v>12</v>
      </c>
      <c r="C49" s="20" t="s">
        <v>43</v>
      </c>
      <c r="D49" s="20" t="s">
        <v>51</v>
      </c>
      <c r="E49" s="20" t="s">
        <v>53</v>
      </c>
      <c r="F49" s="20" t="s">
        <v>53</v>
      </c>
      <c r="G49" s="26">
        <v>44265</v>
      </c>
      <c r="H49" s="26">
        <v>44274</v>
      </c>
      <c r="I49" s="20">
        <v>7</v>
      </c>
      <c r="J49" s="20">
        <v>1</v>
      </c>
      <c r="K49" s="20">
        <v>8</v>
      </c>
      <c r="L49" s="20">
        <v>11</v>
      </c>
      <c r="M49" s="27">
        <f t="shared" si="3"/>
        <v>12.5</v>
      </c>
    </row>
    <row r="50" spans="1:17">
      <c r="A50" s="24" t="s">
        <v>42</v>
      </c>
      <c r="B50" s="20" t="s">
        <v>12</v>
      </c>
      <c r="C50" s="20" t="s">
        <v>43</v>
      </c>
      <c r="D50" s="20" t="s">
        <v>51</v>
      </c>
      <c r="E50" s="20" t="s">
        <v>53</v>
      </c>
      <c r="F50" s="20" t="s">
        <v>53</v>
      </c>
      <c r="G50" s="26">
        <v>44178</v>
      </c>
      <c r="H50" s="26">
        <v>44550</v>
      </c>
      <c r="I50" s="20">
        <v>7</v>
      </c>
      <c r="J50" s="20">
        <v>2</v>
      </c>
      <c r="K50" s="20">
        <v>9</v>
      </c>
      <c r="L50" s="20">
        <v>10</v>
      </c>
      <c r="M50" s="27">
        <f t="shared" si="3"/>
        <v>22.222222222222221</v>
      </c>
    </row>
    <row r="51" spans="1:17" ht="15.75" customHeight="1">
      <c r="A51" s="24" t="s">
        <v>42</v>
      </c>
      <c r="B51" s="20" t="s">
        <v>12</v>
      </c>
      <c r="C51" s="20" t="s">
        <v>43</v>
      </c>
      <c r="D51" s="20" t="s">
        <v>51</v>
      </c>
      <c r="E51" s="20" t="s">
        <v>53</v>
      </c>
      <c r="F51" s="20" t="s">
        <v>53</v>
      </c>
      <c r="G51" s="26">
        <v>44265</v>
      </c>
      <c r="H51" s="26">
        <v>44274</v>
      </c>
      <c r="I51" s="20">
        <v>7</v>
      </c>
      <c r="J51" s="20">
        <v>2</v>
      </c>
      <c r="K51" s="20">
        <v>9</v>
      </c>
      <c r="L51" s="20">
        <v>14</v>
      </c>
      <c r="M51" s="27">
        <f t="shared" si="3"/>
        <v>22.222222222222221</v>
      </c>
    </row>
    <row r="52" spans="1:17">
      <c r="A52" s="24" t="s">
        <v>42</v>
      </c>
      <c r="B52" s="20" t="s">
        <v>12</v>
      </c>
      <c r="C52" s="20" t="s">
        <v>43</v>
      </c>
      <c r="D52" s="20" t="s">
        <v>51</v>
      </c>
      <c r="E52" s="20" t="s">
        <v>53</v>
      </c>
      <c r="F52" s="20" t="s">
        <v>53</v>
      </c>
      <c r="G52" s="26">
        <v>44265</v>
      </c>
      <c r="H52" s="26">
        <v>44274</v>
      </c>
      <c r="I52" s="20">
        <v>7</v>
      </c>
      <c r="J52" s="20">
        <v>1</v>
      </c>
      <c r="K52" s="20">
        <v>4</v>
      </c>
      <c r="L52" s="20">
        <v>13</v>
      </c>
      <c r="M52" s="27">
        <f t="shared" si="3"/>
        <v>25</v>
      </c>
    </row>
    <row r="53" spans="1:17">
      <c r="A53" s="24" t="s">
        <v>42</v>
      </c>
      <c r="B53" s="20" t="s">
        <v>12</v>
      </c>
      <c r="C53" s="20" t="s">
        <v>43</v>
      </c>
      <c r="D53" s="20" t="s">
        <v>51</v>
      </c>
      <c r="E53" s="20" t="s">
        <v>53</v>
      </c>
      <c r="F53" s="20" t="s">
        <v>53</v>
      </c>
      <c r="G53" s="26">
        <v>44171</v>
      </c>
      <c r="H53" s="26">
        <v>44178</v>
      </c>
      <c r="I53" s="20">
        <v>7</v>
      </c>
      <c r="J53" s="20">
        <v>3</v>
      </c>
      <c r="K53" s="20">
        <v>9</v>
      </c>
      <c r="L53" s="20">
        <v>11</v>
      </c>
      <c r="M53" s="27">
        <f t="shared" si="3"/>
        <v>33.333333333333329</v>
      </c>
    </row>
    <row r="54" spans="1:17" s="34" customFormat="1">
      <c r="A54" s="35" t="s">
        <v>42</v>
      </c>
      <c r="B54" s="34" t="s">
        <v>12</v>
      </c>
      <c r="C54" s="34" t="s">
        <v>43</v>
      </c>
      <c r="D54" s="34" t="s">
        <v>51</v>
      </c>
      <c r="E54" s="34" t="s">
        <v>54</v>
      </c>
      <c r="F54" s="34" t="s">
        <v>54</v>
      </c>
      <c r="G54" s="36">
        <v>44265</v>
      </c>
      <c r="H54" s="36">
        <v>44274</v>
      </c>
      <c r="I54" s="34">
        <v>7</v>
      </c>
      <c r="J54" s="34">
        <v>0</v>
      </c>
      <c r="K54" s="34">
        <v>3</v>
      </c>
      <c r="L54" s="34">
        <v>12</v>
      </c>
      <c r="M54" s="37">
        <f t="shared" si="3"/>
        <v>0</v>
      </c>
      <c r="N54" s="34">
        <v>0</v>
      </c>
      <c r="O54" s="34">
        <v>1</v>
      </c>
      <c r="P54" s="34">
        <v>3</v>
      </c>
      <c r="Q54" s="34">
        <f>100*(SUM(K54:K57)/SUM(L54:L57))</f>
        <v>42.857142857142854</v>
      </c>
    </row>
    <row r="55" spans="1:17">
      <c r="A55" s="24" t="s">
        <v>42</v>
      </c>
      <c r="B55" s="20" t="s">
        <v>12</v>
      </c>
      <c r="C55" s="20" t="s">
        <v>43</v>
      </c>
      <c r="D55" s="20" t="s">
        <v>51</v>
      </c>
      <c r="E55" s="20" t="s">
        <v>54</v>
      </c>
      <c r="F55" s="20" t="s">
        <v>54</v>
      </c>
      <c r="G55" s="26">
        <v>44265</v>
      </c>
      <c r="H55" s="26">
        <v>44274</v>
      </c>
      <c r="I55" s="20">
        <v>7</v>
      </c>
      <c r="J55" s="20">
        <v>0</v>
      </c>
      <c r="K55" s="20">
        <v>6</v>
      </c>
      <c r="L55" s="20">
        <v>13</v>
      </c>
      <c r="M55" s="27">
        <f t="shared" si="3"/>
        <v>0</v>
      </c>
    </row>
    <row r="56" spans="1:17">
      <c r="A56" s="24" t="s">
        <v>42</v>
      </c>
      <c r="B56" s="20" t="s">
        <v>12</v>
      </c>
      <c r="C56" s="20" t="s">
        <v>43</v>
      </c>
      <c r="D56" s="20" t="s">
        <v>51</v>
      </c>
      <c r="E56" s="20" t="s">
        <v>54</v>
      </c>
      <c r="F56" s="20" t="s">
        <v>54</v>
      </c>
      <c r="G56" s="26">
        <v>44265</v>
      </c>
      <c r="H56" s="26">
        <v>44274</v>
      </c>
      <c r="I56" s="20">
        <v>7</v>
      </c>
      <c r="J56" s="20">
        <v>0</v>
      </c>
      <c r="K56" s="20">
        <v>7</v>
      </c>
      <c r="L56" s="20">
        <v>11</v>
      </c>
      <c r="M56" s="27">
        <f t="shared" si="3"/>
        <v>0</v>
      </c>
    </row>
    <row r="57" spans="1:17">
      <c r="A57" s="24" t="s">
        <v>42</v>
      </c>
      <c r="B57" s="20" t="s">
        <v>12</v>
      </c>
      <c r="C57" s="20" t="s">
        <v>43</v>
      </c>
      <c r="D57" s="20" t="s">
        <v>51</v>
      </c>
      <c r="E57" s="20" t="s">
        <v>54</v>
      </c>
      <c r="F57" s="20" t="s">
        <v>54</v>
      </c>
      <c r="G57" s="26">
        <v>44265</v>
      </c>
      <c r="H57" s="26">
        <v>44274</v>
      </c>
      <c r="I57" s="20">
        <v>7</v>
      </c>
      <c r="J57" s="20">
        <v>0</v>
      </c>
      <c r="K57" s="20">
        <v>5</v>
      </c>
      <c r="L57" s="20">
        <v>13</v>
      </c>
      <c r="M57" s="27">
        <f t="shared" si="3"/>
        <v>0</v>
      </c>
    </row>
    <row r="58" spans="1:17" s="34" customFormat="1">
      <c r="A58" s="35" t="s">
        <v>42</v>
      </c>
      <c r="B58" s="34" t="s">
        <v>12</v>
      </c>
      <c r="C58" s="34" t="s">
        <v>43</v>
      </c>
      <c r="D58" s="34" t="s">
        <v>51</v>
      </c>
      <c r="E58" s="34" t="s">
        <v>55</v>
      </c>
      <c r="F58" s="34" t="s">
        <v>50</v>
      </c>
      <c r="G58" s="36">
        <v>44265</v>
      </c>
      <c r="H58" s="36">
        <v>44274</v>
      </c>
      <c r="I58" s="34">
        <v>7</v>
      </c>
      <c r="J58" s="34">
        <v>5</v>
      </c>
      <c r="K58" s="34">
        <v>11</v>
      </c>
      <c r="L58" s="34">
        <v>14</v>
      </c>
      <c r="M58" s="37">
        <f t="shared" si="3"/>
        <v>45.454545454545453</v>
      </c>
      <c r="N58" s="34">
        <v>1.0449999999999999</v>
      </c>
      <c r="O58" s="34">
        <v>0.99</v>
      </c>
      <c r="P58" s="34">
        <v>7</v>
      </c>
      <c r="Q58" s="34">
        <f>100*(SUM(K58:K65)/SUM(L58:L65))</f>
        <v>83.838383838383834</v>
      </c>
    </row>
    <row r="59" spans="1:17">
      <c r="A59" s="24" t="s">
        <v>42</v>
      </c>
      <c r="B59" s="20" t="s">
        <v>12</v>
      </c>
      <c r="C59" s="20" t="s">
        <v>43</v>
      </c>
      <c r="D59" s="20" t="s">
        <v>51</v>
      </c>
      <c r="E59" s="20" t="s">
        <v>55</v>
      </c>
      <c r="F59" s="20" t="s">
        <v>50</v>
      </c>
      <c r="G59" s="26">
        <v>44171</v>
      </c>
      <c r="H59" s="26">
        <v>44178</v>
      </c>
      <c r="I59" s="20">
        <v>7</v>
      </c>
      <c r="J59" s="20">
        <v>8</v>
      </c>
      <c r="K59" s="20">
        <v>16</v>
      </c>
      <c r="L59" s="20">
        <v>16</v>
      </c>
      <c r="M59" s="27">
        <f t="shared" si="3"/>
        <v>50</v>
      </c>
    </row>
    <row r="60" spans="1:17">
      <c r="A60" s="24" t="s">
        <v>42</v>
      </c>
      <c r="B60" s="20" t="s">
        <v>12</v>
      </c>
      <c r="C60" s="20" t="s">
        <v>43</v>
      </c>
      <c r="D60" s="20" t="s">
        <v>51</v>
      </c>
      <c r="E60" s="20" t="s">
        <v>55</v>
      </c>
      <c r="F60" s="20" t="s">
        <v>50</v>
      </c>
      <c r="G60" s="26">
        <v>44265</v>
      </c>
      <c r="H60" s="26">
        <v>44274</v>
      </c>
      <c r="I60" s="20">
        <v>7</v>
      </c>
      <c r="J60" s="20">
        <v>2</v>
      </c>
      <c r="K60" s="20">
        <v>4</v>
      </c>
      <c r="L60" s="20">
        <v>9</v>
      </c>
      <c r="M60" s="27">
        <f t="shared" si="3"/>
        <v>50</v>
      </c>
    </row>
    <row r="61" spans="1:17">
      <c r="A61" s="24" t="s">
        <v>42</v>
      </c>
      <c r="B61" s="20" t="s">
        <v>12</v>
      </c>
      <c r="C61" s="20" t="s">
        <v>43</v>
      </c>
      <c r="D61" s="20" t="s">
        <v>51</v>
      </c>
      <c r="E61" s="20" t="s">
        <v>55</v>
      </c>
      <c r="F61" s="20" t="s">
        <v>50</v>
      </c>
      <c r="G61" s="26">
        <v>44265</v>
      </c>
      <c r="H61" s="26">
        <v>44274</v>
      </c>
      <c r="I61" s="20">
        <v>7</v>
      </c>
      <c r="J61" s="20">
        <v>4</v>
      </c>
      <c r="K61" s="20">
        <v>8</v>
      </c>
      <c r="L61" s="20">
        <v>12</v>
      </c>
      <c r="M61" s="27">
        <f t="shared" si="3"/>
        <v>50</v>
      </c>
    </row>
    <row r="62" spans="1:17">
      <c r="A62" s="24" t="s">
        <v>42</v>
      </c>
      <c r="B62" s="20" t="s">
        <v>12</v>
      </c>
      <c r="C62" s="20" t="s">
        <v>43</v>
      </c>
      <c r="D62" s="20" t="s">
        <v>51</v>
      </c>
      <c r="E62" s="20" t="s">
        <v>55</v>
      </c>
      <c r="F62" s="20" t="s">
        <v>50</v>
      </c>
      <c r="G62" s="26">
        <v>44265</v>
      </c>
      <c r="H62" s="26">
        <v>44274</v>
      </c>
      <c r="I62" s="20">
        <v>7</v>
      </c>
      <c r="J62" s="20">
        <v>5</v>
      </c>
      <c r="K62" s="20">
        <v>9</v>
      </c>
      <c r="L62" s="20">
        <v>12</v>
      </c>
      <c r="M62" s="27">
        <f t="shared" si="3"/>
        <v>55.555555555555557</v>
      </c>
    </row>
    <row r="63" spans="1:17">
      <c r="A63" s="24" t="s">
        <v>42</v>
      </c>
      <c r="B63" s="20" t="s">
        <v>12</v>
      </c>
      <c r="C63" s="20" t="s">
        <v>43</v>
      </c>
      <c r="D63" s="20" t="s">
        <v>51</v>
      </c>
      <c r="E63" s="20" t="s">
        <v>55</v>
      </c>
      <c r="F63" s="20" t="s">
        <v>50</v>
      </c>
      <c r="G63" s="26">
        <v>44171</v>
      </c>
      <c r="H63" s="26">
        <v>44178</v>
      </c>
      <c r="I63" s="20">
        <f t="shared" ref="I63" si="6">H63-G63</f>
        <v>7</v>
      </c>
      <c r="J63" s="20">
        <v>7</v>
      </c>
      <c r="K63" s="20">
        <v>12</v>
      </c>
      <c r="L63" s="20">
        <v>13</v>
      </c>
      <c r="M63" s="27">
        <f t="shared" si="3"/>
        <v>58.333333333333336</v>
      </c>
    </row>
    <row r="64" spans="1:17">
      <c r="A64" s="24" t="s">
        <v>42</v>
      </c>
      <c r="B64" s="20" t="s">
        <v>12</v>
      </c>
      <c r="C64" s="20" t="s">
        <v>43</v>
      </c>
      <c r="D64" s="20" t="s">
        <v>51</v>
      </c>
      <c r="E64" s="20" t="s">
        <v>55</v>
      </c>
      <c r="F64" s="20" t="s">
        <v>50</v>
      </c>
      <c r="G64" s="26">
        <v>44178</v>
      </c>
      <c r="H64" s="26">
        <v>44550</v>
      </c>
      <c r="I64" s="20">
        <v>7</v>
      </c>
      <c r="J64" s="20">
        <v>6</v>
      </c>
      <c r="K64" s="20">
        <v>10</v>
      </c>
      <c r="L64" s="20">
        <v>10</v>
      </c>
      <c r="M64" s="27">
        <f t="shared" si="3"/>
        <v>60</v>
      </c>
    </row>
    <row r="65" spans="1:56" s="29" customFormat="1">
      <c r="A65" s="28" t="s">
        <v>42</v>
      </c>
      <c r="B65" s="29" t="s">
        <v>12</v>
      </c>
      <c r="C65" s="29" t="s">
        <v>43</v>
      </c>
      <c r="D65" s="29" t="s">
        <v>51</v>
      </c>
      <c r="E65" s="29" t="s">
        <v>55</v>
      </c>
      <c r="F65" s="29" t="s">
        <v>50</v>
      </c>
      <c r="G65" s="30">
        <v>44171</v>
      </c>
      <c r="H65" s="30">
        <v>44178</v>
      </c>
      <c r="I65" s="29">
        <v>7</v>
      </c>
      <c r="J65" s="29">
        <v>8</v>
      </c>
      <c r="K65" s="29">
        <v>13</v>
      </c>
      <c r="L65" s="29">
        <v>13</v>
      </c>
      <c r="M65" s="31">
        <f t="shared" si="3"/>
        <v>61.53846153846154</v>
      </c>
    </row>
    <row r="67" spans="1:56" ht="16" customHeight="1">
      <c r="A67" s="46" t="s">
        <v>56</v>
      </c>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row>
    <row r="71" spans="1:56">
      <c r="A71" s="20" t="s">
        <v>57</v>
      </c>
      <c r="K71" s="21" t="s">
        <v>22</v>
      </c>
    </row>
    <row r="72" spans="1:56">
      <c r="A72" s="23" t="s">
        <v>28</v>
      </c>
      <c r="B72" s="23"/>
      <c r="C72" s="23" t="s">
        <v>17</v>
      </c>
      <c r="D72" s="23" t="s">
        <v>30</v>
      </c>
      <c r="E72" s="23" t="s">
        <v>31</v>
      </c>
      <c r="F72" s="23" t="s">
        <v>32</v>
      </c>
      <c r="G72" s="23"/>
      <c r="H72" s="23"/>
      <c r="I72" s="23" t="s">
        <v>58</v>
      </c>
      <c r="J72" s="23" t="s">
        <v>34</v>
      </c>
      <c r="K72" s="23" t="s">
        <v>35</v>
      </c>
      <c r="L72" s="23" t="s">
        <v>36</v>
      </c>
      <c r="M72" s="43" t="s">
        <v>59</v>
      </c>
      <c r="N72" s="21" t="s">
        <v>60</v>
      </c>
    </row>
    <row r="73" spans="1:56">
      <c r="A73" s="3" t="s">
        <v>42</v>
      </c>
      <c r="B73" s="3"/>
      <c r="C73" s="20" t="s">
        <v>43</v>
      </c>
      <c r="D73" s="3" t="s">
        <v>44</v>
      </c>
      <c r="E73" s="7" t="s">
        <v>45</v>
      </c>
      <c r="F73" s="7" t="s">
        <v>45</v>
      </c>
      <c r="I73" s="20">
        <f>K73-J73</f>
        <v>29</v>
      </c>
      <c r="J73" s="20">
        <f>SUM(J4:J12)</f>
        <v>38</v>
      </c>
      <c r="K73" s="20">
        <f>SUM(K4:K12)</f>
        <v>67</v>
      </c>
      <c r="L73" s="20">
        <f>SUM(L4:L12)</f>
        <v>109</v>
      </c>
      <c r="M73" s="33">
        <f>100*(J73/K73)</f>
        <v>56.71641791044776</v>
      </c>
      <c r="N73" s="20">
        <v>0.86219999999999997</v>
      </c>
    </row>
    <row r="74" spans="1:56">
      <c r="A74" s="3" t="s">
        <v>42</v>
      </c>
      <c r="B74" s="3"/>
      <c r="C74" s="20" t="s">
        <v>43</v>
      </c>
      <c r="D74" s="3" t="s">
        <v>44</v>
      </c>
      <c r="E74" s="7" t="s">
        <v>47</v>
      </c>
      <c r="F74" s="7" t="s">
        <v>47</v>
      </c>
      <c r="I74" s="20">
        <f t="shared" ref="I74:I81" si="7">K74-J74</f>
        <v>28</v>
      </c>
      <c r="J74" s="20">
        <f>SUM(J13:J21)</f>
        <v>52</v>
      </c>
      <c r="K74" s="20">
        <f>SUM(K13:K21)</f>
        <v>80</v>
      </c>
      <c r="L74" s="20">
        <f>SUM(L13:L21)</f>
        <v>119</v>
      </c>
      <c r="M74" s="33">
        <f t="shared" ref="M74:M81" si="8">100*(J74/K74)</f>
        <v>65</v>
      </c>
      <c r="N74" s="20">
        <v>0.18</v>
      </c>
    </row>
    <row r="75" spans="1:56">
      <c r="A75" s="3" t="s">
        <v>42</v>
      </c>
      <c r="B75" s="3"/>
      <c r="C75" s="20" t="s">
        <v>43</v>
      </c>
      <c r="D75" s="3" t="s">
        <v>44</v>
      </c>
      <c r="E75" s="7" t="s">
        <v>48</v>
      </c>
      <c r="F75" s="7" t="s">
        <v>48</v>
      </c>
      <c r="I75" s="20">
        <f t="shared" si="7"/>
        <v>12</v>
      </c>
      <c r="J75" s="20">
        <f>SUM(J22:J29)</f>
        <v>43</v>
      </c>
      <c r="K75" s="20">
        <f>SUM(K22:K29)</f>
        <v>55</v>
      </c>
      <c r="L75" s="20">
        <f>SUM(L22:L29)</f>
        <v>87</v>
      </c>
      <c r="M75" s="33">
        <f t="shared" si="8"/>
        <v>78.181818181818187</v>
      </c>
      <c r="N75" s="20">
        <v>7.3000000000000001E-3</v>
      </c>
      <c r="O75" s="21"/>
      <c r="P75" s="21"/>
    </row>
    <row r="76" spans="1:56">
      <c r="A76" s="3" t="s">
        <v>42</v>
      </c>
      <c r="B76" s="3"/>
      <c r="C76" s="20" t="s">
        <v>43</v>
      </c>
      <c r="D76" s="3" t="s">
        <v>44</v>
      </c>
      <c r="E76" s="3" t="s">
        <v>61</v>
      </c>
      <c r="F76" s="3" t="s">
        <v>50</v>
      </c>
      <c r="I76" s="20">
        <f t="shared" si="7"/>
        <v>31</v>
      </c>
      <c r="J76" s="20">
        <f>SUM(J30:J35)</f>
        <v>36</v>
      </c>
      <c r="K76" s="20">
        <f>SUM(K30:K35)</f>
        <v>67</v>
      </c>
      <c r="L76" s="20">
        <f>SUM(L30:L35)</f>
        <v>75</v>
      </c>
      <c r="M76" s="33">
        <f t="shared" si="8"/>
        <v>53.731343283582092</v>
      </c>
    </row>
    <row r="78" spans="1:56">
      <c r="A78" s="3" t="s">
        <v>42</v>
      </c>
      <c r="B78" s="3"/>
      <c r="C78" s="20" t="s">
        <v>43</v>
      </c>
      <c r="D78" s="3" t="s">
        <v>51</v>
      </c>
      <c r="E78" s="3" t="s">
        <v>62</v>
      </c>
      <c r="F78" s="3" t="s">
        <v>62</v>
      </c>
      <c r="I78" s="20">
        <f t="shared" si="7"/>
        <v>59</v>
      </c>
      <c r="J78" s="20">
        <f>SUM(J36:J44)</f>
        <v>15</v>
      </c>
      <c r="K78" s="20">
        <f>SUM(K36:K44)</f>
        <v>74</v>
      </c>
      <c r="L78" s="20">
        <f>SUM(L36:L44)</f>
        <v>104</v>
      </c>
      <c r="M78" s="33">
        <f t="shared" si="8"/>
        <v>20.27027027027027</v>
      </c>
      <c r="N78" s="40">
        <v>1.5500000000000001E-5</v>
      </c>
    </row>
    <row r="79" spans="1:56">
      <c r="A79" s="3" t="s">
        <v>42</v>
      </c>
      <c r="B79" s="3"/>
      <c r="C79" s="20" t="s">
        <v>43</v>
      </c>
      <c r="D79" s="3" t="s">
        <v>51</v>
      </c>
      <c r="E79" s="3" t="s">
        <v>63</v>
      </c>
      <c r="F79" s="3" t="s">
        <v>63</v>
      </c>
      <c r="I79" s="20">
        <f t="shared" si="7"/>
        <v>63</v>
      </c>
      <c r="J79" s="20">
        <f>SUM(J45:J53)</f>
        <v>9</v>
      </c>
      <c r="K79" s="20">
        <f>SUM(K45:K53)</f>
        <v>72</v>
      </c>
      <c r="L79" s="20">
        <f>SUM(L45:L53)</f>
        <v>101</v>
      </c>
      <c r="M79" s="33">
        <f t="shared" si="8"/>
        <v>12.5</v>
      </c>
      <c r="N79" s="40">
        <v>4.0000000000000001E-8</v>
      </c>
    </row>
    <row r="80" spans="1:56">
      <c r="A80" s="20" t="s">
        <v>42</v>
      </c>
      <c r="C80" s="20" t="s">
        <v>43</v>
      </c>
      <c r="D80" s="20" t="s">
        <v>51</v>
      </c>
      <c r="E80" s="20" t="s">
        <v>54</v>
      </c>
      <c r="F80" s="20" t="s">
        <v>54</v>
      </c>
      <c r="I80" s="20">
        <f t="shared" si="7"/>
        <v>21</v>
      </c>
      <c r="J80" s="20">
        <f>SUM(J54:J57)</f>
        <v>0</v>
      </c>
      <c r="K80" s="20">
        <f>SUM(K54:K57)</f>
        <v>21</v>
      </c>
      <c r="L80" s="20">
        <f>SUM(L54:L57)</f>
        <v>49</v>
      </c>
      <c r="M80" s="33">
        <f t="shared" si="8"/>
        <v>0</v>
      </c>
      <c r="N80" s="40">
        <v>1.8700000000000001E-6</v>
      </c>
    </row>
    <row r="81" spans="1:13">
      <c r="A81" s="32" t="s">
        <v>42</v>
      </c>
      <c r="B81" s="32"/>
      <c r="C81" s="29" t="s">
        <v>43</v>
      </c>
      <c r="D81" s="32" t="s">
        <v>51</v>
      </c>
      <c r="E81" s="32" t="s">
        <v>55</v>
      </c>
      <c r="F81" s="32" t="s">
        <v>50</v>
      </c>
      <c r="G81" s="29"/>
      <c r="H81" s="29"/>
      <c r="I81" s="20">
        <f t="shared" si="7"/>
        <v>38</v>
      </c>
      <c r="J81" s="29">
        <f>SUM(J58:J65)</f>
        <v>45</v>
      </c>
      <c r="K81" s="29">
        <f>SUM(K58:K65)</f>
        <v>83</v>
      </c>
      <c r="L81" s="29">
        <f>SUM(L58:L65)</f>
        <v>99</v>
      </c>
      <c r="M81" s="44">
        <f t="shared" si="8"/>
        <v>54.216867469879517</v>
      </c>
    </row>
    <row r="92" spans="1:13">
      <c r="A92" s="3"/>
      <c r="B92" s="3"/>
      <c r="D92" s="3"/>
      <c r="E92" s="3"/>
      <c r="F92" s="3"/>
      <c r="G92" s="8"/>
      <c r="H92" s="8"/>
      <c r="I92" s="3"/>
      <c r="J92" s="3"/>
      <c r="K92" s="3"/>
      <c r="L92" s="3"/>
      <c r="M92" s="11"/>
    </row>
    <row r="93" spans="1:13">
      <c r="A93" s="3"/>
      <c r="B93" s="3"/>
      <c r="D93" s="3"/>
      <c r="E93" s="3"/>
      <c r="F93" s="3"/>
      <c r="G93" s="8"/>
      <c r="H93" s="8"/>
      <c r="I93" s="3"/>
      <c r="J93" s="3"/>
      <c r="K93" s="3"/>
      <c r="L93" s="3"/>
      <c r="M93" s="11"/>
    </row>
    <row r="96" spans="1:13">
      <c r="A96" s="3"/>
    </row>
  </sheetData>
  <sortState xmlns:xlrd2="http://schemas.microsoft.com/office/spreadsheetml/2017/richdata2" ref="A4:M65">
    <sortCondition ref="D4:D65"/>
    <sortCondition ref="E4:E65"/>
    <sortCondition ref="F4:F65"/>
  </sortState>
  <mergeCells count="2">
    <mergeCell ref="A67:BD67"/>
    <mergeCell ref="A2:XF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69CFF-940D-1543-A4D9-85CAAE70BEB4}">
  <dimension ref="A1:J95"/>
  <sheetViews>
    <sheetView workbookViewId="0">
      <pane ySplit="1" topLeftCell="A2" activePane="bottomLeft" state="frozen"/>
      <selection pane="bottomLeft" activeCell="H77" sqref="H77"/>
    </sheetView>
  </sheetViews>
  <sheetFormatPr baseColWidth="10" defaultColWidth="10.83203125" defaultRowHeight="16"/>
  <cols>
    <col min="1" max="1" width="22.6640625" style="3" customWidth="1"/>
    <col min="2" max="2" width="26.33203125" style="3" customWidth="1"/>
    <col min="3" max="3" width="35.33203125" style="3" customWidth="1"/>
    <col min="4" max="4" width="10.83203125" style="3"/>
    <col min="5" max="5" width="28" style="3" customWidth="1"/>
    <col min="6" max="7" width="10.83203125" style="3"/>
    <col min="8" max="8" width="15.83203125" style="3" customWidth="1"/>
    <col min="9" max="16384" width="10.83203125" style="3"/>
  </cols>
  <sheetData>
    <row r="1" spans="1:9" s="2" customFormat="1">
      <c r="A1" s="2" t="s">
        <v>64</v>
      </c>
      <c r="B1" s="2" t="s">
        <v>28</v>
      </c>
      <c r="C1" s="2" t="s">
        <v>65</v>
      </c>
      <c r="E1" s="2" t="s">
        <v>66</v>
      </c>
      <c r="F1" s="2" t="s">
        <v>6</v>
      </c>
      <c r="G1" s="2" t="s">
        <v>67</v>
      </c>
      <c r="H1" s="2" t="s">
        <v>68</v>
      </c>
      <c r="I1" s="2" t="s">
        <v>69</v>
      </c>
    </row>
    <row r="2" spans="1:9">
      <c r="A2" s="3" t="s">
        <v>70</v>
      </c>
      <c r="B2" s="18" t="s">
        <v>71</v>
      </c>
      <c r="C2" s="3" t="s">
        <v>72</v>
      </c>
      <c r="D2" s="4">
        <v>43826</v>
      </c>
      <c r="E2" s="3" t="s">
        <v>73</v>
      </c>
      <c r="F2" s="3">
        <v>13</v>
      </c>
      <c r="G2" s="3">
        <v>56</v>
      </c>
      <c r="H2" s="11">
        <f>100*(F2/G2)</f>
        <v>23.214285714285715</v>
      </c>
    </row>
    <row r="3" spans="1:9">
      <c r="A3" s="3" t="s">
        <v>70</v>
      </c>
      <c r="B3" s="18" t="s">
        <v>71</v>
      </c>
      <c r="C3" s="3" t="s">
        <v>72</v>
      </c>
      <c r="D3" s="4">
        <v>44180</v>
      </c>
      <c r="E3" s="3" t="s">
        <v>73</v>
      </c>
      <c r="F3" s="3">
        <v>20</v>
      </c>
      <c r="G3" s="3">
        <v>49</v>
      </c>
      <c r="H3" s="11">
        <f t="shared" ref="H3:H68" si="0">100*(F3/G3)</f>
        <v>40.816326530612244</v>
      </c>
      <c r="I3" s="3">
        <v>14</v>
      </c>
    </row>
    <row r="4" spans="1:9">
      <c r="A4" s="3" t="s">
        <v>70</v>
      </c>
      <c r="B4" s="18" t="s">
        <v>71</v>
      </c>
      <c r="C4" s="3" t="s">
        <v>72</v>
      </c>
      <c r="D4" s="4">
        <v>44180</v>
      </c>
      <c r="E4" s="3" t="s">
        <v>73</v>
      </c>
      <c r="F4" s="3">
        <v>6</v>
      </c>
      <c r="G4" s="3">
        <v>16</v>
      </c>
      <c r="H4" s="11">
        <f t="shared" si="0"/>
        <v>37.5</v>
      </c>
      <c r="I4" s="3">
        <v>20</v>
      </c>
    </row>
    <row r="5" spans="1:9">
      <c r="A5" s="3" t="s">
        <v>74</v>
      </c>
      <c r="B5" s="18" t="s">
        <v>75</v>
      </c>
      <c r="C5" s="3" t="s">
        <v>76</v>
      </c>
      <c r="D5" s="4">
        <v>43826</v>
      </c>
      <c r="E5" s="3" t="s">
        <v>73</v>
      </c>
      <c r="F5" s="3">
        <f>3+2</f>
        <v>5</v>
      </c>
      <c r="G5" s="3">
        <v>8</v>
      </c>
      <c r="H5" s="11">
        <f t="shared" si="0"/>
        <v>62.5</v>
      </c>
      <c r="I5" s="3">
        <v>12</v>
      </c>
    </row>
    <row r="6" spans="1:9">
      <c r="A6" s="3" t="s">
        <v>74</v>
      </c>
      <c r="B6" s="18" t="s">
        <v>75</v>
      </c>
      <c r="C6" s="3" t="s">
        <v>76</v>
      </c>
      <c r="D6" s="4">
        <v>43826</v>
      </c>
      <c r="E6" s="3" t="s">
        <v>73</v>
      </c>
      <c r="F6" s="3">
        <f>2+5</f>
        <v>7</v>
      </c>
      <c r="G6" s="3">
        <f>4+5</f>
        <v>9</v>
      </c>
      <c r="H6" s="11">
        <f t="shared" si="0"/>
        <v>77.777777777777786</v>
      </c>
      <c r="I6" s="3">
        <v>12</v>
      </c>
    </row>
    <row r="7" spans="1:9">
      <c r="A7" s="3" t="s">
        <v>77</v>
      </c>
      <c r="B7" s="18" t="s">
        <v>78</v>
      </c>
      <c r="C7" s="3" t="s">
        <v>79</v>
      </c>
      <c r="E7" s="3" t="s">
        <v>80</v>
      </c>
      <c r="F7" s="3">
        <v>2</v>
      </c>
      <c r="G7" s="3">
        <v>6</v>
      </c>
      <c r="H7" s="11">
        <f t="shared" si="0"/>
        <v>33.333333333333329</v>
      </c>
    </row>
    <row r="8" spans="1:9">
      <c r="A8" s="3" t="s">
        <v>77</v>
      </c>
      <c r="B8" s="18" t="s">
        <v>81</v>
      </c>
      <c r="C8" s="3" t="s">
        <v>82</v>
      </c>
      <c r="E8" s="3" t="s">
        <v>73</v>
      </c>
      <c r="F8" s="3">
        <v>5</v>
      </c>
      <c r="G8" s="3">
        <v>15</v>
      </c>
      <c r="H8" s="11">
        <f t="shared" si="0"/>
        <v>33.333333333333329</v>
      </c>
    </row>
    <row r="9" spans="1:9">
      <c r="A9" s="3" t="s">
        <v>77</v>
      </c>
      <c r="B9" s="18" t="s">
        <v>83</v>
      </c>
      <c r="C9" s="3" t="s">
        <v>84</v>
      </c>
      <c r="E9" s="3" t="s">
        <v>73</v>
      </c>
      <c r="F9" s="3">
        <v>6</v>
      </c>
      <c r="G9" s="3">
        <v>45</v>
      </c>
      <c r="H9" s="11">
        <f t="shared" si="0"/>
        <v>13.333333333333334</v>
      </c>
    </row>
    <row r="10" spans="1:9">
      <c r="A10" s="3" t="s">
        <v>85</v>
      </c>
      <c r="B10" s="18" t="s">
        <v>86</v>
      </c>
      <c r="C10" s="3" t="s">
        <v>87</v>
      </c>
      <c r="E10" s="3" t="s">
        <v>88</v>
      </c>
      <c r="F10" s="3">
        <v>4</v>
      </c>
      <c r="G10" s="3">
        <v>14</v>
      </c>
      <c r="H10" s="11">
        <f t="shared" si="0"/>
        <v>28.571428571428569</v>
      </c>
    </row>
    <row r="11" spans="1:9">
      <c r="A11" s="3" t="s">
        <v>85</v>
      </c>
      <c r="B11" s="18" t="s">
        <v>89</v>
      </c>
      <c r="C11" s="3" t="s">
        <v>90</v>
      </c>
      <c r="D11" s="4">
        <v>43816</v>
      </c>
      <c r="E11" s="3" t="s">
        <v>91</v>
      </c>
      <c r="F11" s="3">
        <f>1+2+2+1+3+5+2</f>
        <v>16</v>
      </c>
      <c r="G11" s="3">
        <f>9+9+9+10+10+11+10</f>
        <v>68</v>
      </c>
      <c r="H11" s="11">
        <f t="shared" si="0"/>
        <v>23.52941176470588</v>
      </c>
      <c r="I11" s="3">
        <v>14</v>
      </c>
    </row>
    <row r="12" spans="1:9">
      <c r="A12" s="3" t="s">
        <v>85</v>
      </c>
      <c r="B12" s="18" t="s">
        <v>89</v>
      </c>
      <c r="C12" s="3" t="s">
        <v>90</v>
      </c>
      <c r="D12" s="4">
        <v>43816</v>
      </c>
      <c r="E12" s="3" t="s">
        <v>91</v>
      </c>
      <c r="F12" s="3">
        <f>1</f>
        <v>1</v>
      </c>
      <c r="G12" s="3">
        <f>10</f>
        <v>10</v>
      </c>
      <c r="H12" s="11">
        <f t="shared" si="0"/>
        <v>10</v>
      </c>
      <c r="I12" s="3">
        <v>21</v>
      </c>
    </row>
    <row r="13" spans="1:9">
      <c r="A13" s="3" t="s">
        <v>85</v>
      </c>
      <c r="B13" s="18" t="s">
        <v>89</v>
      </c>
      <c r="C13" s="3" t="s">
        <v>90</v>
      </c>
      <c r="D13" s="4">
        <v>43816</v>
      </c>
      <c r="E13" s="3" t="s">
        <v>91</v>
      </c>
      <c r="F13" s="3">
        <f>6+7+2+8+8</f>
        <v>31</v>
      </c>
      <c r="G13" s="3">
        <f>10+8+10+14+13</f>
        <v>55</v>
      </c>
      <c r="H13" s="11">
        <f t="shared" si="0"/>
        <v>56.36363636363636</v>
      </c>
      <c r="I13" s="3">
        <v>21</v>
      </c>
    </row>
    <row r="14" spans="1:9">
      <c r="A14" s="3" t="s">
        <v>85</v>
      </c>
      <c r="B14" s="18" t="s">
        <v>92</v>
      </c>
      <c r="C14" s="3" t="s">
        <v>93</v>
      </c>
      <c r="E14" s="3" t="s">
        <v>94</v>
      </c>
      <c r="F14" s="3">
        <v>12</v>
      </c>
      <c r="G14" s="3">
        <v>69</v>
      </c>
      <c r="H14" s="11">
        <f t="shared" si="0"/>
        <v>17.391304347826086</v>
      </c>
    </row>
    <row r="15" spans="1:9">
      <c r="A15" s="3" t="s">
        <v>85</v>
      </c>
      <c r="B15" s="18" t="s">
        <v>95</v>
      </c>
      <c r="C15" s="3" t="s">
        <v>96</v>
      </c>
      <c r="E15" s="3" t="s">
        <v>73</v>
      </c>
      <c r="F15" s="3">
        <v>31</v>
      </c>
      <c r="G15" s="3">
        <v>55</v>
      </c>
      <c r="H15" s="11">
        <f t="shared" si="0"/>
        <v>56.36363636363636</v>
      </c>
    </row>
    <row r="16" spans="1:9">
      <c r="A16" s="3" t="s">
        <v>85</v>
      </c>
      <c r="B16" s="18" t="s">
        <v>97</v>
      </c>
      <c r="C16" s="3" t="s">
        <v>98</v>
      </c>
      <c r="D16" s="4">
        <v>44200</v>
      </c>
      <c r="E16" s="3" t="s">
        <v>73</v>
      </c>
      <c r="F16" s="3">
        <v>3</v>
      </c>
      <c r="G16" s="3">
        <v>23</v>
      </c>
      <c r="H16" s="11">
        <f t="shared" si="0"/>
        <v>13.043478260869565</v>
      </c>
      <c r="I16" s="3">
        <v>18</v>
      </c>
    </row>
    <row r="17" spans="1:10">
      <c r="A17" s="3" t="s">
        <v>85</v>
      </c>
      <c r="B17" s="18" t="s">
        <v>97</v>
      </c>
      <c r="C17" s="3" t="s">
        <v>98</v>
      </c>
      <c r="D17" s="4">
        <v>44210</v>
      </c>
      <c r="E17" s="3" t="s">
        <v>73</v>
      </c>
      <c r="F17" s="3">
        <v>5</v>
      </c>
      <c r="G17" s="3">
        <v>8</v>
      </c>
      <c r="H17" s="11">
        <f t="shared" si="0"/>
        <v>62.5</v>
      </c>
      <c r="I17" s="3">
        <v>27</v>
      </c>
    </row>
    <row r="18" spans="1:10">
      <c r="A18" s="3" t="s">
        <v>85</v>
      </c>
      <c r="B18" s="18" t="s">
        <v>99</v>
      </c>
      <c r="C18" s="3" t="s">
        <v>100</v>
      </c>
      <c r="D18" s="4">
        <v>44180</v>
      </c>
      <c r="E18" s="3" t="s">
        <v>73</v>
      </c>
      <c r="F18" s="3">
        <v>1</v>
      </c>
      <c r="G18" s="3">
        <v>3</v>
      </c>
      <c r="H18" s="11">
        <f t="shared" si="0"/>
        <v>33.333333333333329</v>
      </c>
      <c r="I18" s="3">
        <v>19</v>
      </c>
    </row>
    <row r="19" spans="1:10">
      <c r="A19" s="3" t="s">
        <v>85</v>
      </c>
      <c r="B19" s="18" t="s">
        <v>99</v>
      </c>
      <c r="C19" s="3" t="s">
        <v>100</v>
      </c>
      <c r="D19" s="4">
        <v>44181</v>
      </c>
      <c r="E19" s="3" t="s">
        <v>73</v>
      </c>
      <c r="F19" s="3">
        <v>2</v>
      </c>
      <c r="G19" s="3">
        <v>5</v>
      </c>
      <c r="H19" s="11">
        <f t="shared" si="0"/>
        <v>40</v>
      </c>
      <c r="I19" s="3">
        <v>19</v>
      </c>
    </row>
    <row r="20" spans="1:10">
      <c r="A20" s="3" t="s">
        <v>85</v>
      </c>
      <c r="B20" s="18" t="s">
        <v>101</v>
      </c>
      <c r="C20" s="3" t="s">
        <v>102</v>
      </c>
      <c r="D20" s="4">
        <v>44186</v>
      </c>
      <c r="E20" s="3" t="s">
        <v>73</v>
      </c>
      <c r="F20" s="3">
        <v>16</v>
      </c>
      <c r="G20" s="3">
        <v>29</v>
      </c>
      <c r="H20" s="11">
        <f t="shared" si="0"/>
        <v>55.172413793103445</v>
      </c>
      <c r="I20" s="3">
        <v>18</v>
      </c>
    </row>
    <row r="21" spans="1:10">
      <c r="A21" s="3" t="s">
        <v>85</v>
      </c>
      <c r="B21" s="18" t="s">
        <v>101</v>
      </c>
      <c r="C21" s="3" t="s">
        <v>102</v>
      </c>
      <c r="D21" s="4">
        <v>44186</v>
      </c>
      <c r="E21" s="3" t="s">
        <v>73</v>
      </c>
      <c r="F21" s="3">
        <v>4</v>
      </c>
      <c r="G21" s="3">
        <v>40</v>
      </c>
      <c r="H21" s="11">
        <f t="shared" si="0"/>
        <v>10</v>
      </c>
      <c r="I21" s="3">
        <v>14</v>
      </c>
    </row>
    <row r="22" spans="1:10">
      <c r="A22" s="3" t="s">
        <v>103</v>
      </c>
      <c r="B22" s="18" t="s">
        <v>104</v>
      </c>
      <c r="C22" s="3" t="s">
        <v>105</v>
      </c>
      <c r="D22" s="4">
        <v>43816</v>
      </c>
      <c r="E22" s="3" t="s">
        <v>73</v>
      </c>
      <c r="F22" s="3">
        <f>5+3+5+1+3</f>
        <v>17</v>
      </c>
      <c r="G22" s="3">
        <f>7+5+9+6+7</f>
        <v>34</v>
      </c>
      <c r="H22" s="11">
        <f t="shared" si="0"/>
        <v>50</v>
      </c>
      <c r="I22" s="3">
        <v>14</v>
      </c>
    </row>
    <row r="23" spans="1:10">
      <c r="A23" s="3" t="s">
        <v>103</v>
      </c>
      <c r="B23" s="18" t="s">
        <v>104</v>
      </c>
      <c r="C23" s="3" t="s">
        <v>105</v>
      </c>
      <c r="D23" s="4">
        <v>43816</v>
      </c>
      <c r="E23" s="3" t="s">
        <v>73</v>
      </c>
      <c r="F23" s="3">
        <f>1</f>
        <v>1</v>
      </c>
      <c r="G23" s="3">
        <f>6</f>
        <v>6</v>
      </c>
      <c r="H23" s="11">
        <f t="shared" si="0"/>
        <v>16.666666666666664</v>
      </c>
      <c r="I23" s="3">
        <v>14</v>
      </c>
    </row>
    <row r="24" spans="1:10">
      <c r="A24" s="3" t="s">
        <v>103</v>
      </c>
      <c r="B24" s="18" t="s">
        <v>106</v>
      </c>
      <c r="C24" s="3" t="s">
        <v>107</v>
      </c>
      <c r="E24" s="3" t="s">
        <v>73</v>
      </c>
      <c r="F24" s="3">
        <v>2</v>
      </c>
      <c r="G24" s="3">
        <v>15</v>
      </c>
      <c r="H24" s="11">
        <f t="shared" si="0"/>
        <v>13.333333333333334</v>
      </c>
      <c r="I24" s="3">
        <v>7</v>
      </c>
    </row>
    <row r="25" spans="1:10">
      <c r="A25" s="3" t="s">
        <v>103</v>
      </c>
      <c r="B25" s="18" t="s">
        <v>108</v>
      </c>
      <c r="C25" s="3" t="s">
        <v>109</v>
      </c>
      <c r="D25" s="4">
        <v>43816</v>
      </c>
      <c r="E25" s="3" t="s">
        <v>73</v>
      </c>
      <c r="F25" s="3">
        <v>2</v>
      </c>
      <c r="G25" s="3">
        <v>16</v>
      </c>
      <c r="H25" s="11">
        <f t="shared" si="0"/>
        <v>12.5</v>
      </c>
      <c r="I25" s="3">
        <v>14</v>
      </c>
    </row>
    <row r="26" spans="1:10">
      <c r="A26" s="3" t="s">
        <v>110</v>
      </c>
      <c r="B26" s="18" t="s">
        <v>111</v>
      </c>
      <c r="C26" s="3" t="s">
        <v>112</v>
      </c>
      <c r="D26" s="4">
        <v>43819</v>
      </c>
      <c r="E26" s="3" t="s">
        <v>73</v>
      </c>
      <c r="F26" s="3">
        <f>2+3+2+1+3+1</f>
        <v>12</v>
      </c>
      <c r="G26" s="3">
        <f>5+6+5+5+6+5</f>
        <v>32</v>
      </c>
      <c r="H26" s="11">
        <f t="shared" si="0"/>
        <v>37.5</v>
      </c>
      <c r="I26" s="3">
        <v>17</v>
      </c>
    </row>
    <row r="27" spans="1:10">
      <c r="A27" s="3" t="s">
        <v>110</v>
      </c>
      <c r="B27" s="18" t="s">
        <v>111</v>
      </c>
      <c r="C27" s="3" t="s">
        <v>112</v>
      </c>
      <c r="D27" s="4">
        <v>43826</v>
      </c>
      <c r="E27" s="3" t="s">
        <v>73</v>
      </c>
      <c r="F27" s="3">
        <f>2+2</f>
        <v>4</v>
      </c>
      <c r="G27" s="3">
        <f>3+4</f>
        <v>7</v>
      </c>
      <c r="H27" s="11">
        <f t="shared" si="0"/>
        <v>57.142857142857139</v>
      </c>
      <c r="I27" s="3">
        <v>12</v>
      </c>
    </row>
    <row r="28" spans="1:10">
      <c r="A28" s="3" t="s">
        <v>110</v>
      </c>
      <c r="B28" s="18" t="s">
        <v>113</v>
      </c>
      <c r="C28" s="3" t="s">
        <v>114</v>
      </c>
      <c r="D28" s="4">
        <v>44217</v>
      </c>
      <c r="E28" s="3" t="s">
        <v>73</v>
      </c>
      <c r="F28" s="3">
        <v>1</v>
      </c>
      <c r="G28" s="3">
        <v>7</v>
      </c>
      <c r="H28" s="11">
        <f t="shared" si="0"/>
        <v>14.285714285714285</v>
      </c>
      <c r="I28" s="3">
        <v>41</v>
      </c>
    </row>
    <row r="29" spans="1:10">
      <c r="A29" s="3" t="s">
        <v>115</v>
      </c>
      <c r="B29" s="18" t="s">
        <v>116</v>
      </c>
      <c r="C29" s="3" t="s">
        <v>117</v>
      </c>
      <c r="D29" s="4">
        <v>44132</v>
      </c>
      <c r="E29" s="3" t="s">
        <v>73</v>
      </c>
      <c r="F29" s="3">
        <v>12</v>
      </c>
      <c r="G29" s="3">
        <v>30</v>
      </c>
      <c r="H29" s="11">
        <f t="shared" si="0"/>
        <v>40</v>
      </c>
      <c r="I29" s="3">
        <v>14</v>
      </c>
    </row>
    <row r="30" spans="1:10">
      <c r="A30" s="3" t="s">
        <v>115</v>
      </c>
      <c r="B30" s="18" t="s">
        <v>118</v>
      </c>
      <c r="C30" s="3" t="s">
        <v>119</v>
      </c>
      <c r="D30" s="4">
        <v>44235</v>
      </c>
      <c r="E30" s="3" t="s">
        <v>73</v>
      </c>
      <c r="F30" s="3">
        <v>5</v>
      </c>
      <c r="G30" s="3">
        <v>12</v>
      </c>
      <c r="H30" s="11">
        <f t="shared" si="0"/>
        <v>41.666666666666671</v>
      </c>
      <c r="I30" s="3">
        <v>14</v>
      </c>
    </row>
    <row r="31" spans="1:10">
      <c r="A31" s="3" t="s">
        <v>115</v>
      </c>
      <c r="B31" s="18" t="s">
        <v>120</v>
      </c>
      <c r="C31" s="3" t="s">
        <v>121</v>
      </c>
      <c r="D31" s="4">
        <v>44153</v>
      </c>
      <c r="E31" s="3" t="s">
        <v>73</v>
      </c>
      <c r="F31" s="3">
        <v>2</v>
      </c>
      <c r="G31" s="3">
        <v>6</v>
      </c>
      <c r="H31" s="11">
        <f t="shared" si="0"/>
        <v>33.333333333333329</v>
      </c>
      <c r="I31" s="3">
        <v>12</v>
      </c>
    </row>
    <row r="32" spans="1:10">
      <c r="A32" s="3" t="s">
        <v>122</v>
      </c>
      <c r="B32" s="19" t="s">
        <v>123</v>
      </c>
      <c r="C32" s="7" t="s">
        <v>124</v>
      </c>
      <c r="D32" s="5">
        <v>43678</v>
      </c>
      <c r="E32" s="7" t="s">
        <v>125</v>
      </c>
      <c r="F32" s="7">
        <v>9</v>
      </c>
      <c r="G32" s="7">
        <v>22</v>
      </c>
      <c r="H32" s="11">
        <f t="shared" si="0"/>
        <v>40.909090909090914</v>
      </c>
      <c r="I32" s="7">
        <v>14</v>
      </c>
      <c r="J32" s="7"/>
    </row>
    <row r="33" spans="1:10">
      <c r="A33" s="3" t="s">
        <v>122</v>
      </c>
      <c r="B33" s="19" t="s">
        <v>123</v>
      </c>
      <c r="C33" s="7" t="s">
        <v>124</v>
      </c>
      <c r="D33" s="5">
        <v>43698</v>
      </c>
      <c r="E33" s="7" t="s">
        <v>125</v>
      </c>
      <c r="F33" s="7">
        <v>6</v>
      </c>
      <c r="G33" s="7">
        <v>21</v>
      </c>
      <c r="H33" s="11">
        <f t="shared" si="0"/>
        <v>28.571428571428569</v>
      </c>
      <c r="I33" s="7">
        <v>7</v>
      </c>
      <c r="J33" s="7"/>
    </row>
    <row r="34" spans="1:10">
      <c r="A34" s="3" t="s">
        <v>122</v>
      </c>
      <c r="B34" s="19" t="s">
        <v>123</v>
      </c>
      <c r="C34" s="7" t="s">
        <v>124</v>
      </c>
      <c r="D34" s="5">
        <v>43760</v>
      </c>
      <c r="E34" s="7" t="s">
        <v>125</v>
      </c>
      <c r="F34" s="7">
        <v>19</v>
      </c>
      <c r="G34" s="7">
        <v>38</v>
      </c>
      <c r="H34" s="11">
        <f t="shared" si="0"/>
        <v>50</v>
      </c>
      <c r="I34" s="7">
        <v>5</v>
      </c>
      <c r="J34" s="7"/>
    </row>
    <row r="35" spans="1:10">
      <c r="A35" s="3" t="s">
        <v>122</v>
      </c>
      <c r="B35" s="19" t="s">
        <v>123</v>
      </c>
      <c r="C35" s="7" t="s">
        <v>124</v>
      </c>
      <c r="D35" s="5">
        <v>43810</v>
      </c>
      <c r="E35" s="7" t="s">
        <v>125</v>
      </c>
      <c r="F35" s="7">
        <v>11</v>
      </c>
      <c r="G35" s="7">
        <v>24</v>
      </c>
      <c r="H35" s="11">
        <f t="shared" si="0"/>
        <v>45.833333333333329</v>
      </c>
      <c r="I35" s="7">
        <v>5</v>
      </c>
      <c r="J35" s="7"/>
    </row>
    <row r="36" spans="1:10">
      <c r="A36" s="3" t="s">
        <v>122</v>
      </c>
      <c r="B36" s="18" t="s">
        <v>126</v>
      </c>
      <c r="C36" s="3" t="s">
        <v>42</v>
      </c>
      <c r="D36" s="4">
        <v>43684</v>
      </c>
      <c r="E36" s="3" t="s">
        <v>46</v>
      </c>
      <c r="F36" s="3">
        <f>2+4</f>
        <v>6</v>
      </c>
      <c r="G36" s="3">
        <f>3+15</f>
        <v>18</v>
      </c>
      <c r="H36" s="11">
        <f t="shared" si="0"/>
        <v>33.333333333333329</v>
      </c>
      <c r="I36" s="3">
        <v>9</v>
      </c>
    </row>
    <row r="37" spans="1:10">
      <c r="A37" s="3" t="s">
        <v>122</v>
      </c>
      <c r="B37" s="18" t="s">
        <v>126</v>
      </c>
      <c r="C37" s="3" t="s">
        <v>42</v>
      </c>
      <c r="D37" s="4">
        <v>43684</v>
      </c>
      <c r="E37" s="3" t="s">
        <v>127</v>
      </c>
      <c r="F37" s="3">
        <f>4+6</f>
        <v>10</v>
      </c>
      <c r="G37" s="3">
        <f>17+20</f>
        <v>37</v>
      </c>
      <c r="H37" s="11">
        <f t="shared" si="0"/>
        <v>27.027027027027028</v>
      </c>
      <c r="I37" s="3">
        <v>9</v>
      </c>
    </row>
    <row r="38" spans="1:10">
      <c r="A38" s="3" t="s">
        <v>122</v>
      </c>
      <c r="B38" s="18" t="s">
        <v>126</v>
      </c>
      <c r="C38" s="3" t="s">
        <v>42</v>
      </c>
      <c r="D38" s="4">
        <v>43698</v>
      </c>
      <c r="E38" s="3" t="s">
        <v>46</v>
      </c>
      <c r="F38" s="3">
        <f>7+4</f>
        <v>11</v>
      </c>
      <c r="G38" s="3">
        <f>12+13</f>
        <v>25</v>
      </c>
      <c r="H38" s="11">
        <f t="shared" si="0"/>
        <v>44</v>
      </c>
      <c r="I38" s="3">
        <v>7</v>
      </c>
    </row>
    <row r="39" spans="1:10">
      <c r="A39" s="3" t="s">
        <v>122</v>
      </c>
      <c r="B39" s="18" t="s">
        <v>126</v>
      </c>
      <c r="C39" s="3" t="s">
        <v>42</v>
      </c>
      <c r="D39" s="4">
        <v>43698</v>
      </c>
      <c r="E39" s="3" t="s">
        <v>127</v>
      </c>
      <c r="F39" s="3">
        <f>8+6</f>
        <v>14</v>
      </c>
      <c r="G39" s="3">
        <f>13+15</f>
        <v>28</v>
      </c>
      <c r="H39" s="11">
        <f t="shared" si="0"/>
        <v>50</v>
      </c>
      <c r="I39" s="3">
        <v>7</v>
      </c>
    </row>
    <row r="40" spans="1:10">
      <c r="A40" s="3" t="s">
        <v>122</v>
      </c>
      <c r="B40" s="18" t="s">
        <v>126</v>
      </c>
      <c r="C40" s="3" t="s">
        <v>42</v>
      </c>
      <c r="D40" s="4">
        <v>43656</v>
      </c>
      <c r="E40" s="3" t="s">
        <v>128</v>
      </c>
      <c r="F40" s="3">
        <v>64</v>
      </c>
      <c r="G40" s="3">
        <v>120</v>
      </c>
      <c r="H40" s="11">
        <f t="shared" si="0"/>
        <v>53.333333333333336</v>
      </c>
    </row>
    <row r="41" spans="1:10">
      <c r="A41" s="3" t="s">
        <v>122</v>
      </c>
      <c r="B41" s="18" t="s">
        <v>126</v>
      </c>
      <c r="C41" s="9" t="s">
        <v>42</v>
      </c>
      <c r="E41" s="3" t="s">
        <v>128</v>
      </c>
      <c r="F41" s="9">
        <v>13</v>
      </c>
      <c r="G41" s="9">
        <v>20</v>
      </c>
      <c r="H41" s="11">
        <f t="shared" si="0"/>
        <v>65</v>
      </c>
      <c r="I41" s="9">
        <v>7</v>
      </c>
    </row>
    <row r="42" spans="1:10">
      <c r="A42" s="3" t="s">
        <v>122</v>
      </c>
      <c r="B42" s="18" t="s">
        <v>126</v>
      </c>
      <c r="C42" s="9" t="s">
        <v>42</v>
      </c>
      <c r="E42" s="3" t="s">
        <v>128</v>
      </c>
      <c r="F42" s="9">
        <v>10</v>
      </c>
      <c r="G42" s="9">
        <v>20</v>
      </c>
      <c r="H42" s="11">
        <f t="shared" si="0"/>
        <v>50</v>
      </c>
      <c r="I42" s="9">
        <v>7</v>
      </c>
    </row>
    <row r="43" spans="1:10">
      <c r="A43" s="3" t="s">
        <v>122</v>
      </c>
      <c r="B43" s="18" t="s">
        <v>126</v>
      </c>
      <c r="C43" s="9" t="s">
        <v>42</v>
      </c>
      <c r="E43" s="3" t="s">
        <v>128</v>
      </c>
      <c r="F43" s="9">
        <v>11</v>
      </c>
      <c r="G43" s="9">
        <v>20</v>
      </c>
      <c r="H43" s="11">
        <f t="shared" si="0"/>
        <v>55.000000000000007</v>
      </c>
      <c r="I43" s="9">
        <v>7</v>
      </c>
    </row>
    <row r="44" spans="1:10">
      <c r="A44" s="3" t="s">
        <v>122</v>
      </c>
      <c r="B44" s="18" t="s">
        <v>126</v>
      </c>
      <c r="C44" s="9" t="s">
        <v>42</v>
      </c>
      <c r="E44" s="3" t="s">
        <v>128</v>
      </c>
      <c r="F44" s="9">
        <v>9</v>
      </c>
      <c r="G44" s="9">
        <v>20</v>
      </c>
      <c r="H44" s="11">
        <f t="shared" si="0"/>
        <v>45</v>
      </c>
      <c r="I44" s="9">
        <v>7</v>
      </c>
    </row>
    <row r="45" spans="1:10">
      <c r="A45" s="3" t="s">
        <v>122</v>
      </c>
      <c r="B45" s="18" t="s">
        <v>126</v>
      </c>
      <c r="C45" s="9" t="s">
        <v>42</v>
      </c>
      <c r="E45" s="3" t="s">
        <v>128</v>
      </c>
      <c r="F45" s="9">
        <v>9</v>
      </c>
      <c r="G45" s="9">
        <v>20</v>
      </c>
      <c r="H45" s="11">
        <f t="shared" si="0"/>
        <v>45</v>
      </c>
      <c r="I45" s="9">
        <v>7</v>
      </c>
    </row>
    <row r="46" spans="1:10">
      <c r="A46" s="3" t="s">
        <v>122</v>
      </c>
      <c r="B46" s="18" t="s">
        <v>126</v>
      </c>
      <c r="C46" s="9" t="s">
        <v>42</v>
      </c>
      <c r="E46" s="3" t="s">
        <v>128</v>
      </c>
      <c r="F46" s="9">
        <v>12</v>
      </c>
      <c r="G46" s="9">
        <v>20</v>
      </c>
      <c r="H46" s="11">
        <f t="shared" si="0"/>
        <v>60</v>
      </c>
      <c r="I46" s="9">
        <v>7</v>
      </c>
    </row>
    <row r="47" spans="1:10">
      <c r="A47" s="3" t="s">
        <v>122</v>
      </c>
      <c r="B47" s="18" t="s">
        <v>129</v>
      </c>
      <c r="C47" s="3" t="s">
        <v>130</v>
      </c>
      <c r="E47" s="3" t="s">
        <v>131</v>
      </c>
      <c r="F47" s="3">
        <v>69</v>
      </c>
      <c r="G47" s="3">
        <v>140</v>
      </c>
      <c r="H47" s="11">
        <f t="shared" si="0"/>
        <v>49.285714285714292</v>
      </c>
    </row>
    <row r="48" spans="1:10">
      <c r="A48" s="3" t="s">
        <v>122</v>
      </c>
      <c r="B48" s="18" t="s">
        <v>132</v>
      </c>
      <c r="C48" s="3" t="s">
        <v>133</v>
      </c>
      <c r="D48" s="4">
        <v>43816</v>
      </c>
      <c r="E48" s="3" t="s">
        <v>73</v>
      </c>
      <c r="F48" s="3">
        <f>1+3</f>
        <v>4</v>
      </c>
      <c r="G48" s="3">
        <f>4+6</f>
        <v>10</v>
      </c>
      <c r="H48" s="11">
        <f t="shared" si="0"/>
        <v>40</v>
      </c>
      <c r="I48" s="3">
        <v>14</v>
      </c>
    </row>
    <row r="49" spans="1:10">
      <c r="A49" s="3" t="s">
        <v>122</v>
      </c>
      <c r="B49" s="18" t="s">
        <v>134</v>
      </c>
      <c r="C49" s="3" t="s">
        <v>135</v>
      </c>
      <c r="D49" s="4">
        <v>44153</v>
      </c>
      <c r="E49" s="3" t="s">
        <v>73</v>
      </c>
      <c r="F49" s="3">
        <v>13</v>
      </c>
      <c r="G49" s="3">
        <v>34</v>
      </c>
      <c r="H49" s="11">
        <f t="shared" si="0"/>
        <v>38.235294117647058</v>
      </c>
      <c r="I49" s="3">
        <v>7</v>
      </c>
    </row>
    <row r="50" spans="1:10">
      <c r="A50" s="3" t="s">
        <v>122</v>
      </c>
      <c r="B50" s="18" t="s">
        <v>136</v>
      </c>
      <c r="C50" s="3" t="s">
        <v>137</v>
      </c>
      <c r="E50" s="3" t="s">
        <v>73</v>
      </c>
      <c r="F50" s="3">
        <v>2</v>
      </c>
      <c r="G50" s="3">
        <v>12</v>
      </c>
      <c r="H50" s="11">
        <f t="shared" si="0"/>
        <v>16.666666666666664</v>
      </c>
    </row>
    <row r="51" spans="1:10">
      <c r="A51" s="3" t="s">
        <v>122</v>
      </c>
      <c r="B51" s="18" t="s">
        <v>138</v>
      </c>
      <c r="C51" s="3" t="s">
        <v>139</v>
      </c>
      <c r="D51" s="4">
        <v>43812</v>
      </c>
      <c r="E51" s="3" t="s">
        <v>73</v>
      </c>
      <c r="F51" s="3">
        <v>3</v>
      </c>
      <c r="G51" s="3">
        <v>8</v>
      </c>
      <c r="H51" s="11">
        <f t="shared" si="0"/>
        <v>37.5</v>
      </c>
      <c r="I51" s="3">
        <v>7</v>
      </c>
    </row>
    <row r="52" spans="1:10">
      <c r="A52" s="3" t="s">
        <v>122</v>
      </c>
      <c r="B52" s="18" t="s">
        <v>140</v>
      </c>
      <c r="C52" s="3" t="s">
        <v>141</v>
      </c>
      <c r="D52" s="4">
        <v>43664</v>
      </c>
      <c r="E52" s="3" t="s">
        <v>142</v>
      </c>
      <c r="F52" s="3">
        <v>1</v>
      </c>
      <c r="G52" s="3">
        <v>5</v>
      </c>
      <c r="H52" s="11">
        <f t="shared" si="0"/>
        <v>20</v>
      </c>
      <c r="I52" s="7">
        <v>7</v>
      </c>
    </row>
    <row r="53" spans="1:10">
      <c r="A53" s="3" t="s">
        <v>122</v>
      </c>
      <c r="B53" s="18" t="s">
        <v>140</v>
      </c>
      <c r="C53" s="3" t="s">
        <v>141</v>
      </c>
      <c r="D53" s="4">
        <v>43812</v>
      </c>
      <c r="E53" s="3" t="s">
        <v>142</v>
      </c>
      <c r="F53" s="3">
        <v>9</v>
      </c>
      <c r="G53" s="3">
        <v>17</v>
      </c>
      <c r="H53" s="11">
        <f t="shared" si="0"/>
        <v>52.941176470588239</v>
      </c>
      <c r="I53" s="3">
        <v>7</v>
      </c>
    </row>
    <row r="54" spans="1:10">
      <c r="A54" s="3" t="s">
        <v>122</v>
      </c>
      <c r="B54" s="19" t="s">
        <v>143</v>
      </c>
      <c r="C54" s="7" t="s">
        <v>144</v>
      </c>
      <c r="D54" s="5">
        <v>43760</v>
      </c>
      <c r="E54" s="7" t="s">
        <v>145</v>
      </c>
      <c r="F54" s="7">
        <v>25</v>
      </c>
      <c r="G54" s="7">
        <v>34</v>
      </c>
      <c r="H54" s="11">
        <f t="shared" si="0"/>
        <v>73.529411764705884</v>
      </c>
      <c r="I54" s="7">
        <v>5</v>
      </c>
      <c r="J54" s="7"/>
    </row>
    <row r="55" spans="1:10">
      <c r="A55" s="3" t="s">
        <v>122</v>
      </c>
      <c r="B55" s="19" t="s">
        <v>143</v>
      </c>
      <c r="C55" s="7" t="s">
        <v>144</v>
      </c>
      <c r="D55" s="5">
        <v>43810</v>
      </c>
      <c r="E55" s="7" t="s">
        <v>145</v>
      </c>
      <c r="F55" s="7">
        <v>17</v>
      </c>
      <c r="G55" s="7">
        <v>20</v>
      </c>
      <c r="H55" s="11">
        <f t="shared" si="0"/>
        <v>85</v>
      </c>
      <c r="I55" s="7">
        <v>5</v>
      </c>
      <c r="J55" s="7"/>
    </row>
    <row r="56" spans="1:10">
      <c r="A56" s="3" t="s">
        <v>122</v>
      </c>
      <c r="B56" s="19" t="s">
        <v>143</v>
      </c>
      <c r="C56" s="7" t="s">
        <v>144</v>
      </c>
      <c r="D56" s="5">
        <v>43698</v>
      </c>
      <c r="E56" s="7" t="s">
        <v>145</v>
      </c>
      <c r="F56" s="7">
        <v>20</v>
      </c>
      <c r="G56" s="7">
        <v>24</v>
      </c>
      <c r="H56" s="11">
        <f t="shared" si="0"/>
        <v>83.333333333333343</v>
      </c>
      <c r="I56" s="7">
        <v>7</v>
      </c>
      <c r="J56" s="7"/>
    </row>
    <row r="57" spans="1:10">
      <c r="A57" s="3" t="s">
        <v>122</v>
      </c>
      <c r="B57" s="18" t="s">
        <v>146</v>
      </c>
      <c r="C57" s="3" t="s">
        <v>147</v>
      </c>
      <c r="D57" s="4">
        <v>43663</v>
      </c>
      <c r="E57" s="3" t="s">
        <v>148</v>
      </c>
      <c r="F57" s="3">
        <v>17</v>
      </c>
      <c r="G57" s="3">
        <v>40</v>
      </c>
      <c r="H57" s="11">
        <f t="shared" si="0"/>
        <v>42.5</v>
      </c>
      <c r="I57" s="3">
        <v>12</v>
      </c>
    </row>
    <row r="58" spans="1:10">
      <c r="A58" s="3" t="s">
        <v>122</v>
      </c>
      <c r="B58" s="18" t="s">
        <v>146</v>
      </c>
      <c r="C58" s="3" t="s">
        <v>147</v>
      </c>
      <c r="D58" s="4">
        <v>43306</v>
      </c>
      <c r="E58" s="3" t="s">
        <v>148</v>
      </c>
      <c r="F58" s="3">
        <v>14</v>
      </c>
      <c r="G58" s="3">
        <v>22</v>
      </c>
      <c r="H58" s="11">
        <f t="shared" si="0"/>
        <v>63.636363636363633</v>
      </c>
    </row>
    <row r="59" spans="1:10">
      <c r="A59" s="3" t="s">
        <v>122</v>
      </c>
      <c r="B59" s="18" t="s">
        <v>146</v>
      </c>
      <c r="C59" s="3" t="s">
        <v>147</v>
      </c>
      <c r="D59" s="4">
        <v>43306</v>
      </c>
      <c r="E59" s="3" t="s">
        <v>149</v>
      </c>
      <c r="F59" s="3">
        <v>9</v>
      </c>
      <c r="G59" s="3">
        <v>13</v>
      </c>
      <c r="H59" s="11">
        <f t="shared" si="0"/>
        <v>69.230769230769226</v>
      </c>
    </row>
    <row r="60" spans="1:10">
      <c r="A60" s="3" t="s">
        <v>122</v>
      </c>
      <c r="B60" s="18" t="s">
        <v>146</v>
      </c>
      <c r="C60" s="3" t="s">
        <v>147</v>
      </c>
      <c r="D60" s="4">
        <v>43678</v>
      </c>
      <c r="E60" s="3" t="s">
        <v>149</v>
      </c>
      <c r="F60" s="3">
        <v>11</v>
      </c>
      <c r="G60" s="3">
        <v>25</v>
      </c>
      <c r="H60" s="11">
        <f t="shared" si="0"/>
        <v>44</v>
      </c>
      <c r="I60" s="3">
        <v>14</v>
      </c>
    </row>
    <row r="61" spans="1:10">
      <c r="A61" s="3" t="s">
        <v>122</v>
      </c>
      <c r="B61" s="18" t="s">
        <v>146</v>
      </c>
      <c r="C61" s="3" t="s">
        <v>147</v>
      </c>
      <c r="D61" s="4">
        <v>43678</v>
      </c>
      <c r="E61" s="3" t="s">
        <v>148</v>
      </c>
      <c r="F61" s="3">
        <v>18</v>
      </c>
      <c r="G61" s="3">
        <v>21</v>
      </c>
      <c r="H61" s="11">
        <f t="shared" si="0"/>
        <v>85.714285714285708</v>
      </c>
      <c r="I61" s="3">
        <v>14</v>
      </c>
    </row>
    <row r="62" spans="1:10">
      <c r="A62" s="3" t="s">
        <v>122</v>
      </c>
      <c r="B62" s="18" t="s">
        <v>150</v>
      </c>
      <c r="C62" s="9" t="s">
        <v>151</v>
      </c>
      <c r="E62" s="9" t="s">
        <v>152</v>
      </c>
      <c r="F62" s="9">
        <v>5</v>
      </c>
      <c r="G62" s="9">
        <v>15</v>
      </c>
      <c r="H62" s="11">
        <f t="shared" si="0"/>
        <v>33.333333333333329</v>
      </c>
      <c r="I62" s="9">
        <v>7</v>
      </c>
    </row>
    <row r="63" spans="1:10">
      <c r="A63" s="3" t="s">
        <v>122</v>
      </c>
      <c r="B63" s="18" t="s">
        <v>153</v>
      </c>
      <c r="C63" s="9" t="s">
        <v>154</v>
      </c>
      <c r="E63" s="3" t="s">
        <v>73</v>
      </c>
      <c r="F63" s="9">
        <v>2</v>
      </c>
      <c r="G63" s="9">
        <v>8</v>
      </c>
      <c r="H63" s="11">
        <f t="shared" si="0"/>
        <v>25</v>
      </c>
      <c r="I63" s="9">
        <v>60</v>
      </c>
    </row>
    <row r="64" spans="1:10">
      <c r="A64" s="3" t="s">
        <v>122</v>
      </c>
      <c r="B64" s="18" t="s">
        <v>150</v>
      </c>
      <c r="C64" s="9" t="s">
        <v>151</v>
      </c>
      <c r="E64" s="9" t="s">
        <v>152</v>
      </c>
      <c r="F64" s="9">
        <v>7</v>
      </c>
      <c r="G64" s="9">
        <v>15</v>
      </c>
      <c r="H64" s="11">
        <f t="shared" si="0"/>
        <v>46.666666666666664</v>
      </c>
      <c r="I64" s="9">
        <v>7</v>
      </c>
    </row>
    <row r="65" spans="1:9">
      <c r="A65" s="3" t="s">
        <v>155</v>
      </c>
      <c r="B65" s="18" t="s">
        <v>156</v>
      </c>
      <c r="C65" s="3" t="s">
        <v>157</v>
      </c>
      <c r="E65" s="3" t="s">
        <v>73</v>
      </c>
      <c r="F65" s="3">
        <v>3</v>
      </c>
      <c r="G65" s="3">
        <v>21</v>
      </c>
      <c r="H65" s="11">
        <f t="shared" si="0"/>
        <v>14.285714285714285</v>
      </c>
    </row>
    <row r="66" spans="1:9">
      <c r="A66" s="3" t="s">
        <v>155</v>
      </c>
      <c r="B66" s="18" t="s">
        <v>158</v>
      </c>
      <c r="C66" s="3" t="s">
        <v>159</v>
      </c>
      <c r="E66" s="3" t="s">
        <v>73</v>
      </c>
      <c r="F66" s="3">
        <v>5</v>
      </c>
      <c r="G66" s="3">
        <v>14</v>
      </c>
      <c r="H66" s="11">
        <f t="shared" si="0"/>
        <v>35.714285714285715</v>
      </c>
      <c r="I66" s="3">
        <v>14</v>
      </c>
    </row>
    <row r="67" spans="1:9">
      <c r="A67" s="3" t="s">
        <v>155</v>
      </c>
      <c r="B67" s="18" t="s">
        <v>160</v>
      </c>
      <c r="C67" s="3" t="s">
        <v>161</v>
      </c>
      <c r="D67" s="4">
        <v>44228</v>
      </c>
      <c r="E67" s="3" t="s">
        <v>73</v>
      </c>
      <c r="F67" s="3">
        <v>8</v>
      </c>
      <c r="G67" s="3">
        <v>20</v>
      </c>
      <c r="H67" s="11">
        <f t="shared" si="0"/>
        <v>40</v>
      </c>
      <c r="I67" s="3">
        <v>30</v>
      </c>
    </row>
    <row r="68" spans="1:9">
      <c r="A68" s="3" t="s">
        <v>155</v>
      </c>
      <c r="B68" s="18" t="s">
        <v>162</v>
      </c>
      <c r="C68" s="3" t="s">
        <v>163</v>
      </c>
      <c r="D68" s="4">
        <v>42969</v>
      </c>
      <c r="E68" s="3" t="s">
        <v>73</v>
      </c>
      <c r="F68" s="3">
        <v>2</v>
      </c>
      <c r="G68" s="3">
        <v>20</v>
      </c>
      <c r="H68" s="11">
        <f t="shared" si="0"/>
        <v>10</v>
      </c>
    </row>
    <row r="69" spans="1:9">
      <c r="A69" s="3" t="s">
        <v>155</v>
      </c>
      <c r="B69" s="18" t="s">
        <v>162</v>
      </c>
      <c r="C69" s="3" t="s">
        <v>163</v>
      </c>
      <c r="D69" s="4">
        <v>42969</v>
      </c>
      <c r="E69" s="3" t="s">
        <v>73</v>
      </c>
      <c r="F69" s="3">
        <v>4</v>
      </c>
      <c r="G69" s="3">
        <v>4</v>
      </c>
      <c r="H69" s="11">
        <f t="shared" ref="H69:H71" si="1">100*(F69/G69)</f>
        <v>100</v>
      </c>
    </row>
    <row r="70" spans="1:9">
      <c r="A70" s="3" t="s">
        <v>155</v>
      </c>
      <c r="B70" s="18" t="s">
        <v>164</v>
      </c>
      <c r="C70" s="3" t="s">
        <v>165</v>
      </c>
      <c r="D70" s="4">
        <v>42933</v>
      </c>
      <c r="E70" s="3" t="s">
        <v>73</v>
      </c>
      <c r="F70" s="3">
        <v>2</v>
      </c>
      <c r="G70" s="3">
        <v>20</v>
      </c>
      <c r="H70" s="11">
        <f t="shared" si="1"/>
        <v>10</v>
      </c>
    </row>
    <row r="71" spans="1:9">
      <c r="A71" s="3" t="s">
        <v>155</v>
      </c>
      <c r="B71" s="18" t="s">
        <v>164</v>
      </c>
      <c r="C71" s="3" t="s">
        <v>165</v>
      </c>
      <c r="D71" s="4">
        <v>42933</v>
      </c>
      <c r="E71" s="3" t="s">
        <v>73</v>
      </c>
      <c r="F71" s="3">
        <v>2</v>
      </c>
      <c r="G71" s="3">
        <v>5</v>
      </c>
      <c r="H71" s="11">
        <f t="shared" si="1"/>
        <v>40</v>
      </c>
    </row>
    <row r="79" spans="1:9">
      <c r="E79" s="2" t="s">
        <v>7</v>
      </c>
      <c r="F79" s="2">
        <f>SUM(F2:F71)</f>
        <v>734</v>
      </c>
      <c r="G79" s="2">
        <f>SUM(G2:G71)</f>
        <v>1768</v>
      </c>
    </row>
    <row r="95" spans="7:7">
      <c r="G95" s="3">
        <f>SUM(G2:G81)</f>
        <v>3536</v>
      </c>
    </row>
  </sheetData>
  <sortState xmlns:xlrd2="http://schemas.microsoft.com/office/spreadsheetml/2017/richdata2" ref="A2:J95">
    <sortCondition ref="A2:A95"/>
    <sortCondition ref="B2:B95"/>
  </sortState>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1E099-551C-D740-96A9-558BEDEEB7B8}">
  <dimension ref="A1:K133"/>
  <sheetViews>
    <sheetView workbookViewId="0">
      <pane ySplit="1" topLeftCell="A2" activePane="bottomLeft" state="frozen"/>
      <selection activeCell="C1" sqref="C1"/>
      <selection pane="bottomLeft" activeCell="A2" sqref="A2"/>
    </sheetView>
  </sheetViews>
  <sheetFormatPr baseColWidth="10" defaultColWidth="10.83203125" defaultRowHeight="16"/>
  <cols>
    <col min="1" max="1" width="25.83203125" style="3" customWidth="1"/>
    <col min="2" max="2" width="22.5" style="3" customWidth="1"/>
    <col min="3" max="3" width="20.5" style="3" customWidth="1"/>
    <col min="4" max="4" width="18" style="3" customWidth="1"/>
    <col min="5" max="5" width="14.5" style="3" customWidth="1"/>
    <col min="6" max="7" width="10.83203125" style="3"/>
    <col min="8" max="8" width="15.33203125" style="11" customWidth="1"/>
    <col min="9" max="9" width="14.1640625" style="3" customWidth="1"/>
    <col min="10" max="10" width="13.83203125" style="3" customWidth="1"/>
    <col min="11" max="11" width="10.83203125" style="11"/>
    <col min="12" max="16384" width="10.83203125" style="3"/>
  </cols>
  <sheetData>
    <row r="1" spans="1:11">
      <c r="A1" s="2" t="s">
        <v>166</v>
      </c>
      <c r="B1" s="2" t="s">
        <v>17</v>
      </c>
      <c r="C1" s="2" t="s">
        <v>167</v>
      </c>
      <c r="D1" s="2" t="s">
        <v>168</v>
      </c>
      <c r="E1" s="2" t="s">
        <v>169</v>
      </c>
      <c r="F1" s="2" t="s">
        <v>34</v>
      </c>
      <c r="G1" s="2" t="s">
        <v>170</v>
      </c>
      <c r="H1" s="10" t="s">
        <v>171</v>
      </c>
      <c r="I1" s="2" t="s">
        <v>23</v>
      </c>
      <c r="J1" s="2" t="s">
        <v>172</v>
      </c>
      <c r="K1" s="10" t="s">
        <v>173</v>
      </c>
    </row>
    <row r="2" spans="1:11">
      <c r="A2" s="3" t="s">
        <v>174</v>
      </c>
      <c r="B2" s="3" t="s">
        <v>175</v>
      </c>
      <c r="C2" s="4">
        <v>42928</v>
      </c>
      <c r="D2" s="3" t="s">
        <v>176</v>
      </c>
      <c r="E2" s="3" t="s">
        <v>42</v>
      </c>
      <c r="F2" s="3">
        <v>6</v>
      </c>
      <c r="G2" s="3">
        <v>16</v>
      </c>
      <c r="H2" s="11">
        <f>100*(F2/G2)</f>
        <v>37.5</v>
      </c>
    </row>
    <row r="3" spans="1:11">
      <c r="A3" s="3" t="s">
        <v>174</v>
      </c>
      <c r="B3" s="3" t="s">
        <v>175</v>
      </c>
      <c r="C3" s="4">
        <v>42888</v>
      </c>
      <c r="D3" s="3" t="s">
        <v>176</v>
      </c>
      <c r="E3" s="3" t="s">
        <v>42</v>
      </c>
      <c r="F3" s="3">
        <v>5</v>
      </c>
      <c r="G3" s="3">
        <v>11</v>
      </c>
      <c r="H3" s="11">
        <f>100*(F3/G3)</f>
        <v>45.454545454545453</v>
      </c>
    </row>
    <row r="4" spans="1:11">
      <c r="A4" s="3" t="s">
        <v>174</v>
      </c>
      <c r="B4" s="3" t="s">
        <v>175</v>
      </c>
      <c r="C4" s="4">
        <v>43420</v>
      </c>
      <c r="D4" s="3" t="s">
        <v>176</v>
      </c>
      <c r="E4" s="3" t="s">
        <v>42</v>
      </c>
      <c r="F4" s="3">
        <v>9</v>
      </c>
      <c r="G4" s="3">
        <v>17</v>
      </c>
      <c r="H4" s="11">
        <f>100*(F4/G4)</f>
        <v>52.941176470588239</v>
      </c>
      <c r="I4" s="3">
        <f>SUM(F2:F4)</f>
        <v>20</v>
      </c>
      <c r="J4" s="3">
        <f>SUM(G2:G4)</f>
        <v>44</v>
      </c>
      <c r="K4" s="11">
        <f>100*(I4/J4)</f>
        <v>45.454545454545453</v>
      </c>
    </row>
    <row r="5" spans="1:11">
      <c r="C5" s="4"/>
    </row>
    <row r="6" spans="1:11">
      <c r="A6" s="3" t="s">
        <v>174</v>
      </c>
      <c r="B6" s="3" t="s">
        <v>175</v>
      </c>
      <c r="C6" s="4">
        <v>42983</v>
      </c>
      <c r="D6" s="3" t="s">
        <v>42</v>
      </c>
      <c r="E6" s="3" t="s">
        <v>176</v>
      </c>
      <c r="F6" s="3">
        <v>6</v>
      </c>
      <c r="G6" s="3">
        <v>16</v>
      </c>
      <c r="H6" s="11">
        <f>100*(F6/G6)</f>
        <v>37.5</v>
      </c>
    </row>
    <row r="7" spans="1:11">
      <c r="A7" s="3" t="s">
        <v>174</v>
      </c>
      <c r="B7" s="3" t="s">
        <v>175</v>
      </c>
      <c r="C7" s="4">
        <v>43615</v>
      </c>
      <c r="D7" s="3" t="s">
        <v>42</v>
      </c>
      <c r="E7" s="3" t="s">
        <v>176</v>
      </c>
      <c r="F7" s="3">
        <v>4</v>
      </c>
      <c r="G7" s="3">
        <v>11</v>
      </c>
      <c r="H7" s="11">
        <f>100*(F7/G7)</f>
        <v>36.363636363636367</v>
      </c>
    </row>
    <row r="8" spans="1:11">
      <c r="A8" s="3" t="s">
        <v>174</v>
      </c>
      <c r="B8" s="3" t="s">
        <v>175</v>
      </c>
      <c r="C8" s="4">
        <v>42928</v>
      </c>
      <c r="D8" s="3" t="s">
        <v>42</v>
      </c>
      <c r="E8" s="3" t="s">
        <v>176</v>
      </c>
      <c r="F8" s="3">
        <v>3</v>
      </c>
      <c r="G8" s="3">
        <v>10</v>
      </c>
      <c r="H8" s="11">
        <f>100*(F8/G8)</f>
        <v>30</v>
      </c>
    </row>
    <row r="9" spans="1:11">
      <c r="A9" s="3" t="s">
        <v>174</v>
      </c>
      <c r="B9" s="3" t="s">
        <v>175</v>
      </c>
      <c r="C9" s="4">
        <v>43035</v>
      </c>
      <c r="D9" s="3" t="s">
        <v>42</v>
      </c>
      <c r="E9" s="3" t="s">
        <v>176</v>
      </c>
      <c r="F9" s="3">
        <v>3</v>
      </c>
      <c r="G9" s="3">
        <v>13</v>
      </c>
      <c r="H9" s="11">
        <f>100*(F9/G9)</f>
        <v>23.076923076923077</v>
      </c>
    </row>
    <row r="10" spans="1:11">
      <c r="A10" s="3" t="s">
        <v>174</v>
      </c>
      <c r="B10" s="3" t="s">
        <v>175</v>
      </c>
      <c r="C10" s="4">
        <v>42888</v>
      </c>
      <c r="D10" s="3" t="s">
        <v>42</v>
      </c>
      <c r="E10" s="3" t="s">
        <v>176</v>
      </c>
      <c r="F10" s="3">
        <v>3</v>
      </c>
      <c r="G10" s="3">
        <v>9</v>
      </c>
      <c r="H10" s="11">
        <f>100*(F10/G10)</f>
        <v>33.333333333333329</v>
      </c>
      <c r="I10" s="3">
        <f>SUM(F6:F10)</f>
        <v>19</v>
      </c>
      <c r="J10" s="3">
        <f>SUM(G6:G10)</f>
        <v>59</v>
      </c>
      <c r="K10" s="11">
        <f>100*(I10/J10)</f>
        <v>32.20338983050847</v>
      </c>
    </row>
    <row r="11" spans="1:11">
      <c r="C11" s="4"/>
    </row>
    <row r="12" spans="1:11">
      <c r="A12" s="3" t="s">
        <v>174</v>
      </c>
      <c r="B12" s="3" t="s">
        <v>177</v>
      </c>
      <c r="C12" s="4">
        <v>43607</v>
      </c>
      <c r="D12" s="3" t="s">
        <v>42</v>
      </c>
      <c r="E12" s="3" t="s">
        <v>141</v>
      </c>
      <c r="F12" s="3">
        <v>3</v>
      </c>
      <c r="G12" s="3">
        <v>10</v>
      </c>
      <c r="H12" s="11">
        <f>100*(F12/G12)</f>
        <v>30</v>
      </c>
    </row>
    <row r="13" spans="1:11">
      <c r="A13" s="3" t="s">
        <v>174</v>
      </c>
      <c r="B13" s="3" t="s">
        <v>177</v>
      </c>
      <c r="C13" s="4">
        <v>43812</v>
      </c>
      <c r="D13" s="3" t="s">
        <v>42</v>
      </c>
      <c r="E13" s="3" t="s">
        <v>141</v>
      </c>
      <c r="F13" s="3">
        <v>2</v>
      </c>
      <c r="G13" s="3">
        <v>8</v>
      </c>
      <c r="H13" s="11">
        <f>100*(F13/G13)</f>
        <v>25</v>
      </c>
      <c r="I13" s="3">
        <f>SUM(F12:F13)</f>
        <v>5</v>
      </c>
      <c r="J13" s="3">
        <f>SUM(G12:G13)</f>
        <v>18</v>
      </c>
      <c r="K13" s="11">
        <f>100*(I13/J13)</f>
        <v>27.777777777777779</v>
      </c>
    </row>
    <row r="14" spans="1:11">
      <c r="C14" s="4"/>
    </row>
    <row r="15" spans="1:11">
      <c r="A15" s="3" t="s">
        <v>174</v>
      </c>
      <c r="B15" s="3" t="s">
        <v>177</v>
      </c>
      <c r="C15" s="4">
        <v>43812</v>
      </c>
      <c r="D15" s="3" t="s">
        <v>141</v>
      </c>
      <c r="E15" s="3" t="s">
        <v>42</v>
      </c>
      <c r="F15" s="3">
        <v>1</v>
      </c>
      <c r="G15" s="3">
        <v>8</v>
      </c>
      <c r="H15" s="11">
        <f>100*(F15/G15)</f>
        <v>12.5</v>
      </c>
      <c r="I15" s="3">
        <v>1</v>
      </c>
      <c r="J15" s="3">
        <v>8</v>
      </c>
      <c r="K15" s="11">
        <f>100*(I15/J15)</f>
        <v>12.5</v>
      </c>
    </row>
    <row r="16" spans="1:11">
      <c r="C16" s="4"/>
    </row>
    <row r="17" spans="1:11">
      <c r="A17" s="3" t="s">
        <v>174</v>
      </c>
      <c r="B17" s="3" t="s">
        <v>178</v>
      </c>
      <c r="C17" s="4">
        <v>43812</v>
      </c>
      <c r="D17" s="3" t="s">
        <v>139</v>
      </c>
      <c r="E17" s="3" t="s">
        <v>141</v>
      </c>
      <c r="F17" s="3">
        <v>4</v>
      </c>
      <c r="G17" s="3">
        <v>13</v>
      </c>
      <c r="H17" s="11">
        <f>100*(F17/G17)</f>
        <v>30.76923076923077</v>
      </c>
      <c r="I17" s="3">
        <v>4</v>
      </c>
      <c r="J17" s="3">
        <v>13</v>
      </c>
      <c r="K17" s="11">
        <f>100*(I17/J17)</f>
        <v>30.76923076923077</v>
      </c>
    </row>
    <row r="18" spans="1:11">
      <c r="C18" s="4"/>
    </row>
    <row r="19" spans="1:11">
      <c r="A19" s="3" t="s">
        <v>174</v>
      </c>
      <c r="B19" s="3" t="s">
        <v>178</v>
      </c>
      <c r="C19" s="4">
        <v>43812</v>
      </c>
      <c r="D19" s="3" t="s">
        <v>141</v>
      </c>
      <c r="E19" s="3" t="s">
        <v>139</v>
      </c>
      <c r="F19" s="3">
        <v>2</v>
      </c>
      <c r="G19" s="3">
        <v>11</v>
      </c>
      <c r="H19" s="11">
        <f>100*(F19/G19)</f>
        <v>18.181818181818183</v>
      </c>
      <c r="I19" s="3">
        <v>2</v>
      </c>
      <c r="J19" s="3">
        <v>11</v>
      </c>
      <c r="K19" s="11">
        <f>100*(I19/J19)</f>
        <v>18.181818181818183</v>
      </c>
    </row>
    <row r="20" spans="1:11">
      <c r="C20" s="4"/>
    </row>
    <row r="21" spans="1:11">
      <c r="A21" s="3" t="s">
        <v>174</v>
      </c>
      <c r="B21" s="3" t="s">
        <v>179</v>
      </c>
      <c r="C21" s="4">
        <v>43760</v>
      </c>
      <c r="D21" s="3" t="s">
        <v>124</v>
      </c>
      <c r="E21" s="3" t="s">
        <v>180</v>
      </c>
      <c r="F21" s="3">
        <f>2+5+3</f>
        <v>10</v>
      </c>
      <c r="G21" s="3">
        <f>10+9+9</f>
        <v>28</v>
      </c>
      <c r="H21" s="11">
        <f>100*(F21/G21)</f>
        <v>35.714285714285715</v>
      </c>
    </row>
    <row r="22" spans="1:11">
      <c r="A22" s="3" t="s">
        <v>174</v>
      </c>
      <c r="B22" s="3" t="s">
        <v>179</v>
      </c>
      <c r="C22" s="4">
        <v>43810</v>
      </c>
      <c r="D22" s="3" t="s">
        <v>124</v>
      </c>
      <c r="E22" s="3" t="s">
        <v>180</v>
      </c>
      <c r="F22" s="3">
        <f>6+6</f>
        <v>12</v>
      </c>
      <c r="G22" s="3">
        <f>22+22</f>
        <v>44</v>
      </c>
      <c r="H22" s="11">
        <f>100*(F22/G22)</f>
        <v>27.27272727272727</v>
      </c>
    </row>
    <row r="23" spans="1:11">
      <c r="A23" s="3" t="s">
        <v>174</v>
      </c>
      <c r="B23" s="3" t="s">
        <v>179</v>
      </c>
      <c r="C23" s="4">
        <v>43678</v>
      </c>
      <c r="D23" s="3" t="s">
        <v>124</v>
      </c>
      <c r="E23" s="3" t="s">
        <v>180</v>
      </c>
      <c r="F23" s="3">
        <v>4</v>
      </c>
      <c r="G23" s="3">
        <v>15</v>
      </c>
      <c r="H23" s="11">
        <f>100*(F23/G23)</f>
        <v>26.666666666666668</v>
      </c>
    </row>
    <row r="24" spans="1:11">
      <c r="A24" s="3" t="s">
        <v>174</v>
      </c>
      <c r="B24" s="3" t="s">
        <v>179</v>
      </c>
      <c r="C24" s="4">
        <v>43698</v>
      </c>
      <c r="D24" s="3" t="s">
        <v>124</v>
      </c>
      <c r="E24" s="3" t="s">
        <v>180</v>
      </c>
      <c r="F24" s="3">
        <f>5+5+5</f>
        <v>15</v>
      </c>
      <c r="G24" s="3">
        <f>12+9+8</f>
        <v>29</v>
      </c>
      <c r="H24" s="11">
        <f>100*(F24/G24)</f>
        <v>51.724137931034484</v>
      </c>
      <c r="I24" s="3">
        <f>SUM(F21:F24)</f>
        <v>41</v>
      </c>
      <c r="J24" s="3">
        <f>SUM(G21:G24)</f>
        <v>116</v>
      </c>
      <c r="K24" s="11">
        <f>100*(I24/J24)</f>
        <v>35.344827586206897</v>
      </c>
    </row>
    <row r="25" spans="1:11">
      <c r="C25" s="4"/>
    </row>
    <row r="26" spans="1:11">
      <c r="A26" s="3" t="s">
        <v>174</v>
      </c>
      <c r="B26" s="3" t="s">
        <v>179</v>
      </c>
      <c r="C26" s="4">
        <v>43760</v>
      </c>
      <c r="D26" s="3" t="s">
        <v>180</v>
      </c>
      <c r="E26" s="3" t="s">
        <v>124</v>
      </c>
      <c r="F26" s="3">
        <f>4+2+2+2+3</f>
        <v>13</v>
      </c>
      <c r="G26" s="3">
        <f>10+9+8+7+10</f>
        <v>44</v>
      </c>
      <c r="H26" s="11">
        <f t="shared" ref="H26:H32" si="0">100*(F26/G26)</f>
        <v>29.545454545454547</v>
      </c>
    </row>
    <row r="27" spans="1:11">
      <c r="A27" s="3" t="s">
        <v>174</v>
      </c>
      <c r="B27" s="3" t="s">
        <v>179</v>
      </c>
      <c r="C27" s="4">
        <v>43810</v>
      </c>
      <c r="D27" s="3" t="s">
        <v>180</v>
      </c>
      <c r="E27" s="3" t="s">
        <v>124</v>
      </c>
      <c r="F27" s="3">
        <f>11+6+1</f>
        <v>18</v>
      </c>
      <c r="G27" s="3">
        <f>28+33+8</f>
        <v>69</v>
      </c>
      <c r="H27" s="11">
        <f t="shared" si="0"/>
        <v>26.086956521739129</v>
      </c>
    </row>
    <row r="28" spans="1:11">
      <c r="A28" s="3" t="s">
        <v>174</v>
      </c>
      <c r="B28" s="3" t="s">
        <v>179</v>
      </c>
      <c r="C28" s="4">
        <v>43678</v>
      </c>
      <c r="D28" s="3" t="s">
        <v>180</v>
      </c>
      <c r="E28" s="3" t="s">
        <v>124</v>
      </c>
      <c r="F28" s="3">
        <v>4</v>
      </c>
      <c r="G28" s="3">
        <v>8</v>
      </c>
      <c r="H28" s="11">
        <f t="shared" si="0"/>
        <v>50</v>
      </c>
    </row>
    <row r="29" spans="1:11">
      <c r="A29" s="3" t="s">
        <v>174</v>
      </c>
      <c r="B29" s="3" t="s">
        <v>179</v>
      </c>
      <c r="C29" s="4">
        <v>43678</v>
      </c>
      <c r="D29" s="3" t="s">
        <v>180</v>
      </c>
      <c r="E29" s="3" t="s">
        <v>124</v>
      </c>
      <c r="F29" s="3">
        <v>2</v>
      </c>
      <c r="G29" s="3">
        <v>16</v>
      </c>
      <c r="H29" s="11">
        <f t="shared" si="0"/>
        <v>12.5</v>
      </c>
    </row>
    <row r="30" spans="1:11">
      <c r="A30" s="3" t="s">
        <v>174</v>
      </c>
      <c r="B30" s="3" t="s">
        <v>179</v>
      </c>
      <c r="C30" s="4">
        <v>43698</v>
      </c>
      <c r="D30" s="3" t="s">
        <v>180</v>
      </c>
      <c r="E30" s="3" t="s">
        <v>124</v>
      </c>
      <c r="F30" s="3">
        <f>3+5+6+2</f>
        <v>16</v>
      </c>
      <c r="G30" s="3">
        <f>8+12+9+7</f>
        <v>36</v>
      </c>
      <c r="H30" s="11">
        <f t="shared" si="0"/>
        <v>44.444444444444443</v>
      </c>
    </row>
    <row r="31" spans="1:11">
      <c r="A31" s="3" t="s">
        <v>174</v>
      </c>
      <c r="B31" s="3" t="s">
        <v>179</v>
      </c>
      <c r="C31" s="4">
        <v>43475</v>
      </c>
      <c r="D31" s="3" t="s">
        <v>180</v>
      </c>
      <c r="E31" s="3" t="s">
        <v>124</v>
      </c>
      <c r="F31" s="3">
        <v>3</v>
      </c>
      <c r="G31" s="3">
        <v>7</v>
      </c>
      <c r="H31" s="11">
        <f t="shared" si="0"/>
        <v>42.857142857142854</v>
      </c>
    </row>
    <row r="32" spans="1:11">
      <c r="A32" s="3" t="s">
        <v>174</v>
      </c>
      <c r="B32" s="3" t="s">
        <v>179</v>
      </c>
      <c r="C32" s="4">
        <v>43475</v>
      </c>
      <c r="D32" s="3" t="s">
        <v>180</v>
      </c>
      <c r="E32" s="3" t="s">
        <v>124</v>
      </c>
      <c r="F32" s="3">
        <v>3</v>
      </c>
      <c r="G32" s="3">
        <v>14</v>
      </c>
      <c r="H32" s="11">
        <f t="shared" si="0"/>
        <v>21.428571428571427</v>
      </c>
      <c r="I32" s="3">
        <f>SUM(F26:F32)</f>
        <v>59</v>
      </c>
      <c r="J32" s="3">
        <f>SUM(G26:G32)</f>
        <v>194</v>
      </c>
      <c r="K32" s="11">
        <f>100*(I32/J32)</f>
        <v>30.412371134020617</v>
      </c>
    </row>
    <row r="33" spans="1:8">
      <c r="C33" s="4"/>
    </row>
    <row r="34" spans="1:8">
      <c r="A34" s="3" t="s">
        <v>174</v>
      </c>
      <c r="B34" s="3" t="s">
        <v>181</v>
      </c>
      <c r="C34" s="4">
        <v>42262</v>
      </c>
      <c r="D34" s="3" t="s">
        <v>176</v>
      </c>
      <c r="E34" s="3" t="s">
        <v>180</v>
      </c>
      <c r="F34" s="3">
        <v>3</v>
      </c>
      <c r="G34" s="3">
        <v>7</v>
      </c>
      <c r="H34" s="11">
        <f t="shared" ref="H34:H70" si="1">100*(F34/G34)</f>
        <v>42.857142857142854</v>
      </c>
    </row>
    <row r="35" spans="1:8">
      <c r="A35" s="3" t="s">
        <v>174</v>
      </c>
      <c r="B35" s="3" t="s">
        <v>181</v>
      </c>
      <c r="C35" s="4">
        <v>42278</v>
      </c>
      <c r="D35" s="3" t="s">
        <v>176</v>
      </c>
      <c r="E35" s="3" t="s">
        <v>180</v>
      </c>
      <c r="F35" s="3">
        <v>9</v>
      </c>
      <c r="G35" s="3">
        <f>13+14</f>
        <v>27</v>
      </c>
      <c r="H35" s="11">
        <f t="shared" si="1"/>
        <v>33.333333333333329</v>
      </c>
    </row>
    <row r="36" spans="1:8">
      <c r="A36" s="3" t="s">
        <v>174</v>
      </c>
      <c r="B36" s="3" t="s">
        <v>181</v>
      </c>
      <c r="C36" s="4">
        <v>42319</v>
      </c>
      <c r="D36" s="3" t="s">
        <v>176</v>
      </c>
      <c r="E36" s="3" t="s">
        <v>180</v>
      </c>
      <c r="F36" s="3">
        <v>5</v>
      </c>
      <c r="G36" s="3">
        <v>21</v>
      </c>
      <c r="H36" s="11">
        <f t="shared" si="1"/>
        <v>23.809523809523807</v>
      </c>
    </row>
    <row r="37" spans="1:8">
      <c r="A37" s="3" t="s">
        <v>174</v>
      </c>
      <c r="B37" s="3" t="s">
        <v>181</v>
      </c>
      <c r="C37" s="4">
        <v>42712</v>
      </c>
      <c r="D37" s="3" t="s">
        <v>176</v>
      </c>
      <c r="E37" s="3" t="s">
        <v>180</v>
      </c>
      <c r="F37" s="3">
        <v>8</v>
      </c>
      <c r="G37" s="3">
        <v>13</v>
      </c>
      <c r="H37" s="11">
        <f t="shared" si="1"/>
        <v>61.53846153846154</v>
      </c>
    </row>
    <row r="38" spans="1:8">
      <c r="A38" s="3" t="s">
        <v>174</v>
      </c>
      <c r="B38" s="3" t="s">
        <v>181</v>
      </c>
      <c r="C38" s="4">
        <v>42776</v>
      </c>
      <c r="D38" s="3" t="s">
        <v>176</v>
      </c>
      <c r="E38" s="3" t="s">
        <v>180</v>
      </c>
      <c r="F38" s="3">
        <v>13</v>
      </c>
      <c r="G38" s="3">
        <v>34</v>
      </c>
      <c r="H38" s="11">
        <f t="shared" si="1"/>
        <v>38.235294117647058</v>
      </c>
    </row>
    <row r="39" spans="1:8">
      <c r="A39" s="3" t="s">
        <v>174</v>
      </c>
      <c r="B39" s="3" t="s">
        <v>181</v>
      </c>
      <c r="C39" s="4">
        <v>42831</v>
      </c>
      <c r="D39" s="3" t="s">
        <v>176</v>
      </c>
      <c r="E39" s="3" t="s">
        <v>180</v>
      </c>
      <c r="F39" s="3">
        <v>2</v>
      </c>
      <c r="G39" s="3">
        <v>24</v>
      </c>
      <c r="H39" s="11">
        <f t="shared" si="1"/>
        <v>8.3333333333333321</v>
      </c>
    </row>
    <row r="40" spans="1:8">
      <c r="A40" s="3" t="s">
        <v>174</v>
      </c>
      <c r="B40" s="3" t="s">
        <v>181</v>
      </c>
      <c r="C40" s="4">
        <v>42838</v>
      </c>
      <c r="D40" s="3" t="s">
        <v>176</v>
      </c>
      <c r="E40" s="3" t="s">
        <v>180</v>
      </c>
      <c r="F40" s="3">
        <v>2</v>
      </c>
      <c r="G40" s="3">
        <v>20</v>
      </c>
      <c r="H40" s="11">
        <f t="shared" si="1"/>
        <v>10</v>
      </c>
    </row>
    <row r="41" spans="1:8">
      <c r="A41" s="3" t="s">
        <v>174</v>
      </c>
      <c r="B41" s="3" t="s">
        <v>181</v>
      </c>
      <c r="C41" s="4">
        <v>42861</v>
      </c>
      <c r="D41" s="3" t="s">
        <v>176</v>
      </c>
      <c r="E41" s="3" t="s">
        <v>180</v>
      </c>
      <c r="F41" s="3">
        <v>2</v>
      </c>
      <c r="G41" s="3">
        <v>10</v>
      </c>
      <c r="H41" s="11">
        <f t="shared" si="1"/>
        <v>20</v>
      </c>
    </row>
    <row r="42" spans="1:8">
      <c r="A42" s="3" t="s">
        <v>174</v>
      </c>
      <c r="B42" s="3" t="s">
        <v>181</v>
      </c>
      <c r="C42" s="4">
        <v>42868</v>
      </c>
      <c r="D42" s="3" t="s">
        <v>176</v>
      </c>
      <c r="E42" s="3" t="s">
        <v>180</v>
      </c>
      <c r="F42" s="3">
        <v>2</v>
      </c>
      <c r="G42" s="3">
        <v>20</v>
      </c>
      <c r="H42" s="11">
        <f t="shared" si="1"/>
        <v>10</v>
      </c>
    </row>
    <row r="43" spans="1:8">
      <c r="A43" s="3" t="s">
        <v>174</v>
      </c>
      <c r="B43" s="3" t="s">
        <v>181</v>
      </c>
      <c r="C43" s="4">
        <v>42888</v>
      </c>
      <c r="D43" s="3" t="s">
        <v>176</v>
      </c>
      <c r="E43" s="3" t="s">
        <v>180</v>
      </c>
      <c r="F43" s="3">
        <v>13</v>
      </c>
      <c r="G43" s="3">
        <v>34</v>
      </c>
      <c r="H43" s="11">
        <f t="shared" si="1"/>
        <v>38.235294117647058</v>
      </c>
    </row>
    <row r="44" spans="1:8">
      <c r="A44" s="3" t="s">
        <v>174</v>
      </c>
      <c r="B44" s="3" t="s">
        <v>181</v>
      </c>
      <c r="C44" s="4">
        <v>42893</v>
      </c>
      <c r="D44" s="3" t="s">
        <v>176</v>
      </c>
      <c r="E44" s="3" t="s">
        <v>180</v>
      </c>
      <c r="F44" s="3">
        <v>23</v>
      </c>
      <c r="G44" s="3">
        <v>28</v>
      </c>
      <c r="H44" s="11">
        <f t="shared" si="1"/>
        <v>82.142857142857139</v>
      </c>
    </row>
    <row r="45" spans="1:8">
      <c r="A45" s="3" t="s">
        <v>174</v>
      </c>
      <c r="B45" s="3" t="s">
        <v>181</v>
      </c>
      <c r="C45" s="4">
        <v>42923</v>
      </c>
      <c r="D45" s="3" t="s">
        <v>176</v>
      </c>
      <c r="E45" s="3" t="s">
        <v>180</v>
      </c>
      <c r="F45" s="3">
        <v>23</v>
      </c>
      <c r="G45" s="3">
        <v>28</v>
      </c>
      <c r="H45" s="11">
        <f t="shared" si="1"/>
        <v>82.142857142857139</v>
      </c>
    </row>
    <row r="46" spans="1:8">
      <c r="A46" s="3" t="s">
        <v>174</v>
      </c>
      <c r="B46" s="3" t="s">
        <v>181</v>
      </c>
      <c r="C46" s="4">
        <v>42971</v>
      </c>
      <c r="D46" s="3" t="s">
        <v>176</v>
      </c>
      <c r="E46" s="3" t="s">
        <v>180</v>
      </c>
      <c r="F46" s="3">
        <v>4</v>
      </c>
      <c r="G46" s="3">
        <v>13</v>
      </c>
      <c r="H46" s="11">
        <f t="shared" si="1"/>
        <v>30.76923076923077</v>
      </c>
    </row>
    <row r="47" spans="1:8">
      <c r="A47" s="3" t="s">
        <v>174</v>
      </c>
      <c r="B47" s="3" t="s">
        <v>181</v>
      </c>
      <c r="C47" s="4">
        <v>43035</v>
      </c>
      <c r="D47" s="3" t="s">
        <v>176</v>
      </c>
      <c r="E47" s="3" t="s">
        <v>180</v>
      </c>
      <c r="F47" s="3">
        <v>3</v>
      </c>
      <c r="G47" s="3">
        <v>12</v>
      </c>
      <c r="H47" s="11">
        <f t="shared" si="1"/>
        <v>25</v>
      </c>
    </row>
    <row r="48" spans="1:8">
      <c r="A48" s="3" t="s">
        <v>174</v>
      </c>
      <c r="B48" s="3" t="s">
        <v>181</v>
      </c>
      <c r="C48" s="4">
        <v>43420</v>
      </c>
      <c r="D48" s="3" t="s">
        <v>176</v>
      </c>
      <c r="E48" s="3" t="s">
        <v>180</v>
      </c>
      <c r="F48" s="3">
        <v>9</v>
      </c>
      <c r="G48" s="3">
        <v>12</v>
      </c>
      <c r="H48" s="11">
        <f t="shared" si="1"/>
        <v>75</v>
      </c>
    </row>
    <row r="49" spans="1:8">
      <c r="A49" s="3" t="s">
        <v>174</v>
      </c>
      <c r="B49" s="3" t="s">
        <v>181</v>
      </c>
      <c r="C49" s="4">
        <v>43420</v>
      </c>
      <c r="D49" s="3" t="s">
        <v>176</v>
      </c>
      <c r="E49" s="3" t="s">
        <v>180</v>
      </c>
      <c r="F49" s="3">
        <v>4</v>
      </c>
      <c r="G49" s="3">
        <v>10</v>
      </c>
      <c r="H49" s="11">
        <f t="shared" si="1"/>
        <v>40</v>
      </c>
    </row>
    <row r="50" spans="1:8">
      <c r="A50" s="3" t="s">
        <v>174</v>
      </c>
      <c r="B50" s="3" t="s">
        <v>181</v>
      </c>
      <c r="C50" s="4">
        <v>43420</v>
      </c>
      <c r="D50" s="3" t="s">
        <v>176</v>
      </c>
      <c r="E50" s="3" t="s">
        <v>180</v>
      </c>
      <c r="F50" s="3">
        <v>7</v>
      </c>
      <c r="G50" s="3">
        <v>13</v>
      </c>
      <c r="H50" s="11">
        <f t="shared" si="1"/>
        <v>53.846153846153847</v>
      </c>
    </row>
    <row r="51" spans="1:8">
      <c r="A51" s="3" t="s">
        <v>174</v>
      </c>
      <c r="B51" s="3" t="s">
        <v>181</v>
      </c>
      <c r="C51" s="4">
        <v>43601</v>
      </c>
      <c r="D51" s="3" t="s">
        <v>176</v>
      </c>
      <c r="E51" s="3" t="s">
        <v>180</v>
      </c>
      <c r="F51" s="3">
        <v>3</v>
      </c>
      <c r="G51" s="3">
        <v>10</v>
      </c>
      <c r="H51" s="11">
        <f t="shared" si="1"/>
        <v>30</v>
      </c>
    </row>
    <row r="52" spans="1:8">
      <c r="A52" s="3" t="s">
        <v>174</v>
      </c>
      <c r="B52" s="3" t="s">
        <v>181</v>
      </c>
      <c r="C52" s="4">
        <v>43035</v>
      </c>
      <c r="D52" s="3" t="s">
        <v>176</v>
      </c>
      <c r="E52" s="3" t="s">
        <v>180</v>
      </c>
      <c r="F52" s="3">
        <v>10</v>
      </c>
      <c r="G52" s="3">
        <v>14</v>
      </c>
      <c r="H52" s="11">
        <f t="shared" si="1"/>
        <v>71.428571428571431</v>
      </c>
    </row>
    <row r="53" spans="1:8">
      <c r="A53" s="3" t="s">
        <v>174</v>
      </c>
      <c r="B53" s="3" t="s">
        <v>181</v>
      </c>
      <c r="C53" s="4">
        <v>42550</v>
      </c>
      <c r="D53" s="3" t="s">
        <v>176</v>
      </c>
      <c r="E53" s="3" t="s">
        <v>180</v>
      </c>
      <c r="F53" s="3">
        <v>2</v>
      </c>
      <c r="G53" s="3">
        <v>9</v>
      </c>
      <c r="H53" s="11">
        <f t="shared" si="1"/>
        <v>22.222222222222221</v>
      </c>
    </row>
    <row r="54" spans="1:8">
      <c r="A54" s="3" t="s">
        <v>174</v>
      </c>
      <c r="B54" s="3" t="s">
        <v>181</v>
      </c>
      <c r="C54" s="4">
        <v>42700</v>
      </c>
      <c r="D54" s="3" t="s">
        <v>176</v>
      </c>
      <c r="E54" s="3" t="s">
        <v>180</v>
      </c>
      <c r="F54" s="3">
        <v>2</v>
      </c>
      <c r="G54" s="3">
        <v>9</v>
      </c>
      <c r="H54" s="11">
        <f t="shared" si="1"/>
        <v>22.222222222222221</v>
      </c>
    </row>
    <row r="55" spans="1:8">
      <c r="A55" s="3" t="s">
        <v>174</v>
      </c>
      <c r="B55" s="3" t="s">
        <v>181</v>
      </c>
      <c r="C55" s="4">
        <v>42831</v>
      </c>
      <c r="D55" s="3" t="s">
        <v>176</v>
      </c>
      <c r="E55" s="3" t="s">
        <v>180</v>
      </c>
      <c r="F55" s="3">
        <v>1</v>
      </c>
      <c r="G55" s="3">
        <v>5</v>
      </c>
      <c r="H55" s="11">
        <f t="shared" si="1"/>
        <v>20</v>
      </c>
    </row>
    <row r="56" spans="1:8">
      <c r="A56" s="3" t="s">
        <v>174</v>
      </c>
      <c r="B56" s="3" t="s">
        <v>181</v>
      </c>
      <c r="C56" s="4">
        <v>42838</v>
      </c>
      <c r="D56" s="3" t="s">
        <v>176</v>
      </c>
      <c r="E56" s="3" t="s">
        <v>180</v>
      </c>
      <c r="F56" s="3">
        <v>1</v>
      </c>
      <c r="G56" s="3">
        <v>12</v>
      </c>
      <c r="H56" s="11">
        <f t="shared" si="1"/>
        <v>8.3333333333333321</v>
      </c>
    </row>
    <row r="57" spans="1:8">
      <c r="A57" s="3" t="s">
        <v>174</v>
      </c>
      <c r="B57" s="3" t="s">
        <v>181</v>
      </c>
      <c r="C57" s="4">
        <v>42319</v>
      </c>
      <c r="D57" s="3" t="s">
        <v>176</v>
      </c>
      <c r="E57" s="3" t="s">
        <v>180</v>
      </c>
      <c r="F57" s="3">
        <v>12</v>
      </c>
      <c r="G57" s="3">
        <v>28</v>
      </c>
      <c r="H57" s="11">
        <f t="shared" si="1"/>
        <v>42.857142857142854</v>
      </c>
    </row>
    <row r="58" spans="1:8">
      <c r="A58" s="3" t="s">
        <v>174</v>
      </c>
      <c r="B58" s="3" t="s">
        <v>181</v>
      </c>
      <c r="C58" s="4">
        <v>42326</v>
      </c>
      <c r="D58" s="3" t="s">
        <v>176</v>
      </c>
      <c r="E58" s="3" t="s">
        <v>180</v>
      </c>
      <c r="F58" s="3">
        <v>7</v>
      </c>
      <c r="G58" s="3">
        <v>28</v>
      </c>
      <c r="H58" s="11">
        <f t="shared" si="1"/>
        <v>25</v>
      </c>
    </row>
    <row r="59" spans="1:8">
      <c r="A59" s="3" t="s">
        <v>174</v>
      </c>
      <c r="B59" s="3" t="s">
        <v>181</v>
      </c>
      <c r="C59" s="4">
        <v>42341</v>
      </c>
      <c r="D59" s="3" t="s">
        <v>176</v>
      </c>
      <c r="E59" s="3" t="s">
        <v>180</v>
      </c>
      <c r="F59" s="3">
        <v>10</v>
      </c>
      <c r="G59" s="3">
        <v>98</v>
      </c>
      <c r="H59" s="11">
        <f t="shared" si="1"/>
        <v>10.204081632653061</v>
      </c>
    </row>
    <row r="60" spans="1:8">
      <c r="A60" s="3" t="s">
        <v>174</v>
      </c>
      <c r="B60" s="3" t="s">
        <v>181</v>
      </c>
      <c r="C60" s="4">
        <v>42347</v>
      </c>
      <c r="D60" s="3" t="s">
        <v>176</v>
      </c>
      <c r="E60" s="3" t="s">
        <v>180</v>
      </c>
      <c r="F60" s="3">
        <v>10</v>
      </c>
      <c r="G60" s="3">
        <v>52</v>
      </c>
      <c r="H60" s="11">
        <f t="shared" si="1"/>
        <v>19.230769230769234</v>
      </c>
    </row>
    <row r="61" spans="1:8">
      <c r="A61" s="3" t="s">
        <v>174</v>
      </c>
      <c r="B61" s="3" t="s">
        <v>181</v>
      </c>
      <c r="C61" s="4">
        <v>42402</v>
      </c>
      <c r="D61" s="3" t="s">
        <v>176</v>
      </c>
      <c r="E61" s="3" t="s">
        <v>180</v>
      </c>
      <c r="F61" s="3">
        <v>20</v>
      </c>
      <c r="G61" s="3">
        <v>46</v>
      </c>
      <c r="H61" s="11">
        <f t="shared" si="1"/>
        <v>43.478260869565219</v>
      </c>
    </row>
    <row r="62" spans="1:8">
      <c r="A62" s="3" t="s">
        <v>174</v>
      </c>
      <c r="B62" s="3" t="s">
        <v>181</v>
      </c>
      <c r="C62" s="4">
        <v>42411</v>
      </c>
      <c r="D62" s="3" t="s">
        <v>176</v>
      </c>
      <c r="E62" s="3" t="s">
        <v>180</v>
      </c>
      <c r="F62" s="3">
        <v>3</v>
      </c>
      <c r="G62" s="3">
        <v>39</v>
      </c>
      <c r="H62" s="11">
        <f t="shared" si="1"/>
        <v>7.6923076923076925</v>
      </c>
    </row>
    <row r="63" spans="1:8">
      <c r="A63" s="3" t="s">
        <v>174</v>
      </c>
      <c r="B63" s="3" t="s">
        <v>181</v>
      </c>
      <c r="C63" s="4">
        <v>42494</v>
      </c>
      <c r="D63" s="3" t="s">
        <v>176</v>
      </c>
      <c r="E63" s="3" t="s">
        <v>180</v>
      </c>
      <c r="F63" s="3">
        <v>3</v>
      </c>
      <c r="G63" s="3">
        <v>9</v>
      </c>
      <c r="H63" s="11">
        <f t="shared" si="1"/>
        <v>33.333333333333329</v>
      </c>
    </row>
    <row r="64" spans="1:8">
      <c r="A64" s="3" t="s">
        <v>174</v>
      </c>
      <c r="B64" s="3" t="s">
        <v>181</v>
      </c>
      <c r="C64" s="4">
        <v>42494</v>
      </c>
      <c r="D64" s="3" t="s">
        <v>176</v>
      </c>
      <c r="E64" s="3" t="s">
        <v>180</v>
      </c>
      <c r="F64" s="3">
        <v>6</v>
      </c>
      <c r="G64" s="3">
        <v>15</v>
      </c>
      <c r="H64" s="11">
        <f t="shared" si="1"/>
        <v>40</v>
      </c>
    </row>
    <row r="65" spans="1:11">
      <c r="A65" s="3" t="s">
        <v>174</v>
      </c>
      <c r="B65" s="3" t="s">
        <v>181</v>
      </c>
      <c r="C65" s="4">
        <v>42558</v>
      </c>
      <c r="D65" s="3" t="s">
        <v>176</v>
      </c>
      <c r="E65" s="3" t="s">
        <v>180</v>
      </c>
      <c r="F65" s="3">
        <v>3</v>
      </c>
      <c r="G65" s="3">
        <v>6</v>
      </c>
      <c r="H65" s="11">
        <f t="shared" si="1"/>
        <v>50</v>
      </c>
    </row>
    <row r="66" spans="1:11">
      <c r="A66" s="3" t="s">
        <v>174</v>
      </c>
      <c r="B66" s="3" t="s">
        <v>181</v>
      </c>
      <c r="C66" s="4">
        <v>42810</v>
      </c>
      <c r="D66" s="3" t="s">
        <v>176</v>
      </c>
      <c r="E66" s="3" t="s">
        <v>180</v>
      </c>
      <c r="F66" s="3">
        <v>7</v>
      </c>
      <c r="G66" s="3">
        <v>32</v>
      </c>
      <c r="H66" s="11">
        <f t="shared" si="1"/>
        <v>21.875</v>
      </c>
    </row>
    <row r="67" spans="1:11">
      <c r="A67" s="3" t="s">
        <v>174</v>
      </c>
      <c r="B67" s="3" t="s">
        <v>181</v>
      </c>
      <c r="C67" s="5">
        <v>43014</v>
      </c>
      <c r="D67" s="3" t="s">
        <v>176</v>
      </c>
      <c r="E67" s="3" t="s">
        <v>180</v>
      </c>
      <c r="F67" s="3">
        <v>3</v>
      </c>
      <c r="G67" s="3">
        <v>17</v>
      </c>
      <c r="H67" s="11">
        <f t="shared" si="1"/>
        <v>17.647058823529413</v>
      </c>
    </row>
    <row r="68" spans="1:11">
      <c r="A68" s="3" t="s">
        <v>174</v>
      </c>
      <c r="B68" s="3" t="s">
        <v>181</v>
      </c>
      <c r="C68" s="4">
        <v>43035</v>
      </c>
      <c r="D68" s="3" t="s">
        <v>176</v>
      </c>
      <c r="E68" s="3" t="s">
        <v>180</v>
      </c>
      <c r="F68" s="3">
        <v>13</v>
      </c>
      <c r="G68" s="3">
        <v>29</v>
      </c>
      <c r="H68" s="11">
        <f t="shared" si="1"/>
        <v>44.827586206896555</v>
      </c>
    </row>
    <row r="69" spans="1:11">
      <c r="A69" s="3" t="s">
        <v>174</v>
      </c>
      <c r="B69" s="3" t="s">
        <v>181</v>
      </c>
      <c r="C69" s="4">
        <v>42969</v>
      </c>
      <c r="D69" s="3" t="s">
        <v>176</v>
      </c>
      <c r="E69" s="3" t="s">
        <v>180</v>
      </c>
      <c r="F69" s="3">
        <v>5</v>
      </c>
      <c r="G69" s="3">
        <v>23</v>
      </c>
      <c r="H69" s="11">
        <f t="shared" si="1"/>
        <v>21.739130434782609</v>
      </c>
    </row>
    <row r="70" spans="1:11">
      <c r="A70" s="3" t="s">
        <v>174</v>
      </c>
      <c r="B70" s="3" t="s">
        <v>181</v>
      </c>
      <c r="C70" s="4">
        <v>42262</v>
      </c>
      <c r="D70" s="3" t="s">
        <v>176</v>
      </c>
      <c r="E70" s="3" t="s">
        <v>180</v>
      </c>
      <c r="F70" s="3">
        <v>10</v>
      </c>
      <c r="G70" s="3">
        <v>53</v>
      </c>
      <c r="H70" s="11">
        <f t="shared" si="1"/>
        <v>18.867924528301888</v>
      </c>
      <c r="I70" s="3">
        <f>SUM(F34:F70)</f>
        <v>263</v>
      </c>
      <c r="J70" s="3">
        <f>SUM(G34:G70)</f>
        <v>860</v>
      </c>
      <c r="K70" s="11">
        <f>100*(I70/J70)</f>
        <v>30.581395348837209</v>
      </c>
    </row>
    <row r="71" spans="1:11">
      <c r="C71" s="4"/>
    </row>
    <row r="72" spans="1:11">
      <c r="A72" s="3" t="s">
        <v>174</v>
      </c>
      <c r="B72" s="3" t="s">
        <v>181</v>
      </c>
      <c r="C72" s="4">
        <v>42319</v>
      </c>
      <c r="D72" s="3" t="s">
        <v>180</v>
      </c>
      <c r="E72" s="3" t="s">
        <v>176</v>
      </c>
      <c r="F72" s="3">
        <v>5</v>
      </c>
      <c r="G72" s="3">
        <v>21</v>
      </c>
      <c r="H72" s="11">
        <f t="shared" ref="H72:H105" si="2">100*(F72/G72)</f>
        <v>23.809523809523807</v>
      </c>
    </row>
    <row r="73" spans="1:11">
      <c r="A73" s="3" t="s">
        <v>174</v>
      </c>
      <c r="B73" s="3" t="s">
        <v>181</v>
      </c>
      <c r="C73" s="4">
        <v>43035</v>
      </c>
      <c r="D73" s="3" t="s">
        <v>180</v>
      </c>
      <c r="E73" s="3" t="s">
        <v>176</v>
      </c>
      <c r="F73" s="3">
        <v>3</v>
      </c>
      <c r="G73" s="3">
        <v>16</v>
      </c>
      <c r="H73" s="11">
        <f t="shared" si="2"/>
        <v>18.75</v>
      </c>
    </row>
    <row r="74" spans="1:11">
      <c r="A74" s="3" t="s">
        <v>174</v>
      </c>
      <c r="B74" s="3" t="s">
        <v>181</v>
      </c>
      <c r="C74" s="4">
        <v>43280</v>
      </c>
      <c r="D74" s="3" t="s">
        <v>180</v>
      </c>
      <c r="E74" s="3" t="s">
        <v>176</v>
      </c>
      <c r="F74" s="3">
        <v>3</v>
      </c>
      <c r="G74" s="3">
        <v>16</v>
      </c>
      <c r="H74" s="11">
        <f t="shared" si="2"/>
        <v>18.75</v>
      </c>
    </row>
    <row r="75" spans="1:11">
      <c r="A75" s="3" t="s">
        <v>174</v>
      </c>
      <c r="B75" s="3" t="s">
        <v>181</v>
      </c>
      <c r="C75" s="4">
        <v>42550</v>
      </c>
      <c r="D75" s="3" t="s">
        <v>180</v>
      </c>
      <c r="E75" s="3" t="s">
        <v>176</v>
      </c>
      <c r="F75" s="3">
        <v>5</v>
      </c>
      <c r="G75" s="3">
        <v>20</v>
      </c>
      <c r="H75" s="11">
        <f t="shared" si="2"/>
        <v>25</v>
      </c>
    </row>
    <row r="76" spans="1:11">
      <c r="A76" s="3" t="s">
        <v>174</v>
      </c>
      <c r="B76" s="3" t="s">
        <v>181</v>
      </c>
      <c r="C76" s="4">
        <v>42712</v>
      </c>
      <c r="D76" s="3" t="s">
        <v>180</v>
      </c>
      <c r="E76" s="3" t="s">
        <v>176</v>
      </c>
      <c r="F76" s="3">
        <v>6</v>
      </c>
      <c r="G76" s="3">
        <v>10</v>
      </c>
      <c r="H76" s="11">
        <f t="shared" si="2"/>
        <v>60</v>
      </c>
    </row>
    <row r="77" spans="1:11">
      <c r="A77" s="3" t="s">
        <v>174</v>
      </c>
      <c r="B77" s="3" t="s">
        <v>181</v>
      </c>
      <c r="C77" s="4">
        <v>42776</v>
      </c>
      <c r="D77" s="3" t="s">
        <v>180</v>
      </c>
      <c r="E77" s="3" t="s">
        <v>176</v>
      </c>
      <c r="F77" s="3">
        <v>4</v>
      </c>
      <c r="G77" s="3">
        <v>35</v>
      </c>
      <c r="H77" s="11">
        <f t="shared" si="2"/>
        <v>11.428571428571429</v>
      </c>
    </row>
    <row r="78" spans="1:11">
      <c r="A78" s="3" t="s">
        <v>174</v>
      </c>
      <c r="B78" s="3" t="s">
        <v>181</v>
      </c>
      <c r="C78" s="4">
        <v>42831</v>
      </c>
      <c r="D78" s="3" t="s">
        <v>180</v>
      </c>
      <c r="E78" s="3" t="s">
        <v>176</v>
      </c>
      <c r="F78" s="3">
        <v>7</v>
      </c>
      <c r="G78" s="3">
        <v>37</v>
      </c>
      <c r="H78" s="11">
        <f t="shared" si="2"/>
        <v>18.918918918918919</v>
      </c>
    </row>
    <row r="79" spans="1:11">
      <c r="A79" s="3" t="s">
        <v>174</v>
      </c>
      <c r="B79" s="3" t="s">
        <v>181</v>
      </c>
      <c r="C79" s="4">
        <v>42838</v>
      </c>
      <c r="D79" s="3" t="s">
        <v>180</v>
      </c>
      <c r="E79" s="3" t="s">
        <v>176</v>
      </c>
      <c r="F79" s="3">
        <v>9</v>
      </c>
      <c r="G79" s="3">
        <v>21</v>
      </c>
      <c r="H79" s="11">
        <f t="shared" si="2"/>
        <v>42.857142857142854</v>
      </c>
    </row>
    <row r="80" spans="1:11">
      <c r="A80" s="3" t="s">
        <v>174</v>
      </c>
      <c r="B80" s="3" t="s">
        <v>181</v>
      </c>
      <c r="C80" s="4">
        <v>42861</v>
      </c>
      <c r="D80" s="3" t="s">
        <v>180</v>
      </c>
      <c r="E80" s="3" t="s">
        <v>176</v>
      </c>
      <c r="F80" s="3">
        <v>7</v>
      </c>
      <c r="G80" s="3">
        <v>37</v>
      </c>
      <c r="H80" s="11">
        <f t="shared" si="2"/>
        <v>18.918918918918919</v>
      </c>
    </row>
    <row r="81" spans="1:8">
      <c r="A81" s="3" t="s">
        <v>174</v>
      </c>
      <c r="B81" s="3" t="s">
        <v>181</v>
      </c>
      <c r="C81" s="4">
        <v>42868</v>
      </c>
      <c r="D81" s="3" t="s">
        <v>180</v>
      </c>
      <c r="E81" s="3" t="s">
        <v>176</v>
      </c>
      <c r="F81" s="3">
        <v>9</v>
      </c>
      <c r="G81" s="3">
        <v>21</v>
      </c>
      <c r="H81" s="11">
        <f t="shared" si="2"/>
        <v>42.857142857142854</v>
      </c>
    </row>
    <row r="82" spans="1:8">
      <c r="A82" s="3" t="s">
        <v>174</v>
      </c>
      <c r="B82" s="3" t="s">
        <v>181</v>
      </c>
      <c r="C82" s="4">
        <v>42893</v>
      </c>
      <c r="D82" s="3" t="s">
        <v>180</v>
      </c>
      <c r="E82" s="3" t="s">
        <v>176</v>
      </c>
      <c r="F82" s="3">
        <v>10</v>
      </c>
      <c r="G82" s="3">
        <v>14</v>
      </c>
      <c r="H82" s="11">
        <f t="shared" si="2"/>
        <v>71.428571428571431</v>
      </c>
    </row>
    <row r="83" spans="1:8">
      <c r="A83" s="3" t="s">
        <v>174</v>
      </c>
      <c r="B83" s="3" t="s">
        <v>181</v>
      </c>
      <c r="C83" s="4">
        <v>42923</v>
      </c>
      <c r="D83" s="3" t="s">
        <v>180</v>
      </c>
      <c r="E83" s="3" t="s">
        <v>176</v>
      </c>
      <c r="F83" s="3">
        <v>10</v>
      </c>
      <c r="G83" s="3">
        <v>14</v>
      </c>
      <c r="H83" s="11">
        <f t="shared" si="2"/>
        <v>71.428571428571431</v>
      </c>
    </row>
    <row r="84" spans="1:8">
      <c r="A84" s="3" t="s">
        <v>174</v>
      </c>
      <c r="B84" s="3" t="s">
        <v>181</v>
      </c>
      <c r="C84" s="4">
        <v>43187</v>
      </c>
      <c r="D84" s="3" t="s">
        <v>180</v>
      </c>
      <c r="E84" s="3" t="s">
        <v>176</v>
      </c>
      <c r="F84" s="3">
        <v>13</v>
      </c>
      <c r="G84" s="3">
        <v>52</v>
      </c>
      <c r="H84" s="11">
        <f t="shared" si="2"/>
        <v>25</v>
      </c>
    </row>
    <row r="85" spans="1:8">
      <c r="A85" s="3" t="s">
        <v>174</v>
      </c>
      <c r="B85" s="3" t="s">
        <v>181</v>
      </c>
      <c r="C85" s="4">
        <v>43420</v>
      </c>
      <c r="D85" s="3" t="s">
        <v>180</v>
      </c>
      <c r="E85" s="3" t="s">
        <v>176</v>
      </c>
      <c r="F85" s="3">
        <v>4</v>
      </c>
      <c r="G85" s="3">
        <v>10</v>
      </c>
      <c r="H85" s="11">
        <f t="shared" si="2"/>
        <v>40</v>
      </c>
    </row>
    <row r="86" spans="1:8">
      <c r="A86" s="3" t="s">
        <v>174</v>
      </c>
      <c r="B86" s="3" t="s">
        <v>181</v>
      </c>
      <c r="C86" s="4">
        <v>43420</v>
      </c>
      <c r="D86" s="3" t="s">
        <v>180</v>
      </c>
      <c r="E86" s="3" t="s">
        <v>176</v>
      </c>
      <c r="F86" s="3">
        <v>9</v>
      </c>
      <c r="G86" s="3">
        <v>14</v>
      </c>
      <c r="H86" s="11">
        <f t="shared" si="2"/>
        <v>64.285714285714292</v>
      </c>
    </row>
    <row r="87" spans="1:8">
      <c r="A87" s="3" t="s">
        <v>174</v>
      </c>
      <c r="B87" s="3" t="s">
        <v>181</v>
      </c>
      <c r="C87" s="4">
        <v>43601</v>
      </c>
      <c r="D87" s="3" t="s">
        <v>180</v>
      </c>
      <c r="E87" s="3" t="s">
        <v>176</v>
      </c>
      <c r="F87" s="3">
        <v>30</v>
      </c>
      <c r="G87" s="3">
        <v>39</v>
      </c>
      <c r="H87" s="11">
        <f t="shared" si="2"/>
        <v>76.923076923076934</v>
      </c>
    </row>
    <row r="88" spans="1:8">
      <c r="A88" s="3" t="s">
        <v>174</v>
      </c>
      <c r="B88" s="3" t="s">
        <v>181</v>
      </c>
      <c r="C88" s="4">
        <v>43615</v>
      </c>
      <c r="D88" s="3" t="s">
        <v>180</v>
      </c>
      <c r="E88" s="3" t="s">
        <v>176</v>
      </c>
      <c r="F88" s="3">
        <v>2</v>
      </c>
      <c r="G88" s="3">
        <v>14</v>
      </c>
      <c r="H88" s="11">
        <f t="shared" si="2"/>
        <v>14.285714285714285</v>
      </c>
    </row>
    <row r="89" spans="1:8">
      <c r="A89" s="3" t="s">
        <v>174</v>
      </c>
      <c r="B89" s="3" t="s">
        <v>181</v>
      </c>
      <c r="C89" s="4">
        <v>42550</v>
      </c>
      <c r="D89" s="3" t="s">
        <v>180</v>
      </c>
      <c r="E89" s="3" t="s">
        <v>176</v>
      </c>
      <c r="F89" s="3">
        <v>1</v>
      </c>
      <c r="G89" s="3">
        <v>8</v>
      </c>
      <c r="H89" s="11">
        <f t="shared" si="2"/>
        <v>12.5</v>
      </c>
    </row>
    <row r="90" spans="1:8">
      <c r="A90" s="3" t="s">
        <v>174</v>
      </c>
      <c r="B90" s="3" t="s">
        <v>181</v>
      </c>
      <c r="C90" s="4">
        <v>42700</v>
      </c>
      <c r="D90" s="3" t="s">
        <v>180</v>
      </c>
      <c r="E90" s="3" t="s">
        <v>176</v>
      </c>
      <c r="F90" s="3">
        <v>2</v>
      </c>
      <c r="G90" s="3">
        <v>7</v>
      </c>
      <c r="H90" s="11">
        <f t="shared" si="2"/>
        <v>28.571428571428569</v>
      </c>
    </row>
    <row r="91" spans="1:8">
      <c r="A91" s="3" t="s">
        <v>174</v>
      </c>
      <c r="B91" s="3" t="s">
        <v>181</v>
      </c>
      <c r="C91" s="4">
        <v>42831</v>
      </c>
      <c r="D91" s="3" t="s">
        <v>180</v>
      </c>
      <c r="E91" s="3" t="s">
        <v>176</v>
      </c>
      <c r="F91" s="3">
        <v>7</v>
      </c>
      <c r="G91" s="3">
        <v>17</v>
      </c>
      <c r="H91" s="11">
        <f t="shared" si="2"/>
        <v>41.17647058823529</v>
      </c>
    </row>
    <row r="92" spans="1:8">
      <c r="A92" s="3" t="s">
        <v>174</v>
      </c>
      <c r="B92" s="3" t="s">
        <v>181</v>
      </c>
      <c r="C92" s="4">
        <v>42838</v>
      </c>
      <c r="D92" s="3" t="s">
        <v>180</v>
      </c>
      <c r="E92" s="3" t="s">
        <v>176</v>
      </c>
      <c r="F92" s="3">
        <v>7</v>
      </c>
      <c r="G92" s="3">
        <v>11</v>
      </c>
      <c r="H92" s="11">
        <f t="shared" si="2"/>
        <v>63.636363636363633</v>
      </c>
    </row>
    <row r="93" spans="1:8">
      <c r="A93" s="3" t="s">
        <v>174</v>
      </c>
      <c r="B93" s="3" t="s">
        <v>181</v>
      </c>
      <c r="C93" s="4">
        <v>42262</v>
      </c>
      <c r="D93" s="3" t="s">
        <v>180</v>
      </c>
      <c r="E93" s="3" t="s">
        <v>176</v>
      </c>
      <c r="F93" s="3">
        <v>7</v>
      </c>
      <c r="G93" s="3">
        <v>51</v>
      </c>
      <c r="H93" s="11">
        <f t="shared" si="2"/>
        <v>13.725490196078432</v>
      </c>
    </row>
    <row r="94" spans="1:8">
      <c r="A94" s="3" t="s">
        <v>174</v>
      </c>
      <c r="B94" s="3" t="s">
        <v>181</v>
      </c>
      <c r="C94" s="4">
        <v>42319</v>
      </c>
      <c r="D94" s="3" t="s">
        <v>180</v>
      </c>
      <c r="E94" s="3" t="s">
        <v>176</v>
      </c>
      <c r="F94" s="3">
        <v>13</v>
      </c>
      <c r="G94" s="3">
        <v>26</v>
      </c>
      <c r="H94" s="11">
        <f t="shared" si="2"/>
        <v>50</v>
      </c>
    </row>
    <row r="95" spans="1:8">
      <c r="A95" s="3" t="s">
        <v>174</v>
      </c>
      <c r="B95" s="3" t="s">
        <v>181</v>
      </c>
      <c r="C95" s="4">
        <v>42326</v>
      </c>
      <c r="D95" s="3" t="s">
        <v>180</v>
      </c>
      <c r="E95" s="3" t="s">
        <v>176</v>
      </c>
      <c r="F95" s="3">
        <v>7</v>
      </c>
      <c r="G95" s="3">
        <v>28</v>
      </c>
      <c r="H95" s="11">
        <f t="shared" si="2"/>
        <v>25</v>
      </c>
    </row>
    <row r="96" spans="1:8">
      <c r="A96" s="3" t="s">
        <v>174</v>
      </c>
      <c r="B96" s="3" t="s">
        <v>181</v>
      </c>
      <c r="C96" s="4">
        <v>42341</v>
      </c>
      <c r="D96" s="3" t="s">
        <v>180</v>
      </c>
      <c r="E96" s="3" t="s">
        <v>176</v>
      </c>
      <c r="F96" s="3">
        <v>13</v>
      </c>
      <c r="G96" s="3">
        <v>95</v>
      </c>
      <c r="H96" s="11">
        <f t="shared" si="2"/>
        <v>13.684210526315791</v>
      </c>
    </row>
    <row r="97" spans="1:11">
      <c r="A97" s="3" t="s">
        <v>174</v>
      </c>
      <c r="B97" s="3" t="s">
        <v>181</v>
      </c>
      <c r="C97" s="4">
        <v>42347</v>
      </c>
      <c r="D97" s="3" t="s">
        <v>180</v>
      </c>
      <c r="E97" s="3" t="s">
        <v>176</v>
      </c>
      <c r="F97" s="3">
        <v>7</v>
      </c>
      <c r="G97" s="3">
        <v>49</v>
      </c>
      <c r="H97" s="11">
        <f t="shared" si="2"/>
        <v>14.285714285714285</v>
      </c>
    </row>
    <row r="98" spans="1:11">
      <c r="A98" s="3" t="s">
        <v>174</v>
      </c>
      <c r="B98" s="3" t="s">
        <v>181</v>
      </c>
      <c r="C98" s="4">
        <v>42402</v>
      </c>
      <c r="D98" s="3" t="s">
        <v>180</v>
      </c>
      <c r="E98" s="3" t="s">
        <v>176</v>
      </c>
      <c r="F98" s="3">
        <v>19</v>
      </c>
      <c r="G98" s="3">
        <v>44</v>
      </c>
      <c r="H98" s="11">
        <f t="shared" si="2"/>
        <v>43.18181818181818</v>
      </c>
    </row>
    <row r="99" spans="1:11">
      <c r="A99" s="3" t="s">
        <v>174</v>
      </c>
      <c r="B99" s="3" t="s">
        <v>181</v>
      </c>
      <c r="C99" s="4">
        <v>42411</v>
      </c>
      <c r="D99" s="3" t="s">
        <v>180</v>
      </c>
      <c r="E99" s="3" t="s">
        <v>176</v>
      </c>
      <c r="F99" s="3">
        <v>3</v>
      </c>
      <c r="G99" s="3">
        <v>40</v>
      </c>
      <c r="H99" s="11">
        <f t="shared" si="2"/>
        <v>7.5</v>
      </c>
    </row>
    <row r="100" spans="1:11">
      <c r="A100" s="3" t="s">
        <v>174</v>
      </c>
      <c r="B100" s="3" t="s">
        <v>181</v>
      </c>
      <c r="C100" s="4">
        <v>42494</v>
      </c>
      <c r="D100" s="3" t="s">
        <v>180</v>
      </c>
      <c r="E100" s="3" t="s">
        <v>176</v>
      </c>
      <c r="F100" s="3">
        <v>1</v>
      </c>
      <c r="G100" s="3">
        <v>9</v>
      </c>
      <c r="H100" s="11">
        <f t="shared" si="2"/>
        <v>11.111111111111111</v>
      </c>
    </row>
    <row r="101" spans="1:11">
      <c r="A101" s="3" t="s">
        <v>174</v>
      </c>
      <c r="B101" s="3" t="s">
        <v>181</v>
      </c>
      <c r="C101" s="4">
        <v>42494</v>
      </c>
      <c r="D101" s="3" t="s">
        <v>180</v>
      </c>
      <c r="E101" s="3" t="s">
        <v>176</v>
      </c>
      <c r="F101" s="3">
        <v>1</v>
      </c>
      <c r="G101" s="3">
        <v>15</v>
      </c>
      <c r="H101" s="11">
        <f t="shared" si="2"/>
        <v>6.666666666666667</v>
      </c>
    </row>
    <row r="102" spans="1:11">
      <c r="A102" s="3" t="s">
        <v>174</v>
      </c>
      <c r="B102" s="3" t="s">
        <v>181</v>
      </c>
      <c r="C102" s="4">
        <v>42558</v>
      </c>
      <c r="D102" s="3" t="s">
        <v>180</v>
      </c>
      <c r="E102" s="3" t="s">
        <v>176</v>
      </c>
      <c r="F102" s="3">
        <v>3</v>
      </c>
      <c r="G102" s="3">
        <v>5</v>
      </c>
      <c r="H102" s="11">
        <f t="shared" si="2"/>
        <v>60</v>
      </c>
    </row>
    <row r="103" spans="1:11">
      <c r="A103" s="3" t="s">
        <v>174</v>
      </c>
      <c r="B103" s="3" t="s">
        <v>181</v>
      </c>
      <c r="C103" s="4">
        <v>42810</v>
      </c>
      <c r="D103" s="3" t="s">
        <v>180</v>
      </c>
      <c r="E103" s="3" t="s">
        <v>176</v>
      </c>
      <c r="F103" s="3">
        <v>5</v>
      </c>
      <c r="G103" s="3">
        <v>22</v>
      </c>
      <c r="H103" s="11">
        <f t="shared" si="2"/>
        <v>22.727272727272727</v>
      </c>
    </row>
    <row r="104" spans="1:11">
      <c r="A104" s="3" t="s">
        <v>174</v>
      </c>
      <c r="B104" s="3" t="s">
        <v>181</v>
      </c>
      <c r="C104" s="5">
        <v>43014</v>
      </c>
      <c r="D104" s="3" t="s">
        <v>180</v>
      </c>
      <c r="E104" s="3" t="s">
        <v>176</v>
      </c>
      <c r="F104" s="3">
        <v>3</v>
      </c>
      <c r="G104" s="3">
        <v>17</v>
      </c>
      <c r="H104" s="11">
        <f t="shared" si="2"/>
        <v>17.647058823529413</v>
      </c>
    </row>
    <row r="105" spans="1:11">
      <c r="A105" s="3" t="s">
        <v>174</v>
      </c>
      <c r="B105" s="3" t="s">
        <v>181</v>
      </c>
      <c r="C105" s="4">
        <v>42969</v>
      </c>
      <c r="D105" s="3" t="s">
        <v>180</v>
      </c>
      <c r="E105" s="3" t="s">
        <v>176</v>
      </c>
      <c r="F105" s="3">
        <v>8</v>
      </c>
      <c r="G105" s="3">
        <v>23</v>
      </c>
      <c r="H105" s="11">
        <f t="shared" si="2"/>
        <v>34.782608695652172</v>
      </c>
      <c r="I105" s="3">
        <f>SUM(F72:F105)</f>
        <v>243</v>
      </c>
      <c r="J105" s="3">
        <f>SUM(G72:G105)</f>
        <v>858</v>
      </c>
      <c r="K105" s="11">
        <f>100*(I105/J105)</f>
        <v>28.321678321678323</v>
      </c>
    </row>
    <row r="106" spans="1:11">
      <c r="C106" s="4"/>
    </row>
    <row r="107" spans="1:11">
      <c r="A107" s="3" t="s">
        <v>174</v>
      </c>
      <c r="B107" s="3" t="s">
        <v>182</v>
      </c>
      <c r="C107" s="4">
        <v>42500</v>
      </c>
      <c r="D107" s="3" t="s">
        <v>139</v>
      </c>
      <c r="E107" s="3" t="s">
        <v>180</v>
      </c>
      <c r="F107" s="3">
        <v>2</v>
      </c>
      <c r="G107" s="3">
        <v>27</v>
      </c>
      <c r="H107" s="11">
        <f>100*(F107/G107)</f>
        <v>7.4074074074074066</v>
      </c>
    </row>
    <row r="108" spans="1:11">
      <c r="A108" s="3" t="s">
        <v>174</v>
      </c>
      <c r="B108" s="3" t="s">
        <v>182</v>
      </c>
      <c r="C108" s="4">
        <v>42536</v>
      </c>
      <c r="D108" s="3" t="s">
        <v>139</v>
      </c>
      <c r="E108" s="3" t="s">
        <v>180</v>
      </c>
      <c r="F108" s="3">
        <v>11</v>
      </c>
      <c r="G108" s="3">
        <v>24</v>
      </c>
      <c r="H108" s="11">
        <f>100*(F108/G108)</f>
        <v>45.833333333333329</v>
      </c>
    </row>
    <row r="109" spans="1:11">
      <c r="A109" s="3" t="s">
        <v>174</v>
      </c>
      <c r="B109" s="3" t="s">
        <v>182</v>
      </c>
      <c r="C109" s="4">
        <v>42565</v>
      </c>
      <c r="D109" s="3" t="s">
        <v>139</v>
      </c>
      <c r="E109" s="3" t="s">
        <v>180</v>
      </c>
      <c r="F109" s="3">
        <f>9+7</f>
        <v>16</v>
      </c>
      <c r="G109" s="3">
        <f>15+10</f>
        <v>25</v>
      </c>
      <c r="H109" s="11">
        <f>100*(F109/G109)</f>
        <v>64</v>
      </c>
      <c r="I109" s="3">
        <f>SUM(F107:F109)</f>
        <v>29</v>
      </c>
      <c r="J109" s="3">
        <f>SUM(G107:G109)</f>
        <v>76</v>
      </c>
      <c r="K109" s="11">
        <f>100*(I109/J109)</f>
        <v>38.15789473684211</v>
      </c>
    </row>
    <row r="110" spans="1:11">
      <c r="C110" s="4"/>
    </row>
    <row r="111" spans="1:11">
      <c r="A111" s="3" t="s">
        <v>174</v>
      </c>
      <c r="B111" s="3" t="s">
        <v>182</v>
      </c>
      <c r="C111" s="4">
        <v>42500</v>
      </c>
      <c r="D111" s="3" t="s">
        <v>180</v>
      </c>
      <c r="E111" s="3" t="s">
        <v>139</v>
      </c>
      <c r="F111" s="3">
        <v>9</v>
      </c>
      <c r="G111" s="3">
        <v>27</v>
      </c>
      <c r="H111" s="11">
        <f>100*(F111/G111)</f>
        <v>33.333333333333329</v>
      </c>
    </row>
    <row r="112" spans="1:11">
      <c r="A112" s="3" t="s">
        <v>174</v>
      </c>
      <c r="B112" s="3" t="s">
        <v>182</v>
      </c>
      <c r="C112" s="4">
        <v>42536</v>
      </c>
      <c r="D112" s="3" t="s">
        <v>180</v>
      </c>
      <c r="E112" s="3" t="s">
        <v>139</v>
      </c>
      <c r="F112" s="3">
        <v>4</v>
      </c>
      <c r="G112" s="3">
        <v>6</v>
      </c>
      <c r="H112" s="11">
        <f>100*(F112/G112)</f>
        <v>66.666666666666657</v>
      </c>
    </row>
    <row r="113" spans="1:11">
      <c r="A113" s="3" t="s">
        <v>174</v>
      </c>
      <c r="B113" s="3" t="s">
        <v>182</v>
      </c>
      <c r="C113" s="4">
        <v>42536</v>
      </c>
      <c r="D113" s="3" t="s">
        <v>180</v>
      </c>
      <c r="E113" s="3" t="s">
        <v>139</v>
      </c>
      <c r="F113" s="3">
        <v>10</v>
      </c>
      <c r="G113" s="3">
        <v>26</v>
      </c>
      <c r="H113" s="11">
        <f>100*(F113/G113)</f>
        <v>38.461538461538467</v>
      </c>
    </row>
    <row r="114" spans="1:11">
      <c r="A114" s="3" t="s">
        <v>174</v>
      </c>
      <c r="B114" s="3" t="s">
        <v>182</v>
      </c>
      <c r="C114" s="4">
        <v>42565</v>
      </c>
      <c r="D114" s="3" t="s">
        <v>180</v>
      </c>
      <c r="E114" s="3" t="s">
        <v>139</v>
      </c>
      <c r="F114" s="3">
        <v>11</v>
      </c>
      <c r="G114" s="3">
        <v>14</v>
      </c>
      <c r="H114" s="11">
        <f>100*(F114/G114)</f>
        <v>78.571428571428569</v>
      </c>
      <c r="I114" s="3">
        <f>SUM(F111:F114)</f>
        <v>34</v>
      </c>
      <c r="J114" s="3">
        <f>SUM(G111:G114)</f>
        <v>73</v>
      </c>
      <c r="K114" s="11">
        <f>100*(I114/J114)</f>
        <v>46.575342465753423</v>
      </c>
    </row>
    <row r="115" spans="1:11">
      <c r="C115" s="4"/>
    </row>
    <row r="116" spans="1:11">
      <c r="A116" s="3" t="s">
        <v>174</v>
      </c>
      <c r="B116" s="3" t="s">
        <v>183</v>
      </c>
      <c r="C116" s="4">
        <v>43607</v>
      </c>
      <c r="D116" s="3" t="s">
        <v>141</v>
      </c>
      <c r="E116" s="3" t="s">
        <v>180</v>
      </c>
      <c r="F116" s="3">
        <v>4</v>
      </c>
      <c r="G116" s="3">
        <v>10</v>
      </c>
      <c r="H116" s="11">
        <f>100*(F116/G116)</f>
        <v>40</v>
      </c>
    </row>
    <row r="117" spans="1:11">
      <c r="A117" s="3" t="s">
        <v>174</v>
      </c>
      <c r="B117" s="3" t="s">
        <v>183</v>
      </c>
      <c r="C117" s="4">
        <v>43607</v>
      </c>
      <c r="D117" s="3" t="s">
        <v>141</v>
      </c>
      <c r="E117" s="3" t="s">
        <v>180</v>
      </c>
      <c r="F117" s="3">
        <v>3</v>
      </c>
      <c r="G117" s="3">
        <v>9</v>
      </c>
      <c r="H117" s="11">
        <f>100*(F117/G117)</f>
        <v>33.333333333333329</v>
      </c>
    </row>
    <row r="118" spans="1:11">
      <c r="A118" s="3" t="s">
        <v>174</v>
      </c>
      <c r="B118" s="3" t="s">
        <v>183</v>
      </c>
      <c r="C118" s="4">
        <v>43664</v>
      </c>
      <c r="D118" s="3" t="s">
        <v>141</v>
      </c>
      <c r="E118" s="3" t="s">
        <v>180</v>
      </c>
      <c r="F118" s="3">
        <v>6</v>
      </c>
      <c r="G118" s="3">
        <v>11</v>
      </c>
      <c r="H118" s="11">
        <f>100*(F118/G118)</f>
        <v>54.54545454545454</v>
      </c>
    </row>
    <row r="119" spans="1:11">
      <c r="A119" s="3" t="s">
        <v>174</v>
      </c>
      <c r="B119" s="3" t="s">
        <v>183</v>
      </c>
      <c r="C119" s="4">
        <v>43812</v>
      </c>
      <c r="D119" s="3" t="s">
        <v>141</v>
      </c>
      <c r="E119" s="3" t="s">
        <v>180</v>
      </c>
      <c r="F119" s="3">
        <v>3</v>
      </c>
      <c r="G119" s="3">
        <v>6</v>
      </c>
      <c r="H119" s="11">
        <f>100*(F119/G119)</f>
        <v>50</v>
      </c>
      <c r="I119" s="3">
        <f>SUM(F116:F119)</f>
        <v>16</v>
      </c>
      <c r="J119" s="3">
        <f>SUM(G116:G119)</f>
        <v>36</v>
      </c>
      <c r="K119" s="11">
        <f>100*(I119/J119)</f>
        <v>44.444444444444443</v>
      </c>
    </row>
    <row r="120" spans="1:11">
      <c r="C120" s="4"/>
    </row>
    <row r="121" spans="1:11">
      <c r="A121" s="3" t="s">
        <v>174</v>
      </c>
      <c r="B121" s="3" t="s">
        <v>183</v>
      </c>
      <c r="C121" s="4">
        <v>43607</v>
      </c>
      <c r="D121" s="3" t="s">
        <v>180</v>
      </c>
      <c r="E121" s="3" t="s">
        <v>141</v>
      </c>
      <c r="F121" s="3">
        <v>4</v>
      </c>
      <c r="G121" s="3">
        <v>10</v>
      </c>
      <c r="H121" s="11">
        <f>100*(F121/G121)</f>
        <v>40</v>
      </c>
    </row>
    <row r="122" spans="1:11">
      <c r="A122" s="3" t="s">
        <v>174</v>
      </c>
      <c r="B122" s="3" t="s">
        <v>183</v>
      </c>
      <c r="C122" s="4">
        <v>43664</v>
      </c>
      <c r="D122" s="3" t="s">
        <v>180</v>
      </c>
      <c r="E122" s="3" t="s">
        <v>141</v>
      </c>
      <c r="F122" s="3">
        <v>4</v>
      </c>
      <c r="G122" s="3">
        <v>12</v>
      </c>
      <c r="H122" s="11">
        <f>100*(F122/G122)</f>
        <v>33.333333333333329</v>
      </c>
      <c r="I122" s="3">
        <f>SUM(F121:F122)</f>
        <v>8</v>
      </c>
      <c r="J122" s="3">
        <f>SUM(G121:G122)</f>
        <v>22</v>
      </c>
      <c r="K122" s="11">
        <f>100*(I122/J122)</f>
        <v>36.363636363636367</v>
      </c>
    </row>
    <row r="124" spans="1:11">
      <c r="A124" s="3" t="s">
        <v>174</v>
      </c>
      <c r="B124" s="3" t="s">
        <v>184</v>
      </c>
      <c r="C124" s="17">
        <v>43847</v>
      </c>
      <c r="D124" s="3" t="s">
        <v>185</v>
      </c>
      <c r="E124" s="3" t="s">
        <v>180</v>
      </c>
      <c r="F124" s="3">
        <v>4</v>
      </c>
      <c r="G124" s="3">
        <v>11</v>
      </c>
      <c r="H124" s="11">
        <f t="shared" ref="H124:H128" si="3">100*(F124/G124)</f>
        <v>36.363636363636367</v>
      </c>
    </row>
    <row r="125" spans="1:11">
      <c r="A125" s="3" t="s">
        <v>174</v>
      </c>
      <c r="B125" s="3" t="s">
        <v>184</v>
      </c>
      <c r="C125" s="17">
        <v>43847</v>
      </c>
      <c r="D125" s="3" t="s">
        <v>185</v>
      </c>
      <c r="E125" s="3" t="s">
        <v>180</v>
      </c>
      <c r="F125" s="3">
        <v>3</v>
      </c>
      <c r="G125" s="3">
        <v>12</v>
      </c>
      <c r="H125" s="11">
        <f t="shared" si="3"/>
        <v>25</v>
      </c>
      <c r="I125" s="3">
        <v>7</v>
      </c>
      <c r="J125" s="3">
        <v>23</v>
      </c>
      <c r="K125" s="11">
        <f>100*(I125/J125)</f>
        <v>30.434782608695656</v>
      </c>
    </row>
    <row r="126" spans="1:11">
      <c r="C126" s="17"/>
    </row>
    <row r="127" spans="1:11">
      <c r="A127" s="3" t="s">
        <v>174</v>
      </c>
      <c r="B127" s="3" t="s">
        <v>184</v>
      </c>
      <c r="C127" s="17">
        <v>43847</v>
      </c>
      <c r="D127" s="3" t="s">
        <v>180</v>
      </c>
      <c r="E127" s="3" t="s">
        <v>185</v>
      </c>
      <c r="F127" s="3">
        <v>4</v>
      </c>
      <c r="G127" s="3">
        <v>12</v>
      </c>
      <c r="H127" s="11">
        <f t="shared" si="3"/>
        <v>33.333333333333329</v>
      </c>
    </row>
    <row r="128" spans="1:11">
      <c r="A128" s="3" t="s">
        <v>174</v>
      </c>
      <c r="B128" s="3" t="s">
        <v>184</v>
      </c>
      <c r="C128" s="17">
        <v>43847</v>
      </c>
      <c r="D128" s="3" t="s">
        <v>180</v>
      </c>
      <c r="E128" s="3" t="s">
        <v>185</v>
      </c>
      <c r="F128" s="3">
        <v>3</v>
      </c>
      <c r="G128" s="3">
        <v>11</v>
      </c>
      <c r="H128" s="11">
        <f t="shared" si="3"/>
        <v>27.27272727272727</v>
      </c>
      <c r="I128" s="3">
        <v>7</v>
      </c>
      <c r="J128" s="3">
        <v>23</v>
      </c>
      <c r="K128" s="11">
        <f>100*(I128/J128)</f>
        <v>30.434782608695656</v>
      </c>
    </row>
    <row r="133" spans="5:8">
      <c r="E133" s="2" t="s">
        <v>186</v>
      </c>
      <c r="F133" s="2">
        <f>SUM(F2:F128)</f>
        <v>758</v>
      </c>
      <c r="G133" s="2">
        <f>SUM(G2:G128)</f>
        <v>2434</v>
      </c>
      <c r="H133" s="10">
        <f>100*(F133/G133)</f>
        <v>31.14215283483977</v>
      </c>
    </row>
  </sheetData>
  <sortState xmlns:xlrd2="http://schemas.microsoft.com/office/spreadsheetml/2017/richdata2" ref="A2:H132">
    <sortCondition ref="B2:B132"/>
    <sortCondition ref="D2:D132"/>
    <sortCondition ref="E2:E132"/>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9FD97-45A9-E544-B344-B39A5C80CFFF}">
  <dimension ref="A1:F26"/>
  <sheetViews>
    <sheetView workbookViewId="0">
      <selection activeCell="A2" sqref="A2"/>
    </sheetView>
  </sheetViews>
  <sheetFormatPr baseColWidth="10" defaultColWidth="11" defaultRowHeight="16"/>
  <cols>
    <col min="1" max="1" width="19.5" customWidth="1"/>
    <col min="2" max="2" width="21.5" customWidth="1"/>
    <col min="3" max="3" width="23.6640625" customWidth="1"/>
    <col min="6" max="6" width="25" style="16" customWidth="1"/>
  </cols>
  <sheetData>
    <row r="1" spans="1:6">
      <c r="A1" s="6" t="s">
        <v>166</v>
      </c>
      <c r="B1" s="6" t="s">
        <v>168</v>
      </c>
      <c r="C1" s="6" t="s">
        <v>169</v>
      </c>
      <c r="D1" s="6" t="s">
        <v>187</v>
      </c>
      <c r="E1" s="6" t="s">
        <v>188</v>
      </c>
      <c r="F1" s="13" t="s">
        <v>189</v>
      </c>
    </row>
    <row r="2" spans="1:6">
      <c r="A2" s="5" t="s">
        <v>190</v>
      </c>
      <c r="B2" s="7" t="s">
        <v>191</v>
      </c>
      <c r="C2" s="7" t="s">
        <v>192</v>
      </c>
      <c r="D2" s="7">
        <v>13</v>
      </c>
      <c r="E2" s="7">
        <v>23</v>
      </c>
      <c r="F2" s="14">
        <v>56.521739099999998</v>
      </c>
    </row>
    <row r="3" spans="1:6">
      <c r="A3" s="5" t="s">
        <v>190</v>
      </c>
      <c r="B3" s="7" t="s">
        <v>191</v>
      </c>
      <c r="C3" s="7" t="s">
        <v>192</v>
      </c>
      <c r="D3" s="7">
        <v>6</v>
      </c>
      <c r="E3" s="7">
        <v>14</v>
      </c>
      <c r="F3" s="14">
        <v>42.857142899999999</v>
      </c>
    </row>
    <row r="4" spans="1:6">
      <c r="A4" s="5" t="s">
        <v>190</v>
      </c>
      <c r="B4" s="7" t="s">
        <v>191</v>
      </c>
      <c r="C4" s="7" t="s">
        <v>192</v>
      </c>
      <c r="D4" s="7">
        <v>4</v>
      </c>
      <c r="E4" s="7">
        <v>13</v>
      </c>
      <c r="F4" s="14">
        <v>30.769230799999999</v>
      </c>
    </row>
    <row r="5" spans="1:6">
      <c r="A5" s="5" t="s">
        <v>190</v>
      </c>
      <c r="B5" s="7" t="s">
        <v>191</v>
      </c>
      <c r="C5" s="7" t="s">
        <v>192</v>
      </c>
      <c r="D5" s="7">
        <v>5</v>
      </c>
      <c r="E5" s="7">
        <v>12</v>
      </c>
      <c r="F5" s="14">
        <v>41.6666667</v>
      </c>
    </row>
    <row r="6" spans="1:6">
      <c r="A6" s="5" t="s">
        <v>190</v>
      </c>
      <c r="B6" s="7" t="s">
        <v>191</v>
      </c>
      <c r="C6" s="7" t="s">
        <v>192</v>
      </c>
      <c r="D6" s="7">
        <v>4</v>
      </c>
      <c r="E6" s="7">
        <v>13</v>
      </c>
      <c r="F6" s="14">
        <v>30.769230799999999</v>
      </c>
    </row>
    <row r="7" spans="1:6">
      <c r="A7" s="5" t="s">
        <v>190</v>
      </c>
      <c r="B7" s="7" t="s">
        <v>191</v>
      </c>
      <c r="C7" s="7" t="s">
        <v>192</v>
      </c>
      <c r="D7" s="7">
        <v>1</v>
      </c>
      <c r="E7" s="7">
        <v>15</v>
      </c>
      <c r="F7" s="14">
        <v>6.6666666699999997</v>
      </c>
    </row>
    <row r="8" spans="1:6">
      <c r="A8" s="5" t="s">
        <v>190</v>
      </c>
      <c r="B8" s="7" t="s">
        <v>191</v>
      </c>
      <c r="C8" s="7" t="s">
        <v>192</v>
      </c>
      <c r="D8" s="7">
        <v>1</v>
      </c>
      <c r="E8" s="7">
        <v>15</v>
      </c>
      <c r="F8" s="14">
        <v>6.6666666699999997</v>
      </c>
    </row>
    <row r="9" spans="1:6">
      <c r="A9" s="5" t="s">
        <v>190</v>
      </c>
      <c r="B9" s="7" t="s">
        <v>191</v>
      </c>
      <c r="C9" s="7" t="s">
        <v>192</v>
      </c>
      <c r="D9" s="7">
        <v>6</v>
      </c>
      <c r="E9" s="7">
        <v>10</v>
      </c>
      <c r="F9" s="14">
        <v>60</v>
      </c>
    </row>
    <row r="10" spans="1:6">
      <c r="A10" s="5" t="s">
        <v>190</v>
      </c>
      <c r="B10" s="7" t="s">
        <v>191</v>
      </c>
      <c r="C10" s="7" t="s">
        <v>192</v>
      </c>
      <c r="D10" s="7">
        <v>4</v>
      </c>
      <c r="E10" s="7">
        <v>15</v>
      </c>
      <c r="F10" s="14">
        <v>26.6666667</v>
      </c>
    </row>
    <row r="11" spans="1:6">
      <c r="A11" s="5" t="s">
        <v>190</v>
      </c>
      <c r="B11" s="7" t="s">
        <v>191</v>
      </c>
      <c r="C11" s="7" t="s">
        <v>192</v>
      </c>
      <c r="D11" s="7">
        <v>1</v>
      </c>
      <c r="E11" s="7">
        <v>7</v>
      </c>
      <c r="F11" s="14">
        <v>14.2857143</v>
      </c>
    </row>
    <row r="12" spans="1:6">
      <c r="A12" s="5" t="s">
        <v>190</v>
      </c>
      <c r="B12" s="7" t="s">
        <v>191</v>
      </c>
      <c r="C12" s="7" t="s">
        <v>192</v>
      </c>
      <c r="D12" s="7">
        <v>1</v>
      </c>
      <c r="E12" s="7">
        <v>13</v>
      </c>
      <c r="F12" s="14">
        <v>7.6923076899999998</v>
      </c>
    </row>
    <row r="13" spans="1:6">
      <c r="A13" s="5" t="s">
        <v>193</v>
      </c>
      <c r="B13" s="7" t="s">
        <v>192</v>
      </c>
      <c r="C13" s="7" t="s">
        <v>191</v>
      </c>
      <c r="D13" s="7">
        <v>4</v>
      </c>
      <c r="E13" s="7">
        <v>11</v>
      </c>
      <c r="F13" s="14">
        <v>36.363636399999997</v>
      </c>
    </row>
    <row r="14" spans="1:6">
      <c r="A14" s="5" t="s">
        <v>193</v>
      </c>
      <c r="B14" s="7" t="s">
        <v>192</v>
      </c>
      <c r="C14" s="7" t="s">
        <v>191</v>
      </c>
      <c r="D14" s="7">
        <v>7</v>
      </c>
      <c r="E14" s="7">
        <v>30</v>
      </c>
      <c r="F14" s="14">
        <v>23.3333333</v>
      </c>
    </row>
    <row r="15" spans="1:6">
      <c r="A15" s="5" t="s">
        <v>193</v>
      </c>
      <c r="B15" s="7" t="s">
        <v>192</v>
      </c>
      <c r="C15" s="7" t="s">
        <v>191</v>
      </c>
      <c r="D15" s="7">
        <v>2</v>
      </c>
      <c r="E15" s="7">
        <v>23</v>
      </c>
      <c r="F15" s="14">
        <v>8.6956521700000007</v>
      </c>
    </row>
    <row r="16" spans="1:6">
      <c r="A16" s="5" t="s">
        <v>193</v>
      </c>
      <c r="B16" s="7" t="s">
        <v>192</v>
      </c>
      <c r="C16" s="7" t="s">
        <v>191</v>
      </c>
      <c r="D16" s="7">
        <v>15</v>
      </c>
      <c r="E16" s="7">
        <v>28</v>
      </c>
      <c r="F16" s="14">
        <v>53.571428599999997</v>
      </c>
    </row>
    <row r="17" spans="1:6">
      <c r="A17" s="5" t="s">
        <v>193</v>
      </c>
      <c r="B17" s="7" t="s">
        <v>192</v>
      </c>
      <c r="C17" s="7" t="s">
        <v>191</v>
      </c>
      <c r="D17" s="7">
        <v>11</v>
      </c>
      <c r="E17" s="7">
        <v>30</v>
      </c>
      <c r="F17" s="14">
        <v>36.6666667</v>
      </c>
    </row>
    <row r="18" spans="1:6">
      <c r="A18" s="5" t="s">
        <v>193</v>
      </c>
      <c r="B18" s="7" t="s">
        <v>192</v>
      </c>
      <c r="C18" s="7" t="s">
        <v>191</v>
      </c>
      <c r="D18" s="7">
        <v>4</v>
      </c>
      <c r="E18" s="7">
        <v>12</v>
      </c>
      <c r="F18" s="14">
        <v>33.3333333</v>
      </c>
    </row>
    <row r="19" spans="1:6">
      <c r="A19" s="5" t="s">
        <v>193</v>
      </c>
      <c r="B19" s="7" t="s">
        <v>192</v>
      </c>
      <c r="C19" s="7" t="s">
        <v>191</v>
      </c>
      <c r="D19" s="7">
        <v>6</v>
      </c>
      <c r="E19" s="7">
        <v>12</v>
      </c>
      <c r="F19" s="14">
        <v>50</v>
      </c>
    </row>
    <row r="20" spans="1:6">
      <c r="A20" s="5" t="s">
        <v>193</v>
      </c>
      <c r="B20" s="7" t="s">
        <v>192</v>
      </c>
      <c r="C20" s="7" t="s">
        <v>191</v>
      </c>
      <c r="D20" s="7">
        <v>1</v>
      </c>
      <c r="E20" s="7">
        <v>13</v>
      </c>
      <c r="F20" s="14">
        <v>7.6923076899999998</v>
      </c>
    </row>
    <row r="21" spans="1:6">
      <c r="A21" s="5" t="s">
        <v>193</v>
      </c>
      <c r="B21" s="7" t="s">
        <v>192</v>
      </c>
      <c r="C21" s="7" t="s">
        <v>191</v>
      </c>
      <c r="D21" s="7">
        <v>6</v>
      </c>
      <c r="E21" s="7">
        <v>12</v>
      </c>
      <c r="F21" s="14">
        <v>50</v>
      </c>
    </row>
    <row r="22" spans="1:6">
      <c r="A22" s="5" t="s">
        <v>193</v>
      </c>
      <c r="B22" s="7" t="s">
        <v>192</v>
      </c>
      <c r="C22" s="7" t="s">
        <v>191</v>
      </c>
      <c r="D22" s="7">
        <v>2</v>
      </c>
      <c r="E22" s="7">
        <v>13</v>
      </c>
      <c r="F22" s="14">
        <v>15.384615399999999</v>
      </c>
    </row>
    <row r="23" spans="1:6">
      <c r="A23" s="5" t="s">
        <v>193</v>
      </c>
      <c r="B23" s="7" t="s">
        <v>192</v>
      </c>
      <c r="C23" s="7" t="s">
        <v>191</v>
      </c>
      <c r="D23" s="7">
        <v>2</v>
      </c>
      <c r="E23" s="7">
        <v>11</v>
      </c>
      <c r="F23" s="14">
        <v>18.181818199999999</v>
      </c>
    </row>
    <row r="26" spans="1:6">
      <c r="C26" s="12" t="s">
        <v>7</v>
      </c>
      <c r="D26" s="1">
        <f>SUM(D2:D23)</f>
        <v>106</v>
      </c>
      <c r="E26" s="1">
        <f>SUM(E2:E23)</f>
        <v>345</v>
      </c>
      <c r="F26" s="15">
        <f>100*(D26/E26)</f>
        <v>30.724637681159422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18E7F-B807-4846-ABC5-9FCF33A96A96}">
  <dimension ref="A1:I43"/>
  <sheetViews>
    <sheetView workbookViewId="0">
      <selection activeCell="A2" sqref="A2"/>
    </sheetView>
  </sheetViews>
  <sheetFormatPr baseColWidth="10" defaultColWidth="10.83203125" defaultRowHeight="16"/>
  <cols>
    <col min="1" max="1" width="15.1640625" style="3" customWidth="1"/>
    <col min="2" max="2" width="28.5" style="3" customWidth="1"/>
    <col min="3" max="3" width="14.5" style="3" customWidth="1"/>
    <col min="4" max="4" width="20" style="3" customWidth="1"/>
    <col min="5" max="5" width="18" style="3" customWidth="1"/>
    <col min="6" max="16384" width="10.83203125" style="3"/>
  </cols>
  <sheetData>
    <row r="1" spans="1:9">
      <c r="A1" s="2" t="s">
        <v>166</v>
      </c>
      <c r="B1" s="2" t="s">
        <v>17</v>
      </c>
      <c r="C1" s="2" t="s">
        <v>0</v>
      </c>
      <c r="D1" s="2" t="s">
        <v>168</v>
      </c>
      <c r="E1" s="2" t="s">
        <v>169</v>
      </c>
      <c r="F1" s="2" t="s">
        <v>187</v>
      </c>
      <c r="G1" s="2" t="s">
        <v>188</v>
      </c>
      <c r="H1" s="2" t="s">
        <v>194</v>
      </c>
      <c r="I1" s="2" t="s">
        <v>195</v>
      </c>
    </row>
    <row r="2" spans="1:9">
      <c r="A2" s="3" t="s">
        <v>196</v>
      </c>
      <c r="B2" s="3" t="s">
        <v>197</v>
      </c>
      <c r="C2" s="4">
        <v>42544</v>
      </c>
      <c r="D2" s="3" t="s">
        <v>198</v>
      </c>
      <c r="E2" s="3" t="s">
        <v>199</v>
      </c>
      <c r="F2" s="3">
        <v>2</v>
      </c>
      <c r="G2" s="3">
        <v>43</v>
      </c>
      <c r="H2" s="3">
        <f>100*(F2/G2)</f>
        <v>4.6511627906976747</v>
      </c>
      <c r="I2" s="3">
        <v>5</v>
      </c>
    </row>
    <row r="3" spans="1:9">
      <c r="A3" s="3" t="s">
        <v>196</v>
      </c>
      <c r="B3" s="3" t="s">
        <v>197</v>
      </c>
      <c r="C3" s="4">
        <v>42544</v>
      </c>
      <c r="D3" s="3" t="s">
        <v>199</v>
      </c>
      <c r="E3" s="3" t="s">
        <v>198</v>
      </c>
      <c r="F3" s="3">
        <v>2</v>
      </c>
      <c r="G3" s="3">
        <v>43</v>
      </c>
      <c r="H3" s="3">
        <f t="shared" ref="H3:H10" si="0">100*(F3/G3)</f>
        <v>4.6511627906976747</v>
      </c>
      <c r="I3" s="3">
        <v>5</v>
      </c>
    </row>
    <row r="4" spans="1:9">
      <c r="A4" s="3" t="s">
        <v>196</v>
      </c>
      <c r="B4" s="3" t="s">
        <v>197</v>
      </c>
      <c r="C4" s="4">
        <v>42550</v>
      </c>
      <c r="D4" s="3" t="s">
        <v>198</v>
      </c>
      <c r="E4" s="3" t="s">
        <v>199</v>
      </c>
      <c r="F4" s="3">
        <v>12</v>
      </c>
      <c r="G4" s="3">
        <v>59</v>
      </c>
      <c r="H4" s="3">
        <f t="shared" si="0"/>
        <v>20.33898305084746</v>
      </c>
      <c r="I4" s="3">
        <v>8</v>
      </c>
    </row>
    <row r="5" spans="1:9">
      <c r="A5" s="3" t="s">
        <v>196</v>
      </c>
      <c r="B5" s="3" t="s">
        <v>197</v>
      </c>
      <c r="C5" s="4">
        <v>42550</v>
      </c>
      <c r="D5" s="3" t="s">
        <v>199</v>
      </c>
      <c r="E5" s="3" t="s">
        <v>198</v>
      </c>
      <c r="F5" s="3">
        <v>13</v>
      </c>
      <c r="G5" s="3">
        <v>58</v>
      </c>
      <c r="H5" s="3">
        <f t="shared" si="0"/>
        <v>22.413793103448278</v>
      </c>
      <c r="I5" s="3">
        <v>8</v>
      </c>
    </row>
    <row r="6" spans="1:9">
      <c r="A6" s="3" t="s">
        <v>196</v>
      </c>
      <c r="B6" s="3" t="s">
        <v>197</v>
      </c>
      <c r="C6" s="4">
        <v>42565</v>
      </c>
      <c r="D6" s="3" t="s">
        <v>198</v>
      </c>
      <c r="E6" s="3" t="s">
        <v>199</v>
      </c>
      <c r="F6" s="3">
        <v>15</v>
      </c>
      <c r="G6" s="3">
        <v>59</v>
      </c>
      <c r="H6" s="3">
        <f t="shared" si="0"/>
        <v>25.423728813559322</v>
      </c>
      <c r="I6" s="3">
        <v>14</v>
      </c>
    </row>
    <row r="7" spans="1:9">
      <c r="A7" s="3" t="s">
        <v>196</v>
      </c>
      <c r="B7" s="3" t="s">
        <v>197</v>
      </c>
      <c r="C7" s="4">
        <v>42565</v>
      </c>
      <c r="D7" s="3" t="s">
        <v>199</v>
      </c>
      <c r="E7" s="3" t="s">
        <v>198</v>
      </c>
      <c r="F7" s="3">
        <v>15</v>
      </c>
      <c r="G7" s="3">
        <v>59</v>
      </c>
      <c r="H7" s="3">
        <f t="shared" si="0"/>
        <v>25.423728813559322</v>
      </c>
      <c r="I7" s="3">
        <v>14</v>
      </c>
    </row>
    <row r="8" spans="1:9">
      <c r="A8" s="3" t="s">
        <v>196</v>
      </c>
      <c r="B8" s="3" t="s">
        <v>197</v>
      </c>
      <c r="C8" s="4">
        <v>42963</v>
      </c>
      <c r="D8" s="3" t="s">
        <v>200</v>
      </c>
      <c r="E8" s="3" t="s">
        <v>201</v>
      </c>
      <c r="F8" s="3">
        <v>1</v>
      </c>
      <c r="G8" s="3">
        <v>14</v>
      </c>
      <c r="H8" s="3">
        <f t="shared" si="0"/>
        <v>7.1428571428571423</v>
      </c>
      <c r="I8" s="3">
        <v>14</v>
      </c>
    </row>
    <row r="9" spans="1:9">
      <c r="A9" s="3" t="s">
        <v>196</v>
      </c>
      <c r="B9" s="3" t="s">
        <v>197</v>
      </c>
      <c r="C9" s="4">
        <v>42963</v>
      </c>
      <c r="D9" s="3" t="s">
        <v>201</v>
      </c>
      <c r="E9" s="3" t="s">
        <v>200</v>
      </c>
      <c r="F9" s="3">
        <v>5</v>
      </c>
      <c r="G9" s="3">
        <v>14</v>
      </c>
      <c r="H9" s="3">
        <f t="shared" si="0"/>
        <v>35.714285714285715</v>
      </c>
      <c r="I9" s="3">
        <v>14</v>
      </c>
    </row>
    <row r="10" spans="1:9">
      <c r="A10" s="3" t="s">
        <v>196</v>
      </c>
      <c r="B10" s="3" t="s">
        <v>197</v>
      </c>
      <c r="C10" s="4">
        <v>42969</v>
      </c>
      <c r="D10" s="3" t="s">
        <v>201</v>
      </c>
      <c r="E10" s="3" t="s">
        <v>202</v>
      </c>
      <c r="F10" s="3">
        <v>3</v>
      </c>
      <c r="G10" s="3">
        <v>15</v>
      </c>
      <c r="H10" s="3">
        <f t="shared" si="0"/>
        <v>20</v>
      </c>
      <c r="I10" s="3">
        <v>8</v>
      </c>
    </row>
    <row r="12" spans="1:9">
      <c r="A12" s="3" t="s">
        <v>196</v>
      </c>
      <c r="B12" s="3" t="s">
        <v>203</v>
      </c>
      <c r="C12" s="4">
        <v>43607</v>
      </c>
      <c r="D12" s="3" t="s">
        <v>204</v>
      </c>
      <c r="E12" s="3" t="s">
        <v>205</v>
      </c>
      <c r="F12" s="3">
        <v>5</v>
      </c>
      <c r="G12" s="3">
        <v>9</v>
      </c>
      <c r="H12" s="3">
        <f t="shared" ref="H12:H23" si="1">100*(F12/G12)</f>
        <v>55.555555555555557</v>
      </c>
      <c r="I12" s="3">
        <v>14</v>
      </c>
    </row>
    <row r="13" spans="1:9">
      <c r="A13" s="3" t="s">
        <v>196</v>
      </c>
      <c r="B13" s="3" t="s">
        <v>203</v>
      </c>
      <c r="C13" s="4">
        <v>43607</v>
      </c>
      <c r="D13" s="3" t="s">
        <v>204</v>
      </c>
      <c r="E13" s="3" t="s">
        <v>205</v>
      </c>
      <c r="F13" s="3">
        <v>3</v>
      </c>
      <c r="G13" s="3">
        <v>8</v>
      </c>
      <c r="H13" s="3">
        <f t="shared" si="1"/>
        <v>37.5</v>
      </c>
      <c r="I13" s="3">
        <v>14</v>
      </c>
    </row>
    <row r="14" spans="1:9">
      <c r="A14" s="3" t="s">
        <v>196</v>
      </c>
      <c r="B14" s="3" t="s">
        <v>203</v>
      </c>
      <c r="C14" s="4">
        <v>43607</v>
      </c>
      <c r="D14" s="3" t="s">
        <v>205</v>
      </c>
      <c r="E14" s="3" t="s">
        <v>204</v>
      </c>
      <c r="F14" s="3">
        <v>3</v>
      </c>
      <c r="G14" s="3">
        <v>8</v>
      </c>
      <c r="H14" s="3">
        <f t="shared" si="1"/>
        <v>37.5</v>
      </c>
      <c r="I14" s="3">
        <v>14</v>
      </c>
    </row>
    <row r="15" spans="1:9">
      <c r="A15" s="3" t="s">
        <v>196</v>
      </c>
      <c r="B15" s="3" t="s">
        <v>203</v>
      </c>
      <c r="C15" s="4">
        <v>43663</v>
      </c>
      <c r="D15" s="3" t="s">
        <v>205</v>
      </c>
      <c r="E15" s="3" t="s">
        <v>204</v>
      </c>
      <c r="F15" s="3">
        <v>4</v>
      </c>
      <c r="G15" s="3">
        <v>13</v>
      </c>
      <c r="H15" s="3">
        <f t="shared" si="1"/>
        <v>30.76923076923077</v>
      </c>
      <c r="I15" s="3">
        <v>12</v>
      </c>
    </row>
    <row r="16" spans="1:9">
      <c r="A16" s="3" t="s">
        <v>196</v>
      </c>
      <c r="B16" s="3" t="s">
        <v>203</v>
      </c>
      <c r="C16" s="4">
        <v>43663</v>
      </c>
      <c r="D16" s="3" t="s">
        <v>205</v>
      </c>
      <c r="E16" s="3" t="s">
        <v>204</v>
      </c>
      <c r="F16" s="3">
        <v>15</v>
      </c>
      <c r="G16" s="3">
        <v>42</v>
      </c>
      <c r="H16" s="3">
        <f t="shared" si="1"/>
        <v>35.714285714285715</v>
      </c>
      <c r="I16" s="3">
        <v>12</v>
      </c>
    </row>
    <row r="17" spans="1:9">
      <c r="A17" s="3" t="s">
        <v>196</v>
      </c>
      <c r="B17" s="3" t="s">
        <v>203</v>
      </c>
      <c r="C17" s="4">
        <v>43663</v>
      </c>
      <c r="D17" s="3" t="s">
        <v>204</v>
      </c>
      <c r="E17" s="3" t="s">
        <v>205</v>
      </c>
      <c r="F17" s="3">
        <v>5</v>
      </c>
      <c r="G17" s="3">
        <v>11</v>
      </c>
      <c r="H17" s="3">
        <f t="shared" si="1"/>
        <v>45.454545454545453</v>
      </c>
      <c r="I17" s="3">
        <v>12</v>
      </c>
    </row>
    <row r="18" spans="1:9">
      <c r="A18" s="3" t="s">
        <v>196</v>
      </c>
      <c r="B18" s="3" t="s">
        <v>203</v>
      </c>
      <c r="C18" s="4">
        <v>43664</v>
      </c>
      <c r="D18" s="3" t="s">
        <v>205</v>
      </c>
      <c r="E18" s="3" t="s">
        <v>204</v>
      </c>
      <c r="F18" s="3">
        <v>10</v>
      </c>
      <c r="G18" s="3">
        <v>26</v>
      </c>
      <c r="H18" s="3">
        <f t="shared" si="1"/>
        <v>38.461538461538467</v>
      </c>
      <c r="I18" s="3">
        <v>7</v>
      </c>
    </row>
    <row r="19" spans="1:9">
      <c r="A19" s="3" t="s">
        <v>196</v>
      </c>
      <c r="B19" s="3" t="s">
        <v>203</v>
      </c>
      <c r="C19" s="4">
        <v>43306</v>
      </c>
      <c r="D19" s="3" t="s">
        <v>204</v>
      </c>
      <c r="E19" s="3" t="s">
        <v>205</v>
      </c>
      <c r="F19" s="3">
        <v>1</v>
      </c>
      <c r="G19" s="3">
        <v>12</v>
      </c>
      <c r="H19" s="3">
        <f t="shared" si="1"/>
        <v>8.3333333333333321</v>
      </c>
      <c r="I19" s="3">
        <v>7</v>
      </c>
    </row>
    <row r="20" spans="1:9">
      <c r="A20" s="3" t="s">
        <v>196</v>
      </c>
      <c r="B20" s="3" t="s">
        <v>203</v>
      </c>
      <c r="C20" s="4">
        <v>43306</v>
      </c>
      <c r="D20" s="3" t="s">
        <v>205</v>
      </c>
      <c r="E20" s="3" t="s">
        <v>204</v>
      </c>
      <c r="F20" s="3">
        <v>12</v>
      </c>
      <c r="G20" s="3">
        <v>41</v>
      </c>
      <c r="H20" s="3">
        <f t="shared" si="1"/>
        <v>29.268292682926827</v>
      </c>
      <c r="I20" s="3">
        <v>7</v>
      </c>
    </row>
    <row r="21" spans="1:9">
      <c r="A21" s="3" t="s">
        <v>196</v>
      </c>
      <c r="B21" s="3" t="s">
        <v>203</v>
      </c>
      <c r="C21" s="4">
        <v>43678</v>
      </c>
      <c r="D21" s="3" t="s">
        <v>205</v>
      </c>
      <c r="E21" s="3" t="s">
        <v>204</v>
      </c>
      <c r="F21" s="3">
        <v>3</v>
      </c>
      <c r="G21" s="3">
        <v>6</v>
      </c>
      <c r="H21" s="3">
        <f t="shared" si="1"/>
        <v>50</v>
      </c>
      <c r="I21" s="3">
        <v>14</v>
      </c>
    </row>
    <row r="22" spans="1:9">
      <c r="A22" s="3" t="s">
        <v>196</v>
      </c>
      <c r="B22" s="3" t="s">
        <v>203</v>
      </c>
      <c r="C22" s="4">
        <v>43678</v>
      </c>
      <c r="D22" s="3" t="s">
        <v>204</v>
      </c>
      <c r="E22" s="3" t="s">
        <v>205</v>
      </c>
      <c r="F22" s="3">
        <v>6</v>
      </c>
      <c r="G22" s="3">
        <v>8</v>
      </c>
      <c r="H22" s="3">
        <f t="shared" si="1"/>
        <v>75</v>
      </c>
      <c r="I22" s="3">
        <v>14</v>
      </c>
    </row>
    <row r="23" spans="1:9">
      <c r="A23" s="3" t="s">
        <v>196</v>
      </c>
      <c r="B23" s="3" t="s">
        <v>203</v>
      </c>
      <c r="C23" s="4">
        <v>43678</v>
      </c>
      <c r="D23" s="3" t="s">
        <v>204</v>
      </c>
      <c r="E23" s="3" t="s">
        <v>205</v>
      </c>
      <c r="F23" s="3">
        <v>5</v>
      </c>
      <c r="G23" s="3">
        <v>11</v>
      </c>
      <c r="H23" s="3">
        <f t="shared" si="1"/>
        <v>45.454545454545453</v>
      </c>
      <c r="I23" s="3">
        <v>14</v>
      </c>
    </row>
    <row r="25" spans="1:9">
      <c r="A25" s="3" t="s">
        <v>196</v>
      </c>
      <c r="B25" s="3" t="s">
        <v>206</v>
      </c>
      <c r="C25" s="4">
        <v>42692</v>
      </c>
      <c r="D25" s="3" t="s">
        <v>207</v>
      </c>
      <c r="E25" s="3" t="s">
        <v>207</v>
      </c>
      <c r="F25" s="3">
        <v>3</v>
      </c>
      <c r="G25" s="3">
        <v>23</v>
      </c>
      <c r="H25" s="3">
        <f t="shared" ref="H25:H40" si="2">100*(F25/G25)</f>
        <v>13.043478260869565</v>
      </c>
      <c r="I25" s="3">
        <v>14</v>
      </c>
    </row>
    <row r="26" spans="1:9">
      <c r="A26" s="3" t="s">
        <v>196</v>
      </c>
      <c r="B26" s="3" t="s">
        <v>206</v>
      </c>
      <c r="C26" s="4">
        <v>42692</v>
      </c>
      <c r="D26" s="3" t="s">
        <v>208</v>
      </c>
      <c r="E26" s="3" t="s">
        <v>208</v>
      </c>
      <c r="F26" s="3">
        <v>7</v>
      </c>
      <c r="G26" s="3">
        <v>11</v>
      </c>
      <c r="H26" s="3">
        <f t="shared" si="2"/>
        <v>63.636363636363633</v>
      </c>
      <c r="I26" s="3">
        <v>14</v>
      </c>
    </row>
    <row r="27" spans="1:9">
      <c r="A27" s="3" t="s">
        <v>196</v>
      </c>
      <c r="B27" s="3" t="s">
        <v>206</v>
      </c>
      <c r="C27" s="4">
        <v>42692</v>
      </c>
      <c r="D27" s="3" t="s">
        <v>208</v>
      </c>
      <c r="E27" s="3" t="s">
        <v>207</v>
      </c>
      <c r="F27" s="3">
        <f>2+2</f>
        <v>4</v>
      </c>
      <c r="G27" s="3">
        <f>14+13</f>
        <v>27</v>
      </c>
      <c r="H27" s="3">
        <f t="shared" si="2"/>
        <v>14.814814814814813</v>
      </c>
      <c r="I27" s="3">
        <v>7</v>
      </c>
    </row>
    <row r="28" spans="1:9">
      <c r="A28" s="3" t="s">
        <v>196</v>
      </c>
      <c r="B28" s="3" t="s">
        <v>206</v>
      </c>
      <c r="C28" s="4">
        <v>42692</v>
      </c>
      <c r="D28" s="3" t="s">
        <v>207</v>
      </c>
      <c r="E28" s="3" t="s">
        <v>208</v>
      </c>
      <c r="F28" s="3">
        <v>2</v>
      </c>
      <c r="G28" s="3">
        <v>14</v>
      </c>
      <c r="H28" s="3">
        <f t="shared" si="2"/>
        <v>14.285714285714285</v>
      </c>
      <c r="I28" s="3">
        <v>7</v>
      </c>
    </row>
    <row r="29" spans="1:9">
      <c r="A29" s="3" t="s">
        <v>196</v>
      </c>
      <c r="B29" s="3" t="s">
        <v>206</v>
      </c>
      <c r="C29" s="4">
        <v>42706</v>
      </c>
      <c r="D29" s="3" t="s">
        <v>208</v>
      </c>
      <c r="E29" s="3" t="s">
        <v>207</v>
      </c>
      <c r="F29" s="3">
        <v>1</v>
      </c>
      <c r="G29" s="3">
        <v>14</v>
      </c>
      <c r="H29" s="3">
        <f t="shared" si="2"/>
        <v>7.1428571428571423</v>
      </c>
      <c r="I29" s="3">
        <v>14</v>
      </c>
    </row>
    <row r="30" spans="1:9">
      <c r="A30" s="3" t="s">
        <v>196</v>
      </c>
      <c r="B30" s="3" t="s">
        <v>206</v>
      </c>
      <c r="C30" s="4">
        <v>42706</v>
      </c>
      <c r="D30" s="3" t="s">
        <v>207</v>
      </c>
      <c r="E30" s="3" t="s">
        <v>208</v>
      </c>
      <c r="F30" s="3">
        <v>4</v>
      </c>
      <c r="G30" s="3">
        <v>16</v>
      </c>
      <c r="H30" s="3">
        <f t="shared" si="2"/>
        <v>25</v>
      </c>
      <c r="I30" s="3">
        <v>14</v>
      </c>
    </row>
    <row r="31" spans="1:9">
      <c r="A31" s="3" t="s">
        <v>196</v>
      </c>
      <c r="B31" s="3" t="s">
        <v>206</v>
      </c>
      <c r="C31" s="4">
        <v>42700</v>
      </c>
      <c r="D31" s="3" t="s">
        <v>207</v>
      </c>
      <c r="E31" s="3" t="s">
        <v>208</v>
      </c>
      <c r="F31" s="3">
        <v>1</v>
      </c>
      <c r="G31" s="3">
        <v>11</v>
      </c>
      <c r="H31" s="3">
        <f t="shared" si="2"/>
        <v>9.0909090909090917</v>
      </c>
      <c r="I31" s="3">
        <v>7</v>
      </c>
    </row>
    <row r="32" spans="1:9">
      <c r="A32" s="3" t="s">
        <v>196</v>
      </c>
      <c r="B32" s="3" t="s">
        <v>206</v>
      </c>
      <c r="C32" s="4">
        <v>43014</v>
      </c>
      <c r="D32" s="3" t="s">
        <v>209</v>
      </c>
      <c r="E32" s="3" t="s">
        <v>209</v>
      </c>
      <c r="F32" s="3">
        <v>3</v>
      </c>
      <c r="G32" s="3">
        <v>4</v>
      </c>
      <c r="H32" s="3">
        <f t="shared" si="2"/>
        <v>75</v>
      </c>
    </row>
    <row r="33" spans="1:9">
      <c r="A33" s="3" t="s">
        <v>196</v>
      </c>
      <c r="B33" s="3" t="s">
        <v>206</v>
      </c>
      <c r="C33" s="4">
        <v>43014</v>
      </c>
      <c r="D33" s="3" t="s">
        <v>210</v>
      </c>
      <c r="E33" s="3" t="s">
        <v>210</v>
      </c>
      <c r="F33" s="3">
        <v>6</v>
      </c>
      <c r="G33" s="3">
        <v>11</v>
      </c>
      <c r="H33" s="3">
        <f t="shared" si="2"/>
        <v>54.54545454545454</v>
      </c>
    </row>
    <row r="34" spans="1:9">
      <c r="A34" s="3" t="s">
        <v>196</v>
      </c>
      <c r="B34" s="3" t="s">
        <v>206</v>
      </c>
      <c r="C34" s="4">
        <v>43014</v>
      </c>
      <c r="D34" s="3" t="s">
        <v>209</v>
      </c>
      <c r="E34" s="3" t="s">
        <v>211</v>
      </c>
      <c r="F34" s="3">
        <v>4</v>
      </c>
      <c r="G34" s="3">
        <v>13</v>
      </c>
      <c r="H34" s="3">
        <f t="shared" si="2"/>
        <v>30.76923076923077</v>
      </c>
    </row>
    <row r="35" spans="1:9">
      <c r="A35" s="3" t="s">
        <v>196</v>
      </c>
      <c r="B35" s="3" t="s">
        <v>206</v>
      </c>
      <c r="C35" s="5">
        <v>43014</v>
      </c>
      <c r="D35" s="3" t="s">
        <v>209</v>
      </c>
      <c r="E35" s="3" t="s">
        <v>211</v>
      </c>
      <c r="F35" s="3">
        <v>1</v>
      </c>
      <c r="G35" s="3">
        <v>10</v>
      </c>
      <c r="H35" s="3">
        <f t="shared" si="2"/>
        <v>10</v>
      </c>
    </row>
    <row r="36" spans="1:9">
      <c r="A36" s="3" t="s">
        <v>196</v>
      </c>
      <c r="B36" s="3" t="s">
        <v>206</v>
      </c>
      <c r="C36" s="4">
        <v>43684</v>
      </c>
      <c r="D36" s="3" t="s">
        <v>209</v>
      </c>
      <c r="E36" s="3" t="s">
        <v>212</v>
      </c>
      <c r="F36" s="3">
        <f>4+1+3+3</f>
        <v>11</v>
      </c>
      <c r="G36" s="3">
        <f>11+14+15+11</f>
        <v>51</v>
      </c>
      <c r="H36" s="3">
        <f t="shared" si="2"/>
        <v>21.568627450980394</v>
      </c>
      <c r="I36" s="3">
        <v>9</v>
      </c>
    </row>
    <row r="37" spans="1:9">
      <c r="A37" s="3" t="s">
        <v>196</v>
      </c>
      <c r="B37" s="3" t="s">
        <v>206</v>
      </c>
      <c r="C37" s="4">
        <v>43684</v>
      </c>
      <c r="D37" s="3" t="s">
        <v>212</v>
      </c>
      <c r="E37" s="3" t="s">
        <v>209</v>
      </c>
      <c r="F37" s="3">
        <f>4+2+2</f>
        <v>8</v>
      </c>
      <c r="G37" s="3">
        <f>16+11+13</f>
        <v>40</v>
      </c>
      <c r="H37" s="3">
        <f t="shared" si="2"/>
        <v>20</v>
      </c>
      <c r="I37" s="3">
        <v>9</v>
      </c>
    </row>
    <row r="38" spans="1:9">
      <c r="A38" s="3" t="s">
        <v>196</v>
      </c>
      <c r="B38" s="3" t="s">
        <v>206</v>
      </c>
      <c r="C38" s="4">
        <v>43698</v>
      </c>
      <c r="D38" s="3" t="s">
        <v>213</v>
      </c>
      <c r="E38" s="3" t="s">
        <v>214</v>
      </c>
      <c r="F38" s="3">
        <v>5</v>
      </c>
      <c r="G38" s="3">
        <v>7</v>
      </c>
      <c r="H38" s="3">
        <f t="shared" si="2"/>
        <v>71.428571428571431</v>
      </c>
      <c r="I38" s="3">
        <v>7</v>
      </c>
    </row>
    <row r="39" spans="1:9">
      <c r="A39" s="3" t="s">
        <v>196</v>
      </c>
      <c r="B39" s="3" t="s">
        <v>206</v>
      </c>
      <c r="C39" s="4">
        <v>43698</v>
      </c>
      <c r="D39" s="3" t="s">
        <v>214</v>
      </c>
      <c r="E39" s="3" t="s">
        <v>213</v>
      </c>
      <c r="F39" s="3">
        <v>5</v>
      </c>
      <c r="G39" s="3">
        <v>7</v>
      </c>
      <c r="H39" s="3">
        <f t="shared" si="2"/>
        <v>71.428571428571431</v>
      </c>
      <c r="I39" s="3">
        <v>7</v>
      </c>
    </row>
    <row r="40" spans="1:9">
      <c r="A40" s="3" t="s">
        <v>196</v>
      </c>
      <c r="B40" s="3" t="s">
        <v>206</v>
      </c>
      <c r="C40" s="4">
        <v>43698</v>
      </c>
      <c r="D40" s="3" t="s">
        <v>212</v>
      </c>
      <c r="E40" s="3" t="s">
        <v>209</v>
      </c>
      <c r="F40" s="3">
        <f>4+5+3</f>
        <v>12</v>
      </c>
      <c r="G40" s="3">
        <f>10+12+8</f>
        <v>30</v>
      </c>
      <c r="H40" s="3">
        <f t="shared" si="2"/>
        <v>40</v>
      </c>
      <c r="I40" s="3">
        <v>7</v>
      </c>
    </row>
    <row r="43" spans="1:9">
      <c r="E43" s="2" t="s">
        <v>186</v>
      </c>
      <c r="F43" s="2">
        <f>SUM(F2:F40)</f>
        <v>217</v>
      </c>
      <c r="G43" s="2">
        <f>SUM(G2:G40)</f>
        <v>848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InfoSheet</vt:lpstr>
      <vt:lpstr>Fig.1i_RiceGraftsRNAseq</vt:lpstr>
      <vt:lpstr>Fig.1m-GraftAgeReduction</vt:lpstr>
      <vt:lpstr>Fig2e-HormoneInhibitor</vt:lpstr>
      <vt:lpstr>Fig. 3b-OtherOrderGrafts</vt:lpstr>
      <vt:lpstr>Fig.3d_and_ExtendedDataFig.8c</vt:lpstr>
      <vt:lpstr>ExtendedDataFig.2k_GUS-WT</vt:lpstr>
      <vt:lpstr>ExtendedDataFig.8b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2021-03-03T17:13:09Z</dcterms:created>
  <dcterms:modified xsi:type="dcterms:W3CDTF">2021-11-04T06:30:11Z</dcterms:modified>
  <cp:category/>
  <cp:contentStatus/>
</cp:coreProperties>
</file>