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rongitler/Dropbox/UNC13A/Final Files for NATURE/SourceData/"/>
    </mc:Choice>
  </mc:AlternateContent>
  <xr:revisionPtr revIDLastSave="0" documentId="8_{9E29F514-7E64-0C40-A224-DC759158703E}" xr6:coauthVersionLast="47" xr6:coauthVersionMax="47" xr10:uidLastSave="{00000000-0000-0000-0000-000000000000}"/>
  <bookViews>
    <workbookView xWindow="0" yWindow="500" windowWidth="28800" windowHeight="16260" xr2:uid="{130FC794-F4E2-5649-B012-DA2F5763AC34}"/>
  </bookViews>
  <sheets>
    <sheet name="Extended Data Figure 10a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2" l="1"/>
  <c r="G3" i="12"/>
  <c r="H3" i="12"/>
  <c r="O3" i="12"/>
  <c r="P3" i="12" s="1"/>
  <c r="X3" i="12"/>
  <c r="Y3" i="12"/>
  <c r="Z3" i="12"/>
  <c r="F4" i="12"/>
  <c r="G4" i="12" s="1"/>
  <c r="O4" i="12"/>
  <c r="P4" i="12"/>
  <c r="Q4" i="12"/>
  <c r="X4" i="12"/>
  <c r="Y4" i="12"/>
  <c r="Z4" i="12"/>
  <c r="F5" i="12"/>
  <c r="H5" i="12" s="1"/>
  <c r="O5" i="12"/>
  <c r="P5" i="12" s="1"/>
  <c r="X5" i="12"/>
  <c r="Y5" i="12" s="1"/>
  <c r="F6" i="12"/>
  <c r="G6" i="12"/>
  <c r="H6" i="12"/>
  <c r="N6" i="12"/>
  <c r="O6" i="12"/>
  <c r="P6" i="12" s="1"/>
  <c r="X6" i="12"/>
  <c r="Y6" i="12" s="1"/>
  <c r="F7" i="12"/>
  <c r="G7" i="12"/>
  <c r="H7" i="12"/>
  <c r="O7" i="12"/>
  <c r="P7" i="12"/>
  <c r="Q7" i="12"/>
  <c r="X7" i="12"/>
  <c r="Z7" i="12" s="1"/>
  <c r="Y7" i="12"/>
  <c r="F8" i="12"/>
  <c r="G8" i="12"/>
  <c r="H8" i="12"/>
  <c r="O8" i="12"/>
  <c r="P8" i="12" s="1"/>
  <c r="X8" i="12"/>
  <c r="Y8" i="12" s="1"/>
  <c r="F9" i="12"/>
  <c r="G9" i="12"/>
  <c r="H9" i="12"/>
  <c r="O9" i="12"/>
  <c r="Q9" i="12" s="1"/>
  <c r="P9" i="12"/>
  <c r="X9" i="12"/>
  <c r="Y9" i="12" s="1"/>
  <c r="F10" i="12"/>
  <c r="G10" i="12" s="1"/>
  <c r="O10" i="12"/>
  <c r="P10" i="12"/>
  <c r="Q10" i="12"/>
  <c r="X10" i="12"/>
  <c r="Y10" i="12"/>
  <c r="Z10" i="12"/>
  <c r="F11" i="12"/>
  <c r="H11" i="12" s="1"/>
  <c r="G11" i="12"/>
  <c r="O11" i="12"/>
  <c r="P11" i="12"/>
  <c r="Q11" i="12"/>
  <c r="X11" i="12"/>
  <c r="Y11" i="12" s="1"/>
  <c r="F12" i="12"/>
  <c r="G12" i="12" s="1"/>
  <c r="O12" i="12"/>
  <c r="P12" i="12"/>
  <c r="Q12" i="12"/>
  <c r="X12" i="12"/>
  <c r="Z12" i="12" s="1"/>
  <c r="Y12" i="12"/>
  <c r="F13" i="12"/>
  <c r="G13" i="12" s="1"/>
  <c r="O13" i="12"/>
  <c r="Q13" i="12" s="1"/>
  <c r="P13" i="12"/>
  <c r="X13" i="12"/>
  <c r="Y13" i="12"/>
  <c r="Z13" i="12"/>
  <c r="F14" i="12"/>
  <c r="G14" i="12" s="1"/>
  <c r="O14" i="12"/>
  <c r="P14" i="12" s="1"/>
  <c r="X14" i="12"/>
  <c r="Y14" i="12"/>
  <c r="Z14" i="12"/>
  <c r="F15" i="12"/>
  <c r="H15" i="12" s="1"/>
  <c r="G15" i="12"/>
  <c r="O15" i="12"/>
  <c r="P15" i="12" s="1"/>
  <c r="X15" i="12"/>
  <c r="Y15" i="12" s="1"/>
  <c r="F16" i="12"/>
  <c r="G16" i="12"/>
  <c r="H16" i="12"/>
  <c r="O16" i="12"/>
  <c r="P16" i="12"/>
  <c r="Q16" i="12"/>
  <c r="X16" i="12"/>
  <c r="Z16" i="12" s="1"/>
  <c r="Y16" i="12"/>
  <c r="F17" i="12"/>
  <c r="G17" i="12"/>
  <c r="H17" i="12"/>
  <c r="O17" i="12"/>
  <c r="P17" i="12" s="1"/>
  <c r="X17" i="12"/>
  <c r="Y17" i="12" s="1"/>
  <c r="F18" i="12"/>
  <c r="G18" i="12"/>
  <c r="H18" i="12"/>
  <c r="O18" i="12"/>
  <c r="Q18" i="12" s="1"/>
  <c r="P18" i="12"/>
  <c r="X18" i="12"/>
  <c r="Y18" i="12" s="1"/>
  <c r="E19" i="12"/>
  <c r="F19" i="12" s="1"/>
  <c r="G19" i="12" s="1"/>
  <c r="O19" i="12"/>
  <c r="Q19" i="12" s="1"/>
  <c r="P19" i="12"/>
  <c r="W19" i="12"/>
  <c r="X19" i="12" s="1"/>
  <c r="Y19" i="12" s="1"/>
  <c r="F20" i="12"/>
  <c r="G20" i="12" s="1"/>
  <c r="H20" i="12"/>
  <c r="O20" i="12"/>
  <c r="Q20" i="12" s="1"/>
  <c r="P20" i="12"/>
  <c r="W20" i="12"/>
  <c r="X20" i="12" s="1"/>
  <c r="Y20" i="12" s="1"/>
  <c r="F21" i="12"/>
  <c r="G21" i="12" s="1"/>
  <c r="H21" i="12"/>
  <c r="O21" i="12"/>
  <c r="Q21" i="12" s="1"/>
  <c r="P21" i="12"/>
  <c r="W21" i="12"/>
  <c r="X21" i="12" s="1"/>
  <c r="Y21" i="12" s="1"/>
  <c r="F22" i="12"/>
  <c r="G22" i="12" s="1"/>
  <c r="H22" i="12"/>
  <c r="O22" i="12"/>
  <c r="Q22" i="12" s="1"/>
  <c r="P22" i="12"/>
  <c r="X22" i="12"/>
  <c r="Y22" i="12" s="1"/>
  <c r="F23" i="12"/>
  <c r="G23" i="12" s="1"/>
  <c r="O23" i="12"/>
  <c r="P23" i="12"/>
  <c r="Q23" i="12"/>
  <c r="X23" i="12"/>
  <c r="Y23" i="12"/>
  <c r="Z23" i="12"/>
  <c r="F24" i="12"/>
  <c r="H24" i="12" s="1"/>
  <c r="G24" i="12"/>
  <c r="O24" i="12"/>
  <c r="P24" i="12"/>
  <c r="Q24" i="12"/>
  <c r="X24" i="12"/>
  <c r="Y24" i="12" s="1"/>
  <c r="F25" i="12"/>
  <c r="G25" i="12" s="1"/>
  <c r="O25" i="12"/>
  <c r="P25" i="12" s="1"/>
  <c r="Q25" i="12"/>
  <c r="X25" i="12"/>
  <c r="Z25" i="12" s="1"/>
  <c r="Y25" i="12"/>
  <c r="F26" i="12"/>
  <c r="H26" i="12" s="1"/>
  <c r="G26" i="12"/>
  <c r="N26" i="12"/>
  <c r="O26" i="12" s="1"/>
  <c r="X26" i="12"/>
  <c r="Z26" i="12" s="1"/>
  <c r="Y26" i="12"/>
  <c r="F27" i="12"/>
  <c r="G27" i="12" s="1"/>
  <c r="N27" i="12"/>
  <c r="O27" i="12" s="1"/>
  <c r="X27" i="12"/>
  <c r="Z27" i="12" s="1"/>
  <c r="Y27" i="12"/>
  <c r="E28" i="12"/>
  <c r="H28" i="12" s="1"/>
  <c r="F28" i="12"/>
  <c r="G28" i="12" s="1"/>
  <c r="O28" i="12"/>
  <c r="P28" i="12" s="1"/>
  <c r="Q28" i="12"/>
  <c r="X28" i="12"/>
  <c r="Z28" i="12" s="1"/>
  <c r="Y28" i="12"/>
  <c r="F29" i="12"/>
  <c r="G29" i="12" s="1"/>
  <c r="O29" i="12"/>
  <c r="P29" i="12" s="1"/>
  <c r="X29" i="12"/>
  <c r="Y29" i="12"/>
  <c r="Z29" i="12"/>
  <c r="F30" i="12"/>
  <c r="G30" i="12"/>
  <c r="H30" i="12"/>
  <c r="O30" i="12"/>
  <c r="P30" i="12" s="1"/>
  <c r="X30" i="12"/>
  <c r="Y30" i="12"/>
  <c r="Z30" i="12"/>
  <c r="F31" i="12"/>
  <c r="G31" i="12" s="1"/>
  <c r="O31" i="12"/>
  <c r="P31" i="12" s="1"/>
  <c r="X31" i="12"/>
  <c r="Y31" i="12" s="1"/>
  <c r="Z31" i="12"/>
  <c r="F32" i="12"/>
  <c r="H32" i="12" s="1"/>
  <c r="G32" i="12"/>
  <c r="O32" i="12"/>
  <c r="P32" i="12" s="1"/>
  <c r="X32" i="12"/>
  <c r="Y32" i="12" s="1"/>
  <c r="F33" i="12"/>
  <c r="G33" i="12"/>
  <c r="H33" i="12"/>
  <c r="O33" i="12"/>
  <c r="P33" i="12"/>
  <c r="Q33" i="12"/>
  <c r="X33" i="12"/>
  <c r="Y33" i="12" s="1"/>
  <c r="F34" i="12"/>
  <c r="G34" i="12"/>
  <c r="H34" i="12"/>
  <c r="O34" i="12"/>
  <c r="P34" i="12" s="1"/>
  <c r="X34" i="12"/>
  <c r="Y34" i="12" s="1"/>
  <c r="F35" i="12"/>
  <c r="G35" i="12" s="1"/>
  <c r="H35" i="12"/>
  <c r="O35" i="12"/>
  <c r="Q35" i="12" s="1"/>
  <c r="P35" i="12"/>
  <c r="X35" i="12"/>
  <c r="Z35" i="12" s="1"/>
  <c r="Y35" i="12"/>
  <c r="F36" i="12"/>
  <c r="G36" i="12" s="1"/>
  <c r="X36" i="12"/>
  <c r="Y36" i="12"/>
  <c r="Z36" i="12"/>
  <c r="F37" i="12"/>
  <c r="G37" i="12"/>
  <c r="H37" i="12"/>
  <c r="X37" i="12"/>
  <c r="Y37" i="12" s="1"/>
  <c r="E38" i="12"/>
  <c r="F38" i="12"/>
  <c r="G38" i="12"/>
  <c r="H38" i="12"/>
  <c r="X38" i="12"/>
  <c r="Y38" i="12"/>
  <c r="Z38" i="12"/>
  <c r="E39" i="12"/>
  <c r="F39" i="12" s="1"/>
  <c r="G39" i="12" s="1"/>
  <c r="N39" i="12"/>
  <c r="X39" i="12"/>
  <c r="Z39" i="12" s="1"/>
  <c r="Y39" i="12"/>
  <c r="F40" i="12"/>
  <c r="H40" i="12" s="1"/>
  <c r="G40" i="12"/>
  <c r="X40" i="12"/>
  <c r="Y40" i="12" s="1"/>
  <c r="F41" i="12"/>
  <c r="G41" i="12"/>
  <c r="H41" i="12"/>
  <c r="N41" i="12"/>
  <c r="X41" i="12"/>
  <c r="Y41" i="12" s="1"/>
  <c r="F42" i="12"/>
  <c r="G42" i="12" s="1"/>
  <c r="X42" i="12"/>
  <c r="Y42" i="12"/>
  <c r="Z42" i="12"/>
  <c r="F43" i="12"/>
  <c r="G43" i="12"/>
  <c r="H43" i="12"/>
  <c r="X43" i="12"/>
  <c r="Y43" i="12" s="1"/>
  <c r="F44" i="12"/>
  <c r="G44" i="12"/>
  <c r="H44" i="12"/>
  <c r="X44" i="12"/>
  <c r="Y44" i="12" s="1"/>
  <c r="F45" i="12"/>
  <c r="G45" i="12" s="1"/>
  <c r="X45" i="12"/>
  <c r="Y45" i="12" s="1"/>
  <c r="Z45" i="12"/>
  <c r="F46" i="12"/>
  <c r="H46" i="12" s="1"/>
  <c r="G46" i="12"/>
  <c r="X46" i="12"/>
  <c r="Y46" i="12" s="1"/>
  <c r="O47" i="12"/>
  <c r="P47" i="12" s="1"/>
  <c r="X47" i="12"/>
  <c r="Y47" i="12"/>
  <c r="Z47" i="12"/>
  <c r="O48" i="12"/>
  <c r="P48" i="12"/>
  <c r="Q48" i="12"/>
  <c r="X48" i="12"/>
  <c r="Y48" i="12" s="1"/>
  <c r="O49" i="12"/>
  <c r="P49" i="12"/>
  <c r="Q49" i="12"/>
  <c r="W49" i="12"/>
  <c r="X49" i="12" s="1"/>
  <c r="Y49" i="12" s="1"/>
  <c r="O50" i="12"/>
  <c r="P50" i="12" s="1"/>
  <c r="W50" i="12"/>
  <c r="X50" i="12"/>
  <c r="Y50" i="12"/>
  <c r="Z50" i="12"/>
  <c r="O51" i="12"/>
  <c r="P51" i="12"/>
  <c r="Q51" i="12"/>
  <c r="W51" i="12"/>
  <c r="X51" i="12" s="1"/>
  <c r="Y51" i="12" s="1"/>
  <c r="O52" i="12"/>
  <c r="P52" i="12"/>
  <c r="Q52" i="12"/>
  <c r="W52" i="12"/>
  <c r="X52" i="12"/>
  <c r="Y52" i="12"/>
  <c r="Z52" i="12"/>
  <c r="O53" i="12"/>
  <c r="P53" i="12" s="1"/>
  <c r="X53" i="12"/>
  <c r="Y53" i="12"/>
  <c r="Z53" i="12"/>
  <c r="O54" i="12"/>
  <c r="P54" i="12"/>
  <c r="Q54" i="12"/>
  <c r="X54" i="12"/>
  <c r="Y54" i="12" s="1"/>
  <c r="O55" i="12"/>
  <c r="P55" i="12"/>
  <c r="Q55" i="12"/>
  <c r="X55" i="12"/>
  <c r="Y55" i="12" s="1"/>
  <c r="O56" i="12"/>
  <c r="Q56" i="12" s="1"/>
  <c r="P56" i="12"/>
  <c r="X56" i="12"/>
  <c r="Y56" i="12" s="1"/>
  <c r="Z56" i="12"/>
  <c r="O58" i="12"/>
  <c r="Q58" i="12" s="1"/>
  <c r="P58" i="12"/>
  <c r="O59" i="12"/>
  <c r="P59" i="12"/>
  <c r="Q59" i="12"/>
  <c r="O60" i="12"/>
  <c r="P60" i="12" s="1"/>
  <c r="O61" i="12"/>
  <c r="P61" i="12"/>
  <c r="Q61" i="12"/>
  <c r="O63" i="12"/>
  <c r="P63" i="12"/>
  <c r="Q63" i="12"/>
  <c r="O64" i="12"/>
  <c r="P64" i="12" s="1"/>
  <c r="O65" i="12"/>
  <c r="P65" i="12"/>
  <c r="Q65" i="12"/>
  <c r="O66" i="12"/>
  <c r="P66" i="12" s="1"/>
  <c r="O67" i="12"/>
  <c r="P67" i="12" s="1"/>
  <c r="O68" i="12"/>
  <c r="P68" i="12" s="1"/>
  <c r="Q68" i="12"/>
  <c r="O69" i="12"/>
  <c r="Q69" i="12" s="1"/>
  <c r="P69" i="12"/>
  <c r="O70" i="12"/>
  <c r="P70" i="12"/>
  <c r="Q70" i="12"/>
  <c r="O71" i="12"/>
  <c r="P71" i="12" s="1"/>
  <c r="N72" i="12"/>
  <c r="Q72" i="12" s="1"/>
  <c r="O72" i="12"/>
  <c r="P72" i="12"/>
  <c r="N73" i="12"/>
  <c r="Q73" i="12" s="1"/>
  <c r="O73" i="12"/>
  <c r="P73" i="12" s="1"/>
  <c r="O74" i="12"/>
  <c r="P74" i="12" s="1"/>
  <c r="Q74" i="12"/>
  <c r="O75" i="12"/>
  <c r="Q75" i="12" s="1"/>
  <c r="P75" i="12"/>
  <c r="O76" i="12"/>
  <c r="P76" i="12"/>
  <c r="Q76" i="12"/>
  <c r="O77" i="12"/>
  <c r="P77" i="12" s="1"/>
  <c r="O78" i="12"/>
  <c r="P78" i="12"/>
  <c r="Q78" i="12"/>
  <c r="O79" i="12"/>
  <c r="P79" i="12"/>
  <c r="Q79" i="12"/>
  <c r="O80" i="12"/>
  <c r="P80" i="12" s="1"/>
  <c r="O81" i="12"/>
  <c r="P81" i="12"/>
  <c r="Q81" i="12"/>
  <c r="O82" i="12"/>
  <c r="P82" i="12" s="1"/>
  <c r="O83" i="12"/>
  <c r="Q83" i="12" s="1"/>
  <c r="P83" i="12"/>
  <c r="O84" i="12"/>
  <c r="P84" i="12" s="1"/>
  <c r="Q84" i="12"/>
  <c r="O85" i="12"/>
  <c r="Q85" i="12" s="1"/>
  <c r="P85" i="12"/>
  <c r="O86" i="12"/>
  <c r="P86" i="12"/>
  <c r="Q86" i="12"/>
  <c r="O87" i="12"/>
  <c r="P87" i="12" s="1"/>
  <c r="O88" i="12"/>
  <c r="P88" i="12"/>
  <c r="Q88" i="12"/>
  <c r="O89" i="12"/>
  <c r="P89" i="12"/>
  <c r="Q89" i="12"/>
  <c r="O90" i="12"/>
  <c r="P90" i="12" s="1"/>
  <c r="P27" i="12" l="1"/>
  <c r="Q27" i="12"/>
  <c r="P26" i="12"/>
  <c r="Q26" i="12"/>
  <c r="H19" i="12"/>
  <c r="Q87" i="12"/>
  <c r="Q77" i="12"/>
  <c r="Q71" i="12"/>
  <c r="Q60" i="12"/>
  <c r="Q53" i="12"/>
  <c r="Z51" i="12"/>
  <c r="Q47" i="12"/>
  <c r="H42" i="12"/>
  <c r="Z40" i="12"/>
  <c r="H39" i="12"/>
  <c r="H36" i="12"/>
  <c r="Z32" i="12"/>
  <c r="Q29" i="12"/>
  <c r="H23" i="12"/>
  <c r="Z15" i="12"/>
  <c r="H10" i="12"/>
  <c r="Z6" i="12"/>
  <c r="Z5" i="12"/>
  <c r="Q90" i="12"/>
  <c r="Q80" i="12"/>
  <c r="Q64" i="12"/>
  <c r="Z54" i="12"/>
  <c r="Q50" i="12"/>
  <c r="Z48" i="12"/>
  <c r="Z43" i="12"/>
  <c r="Z37" i="12"/>
  <c r="Z33" i="12"/>
  <c r="Q30" i="12"/>
  <c r="Q3" i="12"/>
  <c r="Q67" i="12"/>
  <c r="H45" i="12"/>
  <c r="Z34" i="12"/>
  <c r="Q31" i="12"/>
  <c r="H25" i="12"/>
  <c r="Z21" i="12"/>
  <c r="Z20" i="12"/>
  <c r="Z19" i="12"/>
  <c r="Z17" i="12"/>
  <c r="Q14" i="12"/>
  <c r="H12" i="12"/>
  <c r="Z8" i="12"/>
  <c r="Z46" i="12"/>
  <c r="Z41" i="12"/>
  <c r="Q32" i="12"/>
  <c r="H29" i="12"/>
  <c r="H27" i="12"/>
  <c r="Z22" i="12"/>
  <c r="Z18" i="12"/>
  <c r="Q15" i="12"/>
  <c r="Z9" i="12"/>
  <c r="Q6" i="12"/>
  <c r="Q5" i="12"/>
  <c r="Z49" i="12"/>
  <c r="G5" i="12"/>
  <c r="Q82" i="12"/>
  <c r="Z55" i="12"/>
  <c r="Q34" i="12"/>
  <c r="H31" i="12"/>
  <c r="H4" i="12"/>
  <c r="Q66" i="12"/>
  <c r="Z44" i="12"/>
  <c r="Z24" i="12"/>
  <c r="Q17" i="12"/>
  <c r="H14" i="12"/>
  <c r="Z11" i="12"/>
  <c r="Q8" i="12"/>
</calcChain>
</file>

<file path=xl/sharedStrings.xml><?xml version="1.0" encoding="utf-8"?>
<sst xmlns="http://schemas.openxmlformats.org/spreadsheetml/2006/main" count="423" uniqueCount="20">
  <si>
    <t>WT</t>
  </si>
  <si>
    <t>D</t>
  </si>
  <si>
    <t xml:space="preserve">Mut </t>
  </si>
  <si>
    <t>C</t>
  </si>
  <si>
    <t>N/A</t>
  </si>
  <si>
    <t>LR</t>
  </si>
  <si>
    <t>B</t>
  </si>
  <si>
    <t>SR</t>
  </si>
  <si>
    <t>A</t>
  </si>
  <si>
    <t>Bound Fraction</t>
  </si>
  <si>
    <t>Unbound Cy5</t>
  </si>
  <si>
    <t>Total Cy5</t>
  </si>
  <si>
    <t>Bound Cy5</t>
  </si>
  <si>
    <t>[TDP43]</t>
  </si>
  <si>
    <t>Replicate</t>
  </si>
  <si>
    <t>SR/LR</t>
  </si>
  <si>
    <t>WT/Mut</t>
  </si>
  <si>
    <t>Repeat-rs56041637</t>
  </si>
  <si>
    <t>Intron-rs12608932</t>
  </si>
  <si>
    <t>CE-rs12973192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</si>
</sst>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AB394-6F69-B44D-BA30-3C9088911FBB}">
  <dimension ref="A1:Z90"/>
  <sheetViews>
    <sheetView tabSelected="1" topLeftCell="B1" zoomScale="85" workbookViewId="0">
      <selection activeCell="H20" sqref="H20"/>
    </sheetView>
  </sheetViews>
  <sheetFormatPr baseColWidth="10" defaultRowHeight="16" x14ac:dyDescent="0.2"/>
  <cols>
    <col min="7" max="7" width="13.1640625" customWidth="1"/>
    <col min="8" max="8" width="15.5" customWidth="1"/>
    <col min="13" max="13" width="12.33203125" customWidth="1"/>
    <col min="15" max="15" width="14.33203125" customWidth="1"/>
    <col min="16" max="16" width="12.33203125" customWidth="1"/>
    <col min="17" max="17" width="13.5" customWidth="1"/>
    <col min="22" max="22" width="13.1640625" customWidth="1"/>
    <col min="25" max="25" width="15.6640625" customWidth="1"/>
    <col min="26" max="26" width="15.83203125" customWidth="1"/>
  </cols>
  <sheetData>
    <row r="1" spans="1:26" x14ac:dyDescent="0.2">
      <c r="A1" s="3" t="s">
        <v>19</v>
      </c>
      <c r="B1" s="5"/>
      <c r="C1" s="5"/>
      <c r="D1" s="5"/>
      <c r="E1" s="5"/>
      <c r="F1" s="5"/>
      <c r="G1" s="5"/>
      <c r="H1" s="4"/>
      <c r="J1" s="3" t="s">
        <v>18</v>
      </c>
      <c r="K1" s="5"/>
      <c r="L1" s="5"/>
      <c r="M1" s="5"/>
      <c r="N1" s="5"/>
      <c r="O1" s="5"/>
      <c r="P1" s="5"/>
      <c r="Q1" s="4"/>
      <c r="S1" s="3" t="s">
        <v>17</v>
      </c>
      <c r="T1" s="5"/>
      <c r="U1" s="5"/>
      <c r="V1" s="5"/>
      <c r="W1" s="5"/>
      <c r="X1" s="5"/>
      <c r="Y1" s="5"/>
      <c r="Z1" s="4"/>
    </row>
    <row r="2" spans="1:26" x14ac:dyDescent="0.2">
      <c r="A2" s="2" t="s">
        <v>16</v>
      </c>
      <c r="B2" s="2" t="s">
        <v>14</v>
      </c>
      <c r="C2" s="2" t="s">
        <v>13</v>
      </c>
      <c r="D2" s="2" t="s">
        <v>10</v>
      </c>
      <c r="E2" s="2" t="s">
        <v>12</v>
      </c>
      <c r="F2" s="2" t="s">
        <v>11</v>
      </c>
      <c r="G2" s="2" t="s">
        <v>10</v>
      </c>
      <c r="H2" s="2" t="s">
        <v>9</v>
      </c>
      <c r="J2" s="2" t="s">
        <v>16</v>
      </c>
      <c r="K2" s="2" t="s">
        <v>14</v>
      </c>
      <c r="L2" s="2" t="s">
        <v>13</v>
      </c>
      <c r="M2" s="2" t="s">
        <v>10</v>
      </c>
      <c r="N2" s="2" t="s">
        <v>12</v>
      </c>
      <c r="O2" s="2" t="s">
        <v>11</v>
      </c>
      <c r="P2" s="2" t="s">
        <v>10</v>
      </c>
      <c r="Q2" s="2" t="s">
        <v>9</v>
      </c>
      <c r="S2" s="2" t="s">
        <v>15</v>
      </c>
      <c r="T2" s="2" t="s">
        <v>14</v>
      </c>
      <c r="U2" s="2" t="s">
        <v>13</v>
      </c>
      <c r="V2" s="2" t="s">
        <v>10</v>
      </c>
      <c r="W2" s="2" t="s">
        <v>12</v>
      </c>
      <c r="X2" s="2" t="s">
        <v>11</v>
      </c>
      <c r="Y2" s="2" t="s">
        <v>10</v>
      </c>
      <c r="Z2" s="2" t="s">
        <v>9</v>
      </c>
    </row>
    <row r="3" spans="1:26" x14ac:dyDescent="0.2">
      <c r="A3" s="1" t="s">
        <v>0</v>
      </c>
      <c r="B3" s="1" t="s">
        <v>8</v>
      </c>
      <c r="C3" s="1">
        <v>0</v>
      </c>
      <c r="D3" s="1">
        <v>52843.404000000002</v>
      </c>
      <c r="E3" s="1">
        <v>0</v>
      </c>
      <c r="F3" s="1">
        <f t="shared" ref="F3:F46" si="0" xml:space="preserve"> D3+E3</f>
        <v>52843.404000000002</v>
      </c>
      <c r="G3" s="1">
        <f t="shared" ref="G3:G46" si="1" xml:space="preserve"> D3/F3</f>
        <v>1</v>
      </c>
      <c r="H3" s="1">
        <f t="shared" ref="H3:H12" si="2" xml:space="preserve"> E3/F3</f>
        <v>0</v>
      </c>
      <c r="J3" s="1" t="s">
        <v>0</v>
      </c>
      <c r="K3" s="1" t="s">
        <v>8</v>
      </c>
      <c r="L3" s="1">
        <v>0</v>
      </c>
      <c r="M3" s="1">
        <v>60876.913999999997</v>
      </c>
      <c r="N3" s="1">
        <v>0</v>
      </c>
      <c r="O3" s="1">
        <f t="shared" ref="O3:O35" si="3" xml:space="preserve"> M3+N3</f>
        <v>60876.913999999997</v>
      </c>
      <c r="P3" s="1">
        <f t="shared" ref="P3:P35" si="4">M3/O3</f>
        <v>1</v>
      </c>
      <c r="Q3" s="1">
        <f t="shared" ref="Q3:Q35" si="5">N3/O3</f>
        <v>0</v>
      </c>
      <c r="S3" s="2" t="s">
        <v>7</v>
      </c>
      <c r="T3" s="2" t="s">
        <v>8</v>
      </c>
      <c r="U3" s="2">
        <v>0</v>
      </c>
      <c r="V3" s="2">
        <v>51749.978000000003</v>
      </c>
      <c r="W3" s="2">
        <v>0</v>
      </c>
      <c r="X3" s="2">
        <f t="shared" ref="X3:X34" si="6">V3+W3</f>
        <v>51749.978000000003</v>
      </c>
      <c r="Y3" s="2">
        <f t="shared" ref="Y3:Y34" si="7">V3/X3</f>
        <v>1</v>
      </c>
      <c r="Z3" s="2">
        <f t="shared" ref="Z3:Z34" si="8">W3/X3</f>
        <v>0</v>
      </c>
    </row>
    <row r="4" spans="1:26" x14ac:dyDescent="0.2">
      <c r="A4" s="1" t="s">
        <v>0</v>
      </c>
      <c r="B4" s="1" t="s">
        <v>8</v>
      </c>
      <c r="C4" s="1">
        <v>8</v>
      </c>
      <c r="D4" s="1">
        <v>51008.697</v>
      </c>
      <c r="E4" s="1">
        <v>426.577</v>
      </c>
      <c r="F4" s="1">
        <f t="shared" si="0"/>
        <v>51435.273999999998</v>
      </c>
      <c r="G4" s="1">
        <f t="shared" si="1"/>
        <v>0.99170652809198612</v>
      </c>
      <c r="H4" s="1">
        <f t="shared" si="2"/>
        <v>8.2934719080139437E-3</v>
      </c>
      <c r="J4" s="1" t="s">
        <v>0</v>
      </c>
      <c r="K4" s="1" t="s">
        <v>8</v>
      </c>
      <c r="L4" s="1">
        <v>8</v>
      </c>
      <c r="M4" s="1">
        <v>67195.741999999998</v>
      </c>
      <c r="N4" s="1">
        <v>1061.7190000000001</v>
      </c>
      <c r="O4" s="1">
        <f t="shared" si="3"/>
        <v>68257.460999999996</v>
      </c>
      <c r="P4" s="1">
        <f t="shared" si="4"/>
        <v>0.98444537806643584</v>
      </c>
      <c r="Q4" s="1">
        <f t="shared" si="5"/>
        <v>1.5554621933564158E-2</v>
      </c>
      <c r="S4" s="2" t="s">
        <v>7</v>
      </c>
      <c r="T4" s="2" t="s">
        <v>8</v>
      </c>
      <c r="U4" s="2">
        <v>8</v>
      </c>
      <c r="V4" s="2">
        <v>49888.856</v>
      </c>
      <c r="W4" s="2">
        <v>0</v>
      </c>
      <c r="X4" s="2">
        <f t="shared" si="6"/>
        <v>49888.856</v>
      </c>
      <c r="Y4" s="2">
        <f t="shared" si="7"/>
        <v>1</v>
      </c>
      <c r="Z4" s="2">
        <f t="shared" si="8"/>
        <v>0</v>
      </c>
    </row>
    <row r="5" spans="1:26" x14ac:dyDescent="0.2">
      <c r="A5" s="1" t="s">
        <v>0</v>
      </c>
      <c r="B5" s="1" t="s">
        <v>8</v>
      </c>
      <c r="C5" s="1">
        <v>20</v>
      </c>
      <c r="D5" s="1">
        <v>53385.94</v>
      </c>
      <c r="E5" s="1">
        <v>507.16300000000001</v>
      </c>
      <c r="F5" s="1">
        <f t="shared" si="0"/>
        <v>53893.103000000003</v>
      </c>
      <c r="G5" s="1">
        <f t="shared" si="1"/>
        <v>0.99058946373898715</v>
      </c>
      <c r="H5" s="1">
        <f t="shared" si="2"/>
        <v>9.4105362610128421E-3</v>
      </c>
      <c r="J5" s="1" t="s">
        <v>0</v>
      </c>
      <c r="K5" s="1" t="s">
        <v>8</v>
      </c>
      <c r="L5" s="1">
        <v>20</v>
      </c>
      <c r="M5" s="1">
        <v>61597.55</v>
      </c>
      <c r="N5" s="1">
        <v>1717.0329999999999</v>
      </c>
      <c r="O5" s="1">
        <f t="shared" si="3"/>
        <v>63314.583000000006</v>
      </c>
      <c r="P5" s="1">
        <f t="shared" si="4"/>
        <v>0.97288092381497637</v>
      </c>
      <c r="Q5" s="1">
        <f t="shared" si="5"/>
        <v>2.7119076185023596E-2</v>
      </c>
      <c r="S5" s="2" t="s">
        <v>7</v>
      </c>
      <c r="T5" s="2" t="s">
        <v>8</v>
      </c>
      <c r="U5" s="2">
        <v>20</v>
      </c>
      <c r="V5" s="2">
        <v>58799.739000000001</v>
      </c>
      <c r="W5" s="2">
        <v>483.04199999999997</v>
      </c>
      <c r="X5" s="2">
        <f t="shared" si="6"/>
        <v>59282.781000000003</v>
      </c>
      <c r="Y5" s="2">
        <f t="shared" si="7"/>
        <v>0.99185190047005389</v>
      </c>
      <c r="Z5" s="2">
        <f t="shared" si="8"/>
        <v>8.1480995299461397E-3</v>
      </c>
    </row>
    <row r="6" spans="1:26" x14ac:dyDescent="0.2">
      <c r="A6" s="1" t="s">
        <v>0</v>
      </c>
      <c r="B6" s="1" t="s">
        <v>8</v>
      </c>
      <c r="C6" s="1">
        <v>40</v>
      </c>
      <c r="D6" s="1">
        <v>49374.525000000001</v>
      </c>
      <c r="E6" s="1">
        <v>1650.8820000000001</v>
      </c>
      <c r="F6" s="1">
        <f t="shared" si="0"/>
        <v>51025.406999999999</v>
      </c>
      <c r="G6" s="1">
        <f t="shared" si="1"/>
        <v>0.96764588276581509</v>
      </c>
      <c r="H6" s="1">
        <f t="shared" si="2"/>
        <v>3.2354117234184923E-2</v>
      </c>
      <c r="J6" s="1" t="s">
        <v>0</v>
      </c>
      <c r="K6" s="1" t="s">
        <v>8</v>
      </c>
      <c r="L6" s="1">
        <v>40</v>
      </c>
      <c r="M6" s="1">
        <v>66811.377999999997</v>
      </c>
      <c r="N6" s="1">
        <f xml:space="preserve"> 4021.924+558.426</f>
        <v>4580.3500000000004</v>
      </c>
      <c r="O6" s="1">
        <f t="shared" si="3"/>
        <v>71391.728000000003</v>
      </c>
      <c r="P6" s="1">
        <f t="shared" si="4"/>
        <v>0.93584200679384022</v>
      </c>
      <c r="Q6" s="1">
        <f t="shared" si="5"/>
        <v>6.4157993206159683E-2</v>
      </c>
      <c r="S6" s="2" t="s">
        <v>7</v>
      </c>
      <c r="T6" s="2" t="s">
        <v>8</v>
      </c>
      <c r="U6" s="2">
        <v>40</v>
      </c>
      <c r="V6" s="2">
        <v>51332.078000000001</v>
      </c>
      <c r="W6" s="2">
        <v>594.91999999999996</v>
      </c>
      <c r="X6" s="2">
        <f t="shared" si="6"/>
        <v>51926.998</v>
      </c>
      <c r="Y6" s="2">
        <f t="shared" si="7"/>
        <v>0.98854314666909882</v>
      </c>
      <c r="Z6" s="2">
        <f t="shared" si="8"/>
        <v>1.14568533309012E-2</v>
      </c>
    </row>
    <row r="7" spans="1:26" x14ac:dyDescent="0.2">
      <c r="A7" s="1" t="s">
        <v>0</v>
      </c>
      <c r="B7" s="1" t="s">
        <v>8</v>
      </c>
      <c r="C7" s="1">
        <v>80</v>
      </c>
      <c r="D7" s="1">
        <v>43265.767999999996</v>
      </c>
      <c r="E7" s="1">
        <v>4917.241</v>
      </c>
      <c r="F7" s="1">
        <f t="shared" si="0"/>
        <v>48183.008999999998</v>
      </c>
      <c r="G7" s="1">
        <f t="shared" si="1"/>
        <v>0.89794657697695879</v>
      </c>
      <c r="H7" s="1">
        <f t="shared" si="2"/>
        <v>0.10205342302304117</v>
      </c>
      <c r="J7" s="1" t="s">
        <v>0</v>
      </c>
      <c r="K7" s="1" t="s">
        <v>8</v>
      </c>
      <c r="L7" s="1">
        <v>80</v>
      </c>
      <c r="M7" s="1">
        <v>54001.771999999997</v>
      </c>
      <c r="N7" s="1">
        <v>11976.96</v>
      </c>
      <c r="O7" s="1">
        <f t="shared" si="3"/>
        <v>65978.731999999989</v>
      </c>
      <c r="P7" s="1">
        <f t="shared" si="4"/>
        <v>0.81847241320127229</v>
      </c>
      <c r="Q7" s="1">
        <f t="shared" si="5"/>
        <v>0.18152758679872782</v>
      </c>
      <c r="S7" s="2" t="s">
        <v>7</v>
      </c>
      <c r="T7" s="2" t="s">
        <v>8</v>
      </c>
      <c r="U7" s="2">
        <v>80</v>
      </c>
      <c r="V7" s="2">
        <v>59955.375</v>
      </c>
      <c r="W7" s="2">
        <v>539.09199999999998</v>
      </c>
      <c r="X7" s="2">
        <f t="shared" si="6"/>
        <v>60494.466999999997</v>
      </c>
      <c r="Y7" s="2">
        <f t="shared" si="7"/>
        <v>0.99108857343928669</v>
      </c>
      <c r="Z7" s="2">
        <f t="shared" si="8"/>
        <v>8.9114265607133959E-3</v>
      </c>
    </row>
    <row r="8" spans="1:26" x14ac:dyDescent="0.2">
      <c r="A8" s="1" t="s">
        <v>0</v>
      </c>
      <c r="B8" s="1" t="s">
        <v>8</v>
      </c>
      <c r="C8" s="1">
        <v>200</v>
      </c>
      <c r="D8" s="1">
        <v>40321.94</v>
      </c>
      <c r="E8" s="1">
        <v>6621.4129999999996</v>
      </c>
      <c r="F8" s="1">
        <f t="shared" si="0"/>
        <v>46943.353000000003</v>
      </c>
      <c r="G8" s="1">
        <f t="shared" si="1"/>
        <v>0.85894886971537798</v>
      </c>
      <c r="H8" s="1">
        <f t="shared" si="2"/>
        <v>0.14105113028462196</v>
      </c>
      <c r="J8" s="1" t="s">
        <v>0</v>
      </c>
      <c r="K8" s="1" t="s">
        <v>8</v>
      </c>
      <c r="L8" s="1">
        <v>200</v>
      </c>
      <c r="M8" s="1">
        <v>33821.817999999999</v>
      </c>
      <c r="N8" s="1">
        <v>29034.345000000001</v>
      </c>
      <c r="O8" s="1">
        <f t="shared" si="3"/>
        <v>62856.163</v>
      </c>
      <c r="P8" s="1">
        <f t="shared" si="4"/>
        <v>0.53808276524928822</v>
      </c>
      <c r="Q8" s="1">
        <f t="shared" si="5"/>
        <v>0.46191723475071172</v>
      </c>
      <c r="S8" s="2" t="s">
        <v>7</v>
      </c>
      <c r="T8" s="2" t="s">
        <v>8</v>
      </c>
      <c r="U8" s="2">
        <v>200</v>
      </c>
      <c r="V8" s="2">
        <v>50319.906999999999</v>
      </c>
      <c r="W8" s="2">
        <v>1096.2339999999999</v>
      </c>
      <c r="X8" s="2">
        <f t="shared" si="6"/>
        <v>51416.140999999996</v>
      </c>
      <c r="Y8" s="2">
        <f t="shared" si="7"/>
        <v>0.97867918558882128</v>
      </c>
      <c r="Z8" s="2">
        <f t="shared" si="8"/>
        <v>2.1320814411178779E-2</v>
      </c>
    </row>
    <row r="9" spans="1:26" x14ac:dyDescent="0.2">
      <c r="A9" s="1" t="s">
        <v>0</v>
      </c>
      <c r="B9" s="1" t="s">
        <v>8</v>
      </c>
      <c r="C9" s="1">
        <v>400</v>
      </c>
      <c r="D9" s="1">
        <v>23739.999</v>
      </c>
      <c r="E9" s="1">
        <v>15836.09</v>
      </c>
      <c r="F9" s="1">
        <f t="shared" si="0"/>
        <v>39576.089</v>
      </c>
      <c r="G9" s="1">
        <f t="shared" si="1"/>
        <v>0.59985712585192541</v>
      </c>
      <c r="H9" s="1">
        <f t="shared" si="2"/>
        <v>0.40014287414807459</v>
      </c>
      <c r="J9" s="1" t="s">
        <v>0</v>
      </c>
      <c r="K9" s="1" t="s">
        <v>8</v>
      </c>
      <c r="L9" s="1">
        <v>400</v>
      </c>
      <c r="M9" s="1">
        <v>25623.362000000001</v>
      </c>
      <c r="N9" s="1">
        <v>37030.964</v>
      </c>
      <c r="O9" s="1">
        <f t="shared" si="3"/>
        <v>62654.326000000001</v>
      </c>
      <c r="P9" s="1">
        <f t="shared" si="4"/>
        <v>0.40896397161785764</v>
      </c>
      <c r="Q9" s="1">
        <f t="shared" si="5"/>
        <v>0.59103602838214231</v>
      </c>
      <c r="S9" s="2" t="s">
        <v>7</v>
      </c>
      <c r="T9" s="2" t="s">
        <v>8</v>
      </c>
      <c r="U9" s="2">
        <v>400</v>
      </c>
      <c r="V9" s="2">
        <v>44437.027999999998</v>
      </c>
      <c r="W9" s="2">
        <v>2903.4679999999998</v>
      </c>
      <c r="X9" s="2">
        <f t="shared" si="6"/>
        <v>47340.495999999999</v>
      </c>
      <c r="Y9" s="2">
        <f t="shared" si="7"/>
        <v>0.93866840769898141</v>
      </c>
      <c r="Z9" s="2">
        <f t="shared" si="8"/>
        <v>6.1331592301018562E-2</v>
      </c>
    </row>
    <row r="10" spans="1:26" x14ac:dyDescent="0.2">
      <c r="A10" s="1" t="s">
        <v>0</v>
      </c>
      <c r="B10" s="1" t="s">
        <v>8</v>
      </c>
      <c r="C10" s="1">
        <v>800</v>
      </c>
      <c r="D10" s="1">
        <v>4428.0330000000004</v>
      </c>
      <c r="E10" s="1">
        <v>28211.73</v>
      </c>
      <c r="F10" s="1">
        <f t="shared" si="0"/>
        <v>32639.762999999999</v>
      </c>
      <c r="G10" s="1">
        <f t="shared" si="1"/>
        <v>0.13566376079385137</v>
      </c>
      <c r="H10" s="1">
        <f t="shared" si="2"/>
        <v>0.86433623920614866</v>
      </c>
      <c r="J10" s="1" t="s">
        <v>0</v>
      </c>
      <c r="K10" s="1" t="s">
        <v>8</v>
      </c>
      <c r="L10" s="1">
        <v>800</v>
      </c>
      <c r="M10" s="1">
        <v>18047.543000000001</v>
      </c>
      <c r="N10" s="1">
        <v>27127.002</v>
      </c>
      <c r="O10" s="1">
        <f t="shared" si="3"/>
        <v>45174.544999999998</v>
      </c>
      <c r="P10" s="1">
        <f t="shared" si="4"/>
        <v>0.39950691257654064</v>
      </c>
      <c r="Q10" s="1">
        <f t="shared" si="5"/>
        <v>0.60049308742345942</v>
      </c>
      <c r="S10" s="2" t="s">
        <v>7</v>
      </c>
      <c r="T10" s="2" t="s">
        <v>8</v>
      </c>
      <c r="U10" s="2">
        <v>800</v>
      </c>
      <c r="V10" s="2">
        <v>18749.764999999999</v>
      </c>
      <c r="W10" s="2">
        <v>33216.394999999997</v>
      </c>
      <c r="X10" s="2">
        <f t="shared" si="6"/>
        <v>51966.159999999996</v>
      </c>
      <c r="Y10" s="2">
        <f t="shared" si="7"/>
        <v>0.36080720607410671</v>
      </c>
      <c r="Z10" s="2">
        <f t="shared" si="8"/>
        <v>0.63919279392589334</v>
      </c>
    </row>
    <row r="11" spans="1:26" x14ac:dyDescent="0.2">
      <c r="A11" s="1" t="s">
        <v>0</v>
      </c>
      <c r="B11" s="1" t="s">
        <v>8</v>
      </c>
      <c r="C11" s="1">
        <v>2000</v>
      </c>
      <c r="D11" s="1">
        <v>1766.991</v>
      </c>
      <c r="E11" s="1">
        <v>33297.387000000002</v>
      </c>
      <c r="F11" s="1">
        <f t="shared" si="0"/>
        <v>35064.378000000004</v>
      </c>
      <c r="G11" s="1">
        <f t="shared" si="1"/>
        <v>5.0392766128633443E-2</v>
      </c>
      <c r="H11" s="1">
        <f t="shared" si="2"/>
        <v>0.94960723387136647</v>
      </c>
      <c r="J11" s="1" t="s">
        <v>0</v>
      </c>
      <c r="K11" s="1" t="s">
        <v>8</v>
      </c>
      <c r="L11" s="1">
        <v>2000</v>
      </c>
      <c r="M11" s="1">
        <v>11208.936</v>
      </c>
      <c r="N11" s="1">
        <v>49309.913999999997</v>
      </c>
      <c r="O11" s="1">
        <f t="shared" si="3"/>
        <v>60518.85</v>
      </c>
      <c r="P11" s="1">
        <f t="shared" si="4"/>
        <v>0.18521396226134501</v>
      </c>
      <c r="Q11" s="1">
        <f t="shared" si="5"/>
        <v>0.81478603773865499</v>
      </c>
      <c r="S11" s="2" t="s">
        <v>7</v>
      </c>
      <c r="T11" s="2" t="s">
        <v>8</v>
      </c>
      <c r="U11" s="2">
        <v>2000</v>
      </c>
      <c r="V11" s="2">
        <v>6794.1040000000003</v>
      </c>
      <c r="W11" s="2">
        <v>46208.964</v>
      </c>
      <c r="X11" s="2">
        <f t="shared" si="6"/>
        <v>53003.067999999999</v>
      </c>
      <c r="Y11" s="2">
        <f t="shared" si="7"/>
        <v>0.1281832213939012</v>
      </c>
      <c r="Z11" s="2">
        <f t="shared" si="8"/>
        <v>0.87181677860609885</v>
      </c>
    </row>
    <row r="12" spans="1:26" x14ac:dyDescent="0.2">
      <c r="A12" s="1" t="s">
        <v>0</v>
      </c>
      <c r="B12" s="1" t="s">
        <v>8</v>
      </c>
      <c r="C12" s="1">
        <v>4000</v>
      </c>
      <c r="D12" s="1">
        <v>354.84899999999999</v>
      </c>
      <c r="E12" s="1">
        <v>42350.659</v>
      </c>
      <c r="F12" s="1">
        <f t="shared" si="0"/>
        <v>42705.508000000002</v>
      </c>
      <c r="G12" s="1">
        <f t="shared" si="1"/>
        <v>8.3092092008365762E-3</v>
      </c>
      <c r="H12" s="1">
        <f t="shared" si="2"/>
        <v>0.99169079079916334</v>
      </c>
      <c r="J12" s="1" t="s">
        <v>0</v>
      </c>
      <c r="K12" s="1" t="s">
        <v>8</v>
      </c>
      <c r="L12" s="1">
        <v>4000</v>
      </c>
      <c r="M12" s="1">
        <v>4298.6189999999997</v>
      </c>
      <c r="N12" s="1">
        <v>54132.006000000001</v>
      </c>
      <c r="O12" s="1">
        <f t="shared" si="3"/>
        <v>58430.625</v>
      </c>
      <c r="P12" s="1">
        <f t="shared" si="4"/>
        <v>7.3567910663286579E-2</v>
      </c>
      <c r="Q12" s="1">
        <f t="shared" si="5"/>
        <v>0.92643208933671339</v>
      </c>
      <c r="S12" s="2" t="s">
        <v>7</v>
      </c>
      <c r="T12" s="2" t="s">
        <v>8</v>
      </c>
      <c r="U12" s="2">
        <v>4000</v>
      </c>
      <c r="V12" s="2">
        <v>2223.87</v>
      </c>
      <c r="W12" s="2">
        <v>51642.55</v>
      </c>
      <c r="X12" s="2">
        <f t="shared" si="6"/>
        <v>53866.420000000006</v>
      </c>
      <c r="Y12" s="2">
        <f t="shared" si="7"/>
        <v>4.1284904398695879E-2</v>
      </c>
      <c r="Z12" s="2">
        <f t="shared" si="8"/>
        <v>0.95871509560130408</v>
      </c>
    </row>
    <row r="13" spans="1:26" x14ac:dyDescent="0.2">
      <c r="A13" s="1" t="s">
        <v>0</v>
      </c>
      <c r="B13" s="1" t="s">
        <v>8</v>
      </c>
      <c r="C13" s="1">
        <v>8000</v>
      </c>
      <c r="D13" s="1">
        <v>0</v>
      </c>
      <c r="E13" s="1">
        <v>41156.123</v>
      </c>
      <c r="F13" s="1">
        <f t="shared" si="0"/>
        <v>41156.123</v>
      </c>
      <c r="G13" s="1">
        <f t="shared" si="1"/>
        <v>0</v>
      </c>
      <c r="H13" s="1"/>
      <c r="J13" s="1" t="s">
        <v>0</v>
      </c>
      <c r="K13" s="1" t="s">
        <v>8</v>
      </c>
      <c r="L13" s="1">
        <v>8000</v>
      </c>
      <c r="M13" s="1">
        <v>2904.4259999999999</v>
      </c>
      <c r="N13" s="1">
        <v>61160.985000000001</v>
      </c>
      <c r="O13" s="1">
        <f t="shared" si="3"/>
        <v>64065.411</v>
      </c>
      <c r="P13" s="1">
        <f t="shared" si="4"/>
        <v>4.5335321426409017E-2</v>
      </c>
      <c r="Q13" s="1">
        <f t="shared" si="5"/>
        <v>0.95466467857359094</v>
      </c>
      <c r="S13" s="2" t="s">
        <v>7</v>
      </c>
      <c r="T13" s="2" t="s">
        <v>8</v>
      </c>
      <c r="U13" s="2">
        <v>8000</v>
      </c>
      <c r="V13" s="2">
        <v>888.899</v>
      </c>
      <c r="W13" s="2">
        <v>60366.68</v>
      </c>
      <c r="X13" s="2">
        <f t="shared" si="6"/>
        <v>61255.578999999998</v>
      </c>
      <c r="Y13" s="2">
        <f t="shared" si="7"/>
        <v>1.4511314961205411E-2</v>
      </c>
      <c r="Z13" s="2">
        <f t="shared" si="8"/>
        <v>0.98548868503879461</v>
      </c>
    </row>
    <row r="14" spans="1:26" x14ac:dyDescent="0.2">
      <c r="A14" s="1" t="s">
        <v>2</v>
      </c>
      <c r="B14" s="1" t="s">
        <v>8</v>
      </c>
      <c r="C14" s="1">
        <v>0</v>
      </c>
      <c r="D14" s="1">
        <v>87585.135999999999</v>
      </c>
      <c r="E14" s="1">
        <v>0</v>
      </c>
      <c r="F14" s="1">
        <f t="shared" si="0"/>
        <v>87585.135999999999</v>
      </c>
      <c r="G14" s="1">
        <f t="shared" si="1"/>
        <v>1</v>
      </c>
      <c r="H14" s="1">
        <f t="shared" ref="H14:H46" si="9" xml:space="preserve"> E14/F14</f>
        <v>0</v>
      </c>
      <c r="J14" s="1" t="s">
        <v>2</v>
      </c>
      <c r="K14" s="1" t="s">
        <v>8</v>
      </c>
      <c r="L14" s="1">
        <v>0</v>
      </c>
      <c r="M14" s="1">
        <v>42278.495999999999</v>
      </c>
      <c r="N14" s="1">
        <v>0</v>
      </c>
      <c r="O14" s="1">
        <f t="shared" si="3"/>
        <v>42278.495999999999</v>
      </c>
      <c r="P14" s="1">
        <f t="shared" si="4"/>
        <v>1</v>
      </c>
      <c r="Q14" s="1">
        <f t="shared" si="5"/>
        <v>0</v>
      </c>
      <c r="S14" s="2" t="s">
        <v>5</v>
      </c>
      <c r="T14" s="2" t="s">
        <v>8</v>
      </c>
      <c r="U14" s="2">
        <v>0</v>
      </c>
      <c r="V14" s="2">
        <v>26310.278999999999</v>
      </c>
      <c r="W14" s="2">
        <v>0</v>
      </c>
      <c r="X14" s="2">
        <f t="shared" si="6"/>
        <v>26310.278999999999</v>
      </c>
      <c r="Y14" s="2">
        <f t="shared" si="7"/>
        <v>1</v>
      </c>
      <c r="Z14" s="2">
        <f t="shared" si="8"/>
        <v>0</v>
      </c>
    </row>
    <row r="15" spans="1:26" x14ac:dyDescent="0.2">
      <c r="A15" s="1" t="s">
        <v>2</v>
      </c>
      <c r="B15" s="1" t="s">
        <v>8</v>
      </c>
      <c r="C15" s="1">
        <v>8</v>
      </c>
      <c r="D15" s="1">
        <v>91916.357000000004</v>
      </c>
      <c r="E15" s="1">
        <v>233.84899999999999</v>
      </c>
      <c r="F15" s="1">
        <f t="shared" si="0"/>
        <v>92150.206000000006</v>
      </c>
      <c r="G15" s="1">
        <f t="shared" si="1"/>
        <v>0.99746230626983079</v>
      </c>
      <c r="H15" s="1">
        <f t="shared" si="9"/>
        <v>2.5376937301691978E-3</v>
      </c>
      <c r="J15" s="1" t="s">
        <v>2</v>
      </c>
      <c r="K15" s="1" t="s">
        <v>8</v>
      </c>
      <c r="L15" s="1">
        <v>8</v>
      </c>
      <c r="M15" s="1">
        <v>52779.881000000001</v>
      </c>
      <c r="N15" s="1">
        <v>0</v>
      </c>
      <c r="O15" s="1">
        <f t="shared" si="3"/>
        <v>52779.881000000001</v>
      </c>
      <c r="P15" s="1">
        <f t="shared" si="4"/>
        <v>1</v>
      </c>
      <c r="Q15" s="1">
        <f t="shared" si="5"/>
        <v>0</v>
      </c>
      <c r="S15" s="2" t="s">
        <v>5</v>
      </c>
      <c r="T15" s="2" t="s">
        <v>8</v>
      </c>
      <c r="U15" s="2">
        <v>8</v>
      </c>
      <c r="V15" s="2">
        <v>27239.401000000002</v>
      </c>
      <c r="W15" s="2">
        <v>0</v>
      </c>
      <c r="X15" s="2">
        <f t="shared" si="6"/>
        <v>27239.401000000002</v>
      </c>
      <c r="Y15" s="2">
        <f t="shared" si="7"/>
        <v>1</v>
      </c>
      <c r="Z15" s="2">
        <f t="shared" si="8"/>
        <v>0</v>
      </c>
    </row>
    <row r="16" spans="1:26" x14ac:dyDescent="0.2">
      <c r="A16" s="1" t="s">
        <v>2</v>
      </c>
      <c r="B16" s="1" t="s">
        <v>8</v>
      </c>
      <c r="C16" s="1">
        <v>20</v>
      </c>
      <c r="D16" s="1">
        <v>80339.528999999995</v>
      </c>
      <c r="E16" s="1">
        <v>796.94100000000003</v>
      </c>
      <c r="F16" s="1">
        <f t="shared" si="0"/>
        <v>81136.47</v>
      </c>
      <c r="G16" s="1">
        <f t="shared" si="1"/>
        <v>0.99017777085939274</v>
      </c>
      <c r="H16" s="1">
        <f t="shared" si="9"/>
        <v>9.822229140607177E-3</v>
      </c>
      <c r="J16" s="1" t="s">
        <v>2</v>
      </c>
      <c r="K16" s="1" t="s">
        <v>8</v>
      </c>
      <c r="L16" s="1">
        <v>20</v>
      </c>
      <c r="M16" s="1">
        <v>54020.597000000002</v>
      </c>
      <c r="N16" s="1">
        <v>0</v>
      </c>
      <c r="O16" s="1">
        <f t="shared" si="3"/>
        <v>54020.597000000002</v>
      </c>
      <c r="P16" s="1">
        <f t="shared" si="4"/>
        <v>1</v>
      </c>
      <c r="Q16" s="1">
        <f t="shared" si="5"/>
        <v>0</v>
      </c>
      <c r="S16" s="2" t="s">
        <v>5</v>
      </c>
      <c r="T16" s="2" t="s">
        <v>8</v>
      </c>
      <c r="U16" s="2">
        <v>20</v>
      </c>
      <c r="V16" s="2">
        <v>23683.136999999999</v>
      </c>
      <c r="W16" s="2">
        <v>779.08299999999997</v>
      </c>
      <c r="X16" s="2">
        <f t="shared" si="6"/>
        <v>24462.219999999998</v>
      </c>
      <c r="Y16" s="2">
        <f t="shared" si="7"/>
        <v>0.96815158231754928</v>
      </c>
      <c r="Z16" s="2">
        <f t="shared" si="8"/>
        <v>3.1848417682450739E-2</v>
      </c>
    </row>
    <row r="17" spans="1:26" x14ac:dyDescent="0.2">
      <c r="A17" s="1" t="s">
        <v>2</v>
      </c>
      <c r="B17" s="1" t="s">
        <v>8</v>
      </c>
      <c r="C17" s="1">
        <v>40</v>
      </c>
      <c r="D17" s="1">
        <v>194301.85699999999</v>
      </c>
      <c r="E17" s="1">
        <v>624.23400000000004</v>
      </c>
      <c r="F17" s="1">
        <f t="shared" si="0"/>
        <v>194926.09099999999</v>
      </c>
      <c r="G17" s="1">
        <f t="shared" si="1"/>
        <v>0.99679758621948666</v>
      </c>
      <c r="H17" s="1">
        <f t="shared" si="9"/>
        <v>3.2024137805133539E-3</v>
      </c>
      <c r="J17" s="1" t="s">
        <v>2</v>
      </c>
      <c r="K17" s="1" t="s">
        <v>8</v>
      </c>
      <c r="L17" s="1">
        <v>40</v>
      </c>
      <c r="M17" s="1">
        <v>54683.010999999999</v>
      </c>
      <c r="N17" s="1">
        <v>681.577</v>
      </c>
      <c r="O17" s="1">
        <f t="shared" si="3"/>
        <v>55364.587999999996</v>
      </c>
      <c r="P17" s="1">
        <f t="shared" si="4"/>
        <v>0.98768929699251085</v>
      </c>
      <c r="Q17" s="1">
        <f t="shared" si="5"/>
        <v>1.2310703007489193E-2</v>
      </c>
      <c r="S17" s="2" t="s">
        <v>5</v>
      </c>
      <c r="T17" s="2" t="s">
        <v>8</v>
      </c>
      <c r="U17" s="2">
        <v>40</v>
      </c>
      <c r="V17" s="2">
        <v>18983.037</v>
      </c>
      <c r="W17" s="2">
        <v>987.59799999999996</v>
      </c>
      <c r="X17" s="2">
        <f t="shared" si="6"/>
        <v>19970.635000000002</v>
      </c>
      <c r="Y17" s="2">
        <f t="shared" si="7"/>
        <v>0.95054749135418071</v>
      </c>
      <c r="Z17" s="2">
        <f t="shared" si="8"/>
        <v>4.9452508645819217E-2</v>
      </c>
    </row>
    <row r="18" spans="1:26" x14ac:dyDescent="0.2">
      <c r="A18" s="1" t="s">
        <v>2</v>
      </c>
      <c r="B18" s="1" t="s">
        <v>8</v>
      </c>
      <c r="C18" s="1">
        <v>80</v>
      </c>
      <c r="D18" s="1">
        <v>91310.186000000002</v>
      </c>
      <c r="E18" s="1">
        <v>369.55599999999998</v>
      </c>
      <c r="F18" s="1">
        <f t="shared" si="0"/>
        <v>91679.741999999998</v>
      </c>
      <c r="G18" s="1">
        <f t="shared" si="1"/>
        <v>0.99596905497399857</v>
      </c>
      <c r="H18" s="1">
        <f t="shared" si="9"/>
        <v>4.0309450260014911E-3</v>
      </c>
      <c r="J18" s="1" t="s">
        <v>2</v>
      </c>
      <c r="K18" s="1" t="s">
        <v>8</v>
      </c>
      <c r="L18" s="1">
        <v>80</v>
      </c>
      <c r="M18" s="1">
        <v>47740.182000000001</v>
      </c>
      <c r="N18" s="1">
        <v>2124.7399999999998</v>
      </c>
      <c r="O18" s="1">
        <f t="shared" si="3"/>
        <v>49864.921999999999</v>
      </c>
      <c r="P18" s="1">
        <f t="shared" si="4"/>
        <v>0.95739008676279491</v>
      </c>
      <c r="Q18" s="1">
        <f t="shared" si="5"/>
        <v>4.2609913237205102E-2</v>
      </c>
      <c r="S18" s="2" t="s">
        <v>5</v>
      </c>
      <c r="T18" s="2" t="s">
        <v>8</v>
      </c>
      <c r="U18" s="2">
        <v>80</v>
      </c>
      <c r="V18" s="2">
        <v>21990.572</v>
      </c>
      <c r="W18" s="2">
        <v>1058.7190000000001</v>
      </c>
      <c r="X18" s="2">
        <f t="shared" si="6"/>
        <v>23049.291000000001</v>
      </c>
      <c r="Y18" s="2">
        <f t="shared" si="7"/>
        <v>0.95406717716393097</v>
      </c>
      <c r="Z18" s="2">
        <f t="shared" si="8"/>
        <v>4.5932822836069011E-2</v>
      </c>
    </row>
    <row r="19" spans="1:26" x14ac:dyDescent="0.2">
      <c r="A19" s="1" t="s">
        <v>2</v>
      </c>
      <c r="B19" s="1" t="s">
        <v>8</v>
      </c>
      <c r="C19" s="1">
        <v>200</v>
      </c>
      <c r="D19" s="1">
        <v>77329.701000000001</v>
      </c>
      <c r="E19" s="1">
        <f xml:space="preserve"> 359.92+208.607+119.607</f>
        <v>688.13400000000001</v>
      </c>
      <c r="F19" s="1">
        <f t="shared" si="0"/>
        <v>78017.835000000006</v>
      </c>
      <c r="G19" s="1">
        <f t="shared" si="1"/>
        <v>0.9911797860066226</v>
      </c>
      <c r="H19" s="1">
        <f t="shared" si="9"/>
        <v>8.8202139933772836E-3</v>
      </c>
      <c r="J19" s="1" t="s">
        <v>2</v>
      </c>
      <c r="K19" s="1" t="s">
        <v>8</v>
      </c>
      <c r="L19" s="1">
        <v>200</v>
      </c>
      <c r="M19" s="1">
        <v>53824.667999999998</v>
      </c>
      <c r="N19" s="1">
        <v>14869.212</v>
      </c>
      <c r="O19" s="1">
        <f t="shared" si="3"/>
        <v>68693.88</v>
      </c>
      <c r="P19" s="1">
        <f t="shared" si="4"/>
        <v>0.78354386154923839</v>
      </c>
      <c r="Q19" s="1">
        <f t="shared" si="5"/>
        <v>0.21645613845076153</v>
      </c>
      <c r="S19" s="2" t="s">
        <v>5</v>
      </c>
      <c r="T19" s="2" t="s">
        <v>8</v>
      </c>
      <c r="U19" s="2">
        <v>200</v>
      </c>
      <c r="V19" s="2">
        <v>22339.572</v>
      </c>
      <c r="W19" s="2">
        <f>2258.104+413.456</f>
        <v>2671.56</v>
      </c>
      <c r="X19" s="2">
        <f t="shared" si="6"/>
        <v>25011.132000000001</v>
      </c>
      <c r="Y19" s="2">
        <f t="shared" si="7"/>
        <v>0.89318516251083713</v>
      </c>
      <c r="Z19" s="2">
        <f t="shared" si="8"/>
        <v>0.10681483748916282</v>
      </c>
    </row>
    <row r="20" spans="1:26" x14ac:dyDescent="0.2">
      <c r="A20" s="1" t="s">
        <v>2</v>
      </c>
      <c r="B20" s="1" t="s">
        <v>8</v>
      </c>
      <c r="C20" s="1">
        <v>400</v>
      </c>
      <c r="D20" s="1">
        <v>63645.800999999999</v>
      </c>
      <c r="E20" s="1" t="s">
        <v>4</v>
      </c>
      <c r="F20" s="1" t="e">
        <f t="shared" si="0"/>
        <v>#VALUE!</v>
      </c>
      <c r="G20" s="1" t="e">
        <f t="shared" si="1"/>
        <v>#VALUE!</v>
      </c>
      <c r="H20" s="1" t="e">
        <f t="shared" si="9"/>
        <v>#VALUE!</v>
      </c>
      <c r="J20" s="1" t="s">
        <v>2</v>
      </c>
      <c r="K20" s="1" t="s">
        <v>8</v>
      </c>
      <c r="L20" s="1">
        <v>400</v>
      </c>
      <c r="M20" s="1">
        <v>43659.525000000001</v>
      </c>
      <c r="N20" s="1">
        <v>20493.081999999999</v>
      </c>
      <c r="O20" s="1">
        <f t="shared" si="3"/>
        <v>64152.607000000004</v>
      </c>
      <c r="P20" s="1">
        <f t="shared" si="4"/>
        <v>0.68055729987715075</v>
      </c>
      <c r="Q20" s="1">
        <f t="shared" si="5"/>
        <v>0.3194427001228492</v>
      </c>
      <c r="S20" s="2" t="s">
        <v>5</v>
      </c>
      <c r="T20" s="2" t="s">
        <v>8</v>
      </c>
      <c r="U20" s="2">
        <v>400</v>
      </c>
      <c r="V20" s="2">
        <v>19893.794000000002</v>
      </c>
      <c r="W20" s="2">
        <f xml:space="preserve"> 3004.054+1206+158</f>
        <v>4368.0540000000001</v>
      </c>
      <c r="X20" s="2">
        <f t="shared" si="6"/>
        <v>24261.848000000002</v>
      </c>
      <c r="Y20" s="2">
        <f t="shared" si="7"/>
        <v>0.8199620243272483</v>
      </c>
      <c r="Z20" s="2">
        <f t="shared" si="8"/>
        <v>0.1800379756727517</v>
      </c>
    </row>
    <row r="21" spans="1:26" x14ac:dyDescent="0.2">
      <c r="A21" s="1" t="s">
        <v>2</v>
      </c>
      <c r="B21" s="1" t="s">
        <v>8</v>
      </c>
      <c r="C21" s="1">
        <v>800</v>
      </c>
      <c r="D21" s="1">
        <v>24285.505000000001</v>
      </c>
      <c r="E21" s="1">
        <v>38690.942999999999</v>
      </c>
      <c r="F21" s="1">
        <f t="shared" si="0"/>
        <v>62976.448000000004</v>
      </c>
      <c r="G21" s="1">
        <f t="shared" si="1"/>
        <v>0.38562837014878959</v>
      </c>
      <c r="H21" s="1">
        <f t="shared" si="9"/>
        <v>0.61437162985121041</v>
      </c>
      <c r="J21" s="1" t="s">
        <v>2</v>
      </c>
      <c r="K21" s="1" t="s">
        <v>8</v>
      </c>
      <c r="L21" s="1">
        <v>800</v>
      </c>
      <c r="M21" s="1">
        <v>36111.999000000003</v>
      </c>
      <c r="N21" s="1">
        <v>39327.538</v>
      </c>
      <c r="O21" s="1">
        <f t="shared" si="3"/>
        <v>75439.537000000011</v>
      </c>
      <c r="P21" s="1">
        <f t="shared" si="4"/>
        <v>0.47868797232941657</v>
      </c>
      <c r="Q21" s="1">
        <f t="shared" si="5"/>
        <v>0.52131202767058338</v>
      </c>
      <c r="S21" s="2" t="s">
        <v>5</v>
      </c>
      <c r="T21" s="2" t="s">
        <v>8</v>
      </c>
      <c r="U21" s="2">
        <v>800</v>
      </c>
      <c r="V21" s="2">
        <v>7103.2250000000004</v>
      </c>
      <c r="W21" s="2">
        <f>4364+4986</f>
        <v>9350</v>
      </c>
      <c r="X21" s="2">
        <f t="shared" si="6"/>
        <v>16453.224999999999</v>
      </c>
      <c r="Y21" s="2">
        <f t="shared" si="7"/>
        <v>0.43172235230479139</v>
      </c>
      <c r="Z21" s="2">
        <f t="shared" si="8"/>
        <v>0.56827764769520872</v>
      </c>
    </row>
    <row r="22" spans="1:26" x14ac:dyDescent="0.2">
      <c r="A22" s="1" t="s">
        <v>2</v>
      </c>
      <c r="B22" s="1" t="s">
        <v>8</v>
      </c>
      <c r="C22" s="1">
        <v>2000</v>
      </c>
      <c r="D22" s="1">
        <v>6719.7110000000002</v>
      </c>
      <c r="E22" s="1">
        <v>45767.964</v>
      </c>
      <c r="F22" s="1">
        <f t="shared" si="0"/>
        <v>52487.675000000003</v>
      </c>
      <c r="G22" s="1">
        <f t="shared" si="1"/>
        <v>0.12802455052543288</v>
      </c>
      <c r="H22" s="1">
        <f t="shared" si="9"/>
        <v>0.87197544947456707</v>
      </c>
      <c r="J22" s="1" t="s">
        <v>2</v>
      </c>
      <c r="K22" s="1" t="s">
        <v>8</v>
      </c>
      <c r="L22" s="1">
        <v>2000</v>
      </c>
      <c r="M22" s="1">
        <v>34973.877</v>
      </c>
      <c r="N22" s="1">
        <v>58020.720999999998</v>
      </c>
      <c r="O22" s="1">
        <f t="shared" si="3"/>
        <v>92994.597999999998</v>
      </c>
      <c r="P22" s="1">
        <f t="shared" si="4"/>
        <v>0.37608503883204053</v>
      </c>
      <c r="Q22" s="1">
        <f t="shared" si="5"/>
        <v>0.62391496116795941</v>
      </c>
      <c r="S22" s="2" t="s">
        <v>5</v>
      </c>
      <c r="T22" s="2" t="s">
        <v>8</v>
      </c>
      <c r="U22" s="2">
        <v>2000</v>
      </c>
      <c r="V22" s="2">
        <v>6364.5690000000004</v>
      </c>
      <c r="W22" s="2">
        <v>41465.440999999999</v>
      </c>
      <c r="X22" s="2">
        <f t="shared" si="6"/>
        <v>47830.01</v>
      </c>
      <c r="Y22" s="2">
        <f t="shared" si="7"/>
        <v>0.13306643674128441</v>
      </c>
      <c r="Z22" s="2">
        <f t="shared" si="8"/>
        <v>0.86693356325871551</v>
      </c>
    </row>
    <row r="23" spans="1:26" x14ac:dyDescent="0.2">
      <c r="A23" s="1" t="s">
        <v>2</v>
      </c>
      <c r="B23" s="1" t="s">
        <v>8</v>
      </c>
      <c r="C23" s="1">
        <v>4000</v>
      </c>
      <c r="D23" s="1">
        <v>1995.87</v>
      </c>
      <c r="E23" s="1">
        <v>60569.902000000002</v>
      </c>
      <c r="F23" s="1">
        <f t="shared" si="0"/>
        <v>62565.772000000004</v>
      </c>
      <c r="G23" s="1">
        <f t="shared" si="1"/>
        <v>3.190034960329427E-2</v>
      </c>
      <c r="H23" s="1">
        <f t="shared" si="9"/>
        <v>0.96809965039670565</v>
      </c>
      <c r="J23" s="1" t="s">
        <v>2</v>
      </c>
      <c r="K23" s="1" t="s">
        <v>8</v>
      </c>
      <c r="L23" s="1">
        <v>4000</v>
      </c>
      <c r="M23" s="1">
        <v>20985.278999999999</v>
      </c>
      <c r="N23" s="1">
        <v>68950.892999999996</v>
      </c>
      <c r="O23" s="1">
        <f t="shared" si="3"/>
        <v>89936.171999999991</v>
      </c>
      <c r="P23" s="1">
        <f t="shared" si="4"/>
        <v>0.23333524802456571</v>
      </c>
      <c r="Q23" s="1">
        <f t="shared" si="5"/>
        <v>0.76666475197543438</v>
      </c>
      <c r="S23" s="2" t="s">
        <v>5</v>
      </c>
      <c r="T23" s="2" t="s">
        <v>8</v>
      </c>
      <c r="U23" s="2">
        <v>4000</v>
      </c>
      <c r="V23" s="2">
        <v>3392.3049999999998</v>
      </c>
      <c r="W23" s="2">
        <v>43066.574000000001</v>
      </c>
      <c r="X23" s="2">
        <f t="shared" si="6"/>
        <v>46458.879000000001</v>
      </c>
      <c r="Y23" s="2">
        <f t="shared" si="7"/>
        <v>7.3017366604992764E-2</v>
      </c>
      <c r="Z23" s="2">
        <f t="shared" si="8"/>
        <v>0.92698263339500719</v>
      </c>
    </row>
    <row r="24" spans="1:26" x14ac:dyDescent="0.2">
      <c r="A24" s="1" t="s">
        <v>2</v>
      </c>
      <c r="B24" s="1" t="s">
        <v>8</v>
      </c>
      <c r="C24" s="1">
        <v>8000</v>
      </c>
      <c r="D24" s="1">
        <v>2560.5479999999998</v>
      </c>
      <c r="E24" s="1">
        <v>55523.415999999997</v>
      </c>
      <c r="F24" s="1">
        <f t="shared" si="0"/>
        <v>58083.964</v>
      </c>
      <c r="G24" s="1">
        <f t="shared" si="1"/>
        <v>4.4083561514499936E-2</v>
      </c>
      <c r="H24" s="1">
        <f t="shared" si="9"/>
        <v>0.95591643848550001</v>
      </c>
      <c r="J24" s="1" t="s">
        <v>2</v>
      </c>
      <c r="K24" s="1" t="s">
        <v>8</v>
      </c>
      <c r="L24" s="1">
        <v>8000</v>
      </c>
      <c r="M24" s="1">
        <v>16507.601999999999</v>
      </c>
      <c r="N24" s="1">
        <v>56418.843000000001</v>
      </c>
      <c r="O24" s="1">
        <f t="shared" si="3"/>
        <v>72926.445000000007</v>
      </c>
      <c r="P24" s="1">
        <f t="shared" si="4"/>
        <v>0.22635961481462585</v>
      </c>
      <c r="Q24" s="1">
        <f t="shared" si="5"/>
        <v>0.77364038518537404</v>
      </c>
      <c r="S24" s="2" t="s">
        <v>5</v>
      </c>
      <c r="T24" s="2" t="s">
        <v>8</v>
      </c>
      <c r="U24" s="2">
        <v>8000</v>
      </c>
      <c r="V24" s="2">
        <v>0</v>
      </c>
      <c r="W24" s="2">
        <v>40262.858</v>
      </c>
      <c r="X24" s="2">
        <f t="shared" si="6"/>
        <v>40262.858</v>
      </c>
      <c r="Y24" s="2">
        <f t="shared" si="7"/>
        <v>0</v>
      </c>
      <c r="Z24" s="2">
        <f t="shared" si="8"/>
        <v>1</v>
      </c>
    </row>
    <row r="25" spans="1:26" x14ac:dyDescent="0.2">
      <c r="A25" s="1" t="s">
        <v>0</v>
      </c>
      <c r="B25" s="1" t="s">
        <v>6</v>
      </c>
      <c r="C25" s="1">
        <v>0</v>
      </c>
      <c r="D25" s="1">
        <v>45399.010999999999</v>
      </c>
      <c r="E25" s="1">
        <v>0</v>
      </c>
      <c r="F25" s="1">
        <f t="shared" si="0"/>
        <v>45399.010999999999</v>
      </c>
      <c r="G25" s="1">
        <f t="shared" si="1"/>
        <v>1</v>
      </c>
      <c r="H25" s="1">
        <f t="shared" si="9"/>
        <v>0</v>
      </c>
      <c r="J25" s="1" t="s">
        <v>0</v>
      </c>
      <c r="K25" s="1" t="s">
        <v>6</v>
      </c>
      <c r="L25" s="1">
        <v>0</v>
      </c>
      <c r="M25" s="1">
        <v>21697.196</v>
      </c>
      <c r="N25" s="1">
        <v>0</v>
      </c>
      <c r="O25" s="1">
        <f t="shared" si="3"/>
        <v>21697.196</v>
      </c>
      <c r="P25" s="1">
        <f t="shared" si="4"/>
        <v>1</v>
      </c>
      <c r="Q25" s="1">
        <f t="shared" si="5"/>
        <v>0</v>
      </c>
      <c r="S25" s="2" t="s">
        <v>5</v>
      </c>
      <c r="T25" s="2" t="s">
        <v>6</v>
      </c>
      <c r="U25" s="2">
        <v>0</v>
      </c>
      <c r="V25" s="2">
        <v>59981.37</v>
      </c>
      <c r="W25" s="2">
        <v>0</v>
      </c>
      <c r="X25" s="2">
        <f t="shared" si="6"/>
        <v>59981.37</v>
      </c>
      <c r="Y25" s="2">
        <f t="shared" si="7"/>
        <v>1</v>
      </c>
      <c r="Z25" s="2">
        <f t="shared" si="8"/>
        <v>0</v>
      </c>
    </row>
    <row r="26" spans="1:26" x14ac:dyDescent="0.2">
      <c r="A26" s="1" t="s">
        <v>0</v>
      </c>
      <c r="B26" s="1" t="s">
        <v>6</v>
      </c>
      <c r="C26" s="1">
        <v>8</v>
      </c>
      <c r="D26" s="1">
        <v>42978.495999999999</v>
      </c>
      <c r="E26" s="1">
        <v>693.18399999999997</v>
      </c>
      <c r="F26" s="1">
        <f t="shared" si="0"/>
        <v>43671.68</v>
      </c>
      <c r="G26" s="1">
        <f t="shared" si="1"/>
        <v>0.98412737957413132</v>
      </c>
      <c r="H26" s="1">
        <f t="shared" si="9"/>
        <v>1.5872620425868664E-2</v>
      </c>
      <c r="J26" s="1" t="s">
        <v>0</v>
      </c>
      <c r="K26" s="1" t="s">
        <v>6</v>
      </c>
      <c r="L26" s="1">
        <v>8</v>
      </c>
      <c r="M26" s="1">
        <v>17734.651999999998</v>
      </c>
      <c r="N26" s="1">
        <f xml:space="preserve"> 2261.468+478.991</f>
        <v>2740.4589999999998</v>
      </c>
      <c r="O26" s="1">
        <f t="shared" si="3"/>
        <v>20475.110999999997</v>
      </c>
      <c r="P26" s="1">
        <f t="shared" si="4"/>
        <v>0.8661565741939079</v>
      </c>
      <c r="Q26" s="1">
        <f t="shared" si="5"/>
        <v>0.1338434258060921</v>
      </c>
      <c r="S26" s="2" t="s">
        <v>5</v>
      </c>
      <c r="T26" s="2" t="s">
        <v>6</v>
      </c>
      <c r="U26" s="2">
        <v>8</v>
      </c>
      <c r="V26" s="2">
        <v>79543.512000000002</v>
      </c>
      <c r="W26" s="2">
        <v>0</v>
      </c>
      <c r="X26" s="2">
        <f t="shared" si="6"/>
        <v>79543.512000000002</v>
      </c>
      <c r="Y26" s="2">
        <f t="shared" si="7"/>
        <v>1</v>
      </c>
      <c r="Z26" s="2">
        <f t="shared" si="8"/>
        <v>0</v>
      </c>
    </row>
    <row r="27" spans="1:26" x14ac:dyDescent="0.2">
      <c r="A27" s="1" t="s">
        <v>0</v>
      </c>
      <c r="B27" s="1" t="s">
        <v>6</v>
      </c>
      <c r="C27" s="1">
        <v>20</v>
      </c>
      <c r="D27" s="1">
        <v>45899.637999999999</v>
      </c>
      <c r="E27" s="1">
        <v>1641.761</v>
      </c>
      <c r="F27" s="1">
        <f t="shared" si="0"/>
        <v>47541.398999999998</v>
      </c>
      <c r="G27" s="1">
        <f t="shared" si="1"/>
        <v>0.96546670828933745</v>
      </c>
      <c r="H27" s="1">
        <f t="shared" si="9"/>
        <v>3.4533291710662536E-2</v>
      </c>
      <c r="J27" s="1" t="s">
        <v>0</v>
      </c>
      <c r="K27" s="1" t="s">
        <v>6</v>
      </c>
      <c r="L27" s="1">
        <v>20</v>
      </c>
      <c r="M27" s="1">
        <v>17920.387999999999</v>
      </c>
      <c r="N27" s="1">
        <f>3623.915+291.92</f>
        <v>3915.835</v>
      </c>
      <c r="O27" s="1">
        <f t="shared" si="3"/>
        <v>21836.222999999998</v>
      </c>
      <c r="P27" s="1">
        <f t="shared" si="4"/>
        <v>0.82067251282421871</v>
      </c>
      <c r="Q27" s="1">
        <f t="shared" si="5"/>
        <v>0.17932748717578129</v>
      </c>
      <c r="S27" s="2" t="s">
        <v>5</v>
      </c>
      <c r="T27" s="2" t="s">
        <v>6</v>
      </c>
      <c r="U27" s="2">
        <v>20</v>
      </c>
      <c r="V27" s="2">
        <v>79173.39</v>
      </c>
      <c r="W27" s="2">
        <v>247.16300000000001</v>
      </c>
      <c r="X27" s="2">
        <f t="shared" si="6"/>
        <v>79420.553</v>
      </c>
      <c r="Y27" s="2">
        <f t="shared" si="7"/>
        <v>0.99688792144270266</v>
      </c>
      <c r="Z27" s="2">
        <f t="shared" si="8"/>
        <v>3.1120785572973787E-3</v>
      </c>
    </row>
    <row r="28" spans="1:26" x14ac:dyDescent="0.2">
      <c r="A28" s="1" t="s">
        <v>0</v>
      </c>
      <c r="B28" s="1" t="s">
        <v>6</v>
      </c>
      <c r="C28" s="1">
        <v>40</v>
      </c>
      <c r="D28" s="1">
        <v>43958.425000000003</v>
      </c>
      <c r="E28" s="1">
        <f xml:space="preserve"> 917.627+307.021</f>
        <v>1224.6479999999999</v>
      </c>
      <c r="F28" s="1">
        <f t="shared" si="0"/>
        <v>45183.073000000004</v>
      </c>
      <c r="G28" s="1">
        <f t="shared" si="1"/>
        <v>0.97289586744133139</v>
      </c>
      <c r="H28" s="1">
        <f t="shared" si="9"/>
        <v>2.7104132558668594E-2</v>
      </c>
      <c r="J28" s="1" t="s">
        <v>0</v>
      </c>
      <c r="K28" s="1" t="s">
        <v>6</v>
      </c>
      <c r="L28" s="1">
        <v>40</v>
      </c>
      <c r="M28" s="1">
        <v>13420.368</v>
      </c>
      <c r="N28" s="1">
        <v>13870.851000000001</v>
      </c>
      <c r="O28" s="1">
        <f t="shared" si="3"/>
        <v>27291.219000000001</v>
      </c>
      <c r="P28" s="1">
        <f t="shared" si="4"/>
        <v>0.49174674095722876</v>
      </c>
      <c r="Q28" s="1">
        <f t="shared" si="5"/>
        <v>0.50825325904277119</v>
      </c>
      <c r="S28" s="2" t="s">
        <v>5</v>
      </c>
      <c r="T28" s="2" t="s">
        <v>6</v>
      </c>
      <c r="U28" s="2">
        <v>40</v>
      </c>
      <c r="V28" s="2">
        <v>81602.168999999994</v>
      </c>
      <c r="W28" s="2">
        <v>435.04199999999997</v>
      </c>
      <c r="X28" s="2">
        <f t="shared" si="6"/>
        <v>82037.210999999996</v>
      </c>
      <c r="Y28" s="2">
        <f t="shared" si="7"/>
        <v>0.99469701621133855</v>
      </c>
      <c r="Z28" s="2">
        <f t="shared" si="8"/>
        <v>5.302983788661465E-3</v>
      </c>
    </row>
    <row r="29" spans="1:26" x14ac:dyDescent="0.2">
      <c r="A29" s="1" t="s">
        <v>0</v>
      </c>
      <c r="B29" s="1" t="s">
        <v>6</v>
      </c>
      <c r="C29" s="1">
        <v>80</v>
      </c>
      <c r="D29" s="1">
        <v>37078.839</v>
      </c>
      <c r="E29" s="1">
        <v>2631.8739999999998</v>
      </c>
      <c r="F29" s="1">
        <f t="shared" si="0"/>
        <v>39710.713000000003</v>
      </c>
      <c r="G29" s="1">
        <f t="shared" si="1"/>
        <v>0.9337238291339669</v>
      </c>
      <c r="H29" s="1">
        <f t="shared" si="9"/>
        <v>6.6276170866033046E-2</v>
      </c>
      <c r="J29" s="1" t="s">
        <v>0</v>
      </c>
      <c r="K29" s="1" t="s">
        <v>6</v>
      </c>
      <c r="L29" s="1">
        <v>80</v>
      </c>
      <c r="M29" s="1">
        <v>10083.388000000001</v>
      </c>
      <c r="N29" s="1">
        <v>18398.073</v>
      </c>
      <c r="O29" s="1">
        <f t="shared" si="3"/>
        <v>28481.461000000003</v>
      </c>
      <c r="P29" s="1">
        <f t="shared" si="4"/>
        <v>0.35403338332959816</v>
      </c>
      <c r="Q29" s="1">
        <f t="shared" si="5"/>
        <v>0.64596661667040178</v>
      </c>
      <c r="S29" s="2" t="s">
        <v>5</v>
      </c>
      <c r="T29" s="2" t="s">
        <v>6</v>
      </c>
      <c r="U29" s="2">
        <v>80</v>
      </c>
      <c r="V29" s="2">
        <v>76704.198000000004</v>
      </c>
      <c r="W29" s="2">
        <v>216.62700000000001</v>
      </c>
      <c r="X29" s="2">
        <f t="shared" si="6"/>
        <v>76920.824999999997</v>
      </c>
      <c r="Y29" s="2">
        <f t="shared" si="7"/>
        <v>0.99718376655476593</v>
      </c>
      <c r="Z29" s="2">
        <f t="shared" si="8"/>
        <v>2.8162334452341096E-3</v>
      </c>
    </row>
    <row r="30" spans="1:26" x14ac:dyDescent="0.2">
      <c r="A30" s="1" t="s">
        <v>0</v>
      </c>
      <c r="B30" s="1" t="s">
        <v>6</v>
      </c>
      <c r="C30" s="1">
        <v>200</v>
      </c>
      <c r="D30" s="1">
        <v>24187.898000000001</v>
      </c>
      <c r="E30" s="1">
        <v>3259.953</v>
      </c>
      <c r="F30" s="1">
        <f t="shared" si="0"/>
        <v>27447.851000000002</v>
      </c>
      <c r="G30" s="1">
        <f t="shared" si="1"/>
        <v>0.88123102970793588</v>
      </c>
      <c r="H30" s="1">
        <f t="shared" si="9"/>
        <v>0.11876897029206401</v>
      </c>
      <c r="J30" s="1" t="s">
        <v>0</v>
      </c>
      <c r="K30" s="1" t="s">
        <v>6</v>
      </c>
      <c r="L30" s="1">
        <v>200</v>
      </c>
      <c r="M30" s="1">
        <v>6780.0450000000001</v>
      </c>
      <c r="N30" s="1">
        <v>42240.6</v>
      </c>
      <c r="O30" s="1">
        <f t="shared" si="3"/>
        <v>49020.644999999997</v>
      </c>
      <c r="P30" s="1">
        <f t="shared" si="4"/>
        <v>0.13830999163719696</v>
      </c>
      <c r="Q30" s="1">
        <f t="shared" si="5"/>
        <v>0.86169000836280307</v>
      </c>
      <c r="S30" s="2" t="s">
        <v>5</v>
      </c>
      <c r="T30" s="2" t="s">
        <v>6</v>
      </c>
      <c r="U30" s="2">
        <v>200</v>
      </c>
      <c r="V30" s="2">
        <v>74985.441000000006</v>
      </c>
      <c r="W30" s="2">
        <v>834.89099999999996</v>
      </c>
      <c r="X30" s="2">
        <f t="shared" si="6"/>
        <v>75820.332000000009</v>
      </c>
      <c r="Y30" s="2">
        <f t="shared" si="7"/>
        <v>0.98898856048269479</v>
      </c>
      <c r="Z30" s="2">
        <f t="shared" si="8"/>
        <v>1.1011439517305198E-2</v>
      </c>
    </row>
    <row r="31" spans="1:26" x14ac:dyDescent="0.2">
      <c r="A31" s="1" t="s">
        <v>0</v>
      </c>
      <c r="B31" s="1" t="s">
        <v>6</v>
      </c>
      <c r="C31" s="1">
        <v>400</v>
      </c>
      <c r="D31" s="1">
        <v>21680.463</v>
      </c>
      <c r="E31" s="1">
        <v>9164.1080000000002</v>
      </c>
      <c r="F31" s="1">
        <f t="shared" si="0"/>
        <v>30844.571</v>
      </c>
      <c r="G31" s="1">
        <f t="shared" si="1"/>
        <v>0.70289397119512542</v>
      </c>
      <c r="H31" s="1">
        <f t="shared" si="9"/>
        <v>0.29710602880487463</v>
      </c>
      <c r="J31" s="1" t="s">
        <v>0</v>
      </c>
      <c r="K31" s="1" t="s">
        <v>6</v>
      </c>
      <c r="L31" s="1">
        <v>400</v>
      </c>
      <c r="M31" s="1">
        <v>3405.0540000000001</v>
      </c>
      <c r="N31" s="1">
        <v>43964.277999999998</v>
      </c>
      <c r="O31" s="1">
        <f t="shared" si="3"/>
        <v>47369.331999999995</v>
      </c>
      <c r="P31" s="1">
        <f t="shared" si="4"/>
        <v>7.1883090941624428E-2</v>
      </c>
      <c r="Q31" s="1">
        <f t="shared" si="5"/>
        <v>0.92811690905837563</v>
      </c>
      <c r="S31" s="2" t="s">
        <v>5</v>
      </c>
      <c r="T31" s="2" t="s">
        <v>6</v>
      </c>
      <c r="U31" s="2">
        <v>400</v>
      </c>
      <c r="V31" s="2">
        <v>67048.784</v>
      </c>
      <c r="W31" s="2">
        <v>3126.2460000000001</v>
      </c>
      <c r="X31" s="2">
        <f t="shared" si="6"/>
        <v>70175.03</v>
      </c>
      <c r="Y31" s="2">
        <f t="shared" si="7"/>
        <v>0.95545073511190515</v>
      </c>
      <c r="Z31" s="2">
        <f t="shared" si="8"/>
        <v>4.4549264888094811E-2</v>
      </c>
    </row>
    <row r="32" spans="1:26" x14ac:dyDescent="0.2">
      <c r="A32" s="1" t="s">
        <v>0</v>
      </c>
      <c r="B32" s="1" t="s">
        <v>6</v>
      </c>
      <c r="C32" s="1">
        <v>800</v>
      </c>
      <c r="D32" s="1">
        <v>2603.8910000000001</v>
      </c>
      <c r="E32" s="1">
        <v>21717.190999999999</v>
      </c>
      <c r="F32" s="1">
        <f t="shared" si="0"/>
        <v>24321.081999999999</v>
      </c>
      <c r="G32" s="1">
        <f t="shared" si="1"/>
        <v>0.10706312326071678</v>
      </c>
      <c r="H32" s="1">
        <f t="shared" si="9"/>
        <v>0.89293687673928324</v>
      </c>
      <c r="J32" s="1" t="s">
        <v>0</v>
      </c>
      <c r="K32" s="1" t="s">
        <v>6</v>
      </c>
      <c r="L32" s="1">
        <v>800</v>
      </c>
      <c r="M32" s="1">
        <v>3206.953</v>
      </c>
      <c r="N32" s="1">
        <v>50863.097999999998</v>
      </c>
      <c r="O32" s="1">
        <f t="shared" si="3"/>
        <v>54070.050999999999</v>
      </c>
      <c r="P32" s="1">
        <f t="shared" si="4"/>
        <v>5.9311077772055368E-2</v>
      </c>
      <c r="Q32" s="1">
        <f t="shared" si="5"/>
        <v>0.94068892222794465</v>
      </c>
      <c r="S32" s="2" t="s">
        <v>5</v>
      </c>
      <c r="T32" s="2" t="s">
        <v>6</v>
      </c>
      <c r="U32" s="2">
        <v>800</v>
      </c>
      <c r="V32" s="2">
        <v>50003.156000000003</v>
      </c>
      <c r="W32" s="2">
        <v>29046.462</v>
      </c>
      <c r="X32" s="2">
        <f t="shared" si="6"/>
        <v>79049.618000000002</v>
      </c>
      <c r="Y32" s="2">
        <f t="shared" si="7"/>
        <v>0.63255404978680607</v>
      </c>
      <c r="Z32" s="2">
        <f t="shared" si="8"/>
        <v>0.36744595021319393</v>
      </c>
    </row>
    <row r="33" spans="1:26" x14ac:dyDescent="0.2">
      <c r="A33" s="1" t="s">
        <v>0</v>
      </c>
      <c r="B33" s="1" t="s">
        <v>6</v>
      </c>
      <c r="C33" s="1">
        <v>2000</v>
      </c>
      <c r="D33" s="1">
        <v>1612.163</v>
      </c>
      <c r="E33" s="1">
        <v>22174.291000000001</v>
      </c>
      <c r="F33" s="1">
        <f t="shared" si="0"/>
        <v>23786.454000000002</v>
      </c>
      <c r="G33" s="1">
        <f t="shared" si="1"/>
        <v>6.777651683601095E-2</v>
      </c>
      <c r="H33" s="1">
        <f t="shared" si="9"/>
        <v>0.93222348316398906</v>
      </c>
      <c r="J33" s="1" t="s">
        <v>0</v>
      </c>
      <c r="K33" s="1" t="s">
        <v>6</v>
      </c>
      <c r="L33" s="1">
        <v>2000</v>
      </c>
      <c r="M33" s="1">
        <v>1620.66</v>
      </c>
      <c r="N33" s="1">
        <v>44022.561999999998</v>
      </c>
      <c r="O33" s="1">
        <f t="shared" si="3"/>
        <v>45643.222000000002</v>
      </c>
      <c r="P33" s="1">
        <f t="shared" si="4"/>
        <v>3.5507134005570422E-2</v>
      </c>
      <c r="Q33" s="1">
        <f t="shared" si="5"/>
        <v>0.96449286599442952</v>
      </c>
      <c r="S33" s="2" t="s">
        <v>5</v>
      </c>
      <c r="T33" s="2" t="s">
        <v>6</v>
      </c>
      <c r="U33" s="2">
        <v>2000</v>
      </c>
      <c r="V33" s="2">
        <v>28060.324000000001</v>
      </c>
      <c r="W33" s="2">
        <v>43756.197999999997</v>
      </c>
      <c r="X33" s="2">
        <f t="shared" si="6"/>
        <v>71816.521999999997</v>
      </c>
      <c r="Y33" s="2">
        <f t="shared" si="7"/>
        <v>0.39072240229065952</v>
      </c>
      <c r="Z33" s="2">
        <f t="shared" si="8"/>
        <v>0.60927759770934042</v>
      </c>
    </row>
    <row r="34" spans="1:26" x14ac:dyDescent="0.2">
      <c r="A34" s="1" t="s">
        <v>0</v>
      </c>
      <c r="B34" s="1" t="s">
        <v>6</v>
      </c>
      <c r="C34" s="1">
        <v>4000</v>
      </c>
      <c r="D34" s="1">
        <v>662.26300000000003</v>
      </c>
      <c r="E34" s="1">
        <v>24477.061000000002</v>
      </c>
      <c r="F34" s="1">
        <f t="shared" si="0"/>
        <v>25139.324000000001</v>
      </c>
      <c r="G34" s="1">
        <f t="shared" si="1"/>
        <v>2.6343707571452598E-2</v>
      </c>
      <c r="H34" s="1">
        <f t="shared" si="9"/>
        <v>0.97365629242854745</v>
      </c>
      <c r="J34" s="1" t="s">
        <v>0</v>
      </c>
      <c r="K34" s="1" t="s">
        <v>6</v>
      </c>
      <c r="L34" s="1">
        <v>4000</v>
      </c>
      <c r="M34" s="1">
        <v>973.99099999999999</v>
      </c>
      <c r="N34" s="1">
        <v>48434.896999999997</v>
      </c>
      <c r="O34" s="1">
        <f t="shared" si="3"/>
        <v>49408.887999999999</v>
      </c>
      <c r="P34" s="1">
        <f t="shared" si="4"/>
        <v>1.9712870283581367E-2</v>
      </c>
      <c r="Q34" s="1">
        <f t="shared" si="5"/>
        <v>0.98028712971641863</v>
      </c>
      <c r="S34" s="2" t="s">
        <v>5</v>
      </c>
      <c r="T34" s="2" t="s">
        <v>6</v>
      </c>
      <c r="U34" s="2">
        <v>4000</v>
      </c>
      <c r="V34" s="2">
        <v>22891.597000000002</v>
      </c>
      <c r="W34" s="2">
        <v>61920.855000000003</v>
      </c>
      <c r="X34" s="2">
        <f t="shared" si="6"/>
        <v>84812.452000000005</v>
      </c>
      <c r="Y34" s="2">
        <f t="shared" si="7"/>
        <v>0.26990844457603935</v>
      </c>
      <c r="Z34" s="2">
        <f t="shared" si="8"/>
        <v>0.73009155542396065</v>
      </c>
    </row>
    <row r="35" spans="1:26" x14ac:dyDescent="0.2">
      <c r="A35" s="1" t="s">
        <v>0</v>
      </c>
      <c r="B35" s="1" t="s">
        <v>6</v>
      </c>
      <c r="C35" s="1">
        <v>8000</v>
      </c>
      <c r="D35" s="1">
        <v>427.60700000000003</v>
      </c>
      <c r="E35" s="1">
        <v>25544.877</v>
      </c>
      <c r="F35" s="1">
        <f t="shared" si="0"/>
        <v>25972.484</v>
      </c>
      <c r="G35" s="1">
        <f t="shared" si="1"/>
        <v>1.6463846892734633E-2</v>
      </c>
      <c r="H35" s="1">
        <f t="shared" si="9"/>
        <v>0.98353615310726539</v>
      </c>
      <c r="J35" s="1" t="s">
        <v>0</v>
      </c>
      <c r="K35" s="1" t="s">
        <v>6</v>
      </c>
      <c r="L35" s="1">
        <v>8000</v>
      </c>
      <c r="M35" s="1">
        <v>658.33500000000004</v>
      </c>
      <c r="N35" s="1">
        <v>43604.624000000003</v>
      </c>
      <c r="O35" s="1">
        <f t="shared" si="3"/>
        <v>44262.959000000003</v>
      </c>
      <c r="P35" s="1">
        <f t="shared" si="4"/>
        <v>1.4873271350882801E-2</v>
      </c>
      <c r="Q35" s="1">
        <f t="shared" si="5"/>
        <v>0.98512672864911721</v>
      </c>
      <c r="S35" s="2" t="s">
        <v>5</v>
      </c>
      <c r="T35" s="2" t="s">
        <v>6</v>
      </c>
      <c r="U35" s="2">
        <v>8000</v>
      </c>
      <c r="V35" s="2">
        <v>16405.474999999999</v>
      </c>
      <c r="W35" s="2">
        <v>66898.055999999997</v>
      </c>
      <c r="X35" s="2">
        <f t="shared" ref="X35:X56" si="10">V35+W35</f>
        <v>83303.530999999988</v>
      </c>
      <c r="Y35" s="2">
        <f t="shared" ref="Y35:Y56" si="11">V35/X35</f>
        <v>0.19693612987425468</v>
      </c>
      <c r="Z35" s="2">
        <f t="shared" ref="Z35:Z56" si="12">W35/X35</f>
        <v>0.80306387012574543</v>
      </c>
    </row>
    <row r="36" spans="1:26" x14ac:dyDescent="0.2">
      <c r="A36" s="1" t="s">
        <v>2</v>
      </c>
      <c r="B36" s="1" t="s">
        <v>6</v>
      </c>
      <c r="C36" s="1">
        <v>0</v>
      </c>
      <c r="D36" s="1">
        <v>64840.023000000001</v>
      </c>
      <c r="E36" s="1">
        <v>0</v>
      </c>
      <c r="F36" s="1">
        <f t="shared" si="0"/>
        <v>64840.023000000001</v>
      </c>
      <c r="G36" s="1">
        <f t="shared" si="1"/>
        <v>1</v>
      </c>
      <c r="H36" s="1">
        <f t="shared" si="9"/>
        <v>0</v>
      </c>
      <c r="J36" s="1" t="s">
        <v>2</v>
      </c>
      <c r="K36" s="1" t="s">
        <v>6</v>
      </c>
      <c r="L36" s="1">
        <v>0</v>
      </c>
      <c r="M36" s="1" t="s">
        <v>4</v>
      </c>
      <c r="N36" s="1">
        <v>0</v>
      </c>
      <c r="O36" s="1"/>
      <c r="P36" s="1"/>
      <c r="Q36" s="1"/>
      <c r="S36" s="2" t="s">
        <v>7</v>
      </c>
      <c r="T36" s="2" t="s">
        <v>6</v>
      </c>
      <c r="U36" s="2">
        <v>0</v>
      </c>
      <c r="V36" s="2">
        <v>51727.127999999997</v>
      </c>
      <c r="W36" s="2">
        <v>0</v>
      </c>
      <c r="X36" s="2">
        <f t="shared" si="10"/>
        <v>51727.127999999997</v>
      </c>
      <c r="Y36" s="2">
        <f t="shared" si="11"/>
        <v>1</v>
      </c>
      <c r="Z36" s="2">
        <f t="shared" si="12"/>
        <v>0</v>
      </c>
    </row>
    <row r="37" spans="1:26" x14ac:dyDescent="0.2">
      <c r="A37" s="1" t="s">
        <v>2</v>
      </c>
      <c r="B37" s="1" t="s">
        <v>6</v>
      </c>
      <c r="C37" s="1">
        <v>8</v>
      </c>
      <c r="D37" s="1">
        <v>62975.478999999999</v>
      </c>
      <c r="E37" s="1">
        <v>144.607</v>
      </c>
      <c r="F37" s="1">
        <f t="shared" si="0"/>
        <v>63120.086000000003</v>
      </c>
      <c r="G37" s="1">
        <f t="shared" si="1"/>
        <v>0.99770901769683895</v>
      </c>
      <c r="H37" s="1">
        <f t="shared" si="9"/>
        <v>2.2909823031609937E-3</v>
      </c>
      <c r="J37" s="1" t="s">
        <v>2</v>
      </c>
      <c r="K37" s="1" t="s">
        <v>6</v>
      </c>
      <c r="L37" s="1">
        <v>8</v>
      </c>
      <c r="M37" s="1" t="s">
        <v>4</v>
      </c>
      <c r="N37" s="1">
        <v>905.89099999999996</v>
      </c>
      <c r="O37" s="1"/>
      <c r="P37" s="1"/>
      <c r="Q37" s="1"/>
      <c r="S37" s="2" t="s">
        <v>7</v>
      </c>
      <c r="T37" s="2" t="s">
        <v>6</v>
      </c>
      <c r="U37" s="2">
        <v>8</v>
      </c>
      <c r="V37" s="2">
        <v>62250.739000000001</v>
      </c>
      <c r="W37" s="2">
        <v>1755.2049999999999</v>
      </c>
      <c r="X37" s="2">
        <f t="shared" si="10"/>
        <v>64005.944000000003</v>
      </c>
      <c r="Y37" s="2">
        <f t="shared" si="11"/>
        <v>0.97257746874259055</v>
      </c>
      <c r="Z37" s="2">
        <f t="shared" si="12"/>
        <v>2.7422531257409465E-2</v>
      </c>
    </row>
    <row r="38" spans="1:26" x14ac:dyDescent="0.2">
      <c r="A38" s="1" t="s">
        <v>2</v>
      </c>
      <c r="B38" s="1" t="s">
        <v>6</v>
      </c>
      <c r="C38" s="1">
        <v>20</v>
      </c>
      <c r="D38" s="1">
        <v>63267.165000000001</v>
      </c>
      <c r="E38" s="1">
        <f xml:space="preserve"> 325.263+69.364</f>
        <v>394.62699999999995</v>
      </c>
      <c r="F38" s="1">
        <f t="shared" si="0"/>
        <v>63661.792000000001</v>
      </c>
      <c r="G38" s="1">
        <f t="shared" si="1"/>
        <v>0.99380119554284618</v>
      </c>
      <c r="H38" s="1">
        <f t="shared" si="9"/>
        <v>6.1988044571538283E-3</v>
      </c>
      <c r="J38" s="1" t="s">
        <v>2</v>
      </c>
      <c r="K38" s="1" t="s">
        <v>6</v>
      </c>
      <c r="L38" s="1">
        <v>20</v>
      </c>
      <c r="M38" s="1" t="s">
        <v>4</v>
      </c>
      <c r="N38" s="1">
        <v>2148.3969999999999</v>
      </c>
      <c r="O38" s="1"/>
      <c r="P38" s="1"/>
      <c r="Q38" s="1"/>
      <c r="S38" s="2" t="s">
        <v>7</v>
      </c>
      <c r="T38" s="2" t="s">
        <v>6</v>
      </c>
      <c r="U38" s="2">
        <v>20</v>
      </c>
      <c r="V38" s="2">
        <v>48153.057000000001</v>
      </c>
      <c r="W38" s="2">
        <v>5342.4889999999996</v>
      </c>
      <c r="X38" s="2">
        <f t="shared" si="10"/>
        <v>53495.546000000002</v>
      </c>
      <c r="Y38" s="2">
        <f t="shared" si="11"/>
        <v>0.90013207828554542</v>
      </c>
      <c r="Z38" s="2">
        <f t="shared" si="12"/>
        <v>9.9867921714454494E-2</v>
      </c>
    </row>
    <row r="39" spans="1:26" x14ac:dyDescent="0.2">
      <c r="A39" s="1" t="s">
        <v>2</v>
      </c>
      <c r="B39" s="1" t="s">
        <v>6</v>
      </c>
      <c r="C39" s="1">
        <v>40</v>
      </c>
      <c r="D39" s="1">
        <v>61275.73</v>
      </c>
      <c r="E39" s="1">
        <f xml:space="preserve"> 561.042+814.991</f>
        <v>1376.0329999999999</v>
      </c>
      <c r="F39" s="1">
        <f t="shared" si="0"/>
        <v>62651.763000000006</v>
      </c>
      <c r="G39" s="1">
        <f t="shared" si="1"/>
        <v>0.97803680321015063</v>
      </c>
      <c r="H39" s="1">
        <f t="shared" si="9"/>
        <v>2.1963196789849308E-2</v>
      </c>
      <c r="J39" s="1" t="s">
        <v>2</v>
      </c>
      <c r="K39" s="1" t="s">
        <v>6</v>
      </c>
      <c r="L39" s="1">
        <v>40</v>
      </c>
      <c r="M39" s="1" t="s">
        <v>4</v>
      </c>
      <c r="N39" s="1">
        <f>3859.631+398.577</f>
        <v>4258.2079999999996</v>
      </c>
      <c r="O39" s="1"/>
      <c r="P39" s="1"/>
      <c r="Q39" s="1"/>
      <c r="S39" s="2" t="s">
        <v>7</v>
      </c>
      <c r="T39" s="2" t="s">
        <v>6</v>
      </c>
      <c r="U39" s="2">
        <v>40</v>
      </c>
      <c r="V39" s="2">
        <v>46119.370999999999</v>
      </c>
      <c r="W39" s="2">
        <v>6178.8530000000001</v>
      </c>
      <c r="X39" s="2">
        <f t="shared" si="10"/>
        <v>52298.224000000002</v>
      </c>
      <c r="Y39" s="2">
        <f t="shared" si="11"/>
        <v>0.88185348320814871</v>
      </c>
      <c r="Z39" s="2">
        <f t="shared" si="12"/>
        <v>0.11814651679185129</v>
      </c>
    </row>
    <row r="40" spans="1:26" x14ac:dyDescent="0.2">
      <c r="A40" s="1" t="s">
        <v>2</v>
      </c>
      <c r="B40" s="1" t="s">
        <v>6</v>
      </c>
      <c r="C40" s="1">
        <v>80</v>
      </c>
      <c r="D40" s="1">
        <v>49065.273999999998</v>
      </c>
      <c r="E40" s="1">
        <v>9744.7849999999999</v>
      </c>
      <c r="F40" s="1">
        <f t="shared" si="0"/>
        <v>58810.058999999994</v>
      </c>
      <c r="G40" s="1">
        <f t="shared" si="1"/>
        <v>0.83430071035977027</v>
      </c>
      <c r="H40" s="1">
        <f t="shared" si="9"/>
        <v>0.16569928964022976</v>
      </c>
      <c r="J40" s="1" t="s">
        <v>2</v>
      </c>
      <c r="K40" s="1" t="s">
        <v>6</v>
      </c>
      <c r="L40" s="1">
        <v>80</v>
      </c>
      <c r="M40" s="1" t="s">
        <v>4</v>
      </c>
      <c r="N40" s="1">
        <v>6754.5720000000001</v>
      </c>
      <c r="O40" s="1"/>
      <c r="P40" s="1"/>
      <c r="Q40" s="1"/>
      <c r="S40" s="2" t="s">
        <v>7</v>
      </c>
      <c r="T40" s="2" t="s">
        <v>6</v>
      </c>
      <c r="U40" s="2">
        <v>80</v>
      </c>
      <c r="V40" s="2">
        <v>44638.127999999997</v>
      </c>
      <c r="W40" s="2">
        <v>7427.8230000000003</v>
      </c>
      <c r="X40" s="2">
        <f t="shared" si="10"/>
        <v>52065.951000000001</v>
      </c>
      <c r="Y40" s="2">
        <f t="shared" si="11"/>
        <v>0.85733818633217695</v>
      </c>
      <c r="Z40" s="2">
        <f t="shared" si="12"/>
        <v>0.14266181366782296</v>
      </c>
    </row>
    <row r="41" spans="1:26" x14ac:dyDescent="0.2">
      <c r="A41" s="1" t="s">
        <v>2</v>
      </c>
      <c r="B41" s="1" t="s">
        <v>6</v>
      </c>
      <c r="C41" s="1">
        <v>200</v>
      </c>
      <c r="D41" s="1">
        <v>43497.788999999997</v>
      </c>
      <c r="E41" s="1">
        <v>15355.019</v>
      </c>
      <c r="F41" s="1">
        <f t="shared" si="0"/>
        <v>58852.807999999997</v>
      </c>
      <c r="G41" s="1">
        <f t="shared" si="1"/>
        <v>0.73909453904051614</v>
      </c>
      <c r="H41" s="1">
        <f t="shared" si="9"/>
        <v>0.26090546095948386</v>
      </c>
      <c r="J41" s="1" t="s">
        <v>2</v>
      </c>
      <c r="K41" s="1" t="s">
        <v>6</v>
      </c>
      <c r="L41" s="1">
        <v>200</v>
      </c>
      <c r="M41" s="1" t="s">
        <v>4</v>
      </c>
      <c r="N41" s="1">
        <f>35302.701+1776.933</f>
        <v>37079.633999999998</v>
      </c>
      <c r="O41" s="1"/>
      <c r="P41" s="1"/>
      <c r="Q41" s="1"/>
      <c r="S41" s="2" t="s">
        <v>7</v>
      </c>
      <c r="T41" s="2" t="s">
        <v>6</v>
      </c>
      <c r="U41" s="2">
        <v>200</v>
      </c>
      <c r="V41" s="2">
        <v>20896.906999999999</v>
      </c>
      <c r="W41" s="2">
        <v>25931.654999999999</v>
      </c>
      <c r="X41" s="2">
        <f t="shared" si="10"/>
        <v>46828.561999999998</v>
      </c>
      <c r="Y41" s="2">
        <f t="shared" si="11"/>
        <v>0.44624276525937312</v>
      </c>
      <c r="Z41" s="2">
        <f t="shared" si="12"/>
        <v>0.55375723474062688</v>
      </c>
    </row>
    <row r="42" spans="1:26" x14ac:dyDescent="0.2">
      <c r="A42" s="1" t="s">
        <v>2</v>
      </c>
      <c r="B42" s="1" t="s">
        <v>6</v>
      </c>
      <c r="C42" s="1">
        <v>400</v>
      </c>
      <c r="D42" s="1">
        <v>30787.94</v>
      </c>
      <c r="E42" s="1">
        <v>17403.675999999999</v>
      </c>
      <c r="F42" s="1">
        <f t="shared" si="0"/>
        <v>48191.615999999995</v>
      </c>
      <c r="G42" s="1">
        <f t="shared" si="1"/>
        <v>0.63886506731793358</v>
      </c>
      <c r="H42" s="1">
        <f t="shared" si="9"/>
        <v>0.36113493268206653</v>
      </c>
      <c r="J42" s="1" t="s">
        <v>2</v>
      </c>
      <c r="K42" s="1" t="s">
        <v>6</v>
      </c>
      <c r="L42" s="1">
        <v>400</v>
      </c>
      <c r="M42" s="1" t="s">
        <v>4</v>
      </c>
      <c r="N42" s="1">
        <v>47179.519999999997</v>
      </c>
      <c r="O42" s="1"/>
      <c r="P42" s="1"/>
      <c r="Q42" s="1"/>
      <c r="S42" s="2" t="s">
        <v>7</v>
      </c>
      <c r="T42" s="2" t="s">
        <v>6</v>
      </c>
      <c r="U42" s="2">
        <v>400</v>
      </c>
      <c r="V42" s="2">
        <v>6205.2250000000004</v>
      </c>
      <c r="W42" s="2">
        <v>29323.848000000002</v>
      </c>
      <c r="X42" s="2">
        <f t="shared" si="10"/>
        <v>35529.073000000004</v>
      </c>
      <c r="Y42" s="2">
        <f t="shared" si="11"/>
        <v>0.17465203778325428</v>
      </c>
      <c r="Z42" s="2">
        <f t="shared" si="12"/>
        <v>0.82534796221674567</v>
      </c>
    </row>
    <row r="43" spans="1:26" x14ac:dyDescent="0.2">
      <c r="A43" s="1" t="s">
        <v>2</v>
      </c>
      <c r="B43" s="1" t="s">
        <v>6</v>
      </c>
      <c r="C43" s="1">
        <v>800</v>
      </c>
      <c r="D43" s="1">
        <v>2676.4769999999999</v>
      </c>
      <c r="E43" s="1">
        <v>34487.203000000001</v>
      </c>
      <c r="F43" s="1">
        <f t="shared" si="0"/>
        <v>37163.68</v>
      </c>
      <c r="G43" s="1">
        <f t="shared" si="1"/>
        <v>7.2018621406706756E-2</v>
      </c>
      <c r="H43" s="1">
        <f t="shared" si="9"/>
        <v>0.92798137859329322</v>
      </c>
      <c r="J43" s="1" t="s">
        <v>2</v>
      </c>
      <c r="K43" s="1" t="s">
        <v>6</v>
      </c>
      <c r="L43" s="1">
        <v>800</v>
      </c>
      <c r="M43" s="1" t="s">
        <v>4</v>
      </c>
      <c r="N43" s="1">
        <v>53101.277999999998</v>
      </c>
      <c r="O43" s="1"/>
      <c r="P43" s="1"/>
      <c r="Q43" s="1"/>
      <c r="S43" s="2" t="s">
        <v>7</v>
      </c>
      <c r="T43" s="2" t="s">
        <v>6</v>
      </c>
      <c r="U43" s="2">
        <v>800</v>
      </c>
      <c r="V43" s="2">
        <v>3907.2550000000001</v>
      </c>
      <c r="W43" s="2">
        <v>42749.123</v>
      </c>
      <c r="X43" s="2">
        <f t="shared" si="10"/>
        <v>46656.377999999997</v>
      </c>
      <c r="Y43" s="2">
        <f t="shared" si="11"/>
        <v>8.3745356315485964E-2</v>
      </c>
      <c r="Z43" s="2">
        <f t="shared" si="12"/>
        <v>0.91625464368451415</v>
      </c>
    </row>
    <row r="44" spans="1:26" x14ac:dyDescent="0.2">
      <c r="A44" s="1" t="s">
        <v>2</v>
      </c>
      <c r="B44" s="1" t="s">
        <v>6</v>
      </c>
      <c r="C44" s="1">
        <v>2000</v>
      </c>
      <c r="D44" s="1">
        <v>714.02099999999996</v>
      </c>
      <c r="E44" s="1">
        <v>46085.830999999998</v>
      </c>
      <c r="F44" s="1">
        <f t="shared" si="0"/>
        <v>46799.851999999999</v>
      </c>
      <c r="G44" s="1">
        <f t="shared" si="1"/>
        <v>1.5256907222698055E-2</v>
      </c>
      <c r="H44" s="1">
        <f t="shared" si="9"/>
        <v>0.98474309277730188</v>
      </c>
      <c r="J44" s="1" t="s">
        <v>2</v>
      </c>
      <c r="K44" s="1" t="s">
        <v>6</v>
      </c>
      <c r="L44" s="1">
        <v>2000</v>
      </c>
      <c r="M44" s="1" t="s">
        <v>4</v>
      </c>
      <c r="N44" s="1">
        <v>54295.591</v>
      </c>
      <c r="O44" s="1"/>
      <c r="P44" s="1"/>
      <c r="Q44" s="1"/>
      <c r="S44" s="2" t="s">
        <v>7</v>
      </c>
      <c r="T44" s="2" t="s">
        <v>6</v>
      </c>
      <c r="U44" s="2">
        <v>2000</v>
      </c>
      <c r="V44" s="2">
        <v>2333.87</v>
      </c>
      <c r="W44" s="2">
        <v>52590.6</v>
      </c>
      <c r="X44" s="2">
        <f t="shared" si="10"/>
        <v>54924.47</v>
      </c>
      <c r="Y44" s="2">
        <f t="shared" si="11"/>
        <v>4.2492353590303192E-2</v>
      </c>
      <c r="Z44" s="2">
        <f t="shared" si="12"/>
        <v>0.95750764640969677</v>
      </c>
    </row>
    <row r="45" spans="1:26" x14ac:dyDescent="0.2">
      <c r="A45" s="1" t="s">
        <v>2</v>
      </c>
      <c r="B45" s="1" t="s">
        <v>6</v>
      </c>
      <c r="C45" s="1">
        <v>4000</v>
      </c>
      <c r="D45" s="1">
        <v>326.36399999999998</v>
      </c>
      <c r="E45" s="1">
        <v>41581.173999999999</v>
      </c>
      <c r="F45" s="1">
        <f t="shared" si="0"/>
        <v>41907.538</v>
      </c>
      <c r="G45" s="1">
        <f t="shared" si="1"/>
        <v>7.7877158997028163E-3</v>
      </c>
      <c r="H45" s="1">
        <f t="shared" si="9"/>
        <v>0.99221228410029716</v>
      </c>
      <c r="J45" s="1" t="s">
        <v>2</v>
      </c>
      <c r="K45" s="1" t="s">
        <v>6</v>
      </c>
      <c r="L45" s="1">
        <v>4000</v>
      </c>
      <c r="M45" s="1" t="s">
        <v>4</v>
      </c>
      <c r="N45" s="1">
        <v>52218.813000000002</v>
      </c>
      <c r="O45" s="1"/>
      <c r="P45" s="1"/>
      <c r="Q45" s="1"/>
      <c r="S45" s="2" t="s">
        <v>7</v>
      </c>
      <c r="T45" s="2" t="s">
        <v>6</v>
      </c>
      <c r="U45" s="2">
        <v>4000</v>
      </c>
      <c r="V45" s="2">
        <v>1140.5060000000001</v>
      </c>
      <c r="W45" s="2">
        <v>50815.286</v>
      </c>
      <c r="X45" s="2">
        <f t="shared" si="10"/>
        <v>51955.792000000001</v>
      </c>
      <c r="Y45" s="2">
        <f t="shared" si="11"/>
        <v>2.1951469818802877E-2</v>
      </c>
      <c r="Z45" s="2">
        <f t="shared" si="12"/>
        <v>0.97804853018119708</v>
      </c>
    </row>
    <row r="46" spans="1:26" x14ac:dyDescent="0.2">
      <c r="A46" s="1" t="s">
        <v>2</v>
      </c>
      <c r="B46" s="1" t="s">
        <v>6</v>
      </c>
      <c r="C46" s="1">
        <v>8000</v>
      </c>
      <c r="D46" s="1">
        <v>0</v>
      </c>
      <c r="E46" s="1">
        <v>38257.718000000001</v>
      </c>
      <c r="F46" s="1">
        <f t="shared" si="0"/>
        <v>38257.718000000001</v>
      </c>
      <c r="G46" s="1">
        <f t="shared" si="1"/>
        <v>0</v>
      </c>
      <c r="H46" s="1">
        <f t="shared" si="9"/>
        <v>1</v>
      </c>
      <c r="J46" s="1" t="s">
        <v>2</v>
      </c>
      <c r="K46" s="1" t="s">
        <v>6</v>
      </c>
      <c r="L46" s="1">
        <v>8000</v>
      </c>
      <c r="M46" s="1" t="s">
        <v>4</v>
      </c>
      <c r="N46" s="1">
        <v>51722.843000000001</v>
      </c>
      <c r="O46" s="1"/>
      <c r="P46" s="1"/>
      <c r="Q46" s="1"/>
      <c r="S46" s="2" t="s">
        <v>7</v>
      </c>
      <c r="T46" s="2" t="s">
        <v>6</v>
      </c>
      <c r="U46" s="2">
        <v>8000</v>
      </c>
      <c r="V46" s="2">
        <v>1613.577</v>
      </c>
      <c r="W46" s="2">
        <v>51285.800999999999</v>
      </c>
      <c r="X46" s="2">
        <f t="shared" si="10"/>
        <v>52899.377999999997</v>
      </c>
      <c r="Y46" s="2">
        <f t="shared" si="11"/>
        <v>3.0502759408626696E-2</v>
      </c>
      <c r="Z46" s="2">
        <f t="shared" si="12"/>
        <v>0.96949724059137332</v>
      </c>
    </row>
    <row r="47" spans="1:26" x14ac:dyDescent="0.2">
      <c r="J47" s="1" t="s">
        <v>0</v>
      </c>
      <c r="K47" s="1" t="s">
        <v>3</v>
      </c>
      <c r="L47" s="1">
        <v>0</v>
      </c>
      <c r="M47" s="1">
        <v>76222.759000000005</v>
      </c>
      <c r="N47" s="1">
        <v>2663.3090000000002</v>
      </c>
      <c r="O47" s="1">
        <f t="shared" ref="O47:O56" si="13" xml:space="preserve"> M47+N47</f>
        <v>78886.067999999999</v>
      </c>
      <c r="P47" s="1">
        <f t="shared" ref="P47:P56" si="14">M47/O47</f>
        <v>0.96623853783661784</v>
      </c>
      <c r="Q47" s="1">
        <f t="shared" ref="Q47:Q56" si="15">N47/O47</f>
        <v>3.3761462163382265E-2</v>
      </c>
      <c r="S47" s="2" t="s">
        <v>5</v>
      </c>
      <c r="T47" s="2" t="s">
        <v>3</v>
      </c>
      <c r="U47" s="2">
        <v>0</v>
      </c>
      <c r="V47" s="2">
        <v>96295.834000000003</v>
      </c>
      <c r="W47" s="2">
        <v>0</v>
      </c>
      <c r="X47" s="2">
        <f t="shared" si="10"/>
        <v>96295.834000000003</v>
      </c>
      <c r="Y47" s="2">
        <f t="shared" si="11"/>
        <v>1</v>
      </c>
      <c r="Z47" s="2">
        <f t="shared" si="12"/>
        <v>0</v>
      </c>
    </row>
    <row r="48" spans="1:26" x14ac:dyDescent="0.2">
      <c r="J48" s="1" t="s">
        <v>0</v>
      </c>
      <c r="K48" s="1" t="s">
        <v>3</v>
      </c>
      <c r="L48" s="1">
        <v>8</v>
      </c>
      <c r="M48" s="1">
        <v>72595.588000000003</v>
      </c>
      <c r="N48" s="1">
        <v>2589.6849999999999</v>
      </c>
      <c r="O48" s="1">
        <f t="shared" si="13"/>
        <v>75185.273000000001</v>
      </c>
      <c r="P48" s="1">
        <f t="shared" si="14"/>
        <v>0.96555595402307048</v>
      </c>
      <c r="Q48" s="1">
        <f t="shared" si="15"/>
        <v>3.4444045976929551E-2</v>
      </c>
      <c r="S48" s="2" t="s">
        <v>5</v>
      </c>
      <c r="T48" s="2" t="s">
        <v>3</v>
      </c>
      <c r="U48" s="2">
        <v>8</v>
      </c>
      <c r="V48" s="2">
        <v>98648.733999999997</v>
      </c>
      <c r="W48" s="2">
        <v>1126.598</v>
      </c>
      <c r="X48" s="2">
        <f t="shared" si="10"/>
        <v>99775.331999999995</v>
      </c>
      <c r="Y48" s="2">
        <f t="shared" si="11"/>
        <v>0.98870865195417246</v>
      </c>
      <c r="Z48" s="2">
        <f t="shared" si="12"/>
        <v>1.12913480458276E-2</v>
      </c>
    </row>
    <row r="49" spans="10:26" x14ac:dyDescent="0.2">
      <c r="J49" s="1" t="s">
        <v>0</v>
      </c>
      <c r="K49" s="1" t="s">
        <v>3</v>
      </c>
      <c r="L49" s="1">
        <v>20</v>
      </c>
      <c r="M49" s="1">
        <v>53694.495999999999</v>
      </c>
      <c r="N49" s="1">
        <v>2323.9949999999999</v>
      </c>
      <c r="O49" s="1">
        <f t="shared" si="13"/>
        <v>56018.491000000002</v>
      </c>
      <c r="P49" s="1">
        <f t="shared" si="14"/>
        <v>0.95851378788478969</v>
      </c>
      <c r="Q49" s="1">
        <f t="shared" si="15"/>
        <v>4.1486212115210315E-2</v>
      </c>
      <c r="S49" s="2" t="s">
        <v>5</v>
      </c>
      <c r="T49" s="2" t="s">
        <v>3</v>
      </c>
      <c r="U49" s="2">
        <v>20</v>
      </c>
      <c r="V49" s="2">
        <v>90521.226999999999</v>
      </c>
      <c r="W49" s="2">
        <f xml:space="preserve"> 335+2534</f>
        <v>2869</v>
      </c>
      <c r="X49" s="2">
        <f t="shared" si="10"/>
        <v>93390.226999999999</v>
      </c>
      <c r="Y49" s="2">
        <f t="shared" si="11"/>
        <v>0.96927944077060657</v>
      </c>
      <c r="Z49" s="2">
        <f t="shared" si="12"/>
        <v>3.0720559229393457E-2</v>
      </c>
    </row>
    <row r="50" spans="10:26" x14ac:dyDescent="0.2">
      <c r="J50" s="1" t="s">
        <v>0</v>
      </c>
      <c r="K50" s="1" t="s">
        <v>3</v>
      </c>
      <c r="L50" s="1">
        <v>40</v>
      </c>
      <c r="M50" s="1">
        <v>67696.294999999998</v>
      </c>
      <c r="N50" s="1">
        <v>2419.9029999999998</v>
      </c>
      <c r="O50" s="1">
        <f t="shared" si="13"/>
        <v>70116.198000000004</v>
      </c>
      <c r="P50" s="1">
        <f t="shared" si="14"/>
        <v>0.96548724732621694</v>
      </c>
      <c r="Q50" s="1">
        <f t="shared" si="15"/>
        <v>3.4512752673783023E-2</v>
      </c>
      <c r="S50" s="2" t="s">
        <v>5</v>
      </c>
      <c r="T50" s="2" t="s">
        <v>3</v>
      </c>
      <c r="U50" s="2">
        <v>40</v>
      </c>
      <c r="V50" s="2">
        <v>83349.985000000001</v>
      </c>
      <c r="W50" s="2">
        <f>4018+1403</f>
        <v>5421</v>
      </c>
      <c r="X50" s="2">
        <f t="shared" si="10"/>
        <v>88770.985000000001</v>
      </c>
      <c r="Y50" s="2">
        <f t="shared" si="11"/>
        <v>0.93893274925359904</v>
      </c>
      <c r="Z50" s="2">
        <f t="shared" si="12"/>
        <v>6.1067250746400979E-2</v>
      </c>
    </row>
    <row r="51" spans="10:26" x14ac:dyDescent="0.2">
      <c r="J51" s="1" t="s">
        <v>0</v>
      </c>
      <c r="K51" s="1" t="s">
        <v>3</v>
      </c>
      <c r="L51" s="1">
        <v>80</v>
      </c>
      <c r="M51" s="1">
        <v>202679.59400000001</v>
      </c>
      <c r="N51" s="1">
        <v>5197.9449999999997</v>
      </c>
      <c r="O51" s="1">
        <f t="shared" si="13"/>
        <v>207877.53900000002</v>
      </c>
      <c r="P51" s="1">
        <f t="shared" si="14"/>
        <v>0.97499515808680026</v>
      </c>
      <c r="Q51" s="1">
        <f t="shared" si="15"/>
        <v>2.5004841913199672E-2</v>
      </c>
      <c r="S51" s="2" t="s">
        <v>5</v>
      </c>
      <c r="T51" s="2" t="s">
        <v>3</v>
      </c>
      <c r="U51" s="2">
        <v>80</v>
      </c>
      <c r="V51" s="2">
        <v>65640.407999999996</v>
      </c>
      <c r="W51" s="2">
        <f>4152+1915</f>
        <v>6067</v>
      </c>
      <c r="X51" s="2">
        <f t="shared" si="10"/>
        <v>71707.407999999996</v>
      </c>
      <c r="Y51" s="2">
        <f t="shared" si="11"/>
        <v>0.91539228415563423</v>
      </c>
      <c r="Z51" s="2">
        <f t="shared" si="12"/>
        <v>8.4607715844365758E-2</v>
      </c>
    </row>
    <row r="52" spans="10:26" x14ac:dyDescent="0.2">
      <c r="J52" s="1" t="s">
        <v>0</v>
      </c>
      <c r="K52" s="1" t="s">
        <v>3</v>
      </c>
      <c r="L52" s="1">
        <v>200</v>
      </c>
      <c r="M52" s="1">
        <v>24856.999</v>
      </c>
      <c r="N52" s="1">
        <v>35372.771999999997</v>
      </c>
      <c r="O52" s="1">
        <f t="shared" si="13"/>
        <v>60229.770999999993</v>
      </c>
      <c r="P52" s="1">
        <f t="shared" si="14"/>
        <v>0.41270286416994684</v>
      </c>
      <c r="Q52" s="1">
        <f t="shared" si="15"/>
        <v>0.58729713583005327</v>
      </c>
      <c r="S52" s="2" t="s">
        <v>5</v>
      </c>
      <c r="T52" s="2" t="s">
        <v>3</v>
      </c>
      <c r="U52" s="2">
        <v>200</v>
      </c>
      <c r="V52" s="2">
        <v>68574.5</v>
      </c>
      <c r="W52" s="2">
        <f>6244+10146</f>
        <v>16390</v>
      </c>
      <c r="X52" s="2">
        <f t="shared" si="10"/>
        <v>84964.5</v>
      </c>
      <c r="Y52" s="2">
        <f t="shared" si="11"/>
        <v>0.80709590476022341</v>
      </c>
      <c r="Z52" s="2">
        <f t="shared" si="12"/>
        <v>0.19290409523977661</v>
      </c>
    </row>
    <row r="53" spans="10:26" x14ac:dyDescent="0.2">
      <c r="J53" s="1" t="s">
        <v>0</v>
      </c>
      <c r="K53" s="1" t="s">
        <v>3</v>
      </c>
      <c r="L53" s="1">
        <v>400</v>
      </c>
      <c r="M53" s="1">
        <v>14606.078</v>
      </c>
      <c r="N53" s="1">
        <v>44263.135999999999</v>
      </c>
      <c r="O53" s="1">
        <f t="shared" si="13"/>
        <v>58869.214</v>
      </c>
      <c r="P53" s="1">
        <f t="shared" si="14"/>
        <v>0.24811063385354523</v>
      </c>
      <c r="Q53" s="1">
        <f t="shared" si="15"/>
        <v>0.75188936614645474</v>
      </c>
      <c r="S53" s="2" t="s">
        <v>5</v>
      </c>
      <c r="T53" s="2" t="s">
        <v>3</v>
      </c>
      <c r="U53" s="2">
        <v>400</v>
      </c>
      <c r="V53" s="2">
        <v>53088.315999999999</v>
      </c>
      <c r="W53" s="2">
        <v>23941.65</v>
      </c>
      <c r="X53" s="2">
        <f t="shared" si="10"/>
        <v>77029.966</v>
      </c>
      <c r="Y53" s="2">
        <f t="shared" si="11"/>
        <v>0.68919043791347379</v>
      </c>
      <c r="Z53" s="2">
        <f t="shared" si="12"/>
        <v>0.31080956208652621</v>
      </c>
    </row>
    <row r="54" spans="10:26" x14ac:dyDescent="0.2">
      <c r="J54" s="1" t="s">
        <v>0</v>
      </c>
      <c r="K54" s="1" t="s">
        <v>3</v>
      </c>
      <c r="L54" s="1">
        <v>800</v>
      </c>
      <c r="M54" s="1">
        <v>13655.843999999999</v>
      </c>
      <c r="N54" s="1">
        <v>48885.913999999997</v>
      </c>
      <c r="O54" s="1">
        <f t="shared" si="13"/>
        <v>62541.757999999994</v>
      </c>
      <c r="P54" s="1">
        <f t="shared" si="14"/>
        <v>0.21834761984145057</v>
      </c>
      <c r="Q54" s="1">
        <f t="shared" si="15"/>
        <v>0.78165238015854943</v>
      </c>
      <c r="S54" s="2" t="s">
        <v>5</v>
      </c>
      <c r="T54" s="2" t="s">
        <v>3</v>
      </c>
      <c r="U54" s="2">
        <v>800</v>
      </c>
      <c r="V54" s="2">
        <v>37588.817999999999</v>
      </c>
      <c r="W54" s="2">
        <v>34341.370000000003</v>
      </c>
      <c r="X54" s="2">
        <f t="shared" si="10"/>
        <v>71930.187999999995</v>
      </c>
      <c r="Y54" s="2">
        <f t="shared" si="11"/>
        <v>0.522573609845146</v>
      </c>
      <c r="Z54" s="2">
        <f t="shared" si="12"/>
        <v>0.47742639015485411</v>
      </c>
    </row>
    <row r="55" spans="10:26" x14ac:dyDescent="0.2">
      <c r="J55" s="1" t="s">
        <v>0</v>
      </c>
      <c r="K55" s="1" t="s">
        <v>3</v>
      </c>
      <c r="L55" s="1">
        <v>2000</v>
      </c>
      <c r="M55" s="1">
        <v>4509.2250000000004</v>
      </c>
      <c r="N55" s="1">
        <v>64517.428</v>
      </c>
      <c r="O55" s="1">
        <f t="shared" si="13"/>
        <v>69026.653000000006</v>
      </c>
      <c r="P55" s="1">
        <f t="shared" si="14"/>
        <v>6.5325853188912403E-2</v>
      </c>
      <c r="Q55" s="1">
        <f t="shared" si="15"/>
        <v>0.93467414681108751</v>
      </c>
      <c r="S55" s="2" t="s">
        <v>5</v>
      </c>
      <c r="T55" s="2" t="s">
        <v>3</v>
      </c>
      <c r="U55" s="2">
        <v>2000</v>
      </c>
      <c r="V55" s="2">
        <v>35679.283000000003</v>
      </c>
      <c r="W55" s="2">
        <v>46419.177000000003</v>
      </c>
      <c r="X55" s="2">
        <f t="shared" si="10"/>
        <v>82098.460000000006</v>
      </c>
      <c r="Y55" s="2">
        <f t="shared" si="11"/>
        <v>0.43459137966777939</v>
      </c>
      <c r="Z55" s="2">
        <f t="shared" si="12"/>
        <v>0.56540862033222061</v>
      </c>
    </row>
    <row r="56" spans="10:26" x14ac:dyDescent="0.2">
      <c r="J56" s="1" t="s">
        <v>0</v>
      </c>
      <c r="K56" s="1" t="s">
        <v>3</v>
      </c>
      <c r="L56" s="1">
        <v>4000</v>
      </c>
      <c r="M56" s="1">
        <v>3720.9830000000002</v>
      </c>
      <c r="N56" s="1">
        <v>47786.328000000001</v>
      </c>
      <c r="O56" s="1">
        <f t="shared" si="13"/>
        <v>51507.311000000002</v>
      </c>
      <c r="P56" s="1">
        <f t="shared" si="14"/>
        <v>7.2241841551386757E-2</v>
      </c>
      <c r="Q56" s="1">
        <f t="shared" si="15"/>
        <v>0.9277581584486132</v>
      </c>
      <c r="S56" s="2" t="s">
        <v>5</v>
      </c>
      <c r="T56" s="2" t="s">
        <v>3</v>
      </c>
      <c r="U56" s="2">
        <v>4000</v>
      </c>
      <c r="V56" s="2">
        <v>18354.037</v>
      </c>
      <c r="W56" s="2">
        <v>50709.398999999998</v>
      </c>
      <c r="X56" s="2">
        <f t="shared" si="10"/>
        <v>69063.436000000002</v>
      </c>
      <c r="Y56" s="2">
        <f t="shared" si="11"/>
        <v>0.26575620998642463</v>
      </c>
      <c r="Z56" s="2">
        <f t="shared" si="12"/>
        <v>0.73424379001357531</v>
      </c>
    </row>
    <row r="57" spans="10:26" x14ac:dyDescent="0.2">
      <c r="J57" s="1" t="s">
        <v>0</v>
      </c>
      <c r="K57" s="1" t="s">
        <v>3</v>
      </c>
      <c r="L57" s="1">
        <v>8000</v>
      </c>
      <c r="M57" s="1" t="s">
        <v>4</v>
      </c>
      <c r="N57" s="1" t="s">
        <v>4</v>
      </c>
      <c r="O57" s="1" t="s">
        <v>4</v>
      </c>
      <c r="P57" s="1" t="s">
        <v>4</v>
      </c>
      <c r="Q57" s="1" t="s">
        <v>4</v>
      </c>
      <c r="S57" s="2" t="s">
        <v>5</v>
      </c>
      <c r="T57" s="2" t="s">
        <v>3</v>
      </c>
      <c r="U57" s="2">
        <v>8000</v>
      </c>
      <c r="V57" s="2"/>
      <c r="W57" s="2">
        <v>63259.663</v>
      </c>
      <c r="X57" s="2"/>
      <c r="Y57" s="2"/>
      <c r="Z57" s="2"/>
    </row>
    <row r="58" spans="10:26" x14ac:dyDescent="0.2">
      <c r="J58" s="1" t="s">
        <v>2</v>
      </c>
      <c r="K58" s="1" t="s">
        <v>3</v>
      </c>
      <c r="L58" s="1">
        <v>0</v>
      </c>
      <c r="M58" s="1">
        <v>14105.087</v>
      </c>
      <c r="N58" s="1">
        <v>0</v>
      </c>
      <c r="O58" s="1">
        <f xml:space="preserve"> M58+N58</f>
        <v>14105.087</v>
      </c>
      <c r="P58" s="1">
        <f>M58/O58</f>
        <v>1</v>
      </c>
      <c r="Q58" s="1">
        <f>N58/O58</f>
        <v>0</v>
      </c>
    </row>
    <row r="59" spans="10:26" x14ac:dyDescent="0.2">
      <c r="J59" s="1" t="s">
        <v>2</v>
      </c>
      <c r="K59" s="1" t="s">
        <v>3</v>
      </c>
      <c r="L59" s="1">
        <v>8</v>
      </c>
      <c r="M59" s="1">
        <v>13223.581</v>
      </c>
      <c r="N59" s="1">
        <v>0</v>
      </c>
      <c r="O59" s="1">
        <f xml:space="preserve"> M59+N59</f>
        <v>13223.581</v>
      </c>
      <c r="P59" s="1">
        <f>M59/O59</f>
        <v>1</v>
      </c>
      <c r="Q59" s="1">
        <f>N59/O59</f>
        <v>0</v>
      </c>
    </row>
    <row r="60" spans="10:26" x14ac:dyDescent="0.2">
      <c r="J60" s="1" t="s">
        <v>2</v>
      </c>
      <c r="K60" s="1" t="s">
        <v>3</v>
      </c>
      <c r="L60" s="1">
        <v>20</v>
      </c>
      <c r="M60" s="1">
        <v>26262.342000000001</v>
      </c>
      <c r="N60" s="1">
        <v>733.23400000000004</v>
      </c>
      <c r="O60" s="1">
        <f xml:space="preserve"> M60+N60</f>
        <v>26995.576000000001</v>
      </c>
      <c r="P60" s="1">
        <f>M60/O60</f>
        <v>0.97283873476157723</v>
      </c>
      <c r="Q60" s="1">
        <f>N60/O60</f>
        <v>2.7161265238422772E-2</v>
      </c>
    </row>
    <row r="61" spans="10:26" x14ac:dyDescent="0.2">
      <c r="J61" s="1" t="s">
        <v>2</v>
      </c>
      <c r="K61" s="1" t="s">
        <v>3</v>
      </c>
      <c r="L61" s="1">
        <v>40</v>
      </c>
      <c r="M61" s="1">
        <v>12630.593000000001</v>
      </c>
      <c r="N61" s="1">
        <v>1702.3679999999999</v>
      </c>
      <c r="O61" s="1">
        <f xml:space="preserve"> M61+N61</f>
        <v>14332.961000000001</v>
      </c>
      <c r="P61" s="1">
        <f>M61/O61</f>
        <v>0.88122705420045444</v>
      </c>
      <c r="Q61" s="1">
        <f>N61/O61</f>
        <v>0.11877294579954552</v>
      </c>
    </row>
    <row r="62" spans="10:26" x14ac:dyDescent="0.2">
      <c r="J62" s="1" t="s">
        <v>2</v>
      </c>
      <c r="K62" s="1" t="s">
        <v>3</v>
      </c>
      <c r="L62" s="1">
        <v>80</v>
      </c>
      <c r="M62" s="1" t="s">
        <v>4</v>
      </c>
      <c r="N62" s="1" t="s">
        <v>4</v>
      </c>
      <c r="O62" s="1" t="s">
        <v>4</v>
      </c>
      <c r="P62" s="1" t="s">
        <v>4</v>
      </c>
      <c r="Q62" s="1" t="s">
        <v>4</v>
      </c>
    </row>
    <row r="63" spans="10:26" x14ac:dyDescent="0.2">
      <c r="J63" s="1" t="s">
        <v>2</v>
      </c>
      <c r="K63" s="1" t="s">
        <v>3</v>
      </c>
      <c r="L63" s="1">
        <v>200</v>
      </c>
      <c r="M63" s="1">
        <v>7232.5389999999998</v>
      </c>
      <c r="N63" s="1">
        <v>21594.508000000002</v>
      </c>
      <c r="O63" s="1">
        <f t="shared" ref="O63:O90" si="16" xml:space="preserve"> M63+N63</f>
        <v>28827.047000000002</v>
      </c>
      <c r="P63" s="1">
        <f t="shared" ref="P63:P90" si="17">M63/O63</f>
        <v>0.25089420362758624</v>
      </c>
      <c r="Q63" s="1">
        <f t="shared" ref="Q63:Q90" si="18">N63/O63</f>
        <v>0.7491057963724137</v>
      </c>
    </row>
    <row r="64" spans="10:26" x14ac:dyDescent="0.2">
      <c r="J64" s="1" t="s">
        <v>2</v>
      </c>
      <c r="K64" s="1" t="s">
        <v>3</v>
      </c>
      <c r="L64" s="1">
        <v>400</v>
      </c>
      <c r="M64" s="1">
        <v>4670.5889999999999</v>
      </c>
      <c r="N64" s="1">
        <v>37203.408000000003</v>
      </c>
      <c r="O64" s="1">
        <f t="shared" si="16"/>
        <v>41873.997000000003</v>
      </c>
      <c r="P64" s="1">
        <f t="shared" si="17"/>
        <v>0.1115391253431097</v>
      </c>
      <c r="Q64" s="1">
        <f t="shared" si="18"/>
        <v>0.88846087465689028</v>
      </c>
    </row>
    <row r="65" spans="10:17" x14ac:dyDescent="0.2">
      <c r="J65" s="1" t="s">
        <v>2</v>
      </c>
      <c r="K65" s="1" t="s">
        <v>3</v>
      </c>
      <c r="L65" s="1">
        <v>800</v>
      </c>
      <c r="M65" s="1">
        <v>3499.64</v>
      </c>
      <c r="N65" s="1">
        <v>44529.750999999997</v>
      </c>
      <c r="O65" s="1">
        <f t="shared" si="16"/>
        <v>48029.390999999996</v>
      </c>
      <c r="P65" s="1">
        <f t="shared" si="17"/>
        <v>7.2864550791410201E-2</v>
      </c>
      <c r="Q65" s="1">
        <f t="shared" si="18"/>
        <v>0.92713544920858981</v>
      </c>
    </row>
    <row r="66" spans="10:17" x14ac:dyDescent="0.2">
      <c r="J66" s="1" t="s">
        <v>2</v>
      </c>
      <c r="K66" s="1" t="s">
        <v>3</v>
      </c>
      <c r="L66" s="1">
        <v>2000</v>
      </c>
      <c r="M66" s="1">
        <v>2549.6190000000001</v>
      </c>
      <c r="N66" s="1">
        <v>60014.286</v>
      </c>
      <c r="O66" s="1">
        <f t="shared" si="16"/>
        <v>62563.904999999999</v>
      </c>
      <c r="P66" s="1">
        <f t="shared" si="17"/>
        <v>4.0752235654088413E-2</v>
      </c>
      <c r="Q66" s="1">
        <f t="shared" si="18"/>
        <v>0.95924776434591164</v>
      </c>
    </row>
    <row r="67" spans="10:17" x14ac:dyDescent="0.2">
      <c r="J67" s="1" t="s">
        <v>2</v>
      </c>
      <c r="K67" s="1" t="s">
        <v>3</v>
      </c>
      <c r="L67" s="1">
        <v>4000</v>
      </c>
      <c r="M67" s="1">
        <v>1789.0619999999999</v>
      </c>
      <c r="N67" s="1">
        <v>54136.165000000001</v>
      </c>
      <c r="O67" s="1">
        <f t="shared" si="16"/>
        <v>55925.226999999999</v>
      </c>
      <c r="P67" s="1">
        <f t="shared" si="17"/>
        <v>3.1990250124509997E-2</v>
      </c>
      <c r="Q67" s="1">
        <f t="shared" si="18"/>
        <v>0.96800974987549004</v>
      </c>
    </row>
    <row r="68" spans="10:17" x14ac:dyDescent="0.2">
      <c r="J68" s="1" t="s">
        <v>2</v>
      </c>
      <c r="K68" s="1" t="s">
        <v>3</v>
      </c>
      <c r="L68" s="1">
        <v>8000</v>
      </c>
      <c r="M68" s="1">
        <v>949.74900000000002</v>
      </c>
      <c r="N68" s="1">
        <v>39162.701000000001</v>
      </c>
      <c r="O68" s="1">
        <f t="shared" si="16"/>
        <v>40112.450000000004</v>
      </c>
      <c r="P68" s="1">
        <f t="shared" si="17"/>
        <v>2.3677162576706233E-2</v>
      </c>
      <c r="Q68" s="1">
        <f t="shared" si="18"/>
        <v>0.97632283742329373</v>
      </c>
    </row>
    <row r="69" spans="10:17" x14ac:dyDescent="0.2">
      <c r="J69" s="1" t="s">
        <v>0</v>
      </c>
      <c r="K69" s="1" t="s">
        <v>1</v>
      </c>
      <c r="L69" s="1">
        <v>0</v>
      </c>
      <c r="M69" s="1">
        <v>27957.588</v>
      </c>
      <c r="N69" s="1">
        <v>0</v>
      </c>
      <c r="O69" s="1">
        <f t="shared" si="16"/>
        <v>27957.588</v>
      </c>
      <c r="P69" s="1">
        <f t="shared" si="17"/>
        <v>1</v>
      </c>
      <c r="Q69" s="1">
        <f t="shared" si="18"/>
        <v>0</v>
      </c>
    </row>
    <row r="70" spans="10:17" x14ac:dyDescent="0.2">
      <c r="J70" s="1" t="s">
        <v>0</v>
      </c>
      <c r="K70" s="1" t="s">
        <v>1</v>
      </c>
      <c r="L70" s="1">
        <v>8</v>
      </c>
      <c r="M70" s="1">
        <v>28600.952000000001</v>
      </c>
      <c r="N70" s="1">
        <v>339.678</v>
      </c>
      <c r="O70" s="1">
        <f t="shared" si="16"/>
        <v>28940.63</v>
      </c>
      <c r="P70" s="1">
        <f t="shared" si="17"/>
        <v>0.98826293691602429</v>
      </c>
      <c r="Q70" s="1">
        <f t="shared" si="18"/>
        <v>1.1737063083975711E-2</v>
      </c>
    </row>
    <row r="71" spans="10:17" x14ac:dyDescent="0.2">
      <c r="J71" s="1" t="s">
        <v>0</v>
      </c>
      <c r="K71" s="1" t="s">
        <v>1</v>
      </c>
      <c r="L71" s="1">
        <v>20</v>
      </c>
      <c r="M71" s="1">
        <v>27922.78</v>
      </c>
      <c r="N71" s="1">
        <v>1067.3050000000001</v>
      </c>
      <c r="O71" s="1">
        <f t="shared" si="16"/>
        <v>28990.084999999999</v>
      </c>
      <c r="P71" s="1">
        <f t="shared" si="17"/>
        <v>0.96318379197577375</v>
      </c>
      <c r="Q71" s="1">
        <f t="shared" si="18"/>
        <v>3.6816208024226214E-2</v>
      </c>
    </row>
    <row r="72" spans="10:17" x14ac:dyDescent="0.2">
      <c r="J72" s="1" t="s">
        <v>0</v>
      </c>
      <c r="K72" s="1" t="s">
        <v>1</v>
      </c>
      <c r="L72" s="1">
        <v>40</v>
      </c>
      <c r="M72" s="1">
        <v>24315.002</v>
      </c>
      <c r="N72" s="1">
        <f xml:space="preserve"> 2087.305+252.849</f>
        <v>2340.154</v>
      </c>
      <c r="O72" s="1">
        <f t="shared" si="16"/>
        <v>26655.155999999999</v>
      </c>
      <c r="P72" s="1">
        <f t="shared" si="17"/>
        <v>0.91220632886185327</v>
      </c>
      <c r="Q72" s="1">
        <f t="shared" si="18"/>
        <v>8.7793671138146789E-2</v>
      </c>
    </row>
    <row r="73" spans="10:17" x14ac:dyDescent="0.2">
      <c r="J73" s="1" t="s">
        <v>0</v>
      </c>
      <c r="K73" s="1" t="s">
        <v>1</v>
      </c>
      <c r="L73" s="1">
        <v>80</v>
      </c>
      <c r="M73" s="1">
        <v>22392.768</v>
      </c>
      <c r="N73" s="1">
        <f xml:space="preserve"> 4239.539+753.234</f>
        <v>4992.7730000000001</v>
      </c>
      <c r="O73" s="1">
        <f t="shared" si="16"/>
        <v>27385.541000000001</v>
      </c>
      <c r="P73" s="1">
        <f t="shared" si="17"/>
        <v>0.81768579996283441</v>
      </c>
      <c r="Q73" s="1">
        <f t="shared" si="18"/>
        <v>0.18231420003716559</v>
      </c>
    </row>
    <row r="74" spans="10:17" x14ac:dyDescent="0.2">
      <c r="J74" s="1" t="s">
        <v>0</v>
      </c>
      <c r="K74" s="1" t="s">
        <v>1</v>
      </c>
      <c r="L74" s="1">
        <v>200</v>
      </c>
      <c r="M74" s="1">
        <v>16123.798000000001</v>
      </c>
      <c r="N74" s="1">
        <v>12075.675999999999</v>
      </c>
      <c r="O74" s="1">
        <f t="shared" si="16"/>
        <v>28199.474000000002</v>
      </c>
      <c r="P74" s="1">
        <f t="shared" si="17"/>
        <v>0.57177655157681306</v>
      </c>
      <c r="Q74" s="1">
        <f t="shared" si="18"/>
        <v>0.42822344842318683</v>
      </c>
    </row>
    <row r="75" spans="10:17" x14ac:dyDescent="0.2">
      <c r="J75" s="1" t="s">
        <v>0</v>
      </c>
      <c r="K75" s="1" t="s">
        <v>1</v>
      </c>
      <c r="L75" s="1">
        <v>400</v>
      </c>
      <c r="M75" s="1">
        <v>11037.241</v>
      </c>
      <c r="N75" s="1">
        <v>17829.010999999999</v>
      </c>
      <c r="O75" s="1">
        <f t="shared" si="16"/>
        <v>28866.252</v>
      </c>
      <c r="P75" s="1">
        <f t="shared" si="17"/>
        <v>0.38235795211654078</v>
      </c>
      <c r="Q75" s="1">
        <f t="shared" si="18"/>
        <v>0.61764204788345911</v>
      </c>
    </row>
    <row r="76" spans="10:17" x14ac:dyDescent="0.2">
      <c r="J76" s="1" t="s">
        <v>0</v>
      </c>
      <c r="K76" s="1" t="s">
        <v>1</v>
      </c>
      <c r="L76" s="1">
        <v>800</v>
      </c>
      <c r="M76" s="1">
        <v>2726.9659999999999</v>
      </c>
      <c r="N76" s="1">
        <v>35715.286</v>
      </c>
      <c r="O76" s="1">
        <f t="shared" si="16"/>
        <v>38442.252</v>
      </c>
      <c r="P76" s="1">
        <f t="shared" si="17"/>
        <v>7.0936687059852788E-2</v>
      </c>
      <c r="Q76" s="1">
        <f t="shared" si="18"/>
        <v>0.92906331294014721</v>
      </c>
    </row>
    <row r="77" spans="10:17" x14ac:dyDescent="0.2">
      <c r="J77" s="1" t="s">
        <v>0</v>
      </c>
      <c r="K77" s="1" t="s">
        <v>1</v>
      </c>
      <c r="L77" s="1">
        <v>2000</v>
      </c>
      <c r="M77" s="1">
        <v>648.89099999999996</v>
      </c>
      <c r="N77" s="1">
        <v>42420.165000000001</v>
      </c>
      <c r="O77" s="1">
        <f t="shared" si="16"/>
        <v>43069.056000000004</v>
      </c>
      <c r="P77" s="1">
        <f t="shared" si="17"/>
        <v>1.5066292606924096E-2</v>
      </c>
      <c r="Q77" s="1">
        <f t="shared" si="18"/>
        <v>0.98493370739307584</v>
      </c>
    </row>
    <row r="78" spans="10:17" x14ac:dyDescent="0.2">
      <c r="J78" s="1" t="s">
        <v>0</v>
      </c>
      <c r="K78" s="1" t="s">
        <v>1</v>
      </c>
      <c r="L78" s="1">
        <v>4000</v>
      </c>
      <c r="M78" s="1">
        <v>0</v>
      </c>
      <c r="N78" s="1">
        <v>39772.972999999998</v>
      </c>
      <c r="O78" s="1">
        <f t="shared" si="16"/>
        <v>39772.972999999998</v>
      </c>
      <c r="P78" s="1">
        <f t="shared" si="17"/>
        <v>0</v>
      </c>
      <c r="Q78" s="1">
        <f t="shared" si="18"/>
        <v>1</v>
      </c>
    </row>
    <row r="79" spans="10:17" x14ac:dyDescent="0.2">
      <c r="J79" s="1" t="s">
        <v>0</v>
      </c>
      <c r="K79" s="1" t="s">
        <v>1</v>
      </c>
      <c r="L79" s="1">
        <v>8000</v>
      </c>
      <c r="M79" s="1">
        <v>0</v>
      </c>
      <c r="N79" s="1">
        <v>39259.006000000001</v>
      </c>
      <c r="O79" s="1">
        <f t="shared" si="16"/>
        <v>39259.006000000001</v>
      </c>
      <c r="P79" s="1">
        <f t="shared" si="17"/>
        <v>0</v>
      </c>
      <c r="Q79" s="1">
        <f t="shared" si="18"/>
        <v>1</v>
      </c>
    </row>
    <row r="80" spans="10:17" x14ac:dyDescent="0.2">
      <c r="J80" s="1" t="s">
        <v>2</v>
      </c>
      <c r="K80" s="1" t="s">
        <v>1</v>
      </c>
      <c r="L80" s="1">
        <v>0</v>
      </c>
      <c r="M80" s="1">
        <v>23040.019</v>
      </c>
      <c r="N80" s="1">
        <v>0</v>
      </c>
      <c r="O80" s="1">
        <f t="shared" si="16"/>
        <v>23040.019</v>
      </c>
      <c r="P80" s="1">
        <f t="shared" si="17"/>
        <v>1</v>
      </c>
      <c r="Q80" s="1">
        <f t="shared" si="18"/>
        <v>0</v>
      </c>
    </row>
    <row r="81" spans="10:17" x14ac:dyDescent="0.2">
      <c r="J81" s="1" t="s">
        <v>2</v>
      </c>
      <c r="K81" s="1" t="s">
        <v>1</v>
      </c>
      <c r="L81" s="1">
        <v>8</v>
      </c>
      <c r="M81" s="1">
        <v>25220.614000000001</v>
      </c>
      <c r="N81" s="1">
        <v>1154.296</v>
      </c>
      <c r="O81" s="1">
        <f t="shared" si="16"/>
        <v>26374.91</v>
      </c>
      <c r="P81" s="1">
        <f t="shared" si="17"/>
        <v>0.95623507340878133</v>
      </c>
      <c r="Q81" s="1">
        <f t="shared" si="18"/>
        <v>4.3764926591218702E-2</v>
      </c>
    </row>
    <row r="82" spans="10:17" x14ac:dyDescent="0.2">
      <c r="J82" s="1" t="s">
        <v>2</v>
      </c>
      <c r="K82" s="1" t="s">
        <v>1</v>
      </c>
      <c r="L82" s="1">
        <v>20</v>
      </c>
      <c r="M82" s="1">
        <v>20968.3</v>
      </c>
      <c r="N82" s="1">
        <v>1709.3879999999999</v>
      </c>
      <c r="O82" s="1">
        <f t="shared" si="16"/>
        <v>22677.687999999998</v>
      </c>
      <c r="P82" s="1">
        <f t="shared" si="17"/>
        <v>0.9246224747425752</v>
      </c>
      <c r="Q82" s="1">
        <f t="shared" si="18"/>
        <v>7.5377525257424832E-2</v>
      </c>
    </row>
    <row r="83" spans="10:17" x14ac:dyDescent="0.2">
      <c r="J83" s="1" t="s">
        <v>2</v>
      </c>
      <c r="K83" s="1" t="s">
        <v>1</v>
      </c>
      <c r="L83" s="1">
        <v>40</v>
      </c>
      <c r="M83" s="1">
        <v>16998.906999999999</v>
      </c>
      <c r="N83" s="1">
        <v>2323.3380000000002</v>
      </c>
      <c r="O83" s="1">
        <f t="shared" si="16"/>
        <v>19322.244999999999</v>
      </c>
      <c r="P83" s="1">
        <f t="shared" si="17"/>
        <v>0.87975838211346558</v>
      </c>
      <c r="Q83" s="1">
        <f t="shared" si="18"/>
        <v>0.12024161788653442</v>
      </c>
    </row>
    <row r="84" spans="10:17" x14ac:dyDescent="0.2">
      <c r="J84" s="1" t="s">
        <v>2</v>
      </c>
      <c r="K84" s="1" t="s">
        <v>1</v>
      </c>
      <c r="L84" s="1">
        <v>80</v>
      </c>
      <c r="M84" s="1">
        <v>14090.148999999999</v>
      </c>
      <c r="N84" s="1">
        <v>6689.3</v>
      </c>
      <c r="O84" s="1">
        <f t="shared" si="16"/>
        <v>20779.449000000001</v>
      </c>
      <c r="P84" s="1">
        <f t="shared" si="17"/>
        <v>0.67808097317691141</v>
      </c>
      <c r="Q84" s="1">
        <f t="shared" si="18"/>
        <v>0.32191902682308854</v>
      </c>
    </row>
    <row r="85" spans="10:17" x14ac:dyDescent="0.2">
      <c r="J85" s="1" t="s">
        <v>2</v>
      </c>
      <c r="K85" s="1" t="s">
        <v>1</v>
      </c>
      <c r="L85" s="1">
        <v>200</v>
      </c>
      <c r="M85" s="1">
        <v>10146.392</v>
      </c>
      <c r="N85" s="1">
        <v>11581.472</v>
      </c>
      <c r="O85" s="1">
        <f t="shared" si="16"/>
        <v>21727.864000000001</v>
      </c>
      <c r="P85" s="1">
        <f t="shared" si="17"/>
        <v>0.46697604513724861</v>
      </c>
      <c r="Q85" s="1">
        <f t="shared" si="18"/>
        <v>0.53302395486275134</v>
      </c>
    </row>
    <row r="86" spans="10:17" x14ac:dyDescent="0.2">
      <c r="J86" s="1" t="s">
        <v>2</v>
      </c>
      <c r="K86" s="1" t="s">
        <v>1</v>
      </c>
      <c r="L86" s="1">
        <v>400</v>
      </c>
      <c r="M86" s="1">
        <v>8530.2000000000007</v>
      </c>
      <c r="N86" s="1">
        <v>21918.948</v>
      </c>
      <c r="O86" s="1">
        <f t="shared" si="16"/>
        <v>30449.148000000001</v>
      </c>
      <c r="P86" s="1">
        <f t="shared" si="17"/>
        <v>0.28014576959591775</v>
      </c>
      <c r="Q86" s="1">
        <f t="shared" si="18"/>
        <v>0.71985423040408225</v>
      </c>
    </row>
    <row r="87" spans="10:17" x14ac:dyDescent="0.2">
      <c r="J87" s="1" t="s">
        <v>2</v>
      </c>
      <c r="K87" s="1" t="s">
        <v>1</v>
      </c>
      <c r="L87" s="1">
        <v>800</v>
      </c>
      <c r="M87" s="1">
        <v>6301.96</v>
      </c>
      <c r="N87" s="1">
        <v>50055.398999999998</v>
      </c>
      <c r="O87" s="1">
        <f t="shared" si="16"/>
        <v>56357.358999999997</v>
      </c>
      <c r="P87" s="1">
        <f t="shared" si="17"/>
        <v>0.11182142158222852</v>
      </c>
      <c r="Q87" s="1">
        <f t="shared" si="18"/>
        <v>0.88817857841777148</v>
      </c>
    </row>
    <row r="88" spans="10:17" x14ac:dyDescent="0.2">
      <c r="J88" s="1" t="s">
        <v>2</v>
      </c>
      <c r="K88" s="1" t="s">
        <v>1</v>
      </c>
      <c r="L88" s="1">
        <v>2000</v>
      </c>
      <c r="M88" s="1">
        <v>5999.6469999999999</v>
      </c>
      <c r="N88" s="1">
        <v>57322.440999999999</v>
      </c>
      <c r="O88" s="1">
        <f t="shared" si="16"/>
        <v>63322.087999999996</v>
      </c>
      <c r="P88" s="1">
        <f t="shared" si="17"/>
        <v>9.4748091692743938E-2</v>
      </c>
      <c r="Q88" s="1">
        <f t="shared" si="18"/>
        <v>0.9052519083072561</v>
      </c>
    </row>
    <row r="89" spans="10:17" x14ac:dyDescent="0.2">
      <c r="J89" s="1" t="s">
        <v>2</v>
      </c>
      <c r="K89" s="1" t="s">
        <v>1</v>
      </c>
      <c r="L89" s="1">
        <v>4000</v>
      </c>
      <c r="M89" s="1">
        <v>2996.6930000000002</v>
      </c>
      <c r="N89" s="1">
        <v>87937.846000000005</v>
      </c>
      <c r="O89" s="1">
        <f t="shared" si="16"/>
        <v>90934.539000000004</v>
      </c>
      <c r="P89" s="1">
        <f t="shared" si="17"/>
        <v>3.2954398108291948E-2</v>
      </c>
      <c r="Q89" s="1">
        <f t="shared" si="18"/>
        <v>0.96704560189170807</v>
      </c>
    </row>
    <row r="90" spans="10:17" x14ac:dyDescent="0.2">
      <c r="J90" s="1" t="s">
        <v>2</v>
      </c>
      <c r="K90" s="1" t="s">
        <v>1</v>
      </c>
      <c r="L90" s="1">
        <v>8000</v>
      </c>
      <c r="M90" s="1">
        <v>0</v>
      </c>
      <c r="N90" s="1">
        <v>66915.240000000005</v>
      </c>
      <c r="O90" s="1">
        <f t="shared" si="16"/>
        <v>66915.240000000005</v>
      </c>
      <c r="P90" s="1">
        <f t="shared" si="17"/>
        <v>0</v>
      </c>
      <c r="Q90" s="1">
        <f t="shared" si="18"/>
        <v>1</v>
      </c>
    </row>
  </sheetData>
  <mergeCells count="3">
    <mergeCell ref="A1:H1"/>
    <mergeCell ref="J1:Q1"/>
    <mergeCell ref="S1:Z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10a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</dc:creator>
  <cp:lastModifiedBy>Aaron Gitler</cp:lastModifiedBy>
  <dcterms:created xsi:type="dcterms:W3CDTF">2021-07-07T05:59:34Z</dcterms:created>
  <dcterms:modified xsi:type="dcterms:W3CDTF">2022-01-07T23:35:02Z</dcterms:modified>
</cp:coreProperties>
</file>