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jasmi\Desktop\Finished research projects\Metabolic rates_08_02_2021\Final submission Nature_03_06_2022\"/>
    </mc:Choice>
  </mc:AlternateContent>
  <xr:revisionPtr revIDLastSave="0" documentId="13_ncr:1_{0CFD55B3-0C40-48F6-86B4-3FA06D0C32FE}" xr6:coauthVersionLast="47" xr6:coauthVersionMax="47" xr10:uidLastSave="{00000000-0000-0000-0000-000000000000}"/>
  <bookViews>
    <workbookView xWindow="-108" yWindow="-108" windowWidth="23256" windowHeight="12576" tabRatio="837" activeTab="14" xr2:uid="{00000000-000D-0000-FFFF-FFFF00000000}"/>
  </bookViews>
  <sheets>
    <sheet name="1 Fossil Taxa" sheetId="1" r:id="rId1"/>
    <sheet name="2 Extant Taxa" sheetId="5" r:id="rId2"/>
    <sheet name="3 Calibration" sheetId="2" r:id="rId3"/>
    <sheet name="4 Allometry" sheetId="3" r:id="rId4"/>
    <sheet name="5 Modern &amp; Fossil MRs" sheetId="6" r:id="rId5"/>
    <sheet name="6 Endothermy CI" sheetId="8" r:id="rId6"/>
    <sheet name="7 MR ranges" sheetId="14" r:id="rId7"/>
    <sheet name="8 Intraskeletal Variation" sheetId="15" r:id="rId8"/>
    <sheet name="9 Correlation Analysis" sheetId="13" r:id="rId9"/>
    <sheet name="10 O2 through time" sheetId="16" r:id="rId10"/>
    <sheet name="11 Statistics" sheetId="12" r:id="rId11"/>
    <sheet name="12 ChemoSpace" sheetId="7" r:id="rId12"/>
    <sheet name="13 Sediments" sheetId="11" r:id="rId13"/>
    <sheet name="14 ACS Codings" sheetId="10" r:id="rId14"/>
    <sheet name="15 Add. band assignments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5" l="1"/>
  <c r="F11" i="15"/>
  <c r="E16" i="15"/>
  <c r="F16" i="15" s="1"/>
  <c r="E15" i="15"/>
  <c r="F15" i="15" s="1"/>
  <c r="E14" i="15"/>
  <c r="F14" i="15" s="1"/>
  <c r="E13" i="15"/>
  <c r="F13" i="15" s="1"/>
  <c r="E12" i="15"/>
  <c r="F12" i="15" s="1"/>
  <c r="E11" i="15"/>
  <c r="E8" i="15"/>
  <c r="E7" i="15"/>
  <c r="F7" i="15" s="1"/>
  <c r="E6" i="15"/>
  <c r="F6" i="15" s="1"/>
  <c r="E5" i="15"/>
  <c r="F5" i="15" s="1"/>
  <c r="E4" i="15"/>
  <c r="F4" i="15" s="1"/>
  <c r="E3" i="15"/>
  <c r="F3" i="15" s="1"/>
  <c r="D17" i="12" l="1"/>
  <c r="D14" i="12"/>
  <c r="D11" i="12"/>
  <c r="D8" i="12"/>
  <c r="D2" i="12"/>
  <c r="H33" i="6" l="1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F33" i="6"/>
  <c r="G33" i="6" s="1"/>
  <c r="F34" i="6"/>
  <c r="G34" i="6" s="1"/>
  <c r="F35" i="6"/>
  <c r="G35" i="6" s="1"/>
  <c r="F36" i="6"/>
  <c r="G36" i="6" s="1"/>
  <c r="F37" i="6"/>
  <c r="G37" i="6" s="1"/>
  <c r="F38" i="6"/>
  <c r="G38" i="6" s="1"/>
  <c r="F39" i="6"/>
  <c r="G39" i="6" s="1"/>
  <c r="F40" i="6"/>
  <c r="G40" i="6" s="1"/>
  <c r="F41" i="6"/>
  <c r="G41" i="6" s="1"/>
  <c r="F42" i="6"/>
  <c r="G42" i="6" s="1"/>
  <c r="F43" i="6"/>
  <c r="G43" i="6" s="1"/>
  <c r="F44" i="6"/>
  <c r="G44" i="6" s="1"/>
  <c r="F45" i="6"/>
  <c r="G45" i="6" s="1"/>
  <c r="F46" i="6"/>
  <c r="G46" i="6" s="1"/>
  <c r="F47" i="6"/>
  <c r="G47" i="6" s="1"/>
  <c r="F48" i="6"/>
  <c r="G48" i="6" s="1"/>
  <c r="F49" i="6"/>
  <c r="G49" i="6" s="1"/>
  <c r="F50" i="6"/>
  <c r="G50" i="6" s="1"/>
  <c r="F51" i="6"/>
  <c r="G51" i="6" s="1"/>
  <c r="F52" i="6"/>
  <c r="G52" i="6" s="1"/>
  <c r="F53" i="6"/>
  <c r="G53" i="6" s="1"/>
  <c r="F54" i="6"/>
  <c r="G54" i="6" s="1"/>
  <c r="F55" i="6"/>
  <c r="G55" i="6" s="1"/>
  <c r="F56" i="6"/>
  <c r="G56" i="6" s="1"/>
  <c r="H17" i="5" l="1"/>
  <c r="I17" i="5" s="1"/>
  <c r="H10" i="5"/>
  <c r="I10" i="5" s="1"/>
  <c r="H6" i="5"/>
  <c r="I6" i="5" s="1"/>
  <c r="H5" i="5"/>
  <c r="I5" i="5" s="1"/>
  <c r="M17" i="5" l="1"/>
  <c r="N17" i="5" s="1"/>
  <c r="K17" i="5"/>
  <c r="L17" i="5" s="1"/>
  <c r="M5" i="5"/>
  <c r="N5" i="5" s="1"/>
  <c r="K5" i="5"/>
  <c r="L5" i="5" s="1"/>
  <c r="M6" i="5"/>
  <c r="N6" i="5" s="1"/>
  <c r="K6" i="5"/>
  <c r="L6" i="5" s="1"/>
  <c r="M10" i="5"/>
  <c r="N10" i="5" s="1"/>
  <c r="K10" i="5"/>
  <c r="L10" i="5" s="1"/>
  <c r="B4" i="11"/>
  <c r="B5" i="11" s="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K31" i="1" l="1"/>
  <c r="J3" i="1"/>
  <c r="K3" i="1" s="1"/>
  <c r="J4" i="1"/>
  <c r="K4" i="1" s="1"/>
  <c r="J5" i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J2" i="1"/>
  <c r="K2" i="1" s="1"/>
  <c r="H32" i="6" l="1"/>
  <c r="F32" i="6"/>
  <c r="G32" i="6" s="1"/>
  <c r="D49" i="6"/>
  <c r="D42" i="6"/>
  <c r="D38" i="6"/>
  <c r="D35" i="6"/>
  <c r="D32" i="6"/>
  <c r="D44" i="6"/>
  <c r="D37" i="6"/>
  <c r="D43" i="6"/>
  <c r="D48" i="6"/>
  <c r="D46" i="6"/>
  <c r="D50" i="6"/>
  <c r="D40" i="6"/>
  <c r="D45" i="6"/>
  <c r="D51" i="6"/>
  <c r="D47" i="6"/>
  <c r="D34" i="6"/>
  <c r="D52" i="6"/>
  <c r="D56" i="6"/>
  <c r="D39" i="6"/>
  <c r="D54" i="6"/>
  <c r="D41" i="6"/>
  <c r="E31" i="6" l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H24" i="5"/>
  <c r="H3" i="5"/>
  <c r="H4" i="5"/>
  <c r="H7" i="5"/>
  <c r="H8" i="5"/>
  <c r="H9" i="5"/>
  <c r="H11" i="5"/>
  <c r="H12" i="5"/>
  <c r="H13" i="5"/>
  <c r="H14" i="5"/>
  <c r="H15" i="5"/>
  <c r="H16" i="5"/>
  <c r="H18" i="5"/>
  <c r="H19" i="5"/>
  <c r="H20" i="5"/>
  <c r="H21" i="5"/>
  <c r="H22" i="5"/>
  <c r="H23" i="5"/>
  <c r="H25" i="5"/>
  <c r="H26" i="5"/>
  <c r="H2" i="5"/>
  <c r="M9" i="5" l="1"/>
  <c r="K9" i="5"/>
  <c r="L9" i="5" s="1"/>
  <c r="M20" i="5"/>
  <c r="K20" i="5"/>
  <c r="L20" i="5" s="1"/>
  <c r="M4" i="5"/>
  <c r="K4" i="5"/>
  <c r="L4" i="5" s="1"/>
  <c r="M3" i="5"/>
  <c r="K3" i="5"/>
  <c r="L3" i="5" s="1"/>
  <c r="M22" i="5"/>
  <c r="K22" i="5"/>
  <c r="L22" i="5" s="1"/>
  <c r="M7" i="5"/>
  <c r="K7" i="5"/>
  <c r="L7" i="5" s="1"/>
  <c r="M19" i="5"/>
  <c r="K19" i="5"/>
  <c r="L19" i="5" s="1"/>
  <c r="M18" i="5"/>
  <c r="K18" i="5"/>
  <c r="L18" i="5" s="1"/>
  <c r="M24" i="5"/>
  <c r="K24" i="5"/>
  <c r="L24" i="5" s="1"/>
  <c r="M8" i="5"/>
  <c r="K8" i="5"/>
  <c r="L8" i="5" s="1"/>
  <c r="M21" i="5"/>
  <c r="K21" i="5"/>
  <c r="L21" i="5" s="1"/>
  <c r="M16" i="5"/>
  <c r="K16" i="5"/>
  <c r="L16" i="5" s="1"/>
  <c r="M15" i="5"/>
  <c r="K15" i="5"/>
  <c r="L15" i="5" s="1"/>
  <c r="M23" i="5"/>
  <c r="K23" i="5"/>
  <c r="L23" i="5" s="1"/>
  <c r="M2" i="5"/>
  <c r="K2" i="5"/>
  <c r="L2" i="5" s="1"/>
  <c r="M13" i="5"/>
  <c r="K13" i="5"/>
  <c r="L13" i="5" s="1"/>
  <c r="M14" i="5"/>
  <c r="K14" i="5"/>
  <c r="L14" i="5" s="1"/>
  <c r="M26" i="5"/>
  <c r="K26" i="5"/>
  <c r="L26" i="5" s="1"/>
  <c r="M12" i="5"/>
  <c r="K12" i="5"/>
  <c r="L12" i="5" s="1"/>
  <c r="M25" i="5"/>
  <c r="K25" i="5"/>
  <c r="L25" i="5" s="1"/>
  <c r="M11" i="5"/>
  <c r="K11" i="5"/>
  <c r="L11" i="5" s="1"/>
  <c r="H20" i="6"/>
  <c r="F20" i="6"/>
  <c r="G20" i="6" s="1"/>
  <c r="F22" i="6"/>
  <c r="G22" i="6" s="1"/>
  <c r="H22" i="6"/>
  <c r="F19" i="6"/>
  <c r="G19" i="6" s="1"/>
  <c r="H19" i="6"/>
  <c r="H12" i="6"/>
  <c r="F12" i="6"/>
  <c r="G12" i="6" s="1"/>
  <c r="H8" i="6"/>
  <c r="F8" i="6"/>
  <c r="G8" i="6" s="1"/>
  <c r="H25" i="6"/>
  <c r="F25" i="6"/>
  <c r="G25" i="6" s="1"/>
  <c r="F31" i="6"/>
  <c r="G31" i="6" s="1"/>
  <c r="H31" i="6"/>
  <c r="F9" i="6"/>
  <c r="G9" i="6" s="1"/>
  <c r="H9" i="6"/>
  <c r="H24" i="6"/>
  <c r="F24" i="6"/>
  <c r="G24" i="6" s="1"/>
  <c r="H13" i="6"/>
  <c r="F13" i="6"/>
  <c r="G13" i="6" s="1"/>
  <c r="H2" i="6"/>
  <c r="F2" i="6"/>
  <c r="G2" i="6" s="1"/>
  <c r="F14" i="6"/>
  <c r="G14" i="6" s="1"/>
  <c r="H14" i="6"/>
  <c r="H26" i="6"/>
  <c r="F26" i="6"/>
  <c r="G26" i="6" s="1"/>
  <c r="H21" i="6"/>
  <c r="F21" i="6"/>
  <c r="G21" i="6" s="1"/>
  <c r="F11" i="6"/>
  <c r="G11" i="6" s="1"/>
  <c r="H11" i="6"/>
  <c r="H23" i="6"/>
  <c r="F23" i="6"/>
  <c r="G23" i="6" s="1"/>
  <c r="H3" i="6"/>
  <c r="F3" i="6"/>
  <c r="G3" i="6" s="1"/>
  <c r="H15" i="6"/>
  <c r="F15" i="6"/>
  <c r="G15" i="6" s="1"/>
  <c r="H27" i="6"/>
  <c r="F27" i="6"/>
  <c r="G27" i="6" s="1"/>
  <c r="H4" i="6"/>
  <c r="F4" i="6"/>
  <c r="G4" i="6" s="1"/>
  <c r="H16" i="6"/>
  <c r="F16" i="6"/>
  <c r="G16" i="6" s="1"/>
  <c r="H28" i="6"/>
  <c r="F28" i="6"/>
  <c r="G28" i="6" s="1"/>
  <c r="H7" i="6"/>
  <c r="F7" i="6"/>
  <c r="G7" i="6" s="1"/>
  <c r="H10" i="6"/>
  <c r="F10" i="6"/>
  <c r="G10" i="6" s="1"/>
  <c r="F5" i="6"/>
  <c r="G5" i="6" s="1"/>
  <c r="H5" i="6"/>
  <c r="F17" i="6"/>
  <c r="G17" i="6" s="1"/>
  <c r="H17" i="6"/>
  <c r="H29" i="6"/>
  <c r="F29" i="6"/>
  <c r="G29" i="6" s="1"/>
  <c r="H6" i="6"/>
  <c r="F6" i="6"/>
  <c r="G6" i="6" s="1"/>
  <c r="F18" i="6"/>
  <c r="G18" i="6" s="1"/>
  <c r="H18" i="6"/>
  <c r="H30" i="6"/>
  <c r="F30" i="6"/>
  <c r="G30" i="6" s="1"/>
  <c r="G16" i="3"/>
  <c r="G24" i="3"/>
  <c r="D3" i="3"/>
  <c r="D4" i="3"/>
  <c r="E4" i="3" s="1"/>
  <c r="F4" i="3" s="1"/>
  <c r="D5" i="3"/>
  <c r="D6" i="3"/>
  <c r="D7" i="3"/>
  <c r="D8" i="3"/>
  <c r="E8" i="3" s="1"/>
  <c r="F8" i="3" s="1"/>
  <c r="D9" i="3"/>
  <c r="D10" i="3"/>
  <c r="D11" i="3"/>
  <c r="D12" i="3"/>
  <c r="E12" i="3" s="1"/>
  <c r="F12" i="3" s="1"/>
  <c r="D13" i="3"/>
  <c r="D14" i="3"/>
  <c r="D15" i="3"/>
  <c r="D16" i="3"/>
  <c r="E16" i="3" s="1"/>
  <c r="F16" i="3" s="1"/>
  <c r="D17" i="3"/>
  <c r="D18" i="3"/>
  <c r="D19" i="3"/>
  <c r="D20" i="3"/>
  <c r="E20" i="3" s="1"/>
  <c r="F20" i="3" s="1"/>
  <c r="D21" i="3"/>
  <c r="D22" i="3"/>
  <c r="D23" i="3"/>
  <c r="D24" i="3"/>
  <c r="E24" i="3" s="1"/>
  <c r="F24" i="3" s="1"/>
  <c r="D25" i="3"/>
  <c r="D26" i="3"/>
  <c r="D27" i="3"/>
  <c r="D28" i="3"/>
  <c r="E28" i="3" s="1"/>
  <c r="F28" i="3" s="1"/>
  <c r="D29" i="3"/>
  <c r="D30" i="3"/>
  <c r="D31" i="3"/>
  <c r="D2" i="3"/>
  <c r="G20" i="3" l="1"/>
  <c r="G4" i="3"/>
  <c r="G13" i="3"/>
  <c r="E13" i="3"/>
  <c r="F13" i="3" s="1"/>
  <c r="G12" i="3"/>
  <c r="G10" i="3"/>
  <c r="E10" i="3"/>
  <c r="F10" i="3" s="1"/>
  <c r="G21" i="3"/>
  <c r="E21" i="3"/>
  <c r="F21" i="3" s="1"/>
  <c r="G9" i="3"/>
  <c r="E9" i="3"/>
  <c r="F9" i="3" s="1"/>
  <c r="G8" i="3"/>
  <c r="G7" i="3"/>
  <c r="E7" i="3"/>
  <c r="F7" i="3" s="1"/>
  <c r="G30" i="3"/>
  <c r="E30" i="3"/>
  <c r="F30" i="3" s="1"/>
  <c r="G18" i="3"/>
  <c r="E18" i="3"/>
  <c r="F18" i="3" s="1"/>
  <c r="G6" i="3"/>
  <c r="E6" i="3"/>
  <c r="F6" i="3" s="1"/>
  <c r="G11" i="3"/>
  <c r="E11" i="3"/>
  <c r="F11" i="3" s="1"/>
  <c r="G22" i="3"/>
  <c r="E22" i="3"/>
  <c r="F22" i="3" s="1"/>
  <c r="G2" i="3"/>
  <c r="E2" i="3"/>
  <c r="F2" i="3" s="1"/>
  <c r="G19" i="3"/>
  <c r="E19" i="3"/>
  <c r="F19" i="3" s="1"/>
  <c r="G25" i="3"/>
  <c r="E25" i="3"/>
  <c r="F25" i="3" s="1"/>
  <c r="G31" i="3"/>
  <c r="E31" i="3"/>
  <c r="F31" i="3" s="1"/>
  <c r="G29" i="3"/>
  <c r="E29" i="3"/>
  <c r="F29" i="3" s="1"/>
  <c r="G5" i="3"/>
  <c r="E5" i="3"/>
  <c r="F5" i="3" s="1"/>
  <c r="G27" i="3"/>
  <c r="E27" i="3"/>
  <c r="F27" i="3" s="1"/>
  <c r="G3" i="3"/>
  <c r="E3" i="3"/>
  <c r="F3" i="3" s="1"/>
  <c r="G23" i="3"/>
  <c r="E23" i="3"/>
  <c r="F23" i="3" s="1"/>
  <c r="G17" i="3"/>
  <c r="E17" i="3"/>
  <c r="F17" i="3" s="1"/>
  <c r="G15" i="3"/>
  <c r="E15" i="3"/>
  <c r="F15" i="3" s="1"/>
  <c r="G26" i="3"/>
  <c r="E26" i="3"/>
  <c r="F26" i="3" s="1"/>
  <c r="G14" i="3"/>
  <c r="E14" i="3"/>
  <c r="F14" i="3" s="1"/>
  <c r="G28" i="3"/>
</calcChain>
</file>

<file path=xl/sharedStrings.xml><?xml version="1.0" encoding="utf-8"?>
<sst xmlns="http://schemas.openxmlformats.org/spreadsheetml/2006/main" count="1233" uniqueCount="353">
  <si>
    <t>Champsosaur</t>
  </si>
  <si>
    <t>Hadrosaur</t>
  </si>
  <si>
    <t>Nodosaurus</t>
  </si>
  <si>
    <t>Pachycephalosaur</t>
  </si>
  <si>
    <t>Polyglyphanodon</t>
  </si>
  <si>
    <t>Hesperornis</t>
  </si>
  <si>
    <t>Saniwa</t>
  </si>
  <si>
    <t>Diplodocid</t>
  </si>
  <si>
    <t>Telmatornis</t>
  </si>
  <si>
    <t>Triceratops</t>
  </si>
  <si>
    <t>Tyrannosaurus</t>
  </si>
  <si>
    <t>Xanthusiid</t>
  </si>
  <si>
    <t>Cetacean</t>
  </si>
  <si>
    <t>Insectivore</t>
  </si>
  <si>
    <t>Marsupial</t>
  </si>
  <si>
    <t>Allosaurus</t>
  </si>
  <si>
    <t>Rhamphorhynchoid</t>
  </si>
  <si>
    <t>Cteniogenys</t>
  </si>
  <si>
    <t>Deinonychus</t>
  </si>
  <si>
    <t>Dryosaurus</t>
  </si>
  <si>
    <t>Edaphosaurus</t>
  </si>
  <si>
    <t>Crocodylomorph</t>
  </si>
  <si>
    <t>Melanosaurus</t>
  </si>
  <si>
    <t>Plesiosaur</t>
  </si>
  <si>
    <t>Pteranodon</t>
  </si>
  <si>
    <t>Stegosaurus</t>
  </si>
  <si>
    <t>Taxon</t>
  </si>
  <si>
    <t>Anseriform bird</t>
  </si>
  <si>
    <t>Slope a:</t>
  </si>
  <si>
    <t>Std. error a:</t>
  </si>
  <si>
    <t>t:</t>
  </si>
  <si>
    <t>p (slope):</t>
  </si>
  <si>
    <t>Intercept b:</t>
  </si>
  <si>
    <t>Std. error b:</t>
  </si>
  <si>
    <t>95% bootstrapped confidence intervals (N=1999):</t>
  </si>
  <si>
    <t>Correlation:</t>
  </si>
  <si>
    <t>r:</t>
  </si>
  <si>
    <t>r2:</t>
  </si>
  <si>
    <t>p (uncorr.):</t>
  </si>
  <si>
    <t>Permutation p:</t>
  </si>
  <si>
    <t>Catalogue number</t>
  </si>
  <si>
    <t>Age</t>
  </si>
  <si>
    <t>Body mass estimates (kg)</t>
  </si>
  <si>
    <t>Brontothere</t>
  </si>
  <si>
    <t>Body mass estimate (g)</t>
  </si>
  <si>
    <t>Log(10) Upper MR</t>
  </si>
  <si>
    <t>Log (10) Body mass (g)</t>
  </si>
  <si>
    <t>Log(10) Mass-spec. MR</t>
  </si>
  <si>
    <t>Anthrozous</t>
  </si>
  <si>
    <t>Aotus</t>
  </si>
  <si>
    <t>Ara</t>
  </si>
  <si>
    <t>Columbina</t>
  </si>
  <si>
    <t>Crypturellus</t>
  </si>
  <si>
    <t>Dendrocygna</t>
  </si>
  <si>
    <t>Marmosa</t>
  </si>
  <si>
    <t>Mustela</t>
  </si>
  <si>
    <t>Oceanodroma</t>
  </si>
  <si>
    <t>Ochotona</t>
  </si>
  <si>
    <t>Passer</t>
  </si>
  <si>
    <t>Platypus</t>
  </si>
  <si>
    <t>Rattus</t>
  </si>
  <si>
    <t>Spheniscus</t>
  </si>
  <si>
    <t>Tachyglossus</t>
  </si>
  <si>
    <t>Tenrec</t>
  </si>
  <si>
    <t>Topaza</t>
  </si>
  <si>
    <t>Agama</t>
  </si>
  <si>
    <t>Furcifer</t>
  </si>
  <si>
    <t>Varanus</t>
  </si>
  <si>
    <t>Gavialis</t>
  </si>
  <si>
    <t>Taxon Name</t>
  </si>
  <si>
    <t>Catalogue Number</t>
  </si>
  <si>
    <t>Literature MR</t>
  </si>
  <si>
    <t>(7,9302, 15,484)</t>
  </si>
  <si>
    <t>(-15,073, -5,7432)</t>
  </si>
  <si>
    <t>Fossil</t>
  </si>
  <si>
    <t>Extant</t>
  </si>
  <si>
    <t>Body mass (kg)</t>
  </si>
  <si>
    <t>Body mass (g)</t>
  </si>
  <si>
    <t>Log(10) Body Mass (g)</t>
  </si>
  <si>
    <t>Body mass</t>
  </si>
  <si>
    <t>Correlation Analysis (MR vs. Locomotion)</t>
  </si>
  <si>
    <t>MR</t>
  </si>
  <si>
    <t>Locomotion</t>
  </si>
  <si>
    <t>Correlation Analysis (MR vs. Body mass)</t>
  </si>
  <si>
    <t>Maiasaura peeblesorum #1</t>
  </si>
  <si>
    <t>Maiasaura peeblesorum #2</t>
  </si>
  <si>
    <t>South American Saltasaurid</t>
  </si>
  <si>
    <t>French Titanosaur</t>
  </si>
  <si>
    <t>Heyuannia huangi</t>
  </si>
  <si>
    <t>Mongolian Microtroodontid #1</t>
  </si>
  <si>
    <t>Mongolian Microtroodontid #2</t>
  </si>
  <si>
    <t>Mongolian Troodontid #1</t>
  </si>
  <si>
    <t>Mongolian Troodontid #2</t>
  </si>
  <si>
    <t>Chinese Troodontid</t>
  </si>
  <si>
    <t>North American Troodontid</t>
  </si>
  <si>
    <t>Deinonychus antirrhopus</t>
  </si>
  <si>
    <t>Enanthiornithine</t>
  </si>
  <si>
    <t>Crocodile</t>
  </si>
  <si>
    <t>Ichthyosaurus</t>
  </si>
  <si>
    <t>Lepidosauromorph</t>
  </si>
  <si>
    <t>Sauropod</t>
  </si>
  <si>
    <t>Nodosaur</t>
  </si>
  <si>
    <t xml:space="preserve">Hesperornis </t>
  </si>
  <si>
    <t xml:space="preserve">Saniwa </t>
  </si>
  <si>
    <t xml:space="preserve">Telmatornis </t>
  </si>
  <si>
    <t xml:space="preserve">Triceratops </t>
  </si>
  <si>
    <t xml:space="preserve">Xanthusiid </t>
  </si>
  <si>
    <t xml:space="preserve">Brontothere </t>
  </si>
  <si>
    <t xml:space="preserve">Cetacean </t>
  </si>
  <si>
    <t xml:space="preserve">Insectivore </t>
  </si>
  <si>
    <t xml:space="preserve">Marsupial </t>
  </si>
  <si>
    <t xml:space="preserve">Allosaurus </t>
  </si>
  <si>
    <t>Anseriform Bird</t>
  </si>
  <si>
    <t xml:space="preserve">Cteniogenys </t>
  </si>
  <si>
    <t xml:space="preserve">Dryosaurus </t>
  </si>
  <si>
    <t xml:space="preserve">Edaphosaurus </t>
  </si>
  <si>
    <t xml:space="preserve">Melanosaurus </t>
  </si>
  <si>
    <t xml:space="preserve">Plesiosaur </t>
  </si>
  <si>
    <t xml:space="preserve">Stegosaurus </t>
  </si>
  <si>
    <t>Goniophilid</t>
  </si>
  <si>
    <t>Tissue Type</t>
  </si>
  <si>
    <t>Bone</t>
  </si>
  <si>
    <t>Eggshell</t>
  </si>
  <si>
    <t>Dental tissues</t>
  </si>
  <si>
    <t>Residuals (min, max):</t>
  </si>
  <si>
    <t>(0,55077, 1,9795)</t>
  </si>
  <si>
    <t>(-6,5545, -0,16057)</t>
  </si>
  <si>
    <t>Zero Intercept Slope:</t>
  </si>
  <si>
    <t>PC</t>
  </si>
  <si>
    <t>Eigenvalue</t>
  </si>
  <si>
    <t>% variance</t>
  </si>
  <si>
    <t>MRs (Continuous characters)</t>
  </si>
  <si>
    <t>Thermal Strategy (Categorical characters)</t>
  </si>
  <si>
    <t>Thermal strategies are inferred from Fig. 1d.</t>
  </si>
  <si>
    <t>0= Ectothermy</t>
  </si>
  <si>
    <t>1= Endothermy</t>
  </si>
  <si>
    <t>All tissue PCA</t>
  </si>
  <si>
    <t>Longbone PCA</t>
  </si>
  <si>
    <r>
      <t xml:space="preserve">Telmatornis </t>
    </r>
    <r>
      <rPr>
        <sz val="11"/>
        <color theme="1"/>
        <rFont val="Calibri Light"/>
        <family val="2"/>
        <scheme val="major"/>
      </rPr>
      <t>(scored as Charadriform bird)</t>
    </r>
  </si>
  <si>
    <t>Raman band identification</t>
  </si>
  <si>
    <t>Instrument uncertainty</t>
  </si>
  <si>
    <t>Band assignment</t>
  </si>
  <si>
    <t>2 cm-1</t>
  </si>
  <si>
    <t>C-S in thiols; S-S in disulfide bridges</t>
  </si>
  <si>
    <t>C-S in thioethers, S-heterocycles</t>
  </si>
  <si>
    <t>C-S in thioethers, S-heterocycles; (N-C=O bend)</t>
  </si>
  <si>
    <t>C-N bend</t>
  </si>
  <si>
    <t>N-H stretch</t>
  </si>
  <si>
    <t>C-H out-of-plane wagging</t>
  </si>
  <si>
    <t>Aromatic ring stretch</t>
  </si>
  <si>
    <t>C-O stretch</t>
  </si>
  <si>
    <t>C-O-C stretch in ethers and O-heterocycles</t>
  </si>
  <si>
    <t>C-C-N bending, C-N stretch, N-H bend in amide III</t>
  </si>
  <si>
    <t>(Metal) N-heterocycle ring vibration</t>
  </si>
  <si>
    <t>C-N stretch</t>
  </si>
  <si>
    <t>(Metal) N-heterocycle ring vibration, C-H antisymmetric deformation</t>
  </si>
  <si>
    <t>C-H antisymmetric deformation</t>
  </si>
  <si>
    <t>C=C stretch in (metal) N-heterocycle ring</t>
  </si>
  <si>
    <t>Pyridine-like ring stretch</t>
  </si>
  <si>
    <t>N-heterocycle ring stretch</t>
  </si>
  <si>
    <t>C-O stretch in carbonyls, ethers, esters, O-heterocycles</t>
  </si>
  <si>
    <t xml:space="preserve">C=O stretch in trans-amide </t>
  </si>
  <si>
    <t xml:space="preserve">C=O stretch in cis-amide </t>
  </si>
  <si>
    <t>Band assignments are based on Wiemann et al. 2018, 2020.</t>
  </si>
  <si>
    <t>Sediment</t>
  </si>
  <si>
    <t>Lithology</t>
  </si>
  <si>
    <t>YPM IP 5805</t>
  </si>
  <si>
    <t>Black Shale</t>
  </si>
  <si>
    <t>YPM IP 5867</t>
  </si>
  <si>
    <t>YPM IP 5866</t>
  </si>
  <si>
    <t>Sandstone</t>
  </si>
  <si>
    <t>YPM VP PU 23464</t>
  </si>
  <si>
    <t>Mudstone</t>
  </si>
  <si>
    <t>YPM VP PU 22523</t>
  </si>
  <si>
    <t>STIPB E360</t>
  </si>
  <si>
    <t>Limestone</t>
  </si>
  <si>
    <t>NMNS CYN-2004-DINO-05</t>
  </si>
  <si>
    <t>YPM VP PU 023259</t>
  </si>
  <si>
    <t>AMNH 3015</t>
  </si>
  <si>
    <t>IGM 100/1339</t>
  </si>
  <si>
    <t>MAE 14-40</t>
  </si>
  <si>
    <t>AMNH FARB 6631</t>
  </si>
  <si>
    <t>Limestone/Mudstone</t>
  </si>
  <si>
    <t>IGM 100/1003</t>
  </si>
  <si>
    <t>IGM 100/1323</t>
  </si>
  <si>
    <t>YPM PU 21158</t>
  </si>
  <si>
    <r>
      <t xml:space="preserve">MC </t>
    </r>
    <r>
      <rPr>
        <i/>
        <sz val="11"/>
        <color theme="1"/>
        <rFont val="Calibri Light"/>
        <family val="2"/>
        <scheme val="major"/>
      </rPr>
      <t>in vivo</t>
    </r>
  </si>
  <si>
    <r>
      <t xml:space="preserve">(S+N)/Amide = MC </t>
    </r>
    <r>
      <rPr>
        <b/>
        <i/>
        <sz val="11"/>
        <color theme="1"/>
        <rFont val="Calibri Light"/>
        <family val="2"/>
        <scheme val="major"/>
      </rPr>
      <t>in vivo</t>
    </r>
  </si>
  <si>
    <t>Spearman ranks correlation</t>
  </si>
  <si>
    <t>log MR (mL O2 * 1/h * 1/g)</t>
  </si>
  <si>
    <t>log Body mass (g)</t>
  </si>
  <si>
    <t>MC in vivo = (S-crosslinks + N-crosslinks)/amide [normalized spectral intensities]</t>
  </si>
  <si>
    <t>Literature MRs [mL O2 * 1/h * 1/g]</t>
  </si>
  <si>
    <t>Pearson's r</t>
  </si>
  <si>
    <t>r2</t>
  </si>
  <si>
    <t>Spearman ranks = rs</t>
  </si>
  <si>
    <r>
      <t>Extant taxa: spectral MC</t>
    </r>
    <r>
      <rPr>
        <b/>
        <i/>
        <sz val="11"/>
        <color theme="1"/>
        <rFont val="Calibri Light"/>
        <family val="2"/>
        <scheme val="major"/>
      </rPr>
      <t xml:space="preserve"> in vivo</t>
    </r>
    <r>
      <rPr>
        <b/>
        <sz val="11"/>
        <color theme="1"/>
        <rFont val="Calibri Light"/>
        <family val="2"/>
        <scheme val="major"/>
      </rPr>
      <t xml:space="preserve"> versus literature MRs</t>
    </r>
  </si>
  <si>
    <t>Log/Log plot for all modern and fossil taxa</t>
  </si>
  <si>
    <t>log mass-specific MR [mL O2 * 1/h]</t>
  </si>
  <si>
    <t>log Body mass [g]</t>
  </si>
  <si>
    <t>Endothermy confidence interval</t>
  </si>
  <si>
    <t>MR [mL O2 * 1/h * 1/g]</t>
  </si>
  <si>
    <t>Energetic cost of locomotor strategy [categorical characters]</t>
  </si>
  <si>
    <t>Body mass [kg]</t>
  </si>
  <si>
    <r>
      <t xml:space="preserve">Fossil signal calibration: MC </t>
    </r>
    <r>
      <rPr>
        <b/>
        <i/>
        <sz val="11"/>
        <color theme="1"/>
        <rFont val="Calibri Light"/>
        <family val="2"/>
        <scheme val="major"/>
      </rPr>
      <t>in vivo</t>
    </r>
    <r>
      <rPr>
        <b/>
        <sz val="11"/>
        <color theme="1"/>
        <rFont val="Calibri Light"/>
        <family val="2"/>
        <scheme val="major"/>
      </rPr>
      <t xml:space="preserve"> versus literature MRs</t>
    </r>
  </si>
  <si>
    <r>
      <t xml:space="preserve">(S+N)/Amide [normalized spectral intensities] = MC </t>
    </r>
    <r>
      <rPr>
        <b/>
        <i/>
        <sz val="11"/>
        <color theme="1"/>
        <rFont val="Calibri Light"/>
        <family val="2"/>
        <scheme val="major"/>
      </rPr>
      <t>in vivo</t>
    </r>
  </si>
  <si>
    <t>MRs [mL O2 * 1/h * 1/g]</t>
  </si>
  <si>
    <t>Upper MR [mL O2 * 1/h * 1/g]</t>
  </si>
  <si>
    <t>Mass-spec. Upper MR [mL O2 * 1/h]</t>
  </si>
  <si>
    <r>
      <t xml:space="preserve">(S+N)/Amide = MC </t>
    </r>
    <r>
      <rPr>
        <b/>
        <i/>
        <sz val="11"/>
        <color theme="1"/>
        <rFont val="Calibri Light"/>
        <family val="2"/>
        <scheme val="major"/>
      </rPr>
      <t xml:space="preserve">in vivo </t>
    </r>
    <r>
      <rPr>
        <b/>
        <sz val="11"/>
        <color theme="1"/>
        <rFont val="Calibri Light"/>
        <family val="2"/>
        <scheme val="major"/>
      </rPr>
      <t>[normalized spectral intensities]</t>
    </r>
  </si>
  <si>
    <t>Literature MR [mL O2 * 1/h * 1/g]</t>
  </si>
  <si>
    <t>Corrected MR [mL O2 * 1/h * 1/g]</t>
  </si>
  <si>
    <t>Calculated MRs [mL O2 * 1/h * 1/g]</t>
  </si>
  <si>
    <t>Mass-spec. MR [ mL O2 * 1/h]</t>
  </si>
  <si>
    <t>Energetic cost of locomotor strategies (0,1,2)</t>
  </si>
  <si>
    <t>Please see also the tab 'Statistics'.</t>
  </si>
  <si>
    <t>Metabolic rate [mL O2 * 1/h * 1/g]</t>
  </si>
  <si>
    <t>Bold font: taxa used for calibration.</t>
  </si>
  <si>
    <t>The number of bars under the curve is determined by the software and not adjustable.</t>
  </si>
  <si>
    <t>MR literature source</t>
  </si>
  <si>
    <t xml:space="preserve">Inferred from Taylor et al. 1981, Koteja et al. 1991, </t>
  </si>
  <si>
    <t>Inferred from relatives in Legendre et al. 2016, Dupoe et al. 2017</t>
  </si>
  <si>
    <t>Inferred from relatives in Legendre et al. 2016, Cano &amp; Nicieza 2006</t>
  </si>
  <si>
    <t>Inferred from Worthy 2013</t>
  </si>
  <si>
    <t>Inferred from relatives in Legendre et al. 2016, Pinowski &amp; Kendeigh 2012, Bennet &amp; Nagy 1977</t>
  </si>
  <si>
    <t>Inferred from Weibel et al. 2004, Taylor et al. 1981, Koteja et al. 1991</t>
  </si>
  <si>
    <t>Inferred from Mc Kechny &amp; Wolf 2004, Koteja et al. 1991, Legendre et al. 2016</t>
  </si>
  <si>
    <t>YPM VP 4944</t>
  </si>
  <si>
    <t>Jurassic</t>
  </si>
  <si>
    <t>YPM VP 902</t>
  </si>
  <si>
    <t>Cretaceous</t>
  </si>
  <si>
    <t>YPM VP 9150</t>
  </si>
  <si>
    <t>YPM VP 7858</t>
  </si>
  <si>
    <t>YPM VP 5220</t>
  </si>
  <si>
    <t>YPM VP 7324</t>
  </si>
  <si>
    <t>YPM VP PU 014686</t>
  </si>
  <si>
    <t>Permian</t>
  </si>
  <si>
    <t>YPM VP 065732</t>
  </si>
  <si>
    <t>YPM VP PU 21801</t>
  </si>
  <si>
    <t>Tertiary</t>
  </si>
  <si>
    <t>YPM VP 065733</t>
  </si>
  <si>
    <t>YPM VP 002271</t>
  </si>
  <si>
    <t>YPM VP 11122</t>
  </si>
  <si>
    <t>YPM VP 53059</t>
  </si>
  <si>
    <t>YPM VP PU 14645</t>
  </si>
  <si>
    <t>YPM VP PU 14556</t>
  </si>
  <si>
    <t>YPM VZ ORN 137085</t>
  </si>
  <si>
    <t>YPM VZ ORN 84773</t>
  </si>
  <si>
    <t>YPM VZ MAM 1503</t>
  </si>
  <si>
    <t>YPM VZ MAM 6545</t>
  </si>
  <si>
    <t>YPM VZ ORN 102518</t>
  </si>
  <si>
    <t>YPM VZ ORN 84805</t>
  </si>
  <si>
    <t>YPM VZ MAM 12712</t>
  </si>
  <si>
    <t>YPM VZ MAM 15091</t>
  </si>
  <si>
    <t>YPM VZ ORN 109108</t>
  </si>
  <si>
    <t>YPM VZ MAM 14835</t>
  </si>
  <si>
    <t>YPM VZ ORN 109464</t>
  </si>
  <si>
    <t>YPM VZ MAM 3932</t>
  </si>
  <si>
    <t>YPM VZ MAM 6589</t>
  </si>
  <si>
    <t>YPM VZ ORN 103791</t>
  </si>
  <si>
    <t>YPM VZ MAM 6799</t>
  </si>
  <si>
    <t>YPM VZ MAM 4170</t>
  </si>
  <si>
    <t>YPM VZ ORN 101486</t>
  </si>
  <si>
    <t>Quaternary</t>
  </si>
  <si>
    <t>To be catalogued</t>
  </si>
  <si>
    <t>Cat. no. to be added</t>
  </si>
  <si>
    <t>Cat. no. to be added = Specimen is catalogued, and the catalogue number will be added before publication (COVID-19 access restrictions apply).</t>
  </si>
  <si>
    <t>Bos*</t>
  </si>
  <si>
    <t>Chironectes*</t>
  </si>
  <si>
    <t>Iguana*</t>
  </si>
  <si>
    <t>Puma*</t>
  </si>
  <si>
    <t>(7.061, 12.815)</t>
  </si>
  <si>
    <t>(-11.858, -4.923)</t>
  </si>
  <si>
    <t>Ordinary Least Squares Regression</t>
  </si>
  <si>
    <r>
      <t xml:space="preserve">MC </t>
    </r>
    <r>
      <rPr>
        <i/>
        <sz val="11"/>
        <color theme="1"/>
        <rFont val="Calibri Light"/>
        <family val="2"/>
        <scheme val="major"/>
      </rPr>
      <t>in vivo</t>
    </r>
    <r>
      <rPr>
        <sz val="11"/>
        <color theme="1"/>
        <rFont val="Calibri Light"/>
        <family val="2"/>
        <scheme val="major"/>
      </rPr>
      <t xml:space="preserve"> (p(uncorrelated))</t>
    </r>
  </si>
  <si>
    <t>Literature MR (Spearman rs)</t>
  </si>
  <si>
    <t>Calculated MR (regression incl. *taxa)</t>
  </si>
  <si>
    <t>Calculated MR (regression excl. *taxa)</t>
  </si>
  <si>
    <r>
      <t xml:space="preserve">Ordinary Least Squares Regression (Initial data set, n=21, </t>
    </r>
    <r>
      <rPr>
        <b/>
        <sz val="11"/>
        <color rgb="FF0070C0"/>
        <rFont val="Calibri Light"/>
        <family val="2"/>
        <scheme val="major"/>
      </rPr>
      <t>excl. *taxa</t>
    </r>
    <r>
      <rPr>
        <b/>
        <sz val="11"/>
        <color theme="1"/>
        <rFont val="Calibri Light"/>
        <family val="2"/>
        <scheme val="major"/>
      </rPr>
      <t>)</t>
    </r>
  </si>
  <si>
    <r>
      <t xml:space="preserve">Ordinary Least Squares Regression (Initial data set, n=25, </t>
    </r>
    <r>
      <rPr>
        <b/>
        <sz val="11"/>
        <color rgb="FF0070C0"/>
        <rFont val="Calibri Light"/>
        <family val="2"/>
        <scheme val="major"/>
      </rPr>
      <t>incl. *taxa</t>
    </r>
    <r>
      <rPr>
        <b/>
        <sz val="11"/>
        <color theme="1"/>
        <rFont val="Calibri Light"/>
        <family val="2"/>
        <scheme val="major"/>
      </rPr>
      <t>)</t>
    </r>
  </si>
  <si>
    <t>Corrected MR [mL O2 * 1/h * 1/g] (excl. *taxa)</t>
  </si>
  <si>
    <t>log MR (p(uncorrelated))</t>
  </si>
  <si>
    <t>log Body mass (Spearman rs)</t>
  </si>
  <si>
    <t>(0.97633, 1.0461)</t>
  </si>
  <si>
    <t>(0.54638, 0.79441)</t>
  </si>
  <si>
    <r>
      <t>Gavialis</t>
    </r>
    <r>
      <rPr>
        <sz val="11"/>
        <color theme="1"/>
        <rFont val="Calibri Light"/>
        <family val="2"/>
        <scheme val="major"/>
      </rPr>
      <t xml:space="preserve"> (juvenile)</t>
    </r>
  </si>
  <si>
    <t>MR (Pearson's r)</t>
  </si>
  <si>
    <t>Locomotion (p(uncorrelated))</t>
  </si>
  <si>
    <t>Body mass (p(uncorrelated))</t>
  </si>
  <si>
    <t>Correlation Analysis (MR vs. Locomotion): Fossils only</t>
  </si>
  <si>
    <t>Correlation Analysis (MR vs. Body mass): Fossils only</t>
  </si>
  <si>
    <t>Correlation Analysis (MR vs. Locomotion): Extant taxa only</t>
  </si>
  <si>
    <t>Correlation Analysis (MR vs. Body mass): Extant taxa only</t>
  </si>
  <si>
    <t>0.0016287 (significant)</t>
  </si>
  <si>
    <t>0.019793 (significant)</t>
  </si>
  <si>
    <t>0.039075 (significant)</t>
  </si>
  <si>
    <t>Correlation analysis for modern &amp; fossil taxa: MR versus locomotor strategy</t>
  </si>
  <si>
    <t>Correlation analysis for modern &amp; fossil taxa: MR versus body mass</t>
  </si>
  <si>
    <r>
      <t xml:space="preserve">Gavialis </t>
    </r>
    <r>
      <rPr>
        <sz val="11"/>
        <color theme="1"/>
        <rFont val="Calibri Light"/>
        <family val="2"/>
        <scheme val="major"/>
      </rPr>
      <t>(juvenile)</t>
    </r>
  </si>
  <si>
    <t>Added Uncertainty (+1.2)</t>
  </si>
  <si>
    <r>
      <t xml:space="preserve">Chironectes </t>
    </r>
    <r>
      <rPr>
        <b/>
        <sz val="11"/>
        <color theme="1"/>
        <rFont val="Calibri Light"/>
        <family val="2"/>
        <scheme val="major"/>
      </rPr>
      <t>(Mammal, endotherm)</t>
    </r>
  </si>
  <si>
    <r>
      <t xml:space="preserve">Iguana </t>
    </r>
    <r>
      <rPr>
        <b/>
        <sz val="11"/>
        <color theme="1"/>
        <rFont val="Calibri Light"/>
        <family val="2"/>
        <scheme val="major"/>
      </rPr>
      <t>(Squamate, ectotherm)</t>
    </r>
  </si>
  <si>
    <t>Metatarsal</t>
  </si>
  <si>
    <t>Rib</t>
  </si>
  <si>
    <t>Ulna</t>
  </si>
  <si>
    <t>Vertebra</t>
  </si>
  <si>
    <t>Femur</t>
  </si>
  <si>
    <t>Skull</t>
  </si>
  <si>
    <t>Added during Revision (scaled: +0.3)</t>
  </si>
  <si>
    <t>Non-avian ornithodirans (n=13)</t>
  </si>
  <si>
    <t>Calculated MR (mL O2 * 1/h * 1/g)</t>
  </si>
  <si>
    <t>Crown mammals (n=16)</t>
  </si>
  <si>
    <t>Crown birds (n=10)</t>
  </si>
  <si>
    <t>Crown lepidosaurs (n=11)</t>
  </si>
  <si>
    <t>Spearman ranks</t>
  </si>
  <si>
    <t>p</t>
  </si>
  <si>
    <t>0.79108 (non-significant)</t>
  </si>
  <si>
    <t xml:space="preserve">Correlation analysis (Oxygen levels versus fossil MCin vivo) </t>
  </si>
  <si>
    <t>Atmospheric oxygen level (low=1 to high=3)</t>
  </si>
  <si>
    <t>Regression of fossil metabolic rates and body mass estimates: data points are labelled by period</t>
  </si>
  <si>
    <t>Residual plot for the regression shown above: taxa do not group by period/concentration of atmospheric oxygen</t>
  </si>
  <si>
    <t>Violin plot of MCin vivo values (left) and metabolic rates (right) at different levels of atmospheric oxygen (fossils only)</t>
  </si>
  <si>
    <t>Alternative tree 1</t>
  </si>
  <si>
    <t>Alternative tree 2</t>
  </si>
  <si>
    <t>(This confidence interval is based on all data points plotted and does not equal the 95% confidence interval for endothermy shown in Fig. 1d)</t>
  </si>
  <si>
    <t>Specimen details are published as part of  Wiemann et al. 2020.</t>
  </si>
  <si>
    <t>Tissue</t>
  </si>
  <si>
    <t>Ontogenetic stage</t>
  </si>
  <si>
    <t>Adult</t>
  </si>
  <si>
    <t>Juvenile</t>
  </si>
  <si>
    <t>Femur fragment</t>
  </si>
  <si>
    <t>Humerus fragment</t>
  </si>
  <si>
    <t>Alternative tree 3</t>
  </si>
  <si>
    <t>Data set before the revisions</t>
  </si>
  <si>
    <t>Phylogenetically corrected and regular regression of all data points. Notice that the data point colors label fossil and extant taxa.</t>
  </si>
  <si>
    <t>Raman assignments:</t>
  </si>
  <si>
    <t>FT IR assignments:</t>
  </si>
  <si>
    <r>
      <t>Lambert, J. B., Shurvell, H. F., Lightner, D. A., &amp; Cooks, R. G. (1987). </t>
    </r>
    <r>
      <rPr>
        <i/>
        <sz val="11"/>
        <rFont val="Calibri Light"/>
        <family val="2"/>
        <scheme val="major"/>
      </rPr>
      <t>Introduction to organic spectroscopy</t>
    </r>
    <r>
      <rPr>
        <sz val="11"/>
        <rFont val="Calibri Light"/>
        <family val="2"/>
        <scheme val="major"/>
      </rPr>
      <t>. Macmillan Publishing Company, 454.</t>
    </r>
  </si>
  <si>
    <r>
      <t>Chukanov, N. V. (2014). IR spectra of minerals and reference samples data. In </t>
    </r>
    <r>
      <rPr>
        <i/>
        <sz val="11"/>
        <rFont val="Calibri Light"/>
        <family val="2"/>
        <scheme val="major"/>
      </rPr>
      <t>Infrared spectra of mineral species</t>
    </r>
    <r>
      <rPr>
        <sz val="11"/>
        <rFont val="Calibri Light"/>
        <family val="2"/>
        <scheme val="major"/>
      </rPr>
      <t> (pp. 21-1701). Springer, Dordrecht.</t>
    </r>
  </si>
  <si>
    <t xml:space="preserve">Raman and FT-IR band assignments beyond the organic fingerprint region (not analyzed in this paper). </t>
  </si>
  <si>
    <t>Raman band assignments beyond the organic fingerprint region can be found in Wiemann et al. 2020, Science Advances.</t>
  </si>
  <si>
    <t>All currently uncatalogued specimens are housed at the Yale Peabody Museum and are in the process of being catalogued.</t>
  </si>
  <si>
    <t>All uncatalogued specimens are housed at the Yale Peabody Museum.</t>
  </si>
  <si>
    <t>Odaxosaurus</t>
  </si>
  <si>
    <t>Odaxosaurus (scored as anguid lizard)</t>
  </si>
  <si>
    <t xml:space="preserve">Odaxosaurus </t>
  </si>
  <si>
    <t>Added during Revision*: Scaled (+ 0.3)</t>
  </si>
  <si>
    <t xml:space="preserve">*Taxon added to the data set during revision: separately analyzed data set (spectra were collected with a different objective resulting in a different geometry of the light path) required scaling (+ 0.3, established via standard) to match the initial data set </t>
  </si>
  <si>
    <t>Legendre et al. 2016, Bundle et al. 1999</t>
  </si>
  <si>
    <r>
      <rPr>
        <b/>
        <sz val="11"/>
        <color theme="1"/>
        <rFont val="Calibri Light"/>
        <family val="2"/>
        <scheme val="major"/>
      </rPr>
      <t>Additional note:</t>
    </r>
    <r>
      <rPr>
        <sz val="11"/>
        <color theme="1"/>
        <rFont val="Calibri Light"/>
        <family val="2"/>
        <scheme val="major"/>
      </rPr>
      <t xml:space="preserve"> All samples were surface-cleaned with 70% EtOH (aq). Bond vibrations in residual ethanol and water (O-H) can contribute signal between 1800 and 2500, and 3000-3600 cm-1.</t>
    </r>
  </si>
  <si>
    <t>Vertebral fragment</t>
  </si>
  <si>
    <t>Palaeophis</t>
  </si>
  <si>
    <t>Palaeophis (scored as Serpentes)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</si>
</sst>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i/>
      <sz val="11"/>
      <name val="Calibri Light"/>
      <family val="2"/>
      <scheme val="major"/>
    </font>
    <font>
      <b/>
      <i/>
      <sz val="11"/>
      <name val="Calibri Light"/>
      <family val="2"/>
      <scheme val="major"/>
    </font>
    <font>
      <b/>
      <sz val="11"/>
      <color rgb="FF0070C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5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7FFFF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2" fontId="4" fillId="0" borderId="6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/>
    <xf numFmtId="0" fontId="4" fillId="0" borderId="10" xfId="0" applyFont="1" applyBorder="1"/>
    <xf numFmtId="2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5" fillId="0" borderId="5" xfId="0" applyFont="1" applyFill="1" applyBorder="1"/>
    <xf numFmtId="0" fontId="4" fillId="0" borderId="6" xfId="0" applyFont="1" applyBorder="1"/>
    <xf numFmtId="2" fontId="4" fillId="0" borderId="7" xfId="0" applyNumberFormat="1" applyFont="1" applyBorder="1" applyAlignment="1">
      <alignment horizontal="center"/>
    </xf>
    <xf numFmtId="0" fontId="3" fillId="0" borderId="8" xfId="0" applyFont="1" applyFill="1" applyBorder="1"/>
    <xf numFmtId="0" fontId="4" fillId="0" borderId="0" xfId="0" applyFont="1" applyBorder="1"/>
    <xf numFmtId="2" fontId="4" fillId="0" borderId="9" xfId="0" applyNumberFormat="1" applyFont="1" applyBorder="1" applyAlignment="1">
      <alignment horizontal="center"/>
    </xf>
    <xf numFmtId="0" fontId="5" fillId="0" borderId="8" xfId="0" applyFont="1" applyFill="1" applyBorder="1"/>
    <xf numFmtId="0" fontId="4" fillId="0" borderId="11" xfId="0" applyFont="1" applyBorder="1"/>
    <xf numFmtId="2" fontId="4" fillId="0" borderId="12" xfId="0" applyNumberFormat="1" applyFont="1" applyBorder="1" applyAlignment="1">
      <alignment horizontal="center"/>
    </xf>
    <xf numFmtId="0" fontId="4" fillId="0" borderId="5" xfId="0" applyFont="1" applyBorder="1"/>
    <xf numFmtId="0" fontId="5" fillId="0" borderId="13" xfId="0" applyFont="1" applyFill="1" applyBorder="1"/>
    <xf numFmtId="0" fontId="3" fillId="0" borderId="14" xfId="0" applyFont="1" applyFill="1" applyBorder="1"/>
    <xf numFmtId="0" fontId="7" fillId="0" borderId="14" xfId="0" applyFont="1" applyFill="1" applyBorder="1"/>
    <xf numFmtId="0" fontId="8" fillId="0" borderId="14" xfId="0" applyFont="1" applyFill="1" applyBorder="1"/>
    <xf numFmtId="0" fontId="5" fillId="0" borderId="14" xfId="0" applyFont="1" applyFill="1" applyBorder="1"/>
    <xf numFmtId="0" fontId="8" fillId="0" borderId="15" xfId="0" applyFont="1" applyFill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2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9" xfId="0" applyFont="1" applyBorder="1"/>
    <xf numFmtId="11" fontId="4" fillId="0" borderId="9" xfId="0" applyNumberFormat="1" applyFont="1" applyBorder="1"/>
    <xf numFmtId="0" fontId="4" fillId="0" borderId="12" xfId="0" applyFont="1" applyBorder="1"/>
    <xf numFmtId="0" fontId="2" fillId="0" borderId="8" xfId="0" applyFont="1" applyBorder="1"/>
    <xf numFmtId="0" fontId="2" fillId="0" borderId="0" xfId="0" applyFont="1" applyBorder="1"/>
    <xf numFmtId="0" fontId="9" fillId="0" borderId="8" xfId="0" applyFont="1" applyBorder="1"/>
    <xf numFmtId="0" fontId="9" fillId="0" borderId="0" xfId="0" applyFont="1" applyBorder="1"/>
    <xf numFmtId="16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3" xfId="0" applyFont="1" applyFill="1" applyBorder="1"/>
    <xf numFmtId="0" fontId="6" fillId="0" borderId="14" xfId="0" applyFont="1" applyFill="1" applyBorder="1"/>
    <xf numFmtId="0" fontId="6" fillId="0" borderId="15" xfId="0" applyFont="1" applyFill="1" applyBorder="1"/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/>
    <xf numFmtId="0" fontId="4" fillId="0" borderId="13" xfId="0" applyFont="1" applyBorder="1"/>
    <xf numFmtId="0" fontId="2" fillId="2" borderId="2" xfId="0" applyFont="1" applyFill="1" applyBorder="1" applyAlignment="1">
      <alignment horizontal="left" vertical="center"/>
    </xf>
    <xf numFmtId="0" fontId="0" fillId="2" borderId="3" xfId="0" applyFill="1" applyBorder="1"/>
    <xf numFmtId="0" fontId="0" fillId="2" borderId="4" xfId="0" applyFill="1" applyBorder="1"/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4" fillId="0" borderId="13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0" fillId="0" borderId="0" xfId="0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65" fontId="4" fillId="0" borderId="14" xfId="0" applyNumberFormat="1" applyFont="1" applyBorder="1" applyAlignment="1">
      <alignment horizontal="center"/>
    </xf>
    <xf numFmtId="165" fontId="4" fillId="0" borderId="1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5" fillId="0" borderId="8" xfId="0" applyFont="1" applyBorder="1"/>
    <xf numFmtId="0" fontId="5" fillId="0" borderId="0" xfId="0" applyFont="1" applyBorder="1"/>
    <xf numFmtId="0" fontId="4" fillId="0" borderId="2" xfId="0" applyFont="1" applyBorder="1"/>
    <xf numFmtId="11" fontId="0" fillId="0" borderId="0" xfId="0" applyNumberFormat="1"/>
    <xf numFmtId="11" fontId="4" fillId="0" borderId="7" xfId="0" applyNumberFormat="1" applyFont="1" applyBorder="1"/>
    <xf numFmtId="11" fontId="9" fillId="0" borderId="0" xfId="0" applyNumberFormat="1" applyFont="1" applyBorder="1"/>
    <xf numFmtId="0" fontId="7" fillId="0" borderId="8" xfId="0" applyFont="1" applyFill="1" applyBorder="1"/>
    <xf numFmtId="0" fontId="8" fillId="0" borderId="8" xfId="0" applyFont="1" applyFill="1" applyBorder="1"/>
    <xf numFmtId="0" fontId="6" fillId="0" borderId="8" xfId="0" applyFont="1" applyFill="1" applyBorder="1"/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8" fillId="0" borderId="10" xfId="0" applyFont="1" applyFill="1" applyBorder="1"/>
    <xf numFmtId="3" fontId="0" fillId="0" borderId="0" xfId="0" applyNumberFormat="1"/>
    <xf numFmtId="3" fontId="4" fillId="0" borderId="9" xfId="0" applyNumberFormat="1" applyFont="1" applyBorder="1"/>
    <xf numFmtId="3" fontId="4" fillId="0" borderId="12" xfId="0" applyNumberFormat="1" applyFont="1" applyBorder="1"/>
    <xf numFmtId="165" fontId="0" fillId="0" borderId="0" xfId="0" applyNumberFormat="1"/>
    <xf numFmtId="0" fontId="9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4" fillId="0" borderId="0" xfId="0" applyNumberFormat="1" applyFont="1" applyBorder="1"/>
    <xf numFmtId="3" fontId="0" fillId="0" borderId="0" xfId="0" applyNumberFormat="1" applyBorder="1"/>
    <xf numFmtId="0" fontId="6" fillId="0" borderId="8" xfId="0" applyFont="1" applyBorder="1" applyAlignment="1">
      <alignment horizontal="left"/>
    </xf>
    <xf numFmtId="3" fontId="4" fillId="0" borderId="13" xfId="0" applyNumberFormat="1" applyFont="1" applyBorder="1"/>
    <xf numFmtId="3" fontId="4" fillId="0" borderId="14" xfId="0" applyNumberFormat="1" applyFont="1" applyBorder="1"/>
    <xf numFmtId="3" fontId="4" fillId="0" borderId="15" xfId="0" applyNumberFormat="1" applyFont="1" applyBorder="1"/>
    <xf numFmtId="1" fontId="4" fillId="0" borderId="16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0" xfId="0" applyFont="1"/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/>
    </xf>
    <xf numFmtId="0" fontId="3" fillId="0" borderId="8" xfId="0" applyFont="1" applyBorder="1"/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Fill="1" applyBorder="1"/>
    <xf numFmtId="0" fontId="4" fillId="0" borderId="5" xfId="0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0" fontId="2" fillId="4" borderId="32" xfId="0" applyFont="1" applyFill="1" applyBorder="1" applyAlignment="1">
      <alignment horizontal="left" vertical="center"/>
    </xf>
    <xf numFmtId="0" fontId="0" fillId="4" borderId="32" xfId="0" applyFill="1" applyBorder="1"/>
    <xf numFmtId="0" fontId="2" fillId="4" borderId="32" xfId="0" applyFont="1" applyFill="1" applyBorder="1"/>
    <xf numFmtId="0" fontId="4" fillId="4" borderId="32" xfId="0" applyFont="1" applyFill="1" applyBorder="1"/>
    <xf numFmtId="11" fontId="4" fillId="4" borderId="32" xfId="0" applyNumberFormat="1" applyFont="1" applyFill="1" applyBorder="1"/>
    <xf numFmtId="0" fontId="9" fillId="4" borderId="32" xfId="0" applyFont="1" applyFill="1" applyBorder="1"/>
    <xf numFmtId="0" fontId="4" fillId="0" borderId="32" xfId="0" applyFont="1" applyBorder="1"/>
    <xf numFmtId="0" fontId="5" fillId="0" borderId="32" xfId="0" applyFont="1" applyBorder="1" applyAlignment="1">
      <alignment horizontal="right"/>
    </xf>
    <xf numFmtId="0" fontId="2" fillId="0" borderId="32" xfId="0" applyFont="1" applyBorder="1"/>
    <xf numFmtId="0" fontId="4" fillId="0" borderId="32" xfId="0" applyFont="1" applyBorder="1" applyAlignment="1">
      <alignment horizontal="right"/>
    </xf>
    <xf numFmtId="0" fontId="4" fillId="0" borderId="32" xfId="0" applyFont="1" applyFill="1" applyBorder="1"/>
    <xf numFmtId="0" fontId="4" fillId="0" borderId="32" xfId="0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9" fillId="0" borderId="32" xfId="0" applyNumberFormat="1" applyFont="1" applyBorder="1" applyAlignment="1">
      <alignment horizontal="right"/>
    </xf>
    <xf numFmtId="0" fontId="9" fillId="0" borderId="32" xfId="0" applyFont="1" applyFill="1" applyBorder="1" applyAlignment="1">
      <alignment horizontal="right"/>
    </xf>
    <xf numFmtId="11" fontId="4" fillId="0" borderId="32" xfId="0" applyNumberFormat="1" applyFont="1" applyBorder="1" applyAlignment="1">
      <alignment horizontal="right"/>
    </xf>
    <xf numFmtId="0" fontId="4" fillId="0" borderId="36" xfId="0" applyFont="1" applyBorder="1"/>
    <xf numFmtId="11" fontId="4" fillId="0" borderId="37" xfId="0" applyNumberFormat="1" applyFont="1" applyBorder="1"/>
    <xf numFmtId="0" fontId="2" fillId="0" borderId="36" xfId="0" applyFont="1" applyBorder="1"/>
    <xf numFmtId="0" fontId="4" fillId="0" borderId="37" xfId="0" applyFont="1" applyBorder="1"/>
    <xf numFmtId="0" fontId="4" fillId="0" borderId="36" xfId="0" applyFont="1" applyFill="1" applyBorder="1"/>
    <xf numFmtId="0" fontId="4" fillId="0" borderId="37" xfId="0" applyFont="1" applyFill="1" applyBorder="1"/>
    <xf numFmtId="0" fontId="3" fillId="0" borderId="36" xfId="0" applyFont="1" applyBorder="1"/>
    <xf numFmtId="0" fontId="2" fillId="0" borderId="36" xfId="0" applyFont="1" applyFill="1" applyBorder="1"/>
    <xf numFmtId="0" fontId="4" fillId="0" borderId="38" xfId="0" applyFont="1" applyBorder="1"/>
    <xf numFmtId="0" fontId="4" fillId="0" borderId="39" xfId="0" applyFont="1" applyBorder="1" applyAlignment="1">
      <alignment horizontal="right"/>
    </xf>
    <xf numFmtId="0" fontId="4" fillId="0" borderId="39" xfId="0" applyFont="1" applyBorder="1"/>
    <xf numFmtId="0" fontId="4" fillId="0" borderId="40" xfId="0" applyFont="1" applyBorder="1"/>
    <xf numFmtId="0" fontId="4" fillId="4" borderId="41" xfId="0" applyFont="1" applyFill="1" applyBorder="1"/>
    <xf numFmtId="11" fontId="4" fillId="4" borderId="41" xfId="0" applyNumberFormat="1" applyFont="1" applyFill="1" applyBorder="1"/>
    <xf numFmtId="0" fontId="2" fillId="4" borderId="33" xfId="0" applyFont="1" applyFill="1" applyBorder="1"/>
    <xf numFmtId="0" fontId="2" fillId="4" borderId="34" xfId="0" applyFont="1" applyFill="1" applyBorder="1"/>
    <xf numFmtId="0" fontId="4" fillId="4" borderId="35" xfId="0" applyFont="1" applyFill="1" applyBorder="1"/>
    <xf numFmtId="0" fontId="4" fillId="4" borderId="36" xfId="0" applyFont="1" applyFill="1" applyBorder="1"/>
    <xf numFmtId="0" fontId="4" fillId="4" borderId="37" xfId="0" applyFont="1" applyFill="1" applyBorder="1"/>
    <xf numFmtId="0" fontId="9" fillId="4" borderId="36" xfId="0" applyFont="1" applyFill="1" applyBorder="1"/>
    <xf numFmtId="0" fontId="4" fillId="4" borderId="38" xfId="0" applyFont="1" applyFill="1" applyBorder="1"/>
    <xf numFmtId="0" fontId="4" fillId="4" borderId="39" xfId="0" applyFont="1" applyFill="1" applyBorder="1"/>
    <xf numFmtId="0" fontId="4" fillId="4" borderId="40" xfId="0" applyFont="1" applyFill="1" applyBorder="1"/>
    <xf numFmtId="0" fontId="2" fillId="5" borderId="1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11" fontId="2" fillId="0" borderId="7" xfId="0" applyNumberFormat="1" applyFont="1" applyBorder="1" applyAlignment="1">
      <alignment horizontal="center"/>
    </xf>
    <xf numFmtId="11" fontId="0" fillId="0" borderId="0" xfId="0" applyNumberFormat="1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1" fontId="3" fillId="0" borderId="0" xfId="0" applyNumberFormat="1" applyFont="1" applyBorder="1"/>
    <xf numFmtId="0" fontId="4" fillId="0" borderId="10" xfId="0" applyFont="1" applyFill="1" applyBorder="1"/>
    <xf numFmtId="0" fontId="4" fillId="0" borderId="7" xfId="0" applyFont="1" applyBorder="1" applyAlignment="1">
      <alignment horizontal="center"/>
    </xf>
    <xf numFmtId="165" fontId="4" fillId="0" borderId="16" xfId="0" applyNumberFormat="1" applyFont="1" applyBorder="1" applyAlignment="1">
      <alignment horizontal="center"/>
    </xf>
    <xf numFmtId="165" fontId="4" fillId="0" borderId="17" xfId="0" applyNumberFormat="1" applyFont="1" applyBorder="1" applyAlignment="1">
      <alignment horizontal="center"/>
    </xf>
    <xf numFmtId="165" fontId="4" fillId="0" borderId="18" xfId="0" applyNumberFormat="1" applyFont="1" applyBorder="1" applyAlignment="1">
      <alignment horizontal="center"/>
    </xf>
    <xf numFmtId="0" fontId="6" fillId="0" borderId="10" xfId="0" applyFont="1" applyFill="1" applyBorder="1"/>
    <xf numFmtId="165" fontId="4" fillId="0" borderId="42" xfId="0" applyNumberFormat="1" applyFont="1" applyBorder="1" applyAlignment="1">
      <alignment horizontal="center"/>
    </xf>
    <xf numFmtId="0" fontId="6" fillId="0" borderId="5" xfId="0" applyFont="1" applyFill="1" applyBorder="1"/>
    <xf numFmtId="0" fontId="2" fillId="5" borderId="2" xfId="0" applyFont="1" applyFill="1" applyBorder="1" applyAlignment="1">
      <alignment horizontal="left" vertical="center"/>
    </xf>
    <xf numFmtId="0" fontId="0" fillId="5" borderId="3" xfId="0" applyFill="1" applyBorder="1"/>
    <xf numFmtId="0" fontId="0" fillId="5" borderId="4" xfId="0" applyFill="1" applyBorder="1"/>
    <xf numFmtId="0" fontId="4" fillId="0" borderId="33" xfId="0" applyFont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1" fontId="4" fillId="0" borderId="26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1" fontId="4" fillId="0" borderId="27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5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left" vertical="center"/>
    </xf>
    <xf numFmtId="0" fontId="0" fillId="5" borderId="34" xfId="0" applyFill="1" applyBorder="1"/>
    <xf numFmtId="0" fontId="0" fillId="5" borderId="35" xfId="0" applyFill="1" applyBorder="1"/>
    <xf numFmtId="0" fontId="2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vertical="center"/>
    </xf>
    <xf numFmtId="0" fontId="2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5" borderId="6" xfId="0" applyFont="1" applyFill="1" applyBorder="1"/>
    <xf numFmtId="0" fontId="4" fillId="5" borderId="7" xfId="0" applyFont="1" applyFill="1" applyBorder="1"/>
    <xf numFmtId="0" fontId="4" fillId="5" borderId="2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165" fontId="2" fillId="5" borderId="13" xfId="0" applyNumberFormat="1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4" xfId="0" applyFont="1" applyFill="1" applyBorder="1"/>
    <xf numFmtId="0" fontId="7" fillId="0" borderId="10" xfId="0" applyFont="1" applyFill="1" applyBorder="1"/>
    <xf numFmtId="164" fontId="4" fillId="0" borderId="0" xfId="0" applyNumberFormat="1" applyFont="1"/>
    <xf numFmtId="0" fontId="2" fillId="5" borderId="2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2" fontId="4" fillId="0" borderId="7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0" borderId="42" xfId="0" applyNumberFormat="1" applyFont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2" fontId="4" fillId="0" borderId="17" xfId="0" applyNumberFormat="1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164" fontId="4" fillId="4" borderId="12" xfId="0" applyNumberFormat="1" applyFont="1" applyFill="1" applyBorder="1" applyAlignment="1">
      <alignment horizontal="center" vertical="center"/>
    </xf>
    <xf numFmtId="0" fontId="6" fillId="0" borderId="8" xfId="0" applyFont="1" applyBorder="1"/>
    <xf numFmtId="2" fontId="4" fillId="0" borderId="21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7" fillId="0" borderId="5" xfId="0" applyFont="1" applyFill="1" applyBorder="1"/>
    <xf numFmtId="0" fontId="2" fillId="5" borderId="15" xfId="0" applyFont="1" applyFill="1" applyBorder="1" applyAlignment="1">
      <alignment vertical="center"/>
    </xf>
    <xf numFmtId="0" fontId="2" fillId="0" borderId="0" xfId="0" applyFont="1" applyAlignment="1"/>
    <xf numFmtId="0" fontId="10" fillId="0" borderId="0" xfId="0" applyFont="1"/>
    <xf numFmtId="0" fontId="4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left"/>
    </xf>
    <xf numFmtId="0" fontId="4" fillId="5" borderId="14" xfId="0" applyFont="1" applyFill="1" applyBorder="1" applyAlignment="1">
      <alignment horizontal="left"/>
    </xf>
    <xf numFmtId="0" fontId="4" fillId="5" borderId="15" xfId="0" applyFont="1" applyFill="1" applyBorder="1" applyAlignment="1">
      <alignment horizontal="left"/>
    </xf>
    <xf numFmtId="0" fontId="4" fillId="5" borderId="13" xfId="0" applyFont="1" applyFill="1" applyBorder="1" applyAlignment="1">
      <alignment horizontal="left"/>
    </xf>
    <xf numFmtId="0" fontId="6" fillId="5" borderId="1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2" xfId="0" applyFont="1" applyFill="1" applyBorder="1"/>
    <xf numFmtId="0" fontId="0" fillId="0" borderId="3" xfId="0" applyFill="1" applyBorder="1"/>
    <xf numFmtId="0" fontId="0" fillId="0" borderId="4" xfId="0" applyFill="1" applyBorder="1"/>
    <xf numFmtId="0" fontId="4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166" fontId="4" fillId="6" borderId="13" xfId="0" applyNumberFormat="1" applyFont="1" applyFill="1" applyBorder="1" applyAlignment="1">
      <alignment horizontal="center" vertical="center"/>
    </xf>
    <xf numFmtId="166" fontId="4" fillId="6" borderId="14" xfId="0" applyNumberFormat="1" applyFont="1" applyFill="1" applyBorder="1" applyAlignment="1">
      <alignment horizontal="center" vertical="center"/>
    </xf>
    <xf numFmtId="166" fontId="4" fillId="6" borderId="15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166" fontId="4" fillId="0" borderId="14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166" fontId="4" fillId="5" borderId="13" xfId="0" applyNumberFormat="1" applyFont="1" applyFill="1" applyBorder="1" applyAlignment="1">
      <alignment horizontal="center" vertical="center"/>
    </xf>
    <xf numFmtId="166" fontId="4" fillId="5" borderId="14" xfId="0" applyNumberFormat="1" applyFont="1" applyFill="1" applyBorder="1" applyAlignment="1">
      <alignment horizontal="center" vertical="center"/>
    </xf>
    <xf numFmtId="166" fontId="4" fillId="5" borderId="1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5" fillId="6" borderId="33" xfId="0" applyFont="1" applyFill="1" applyBorder="1" applyAlignment="1">
      <alignment horizontal="left" vertical="center"/>
    </xf>
    <xf numFmtId="0" fontId="5" fillId="6" borderId="34" xfId="0" applyFont="1" applyFill="1" applyBorder="1" applyAlignment="1">
      <alignment horizontal="left" vertical="center"/>
    </xf>
    <xf numFmtId="0" fontId="5" fillId="6" borderId="35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FFFF"/>
      <color rgb="FFCCFFFF"/>
      <color rgb="FFF2F7FC"/>
      <color rgb="FFEA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4" Type="http://schemas.openxmlformats.org/officeDocument/2006/relationships/image" Target="../media/image1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275851</xdr:colOff>
      <xdr:row>32</xdr:row>
      <xdr:rowOff>226694</xdr:rowOff>
    </xdr:from>
    <xdr:to>
      <xdr:col>19</xdr:col>
      <xdr:colOff>585528</xdr:colOff>
      <xdr:row>51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3715A4-238F-4BE3-81B1-EE20E8DFC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126" y="6370319"/>
          <a:ext cx="6177077" cy="331660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20</xdr:col>
      <xdr:colOff>600335</xdr:colOff>
      <xdr:row>14</xdr:row>
      <xdr:rowOff>47625</xdr:rowOff>
    </xdr:from>
    <xdr:to>
      <xdr:col>26</xdr:col>
      <xdr:colOff>19050</xdr:colOff>
      <xdr:row>31</xdr:row>
      <xdr:rowOff>191759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5C3312-BFFA-42E4-A7B2-787438FE3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556085" y="2781300"/>
          <a:ext cx="6190990" cy="331595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20</xdr:col>
      <xdr:colOff>603951</xdr:colOff>
      <xdr:row>32</xdr:row>
      <xdr:rowOff>228600</xdr:rowOff>
    </xdr:from>
    <xdr:to>
      <xdr:col>26</xdr:col>
      <xdr:colOff>38099</xdr:colOff>
      <xdr:row>51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D5459CD-3A02-457A-ADE8-364579EF3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559701" y="6372225"/>
          <a:ext cx="6206423" cy="332422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15</xdr:col>
      <xdr:colOff>269104</xdr:colOff>
      <xdr:row>14</xdr:row>
      <xdr:rowOff>47625</xdr:rowOff>
    </xdr:from>
    <xdr:to>
      <xdr:col>19</xdr:col>
      <xdr:colOff>590343</xdr:colOff>
      <xdr:row>31</xdr:row>
      <xdr:rowOff>190500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F62D3E0-64BD-423C-9E9A-DD935DE2B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757379" y="2781300"/>
          <a:ext cx="6188639" cy="33147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160020</xdr:rowOff>
    </xdr:from>
    <xdr:to>
      <xdr:col>10</xdr:col>
      <xdr:colOff>405130</xdr:colOff>
      <xdr:row>13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158943-851F-42AA-B679-705077259E88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03" t="8205" r="5641" b="36182"/>
        <a:stretch/>
      </xdr:blipFill>
      <xdr:spPr bwMode="auto">
        <a:xfrm>
          <a:off x="609600" y="342900"/>
          <a:ext cx="5891530" cy="2042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121920</xdr:colOff>
      <xdr:row>0</xdr:row>
      <xdr:rowOff>35503</xdr:rowOff>
    </xdr:from>
    <xdr:to>
      <xdr:col>19</xdr:col>
      <xdr:colOff>68580</xdr:colOff>
      <xdr:row>13</xdr:row>
      <xdr:rowOff>179447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4E43F1-A49F-43A1-B504-A04AB466F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49740" y="35503"/>
          <a:ext cx="5433060" cy="291000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96366</xdr:colOff>
      <xdr:row>0</xdr:row>
      <xdr:rowOff>190500</xdr:rowOff>
    </xdr:from>
    <xdr:to>
      <xdr:col>21</xdr:col>
      <xdr:colOff>251460</xdr:colOff>
      <xdr:row>27</xdr:row>
      <xdr:rowOff>1905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2A3954-710C-40BA-B0CA-62EADCB9A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4766" y="190500"/>
          <a:ext cx="9009534" cy="493966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71754</xdr:colOff>
      <xdr:row>1</xdr:row>
      <xdr:rowOff>19050</xdr:rowOff>
    </xdr:from>
    <xdr:to>
      <xdr:col>24</xdr:col>
      <xdr:colOff>543636</xdr:colOff>
      <xdr:row>31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E57BD0-B4A2-4533-A013-AD921D000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77929" y="390525"/>
          <a:ext cx="10225482" cy="547687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8</xdr:col>
      <xdr:colOff>594360</xdr:colOff>
      <xdr:row>4</xdr:row>
      <xdr:rowOff>60960</xdr:rowOff>
    </xdr:from>
    <xdr:to>
      <xdr:col>15</xdr:col>
      <xdr:colOff>121920</xdr:colOff>
      <xdr:row>12</xdr:row>
      <xdr:rowOff>167640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D9DBDC2-201B-43B3-A2F5-3888A535C79D}"/>
            </a:ext>
          </a:extLst>
        </xdr:cNvPr>
        <xdr:cNvSpPr txBox="1"/>
      </xdr:nvSpPr>
      <xdr:spPr>
        <a:xfrm>
          <a:off x="8938260" y="982980"/>
          <a:ext cx="3794760" cy="1569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>
              <a:latin typeface="+mj-lt"/>
            </a:rPr>
            <a:t>Calculated Metabolic Rates [Fossil &amp; Modern Taxa]</a:t>
          </a:r>
        </a:p>
        <a:p>
          <a:endParaRPr lang="de-DE" sz="1100" b="1">
            <a:latin typeface="+mj-lt"/>
          </a:endParaRPr>
        </a:p>
        <a:p>
          <a:r>
            <a:rPr lang="de-DE" sz="1100" b="0">
              <a:latin typeface="+mj-lt"/>
            </a:rPr>
            <a:t>Fossil: square</a:t>
          </a:r>
        </a:p>
        <a:p>
          <a:r>
            <a:rPr lang="de-DE" sz="1100" b="0">
              <a:latin typeface="+mj-lt"/>
            </a:rPr>
            <a:t>Modern: dot</a:t>
          </a:r>
        </a:p>
        <a:p>
          <a:r>
            <a:rPr lang="de-DE" sz="1100" b="0">
              <a:latin typeface="+mj-lt"/>
            </a:rPr>
            <a:t>Endotherms: red</a:t>
          </a:r>
        </a:p>
        <a:p>
          <a:r>
            <a:rPr lang="de-DE" sz="1100" b="0">
              <a:latin typeface="+mj-lt"/>
            </a:rPr>
            <a:t>Ectotherms: blue</a:t>
          </a:r>
        </a:p>
        <a:p>
          <a:endParaRPr lang="de-DE" sz="1100" b="1">
            <a:latin typeface="+mj-lt"/>
          </a:endParaRPr>
        </a:p>
      </xdr:txBody>
    </xdr:sp>
    <xdr:clientData/>
  </xdr:twoCellAnchor>
  <xdr:twoCellAnchor editAs="oneCell">
    <xdr:from>
      <xdr:col>25</xdr:col>
      <xdr:colOff>9524</xdr:colOff>
      <xdr:row>1</xdr:row>
      <xdr:rowOff>17686</xdr:rowOff>
    </xdr:from>
    <xdr:to>
      <xdr:col>36</xdr:col>
      <xdr:colOff>301710</xdr:colOff>
      <xdr:row>31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7BB768-9239-4C53-96C2-7F9A64F68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78899" y="389161"/>
          <a:ext cx="10245811" cy="548776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85724</xdr:colOff>
      <xdr:row>31</xdr:row>
      <xdr:rowOff>142874</xdr:rowOff>
    </xdr:from>
    <xdr:to>
      <xdr:col>21</xdr:col>
      <xdr:colOff>571499</xdr:colOff>
      <xdr:row>57</xdr:row>
      <xdr:rowOff>180112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5A7A91A-EE81-4338-925D-19A15F01B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1899" y="5953124"/>
          <a:ext cx="8410575" cy="4923563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 editAs="oneCell">
    <xdr:from>
      <xdr:col>36</xdr:col>
      <xdr:colOff>609599</xdr:colOff>
      <xdr:row>1</xdr:row>
      <xdr:rowOff>9524</xdr:rowOff>
    </xdr:from>
    <xdr:to>
      <xdr:col>56</xdr:col>
      <xdr:colOff>352425</xdr:colOff>
      <xdr:row>65</xdr:row>
      <xdr:rowOff>171450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B53B4FC-B264-4067-BC73-548790E43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2599" y="380999"/>
          <a:ext cx="11934826" cy="11934826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>
    <xdr:from>
      <xdr:col>38</xdr:col>
      <xdr:colOff>371475</xdr:colOff>
      <xdr:row>3</xdr:row>
      <xdr:rowOff>133350</xdr:rowOff>
    </xdr:from>
    <xdr:to>
      <xdr:col>45</xdr:col>
      <xdr:colOff>314325</xdr:colOff>
      <xdr:row>7</xdr:row>
      <xdr:rowOff>66675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2ADAE22-8C3A-4C7E-8DAA-AD9736CBF9DB}"/>
            </a:ext>
          </a:extLst>
        </xdr:cNvPr>
        <xdr:cNvSpPr txBox="1"/>
      </xdr:nvSpPr>
      <xdr:spPr>
        <a:xfrm>
          <a:off x="33213675" y="866775"/>
          <a:ext cx="4210050" cy="657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baseline="0"/>
            <a:t>Function for phylogenetically corrected regression.</a:t>
          </a:r>
          <a:endParaRPr lang="en-US" sz="1100" b="1"/>
        </a:p>
      </xdr:txBody>
    </xdr:sp>
    <xdr:clientData/>
  </xdr:twoCellAnchor>
  <xdr:twoCellAnchor>
    <xdr:from>
      <xdr:col>47</xdr:col>
      <xdr:colOff>76200</xdr:colOff>
      <xdr:row>11</xdr:row>
      <xdr:rowOff>57150</xdr:rowOff>
    </xdr:from>
    <xdr:to>
      <xdr:col>54</xdr:col>
      <xdr:colOff>19050</xdr:colOff>
      <xdr:row>14</xdr:row>
      <xdr:rowOff>171450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41C7F84-4FA7-41A7-960C-B0C5572632B5}"/>
            </a:ext>
          </a:extLst>
        </xdr:cNvPr>
        <xdr:cNvSpPr txBox="1"/>
      </xdr:nvSpPr>
      <xdr:spPr>
        <a:xfrm>
          <a:off x="38404800" y="2238375"/>
          <a:ext cx="4210050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baseline="0">
              <a:solidFill>
                <a:srgbClr val="0070C0"/>
              </a:solidFill>
            </a:rPr>
            <a:t>Phylogenetically corrected regression</a:t>
          </a:r>
          <a:endParaRPr lang="en-US" sz="1400" b="1">
            <a:solidFill>
              <a:srgbClr val="0070C0"/>
            </a:solidFill>
          </a:endParaRPr>
        </a:p>
      </xdr:txBody>
    </xdr:sp>
    <xdr:clientData/>
  </xdr:twoCellAnchor>
  <xdr:twoCellAnchor>
    <xdr:from>
      <xdr:col>49</xdr:col>
      <xdr:colOff>485775</xdr:colOff>
      <xdr:row>22</xdr:row>
      <xdr:rowOff>9525</xdr:rowOff>
    </xdr:from>
    <xdr:to>
      <xdr:col>56</xdr:col>
      <xdr:colOff>428625</xdr:colOff>
      <xdr:row>25</xdr:row>
      <xdr:rowOff>123825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FE39E56-D5CB-40E9-BC59-A9A591216005}"/>
            </a:ext>
          </a:extLst>
        </xdr:cNvPr>
        <xdr:cNvSpPr txBox="1"/>
      </xdr:nvSpPr>
      <xdr:spPr>
        <a:xfrm>
          <a:off x="40033575" y="4181475"/>
          <a:ext cx="4210050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baseline="0">
              <a:solidFill>
                <a:srgbClr val="0070C0"/>
              </a:solidFill>
            </a:rPr>
            <a:t>Regular regression</a:t>
          </a:r>
          <a:endParaRPr lang="en-US" sz="1400" b="1">
            <a:solidFill>
              <a:srgbClr val="0070C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137160</xdr:colOff>
      <xdr:row>0</xdr:row>
      <xdr:rowOff>49812</xdr:rowOff>
    </xdr:from>
    <xdr:to>
      <xdr:col>18</xdr:col>
      <xdr:colOff>175260</xdr:colOff>
      <xdr:row>22</xdr:row>
      <xdr:rowOff>108585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390EC7-B473-4A73-8341-4678DCAB1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0" y="49812"/>
          <a:ext cx="7962900" cy="4265013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>
    <xdr:from>
      <xdr:col>5</xdr:col>
      <xdr:colOff>548640</xdr:colOff>
      <xdr:row>2</xdr:row>
      <xdr:rowOff>15240</xdr:rowOff>
    </xdr:from>
    <xdr:to>
      <xdr:col>13</xdr:col>
      <xdr:colOff>175260</xdr:colOff>
      <xdr:row>10</xdr:row>
      <xdr:rowOff>121920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5773146-68F9-4F35-AC01-5B37650F723B}"/>
            </a:ext>
          </a:extLst>
        </xdr:cNvPr>
        <xdr:cNvSpPr txBox="1"/>
      </xdr:nvSpPr>
      <xdr:spPr>
        <a:xfrm>
          <a:off x="6431280" y="556260"/>
          <a:ext cx="4503420" cy="1569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>
              <a:latin typeface="+mj-lt"/>
            </a:rPr>
            <a:t>Log</a:t>
          </a:r>
          <a:r>
            <a:rPr lang="de-DE" sz="1100" b="1" baseline="0">
              <a:latin typeface="+mj-lt"/>
            </a:rPr>
            <a:t> c</a:t>
          </a:r>
          <a:r>
            <a:rPr lang="de-DE" sz="1100" b="1">
              <a:latin typeface="+mj-lt"/>
            </a:rPr>
            <a:t>alculated metabolic rates versus</a:t>
          </a:r>
          <a:r>
            <a:rPr lang="de-DE" sz="1100" b="1" baseline="0">
              <a:latin typeface="+mj-lt"/>
            </a:rPr>
            <a:t> log body mass </a:t>
          </a:r>
          <a:r>
            <a:rPr lang="de-DE" sz="1100" b="1">
              <a:latin typeface="+mj-lt"/>
            </a:rPr>
            <a:t>[Known endotherms]</a:t>
          </a:r>
        </a:p>
        <a:p>
          <a:endParaRPr lang="de-DE" sz="1100" b="1">
            <a:latin typeface="+mj-lt"/>
          </a:endParaRPr>
        </a:p>
        <a:p>
          <a:r>
            <a:rPr lang="de-DE" sz="1100" b="0">
              <a:latin typeface="+mj-lt"/>
            </a:rPr>
            <a:t>Fossil: square</a:t>
          </a:r>
        </a:p>
        <a:p>
          <a:r>
            <a:rPr lang="de-DE" sz="1100" b="0">
              <a:latin typeface="+mj-lt"/>
            </a:rPr>
            <a:t>Modern: dots</a:t>
          </a:r>
        </a:p>
        <a:p>
          <a:r>
            <a:rPr lang="de-DE" sz="1100" b="0">
              <a:latin typeface="+mj-lt"/>
            </a:rPr>
            <a:t>Known endotherms: red</a:t>
          </a:r>
        </a:p>
        <a:p>
          <a:endParaRPr lang="de-DE" sz="1100" b="1">
            <a:latin typeface="+mj-lt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1661160</xdr:colOff>
      <xdr:row>18</xdr:row>
      <xdr:rowOff>22350</xdr:rowOff>
    </xdr:from>
    <xdr:to>
      <xdr:col>10</xdr:col>
      <xdr:colOff>1325880</xdr:colOff>
      <xdr:row>43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81A27-1B4E-48A1-8984-9C8778FDE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0080" y="3344670"/>
          <a:ext cx="8298180" cy="4549650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0</xdr:colOff>
      <xdr:row>18</xdr:row>
      <xdr:rowOff>9486</xdr:rowOff>
    </xdr:from>
    <xdr:to>
      <xdr:col>4</xdr:col>
      <xdr:colOff>1531620</xdr:colOff>
      <xdr:row>42</xdr:row>
      <xdr:rowOff>78105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DBAA10-A2CC-4B09-9BFF-928EF8E81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9560" y="3331806"/>
          <a:ext cx="8130540" cy="4457739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>
    <xdr:from>
      <xdr:col>0</xdr:col>
      <xdr:colOff>586740</xdr:colOff>
      <xdr:row>22</xdr:row>
      <xdr:rowOff>160020</xdr:rowOff>
    </xdr:from>
    <xdr:to>
      <xdr:col>1</xdr:col>
      <xdr:colOff>617220</xdr:colOff>
      <xdr:row>26</xdr:row>
      <xdr:rowOff>22860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3AE60A2-2073-48F6-B039-63AC184DEC60}"/>
            </a:ext>
          </a:extLst>
        </xdr:cNvPr>
        <xdr:cNvSpPr txBox="1"/>
      </xdr:nvSpPr>
      <xdr:spPr>
        <a:xfrm>
          <a:off x="586740" y="4213860"/>
          <a:ext cx="2042160" cy="594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+mj-lt"/>
            </a:rPr>
            <a:t>Non-avian ornithodirans</a:t>
          </a:r>
        </a:p>
      </xdr:txBody>
    </xdr:sp>
    <xdr:clientData/>
  </xdr:twoCellAnchor>
  <xdr:twoCellAnchor>
    <xdr:from>
      <xdr:col>1</xdr:col>
      <xdr:colOff>541020</xdr:colOff>
      <xdr:row>24</xdr:row>
      <xdr:rowOff>160020</xdr:rowOff>
    </xdr:from>
    <xdr:to>
      <xdr:col>1</xdr:col>
      <xdr:colOff>2141220</xdr:colOff>
      <xdr:row>28</xdr:row>
      <xdr:rowOff>22860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1B9063A-1999-40A8-A5FA-7DDFEE824ED2}"/>
            </a:ext>
          </a:extLst>
        </xdr:cNvPr>
        <xdr:cNvSpPr txBox="1"/>
      </xdr:nvSpPr>
      <xdr:spPr>
        <a:xfrm>
          <a:off x="2552700" y="4579620"/>
          <a:ext cx="1600200" cy="594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+mj-lt"/>
            </a:rPr>
            <a:t>Crown mammals</a:t>
          </a:r>
        </a:p>
      </xdr:txBody>
    </xdr:sp>
    <xdr:clientData/>
  </xdr:twoCellAnchor>
  <xdr:twoCellAnchor>
    <xdr:from>
      <xdr:col>2</xdr:col>
      <xdr:colOff>99060</xdr:colOff>
      <xdr:row>34</xdr:row>
      <xdr:rowOff>76200</xdr:rowOff>
    </xdr:from>
    <xdr:to>
      <xdr:col>4</xdr:col>
      <xdr:colOff>1188720</xdr:colOff>
      <xdr:row>37</xdr:row>
      <xdr:rowOff>121920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A2BE982-5ABB-41C5-9740-2572C580630D}"/>
            </a:ext>
          </a:extLst>
        </xdr:cNvPr>
        <xdr:cNvSpPr txBox="1"/>
      </xdr:nvSpPr>
      <xdr:spPr>
        <a:xfrm>
          <a:off x="4549140" y="6324600"/>
          <a:ext cx="3238500" cy="594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+mj-lt"/>
            </a:rPr>
            <a:t>Crown birds</a:t>
          </a:r>
        </a:p>
      </xdr:txBody>
    </xdr:sp>
    <xdr:clientData/>
  </xdr:twoCellAnchor>
  <xdr:twoCellAnchor>
    <xdr:from>
      <xdr:col>3</xdr:col>
      <xdr:colOff>1143000</xdr:colOff>
      <xdr:row>30</xdr:row>
      <xdr:rowOff>22860</xdr:rowOff>
    </xdr:from>
    <xdr:to>
      <xdr:col>6</xdr:col>
      <xdr:colOff>205740</xdr:colOff>
      <xdr:row>33</xdr:row>
      <xdr:rowOff>68580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554FF25-DC97-43A1-8A09-FFA94D55EEC7}"/>
            </a:ext>
          </a:extLst>
        </xdr:cNvPr>
        <xdr:cNvSpPr txBox="1"/>
      </xdr:nvSpPr>
      <xdr:spPr>
        <a:xfrm>
          <a:off x="6202680" y="5539740"/>
          <a:ext cx="3459480" cy="594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+mj-lt"/>
            </a:rPr>
            <a:t>Crown lepidosaurs</a:t>
          </a:r>
        </a:p>
      </xdr:txBody>
    </xdr:sp>
    <xdr:clientData/>
  </xdr:twoCellAnchor>
  <xdr:twoCellAnchor>
    <xdr:from>
      <xdr:col>0</xdr:col>
      <xdr:colOff>0</xdr:colOff>
      <xdr:row>18</xdr:row>
      <xdr:rowOff>129540</xdr:rowOff>
    </xdr:from>
    <xdr:to>
      <xdr:col>0</xdr:col>
      <xdr:colOff>1546860</xdr:colOff>
      <xdr:row>21</xdr:row>
      <xdr:rowOff>175260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E1B549B-5014-49BA-9DA4-3DC8C11937D5}"/>
            </a:ext>
          </a:extLst>
        </xdr:cNvPr>
        <xdr:cNvSpPr txBox="1"/>
      </xdr:nvSpPr>
      <xdr:spPr>
        <a:xfrm>
          <a:off x="556260" y="3451860"/>
          <a:ext cx="1600200" cy="594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latin typeface="+mj-lt"/>
            </a:rPr>
            <a:t>Box-and-whiskers plot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137160</xdr:colOff>
      <xdr:row>25</xdr:row>
      <xdr:rowOff>73679</xdr:rowOff>
    </xdr:from>
    <xdr:to>
      <xdr:col>20</xdr:col>
      <xdr:colOff>60960</xdr:colOff>
      <xdr:row>50</xdr:row>
      <xdr:rowOff>139064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E1186D-F5A5-4744-B615-6B7A14555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0440" y="4843799"/>
          <a:ext cx="8458200" cy="4637385"/>
        </a:xfrm>
        <a:prstGeom prst="rect">
          <a:avLst/>
        </a:prstGeom>
      </xdr:spPr>
    </xdr:pic>
    <xdr:clientData/>
  </xdr:twoCellAnchor>
  <xdr:twoCellAnchor editAs="oneCell">
    <xdr:from>
      <xdr:col>6</xdr:col>
      <xdr:colOff>160019</xdr:colOff>
      <xdr:row>0</xdr:row>
      <xdr:rowOff>0</xdr:rowOff>
    </xdr:from>
    <xdr:to>
      <xdr:col>20</xdr:col>
      <xdr:colOff>75748</xdr:colOff>
      <xdr:row>24</xdr:row>
      <xdr:rowOff>15240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A0704A-1C8C-49CC-ACB1-D0F1B072D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53299" y="0"/>
          <a:ext cx="8450129" cy="4632960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586740</xdr:colOff>
      <xdr:row>12</xdr:row>
      <xdr:rowOff>7620</xdr:rowOff>
    </xdr:from>
    <xdr:to>
      <xdr:col>13</xdr:col>
      <xdr:colOff>22860</xdr:colOff>
      <xdr:row>15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8A25E57-EE3C-48E5-9C51-8E12B800BCE9}"/>
            </a:ext>
          </a:extLst>
        </xdr:cNvPr>
        <xdr:cNvSpPr txBox="1"/>
      </xdr:nvSpPr>
      <xdr:spPr>
        <a:xfrm>
          <a:off x="8999220" y="2400300"/>
          <a:ext cx="2484120" cy="579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i="1">
              <a:latin typeface="+mj-lt"/>
            </a:rPr>
            <a:t>Chironectes </a:t>
          </a:r>
          <a:r>
            <a:rPr lang="en-US" sz="1100">
              <a:latin typeface="+mj-lt"/>
            </a:rPr>
            <a:t>(endotherm)</a:t>
          </a:r>
        </a:p>
      </xdr:txBody>
    </xdr:sp>
    <xdr:clientData/>
  </xdr:twoCellAnchor>
  <xdr:twoCellAnchor>
    <xdr:from>
      <xdr:col>15</xdr:col>
      <xdr:colOff>243840</xdr:colOff>
      <xdr:row>15</xdr:row>
      <xdr:rowOff>137160</xdr:rowOff>
    </xdr:from>
    <xdr:to>
      <xdr:col>19</xdr:col>
      <xdr:colOff>289560</xdr:colOff>
      <xdr:row>18</xdr:row>
      <xdr:rowOff>167640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D80A786-40A7-4AB7-AB7C-D06D6F16E443}"/>
            </a:ext>
          </a:extLst>
        </xdr:cNvPr>
        <xdr:cNvSpPr txBox="1"/>
      </xdr:nvSpPr>
      <xdr:spPr>
        <a:xfrm>
          <a:off x="12923520" y="3078480"/>
          <a:ext cx="2484120" cy="579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i="1">
              <a:latin typeface="+mj-lt"/>
            </a:rPr>
            <a:t>Iguana </a:t>
          </a:r>
          <a:r>
            <a:rPr lang="en-US" sz="1100">
              <a:latin typeface="+mj-lt"/>
            </a:rPr>
            <a:t>(ectotherm)</a:t>
          </a:r>
        </a:p>
      </xdr:txBody>
    </xdr:sp>
    <xdr:clientData/>
  </xdr:twoCellAnchor>
  <xdr:twoCellAnchor>
    <xdr:from>
      <xdr:col>8</xdr:col>
      <xdr:colOff>403860</xdr:colOff>
      <xdr:row>26</xdr:row>
      <xdr:rowOff>15240</xdr:rowOff>
    </xdr:from>
    <xdr:to>
      <xdr:col>12</xdr:col>
      <xdr:colOff>449580</xdr:colOff>
      <xdr:row>29</xdr:row>
      <xdr:rowOff>45720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24BF3F1-0133-4247-8294-B4900781342B}"/>
            </a:ext>
          </a:extLst>
        </xdr:cNvPr>
        <xdr:cNvSpPr txBox="1"/>
      </xdr:nvSpPr>
      <xdr:spPr>
        <a:xfrm>
          <a:off x="8816340" y="4968240"/>
          <a:ext cx="2484120" cy="579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i="1">
              <a:latin typeface="+mj-lt"/>
            </a:rPr>
            <a:t>Chironectes </a:t>
          </a:r>
          <a:r>
            <a:rPr lang="en-US" sz="1100">
              <a:latin typeface="+mj-lt"/>
            </a:rPr>
            <a:t>(endotherm)</a:t>
          </a:r>
        </a:p>
      </xdr:txBody>
    </xdr:sp>
    <xdr:clientData/>
  </xdr:twoCellAnchor>
  <xdr:twoCellAnchor>
    <xdr:from>
      <xdr:col>15</xdr:col>
      <xdr:colOff>381000</xdr:colOff>
      <xdr:row>25</xdr:row>
      <xdr:rowOff>175260</xdr:rowOff>
    </xdr:from>
    <xdr:to>
      <xdr:col>19</xdr:col>
      <xdr:colOff>426720</xdr:colOff>
      <xdr:row>29</xdr:row>
      <xdr:rowOff>22860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29D35FA-D4E7-4BAB-849F-D7B95F37DF5A}"/>
            </a:ext>
          </a:extLst>
        </xdr:cNvPr>
        <xdr:cNvSpPr txBox="1"/>
      </xdr:nvSpPr>
      <xdr:spPr>
        <a:xfrm>
          <a:off x="13060680" y="4945380"/>
          <a:ext cx="2484120" cy="579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i="1">
              <a:latin typeface="+mj-lt"/>
            </a:rPr>
            <a:t>Iguana </a:t>
          </a:r>
          <a:r>
            <a:rPr lang="en-US" sz="1100">
              <a:latin typeface="+mj-lt"/>
            </a:rPr>
            <a:t>(ectotherm)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</xdr:colOff>
      <xdr:row>32</xdr:row>
      <xdr:rowOff>21459</xdr:rowOff>
    </xdr:from>
    <xdr:to>
      <xdr:col>21</xdr:col>
      <xdr:colOff>144780</xdr:colOff>
      <xdr:row>53</xdr:row>
      <xdr:rowOff>78255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207110-3C7C-4256-B45E-028457825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3420" y="6026019"/>
          <a:ext cx="8656320" cy="463641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22860</xdr:colOff>
      <xdr:row>2</xdr:row>
      <xdr:rowOff>22860</xdr:rowOff>
    </xdr:from>
    <xdr:to>
      <xdr:col>21</xdr:col>
      <xdr:colOff>121920</xdr:colOff>
      <xdr:row>27</xdr:row>
      <xdr:rowOff>75032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1C4463-4E3A-4502-B2F3-0B2D1A342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23420" y="533400"/>
          <a:ext cx="8633460" cy="4624172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1</xdr:col>
      <xdr:colOff>22860</xdr:colOff>
      <xdr:row>42</xdr:row>
      <xdr:rowOff>129540</xdr:rowOff>
    </xdr:from>
    <xdr:to>
      <xdr:col>3</xdr:col>
      <xdr:colOff>320040</xdr:colOff>
      <xdr:row>59</xdr:row>
      <xdr:rowOff>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52816C2A-90E0-463A-9116-875A50D38339}"/>
            </a:ext>
          </a:extLst>
        </xdr:cNvPr>
        <xdr:cNvGrpSpPr/>
      </xdr:nvGrpSpPr>
      <xdr:grpSpPr>
        <a:xfrm>
          <a:off x="1158240" y="8702040"/>
          <a:ext cx="3886200" cy="2979420"/>
          <a:chOff x="1158240" y="8702040"/>
          <a:chExt cx="3886200" cy="2979420"/>
        </a:xfrm>
      </xdr:grpSpPr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0BB6C75B-DB79-493C-A4AE-6FCC5F0D45B4}"/>
              </a:ext>
            </a:extLst>
          </xdr:cNvPr>
          <xdr:cNvGrpSpPr/>
        </xdr:nvGrpSpPr>
        <xdr:grpSpPr>
          <a:xfrm>
            <a:off x="1158240" y="8702040"/>
            <a:ext cx="3886200" cy="2979420"/>
            <a:chOff x="1158240" y="8702040"/>
            <a:chExt cx="3886200" cy="2979420"/>
          </a:xfrm>
        </xdr:grpSpPr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F68791D3-7B24-4D7B-B796-764EF6182ED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/>
            <a:srcRect t="11569" b="11765"/>
            <a:stretch/>
          </xdr:blipFill>
          <xdr:spPr>
            <a:xfrm>
              <a:off x="1158240" y="8702040"/>
              <a:ext cx="3886200" cy="2979420"/>
            </a:xfrm>
            <a:prstGeom prst="rect">
              <a:avLst/>
            </a:prstGeom>
            <a:ln w="12700">
              <a:solidFill>
                <a:schemeClr val="tx1"/>
              </a:solidFill>
            </a:ln>
          </xdr:spPr>
        </xdr:pic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E9A0EF8A-1148-49E0-83E9-B28B1FA71216}"/>
                </a:ext>
              </a:extLst>
            </xdr:cNvPr>
            <xdr:cNvSpPr txBox="1"/>
          </xdr:nvSpPr>
          <xdr:spPr>
            <a:xfrm>
              <a:off x="3352800" y="8884920"/>
              <a:ext cx="1188720" cy="4953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/>
                <a:t>Jurassic: n=8</a:t>
              </a:r>
            </a:p>
            <a:p>
              <a:r>
                <a:rPr lang="en-US" sz="1100"/>
                <a:t>[O2]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≈ 15%</a:t>
              </a:r>
              <a:endParaRPr lang="en-US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596A8630-2E9E-4963-A2BC-3D79A57395BA}"/>
                </a:ext>
              </a:extLst>
            </xdr:cNvPr>
            <xdr:cNvSpPr txBox="1"/>
          </xdr:nvSpPr>
          <xdr:spPr>
            <a:xfrm>
              <a:off x="1676400" y="8892540"/>
              <a:ext cx="1569720" cy="4953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/>
                <a:t>Cret./Tert./Quart.: n=21</a:t>
              </a:r>
            </a:p>
            <a:p>
              <a:r>
                <a:rPr lang="en-US" sz="1100"/>
                <a:t>[O2] 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&gt;</a:t>
              </a:r>
              <a:r>
                <a:rPr lang="en-US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20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%</a:t>
              </a:r>
              <a:endParaRPr lang="en-US" sz="1100"/>
            </a:p>
          </xdr:txBody>
        </xdr:sp>
      </xdr:grp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C4FDB293-BF54-4463-AFB8-54F942C66DA7}"/>
              </a:ext>
            </a:extLst>
          </xdr:cNvPr>
          <xdr:cNvSpPr txBox="1"/>
        </xdr:nvSpPr>
        <xdr:spPr>
          <a:xfrm rot="16200000">
            <a:off x="548640" y="9471660"/>
            <a:ext cx="1775460" cy="4114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MC in vivo</a:t>
            </a:r>
          </a:p>
        </xdr:txBody>
      </xdr:sp>
    </xdr:grpSp>
    <xdr:clientData/>
  </xdr:twoCellAnchor>
  <xdr:twoCellAnchor editAs="oneCell">
    <xdr:from>
      <xdr:col>3</xdr:col>
      <xdr:colOff>518160</xdr:colOff>
      <xdr:row>42</xdr:row>
      <xdr:rowOff>144665</xdr:rowOff>
    </xdr:from>
    <xdr:to>
      <xdr:col>5</xdr:col>
      <xdr:colOff>609600</xdr:colOff>
      <xdr:row>58</xdr:row>
      <xdr:rowOff>172306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9964B27-F2A4-4A58-B777-7495E98DF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42560" y="8717165"/>
          <a:ext cx="5387340" cy="2953721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>
    <xdr:from>
      <xdr:col>3</xdr:col>
      <xdr:colOff>708660</xdr:colOff>
      <xdr:row>43</xdr:row>
      <xdr:rowOff>175260</xdr:rowOff>
    </xdr:from>
    <xdr:to>
      <xdr:col>3</xdr:col>
      <xdr:colOff>2484120</xdr:colOff>
      <xdr:row>49</xdr:row>
      <xdr:rowOff>137160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77E3205-CB05-4B68-B80C-0D27753C9C0F}"/>
            </a:ext>
          </a:extLst>
        </xdr:cNvPr>
        <xdr:cNvSpPr txBox="1"/>
      </xdr:nvSpPr>
      <xdr:spPr>
        <a:xfrm rot="16200000">
          <a:off x="5791200" y="8572500"/>
          <a:ext cx="1059180" cy="1775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Metabolic rate</a:t>
          </a:r>
        </a:p>
      </xdr:txBody>
    </xdr:sp>
    <xdr:clientData/>
  </xdr:twoCellAnchor>
  <xdr:twoCellAnchor>
    <xdr:from>
      <xdr:col>3</xdr:col>
      <xdr:colOff>2430780</xdr:colOff>
      <xdr:row>44</xdr:row>
      <xdr:rowOff>15240</xdr:rowOff>
    </xdr:from>
    <xdr:to>
      <xdr:col>4</xdr:col>
      <xdr:colOff>281940</xdr:colOff>
      <xdr:row>46</xdr:row>
      <xdr:rowOff>144780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B682C56-6A4A-4E53-9CF0-1701B38D4211}"/>
            </a:ext>
          </a:extLst>
        </xdr:cNvPr>
        <xdr:cNvSpPr txBox="1"/>
      </xdr:nvSpPr>
      <xdr:spPr>
        <a:xfrm>
          <a:off x="7155180" y="8953500"/>
          <a:ext cx="163068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Cret./Tert./Quart.: n=21</a:t>
          </a:r>
        </a:p>
        <a:p>
          <a:r>
            <a:rPr lang="en-US" sz="1100"/>
            <a:t>[O2]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&gt;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endParaRPr lang="en-US" sz="1100"/>
        </a:p>
      </xdr:txBody>
    </xdr:sp>
    <xdr:clientData/>
  </xdr:twoCellAnchor>
  <xdr:twoCellAnchor>
    <xdr:from>
      <xdr:col>3</xdr:col>
      <xdr:colOff>1181100</xdr:colOff>
      <xdr:row>44</xdr:row>
      <xdr:rowOff>15240</xdr:rowOff>
    </xdr:from>
    <xdr:to>
      <xdr:col>3</xdr:col>
      <xdr:colOff>2369820</xdr:colOff>
      <xdr:row>46</xdr:row>
      <xdr:rowOff>144780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D298F42-210B-4809-BE70-528492A772E3}"/>
            </a:ext>
          </a:extLst>
        </xdr:cNvPr>
        <xdr:cNvSpPr txBox="1"/>
      </xdr:nvSpPr>
      <xdr:spPr>
        <a:xfrm>
          <a:off x="5905500" y="8953500"/>
          <a:ext cx="118872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Jurassic: n=8</a:t>
          </a:r>
        </a:p>
        <a:p>
          <a:r>
            <a:rPr lang="en-US" sz="1100"/>
            <a:t>[O2]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≈ 15%</a:t>
          </a:r>
          <a:endParaRPr lang="en-US" sz="1100"/>
        </a:p>
      </xdr:txBody>
    </xdr:sp>
    <xdr:clientData/>
  </xdr:twoCellAnchor>
  <xdr:twoCellAnchor>
    <xdr:from>
      <xdr:col>4</xdr:col>
      <xdr:colOff>655320</xdr:colOff>
      <xdr:row>44</xdr:row>
      <xdr:rowOff>15240</xdr:rowOff>
    </xdr:from>
    <xdr:to>
      <xdr:col>5</xdr:col>
      <xdr:colOff>327660</xdr:colOff>
      <xdr:row>46</xdr:row>
      <xdr:rowOff>144780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CB1CD46-803C-4205-89CA-48002297A58D}"/>
            </a:ext>
          </a:extLst>
        </xdr:cNvPr>
        <xdr:cNvSpPr txBox="1"/>
      </xdr:nvSpPr>
      <xdr:spPr>
        <a:xfrm>
          <a:off x="9159240" y="8953500"/>
          <a:ext cx="118872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Modern: n=25</a:t>
          </a:r>
        </a:p>
        <a:p>
          <a:r>
            <a:rPr lang="en-US" sz="1100"/>
            <a:t>[O2]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≈ 20%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609599</xdr:colOff>
      <xdr:row>4</xdr:row>
      <xdr:rowOff>0</xdr:rowOff>
    </xdr:from>
    <xdr:to>
      <xdr:col>42</xdr:col>
      <xdr:colOff>42680</xdr:colOff>
      <xdr:row>37</xdr:row>
      <xdr:rowOff>152400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1B995BA-6166-4A2C-ACEE-1CD2E7223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3224" y="923925"/>
          <a:ext cx="12234681" cy="6134100"/>
        </a:xfrm>
        <a:prstGeom prst="rect">
          <a:avLst/>
        </a:prstGeom>
      </xdr:spPr>
    </xdr:pic>
    <xdr:clientData/>
  </xdr:twoCellAnchor>
  <xdr:twoCellAnchor editAs="oneCell">
    <xdr:from>
      <xdr:col>42</xdr:col>
      <xdr:colOff>609599</xdr:colOff>
      <xdr:row>4</xdr:row>
      <xdr:rowOff>0</xdr:rowOff>
    </xdr:from>
    <xdr:to>
      <xdr:col>63</xdr:col>
      <xdr:colOff>62806</xdr:colOff>
      <xdr:row>37</xdr:row>
      <xdr:rowOff>152400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BAA14CE-DE42-4087-A848-594B55692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4824" y="923925"/>
          <a:ext cx="12254807" cy="61341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20</xdr:col>
      <xdr:colOff>571501</xdr:colOff>
      <xdr:row>37</xdr:row>
      <xdr:rowOff>156340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4DCA428-E95D-4B19-AD4F-C0A144724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923925"/>
          <a:ext cx="12182476" cy="61380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20</xdr:col>
      <xdr:colOff>600075</xdr:colOff>
      <xdr:row>72</xdr:row>
      <xdr:rowOff>150602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05AA00D-8357-4FA0-889C-0C9744C00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0" y="7267575"/>
          <a:ext cx="12211050" cy="6132302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39</xdr:row>
      <xdr:rowOff>0</xdr:rowOff>
    </xdr:from>
    <xdr:to>
      <xdr:col>42</xdr:col>
      <xdr:colOff>57150</xdr:colOff>
      <xdr:row>73</xdr:row>
      <xdr:rowOff>2105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4AFE40D-2EC4-4DE7-9EB5-F4F9D7DB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3225" y="7267575"/>
          <a:ext cx="12249150" cy="6164780"/>
        </a:xfrm>
        <a:prstGeom prst="rect">
          <a:avLst/>
        </a:prstGeom>
      </xdr:spPr>
    </xdr:pic>
    <xdr:clientData/>
  </xdr:twoCellAnchor>
  <xdr:twoCellAnchor editAs="oneCell">
    <xdr:from>
      <xdr:col>42</xdr:col>
      <xdr:colOff>609599</xdr:colOff>
      <xdr:row>39</xdr:row>
      <xdr:rowOff>0</xdr:rowOff>
    </xdr:from>
    <xdr:to>
      <xdr:col>63</xdr:col>
      <xdr:colOff>47624</xdr:colOff>
      <xdr:row>72</xdr:row>
      <xdr:rowOff>161534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8836F06-5028-488B-9F38-54CFE7B66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4824" y="7267575"/>
          <a:ext cx="12239625" cy="6143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="80" zoomScaleNormal="80" workbookViewId="0">
      <selection activeCell="K4" sqref="K4"/>
    </sheetView>
  </sheetViews>
  <sheetFormatPr defaultRowHeight="14.4" x14ac:dyDescent="0.3"/>
  <cols>
    <col min="1" max="1" width="17.88671875" bestFit="1" customWidth="1"/>
    <col min="2" max="2" width="19.109375" bestFit="1" customWidth="1"/>
    <col min="3" max="3" width="17.5546875" customWidth="1"/>
    <col min="4" max="4" width="19" bestFit="1" customWidth="1"/>
    <col min="5" max="5" width="18.88671875" bestFit="1" customWidth="1"/>
    <col min="8" max="8" width="8.33203125" customWidth="1"/>
    <col min="9" max="9" width="58.5546875" style="70" bestFit="1" customWidth="1"/>
    <col min="10" max="10" width="24.88671875" bestFit="1" customWidth="1"/>
    <col min="11" max="11" width="26.109375" bestFit="1" customWidth="1"/>
  </cols>
  <sheetData>
    <row r="1" spans="1:11" ht="28.8" customHeight="1" thickBot="1" x14ac:dyDescent="0.35">
      <c r="A1" s="197" t="s">
        <v>26</v>
      </c>
      <c r="B1" s="151" t="s">
        <v>40</v>
      </c>
      <c r="C1" s="151" t="s">
        <v>41</v>
      </c>
      <c r="D1" s="153" t="s">
        <v>327</v>
      </c>
      <c r="E1" s="153" t="s">
        <v>326</v>
      </c>
      <c r="F1" s="153">
        <v>666</v>
      </c>
      <c r="G1" s="152">
        <v>1580</v>
      </c>
      <c r="H1" s="152">
        <v>1683</v>
      </c>
      <c r="I1" s="152" t="s">
        <v>205</v>
      </c>
      <c r="J1" s="151" t="s">
        <v>206</v>
      </c>
      <c r="K1" s="152" t="s">
        <v>299</v>
      </c>
    </row>
    <row r="2" spans="1:11" ht="15.6" x14ac:dyDescent="0.3">
      <c r="A2" s="12" t="s">
        <v>27</v>
      </c>
      <c r="B2" s="133" t="s">
        <v>264</v>
      </c>
      <c r="C2" s="307" t="s">
        <v>239</v>
      </c>
      <c r="D2" s="112" t="s">
        <v>328</v>
      </c>
      <c r="E2" s="112" t="s">
        <v>330</v>
      </c>
      <c r="F2" s="13">
        <v>0.95509999999999995</v>
      </c>
      <c r="G2" s="13">
        <v>0.65310000000000001</v>
      </c>
      <c r="H2" s="53">
        <v>0.14410000000000001</v>
      </c>
      <c r="I2" s="3">
        <v>11.16030534351145</v>
      </c>
      <c r="J2" s="71">
        <f>(1.2994*I2)-3.9047</f>
        <v>10.597000763358778</v>
      </c>
      <c r="K2" s="207">
        <f>J2+1.2</f>
        <v>11.797000763358778</v>
      </c>
    </row>
    <row r="3" spans="1:11" ht="15.6" x14ac:dyDescent="0.3">
      <c r="A3" s="15" t="s">
        <v>7</v>
      </c>
      <c r="B3" s="131" t="s">
        <v>264</v>
      </c>
      <c r="C3" s="308" t="s">
        <v>228</v>
      </c>
      <c r="D3" s="113" t="s">
        <v>328</v>
      </c>
      <c r="E3" s="113" t="s">
        <v>330</v>
      </c>
      <c r="F3" s="16">
        <v>0.42449999999999999</v>
      </c>
      <c r="G3" s="16">
        <v>0.63519999999999999</v>
      </c>
      <c r="H3" s="34">
        <v>0.1069</v>
      </c>
      <c r="I3" s="4">
        <v>9.9130028063610851</v>
      </c>
      <c r="J3" s="72">
        <f t="shared" ref="J3:J31" si="0">(1.2994*I3)-3.9047</f>
        <v>8.9762558465855946</v>
      </c>
      <c r="K3" s="208">
        <f t="shared" ref="K3:K31" si="1">J3+1.2</f>
        <v>10.176255846585594</v>
      </c>
    </row>
    <row r="4" spans="1:11" ht="15.6" x14ac:dyDescent="0.3">
      <c r="A4" s="15" t="s">
        <v>16</v>
      </c>
      <c r="B4" s="113" t="s">
        <v>231</v>
      </c>
      <c r="C4" s="307" t="s">
        <v>228</v>
      </c>
      <c r="D4" s="113" t="s">
        <v>328</v>
      </c>
      <c r="E4" s="113" t="s">
        <v>330</v>
      </c>
      <c r="F4" s="16">
        <v>0.62290000000000001</v>
      </c>
      <c r="G4" s="16">
        <v>0.87529999999999997</v>
      </c>
      <c r="H4" s="34">
        <v>0.2195</v>
      </c>
      <c r="I4" s="4">
        <v>6.8255125284738041</v>
      </c>
      <c r="J4" s="72">
        <f t="shared" si="0"/>
        <v>4.9643709794988613</v>
      </c>
      <c r="K4" s="208">
        <f t="shared" si="1"/>
        <v>6.1643709794988615</v>
      </c>
    </row>
    <row r="5" spans="1:11" ht="15.6" x14ac:dyDescent="0.3">
      <c r="A5" s="85" t="s">
        <v>5</v>
      </c>
      <c r="B5" s="131" t="s">
        <v>264</v>
      </c>
      <c r="C5" s="308" t="s">
        <v>230</v>
      </c>
      <c r="D5" s="113" t="s">
        <v>328</v>
      </c>
      <c r="E5" s="113" t="s">
        <v>330</v>
      </c>
      <c r="F5" s="16">
        <v>0.99070000000000003</v>
      </c>
      <c r="G5" s="16">
        <v>0.26679999999999998</v>
      </c>
      <c r="H5" s="34">
        <v>0.18509999999999999</v>
      </c>
      <c r="I5" s="4">
        <v>6.7936250675310648</v>
      </c>
      <c r="J5" s="72">
        <f t="shared" si="0"/>
        <v>4.9229364127498663</v>
      </c>
      <c r="K5" s="208">
        <f t="shared" si="1"/>
        <v>6.1229364127498664</v>
      </c>
    </row>
    <row r="6" spans="1:11" ht="15.6" x14ac:dyDescent="0.3">
      <c r="A6" s="15" t="s">
        <v>3</v>
      </c>
      <c r="B6" s="131" t="s">
        <v>264</v>
      </c>
      <c r="C6" s="308" t="s">
        <v>230</v>
      </c>
      <c r="D6" s="113" t="s">
        <v>328</v>
      </c>
      <c r="E6" s="113" t="s">
        <v>330</v>
      </c>
      <c r="F6" s="16">
        <v>0.995</v>
      </c>
      <c r="G6" s="16">
        <v>0.35720000000000002</v>
      </c>
      <c r="H6" s="34">
        <v>0.2056</v>
      </c>
      <c r="I6" s="4">
        <v>6.576848249027238</v>
      </c>
      <c r="J6" s="72">
        <f t="shared" si="0"/>
        <v>4.6412566147859931</v>
      </c>
      <c r="K6" s="208">
        <f t="shared" si="1"/>
        <v>5.8412566147859932</v>
      </c>
    </row>
    <row r="7" spans="1:11" ht="15.6" x14ac:dyDescent="0.3">
      <c r="A7" s="85" t="s">
        <v>15</v>
      </c>
      <c r="B7" s="113" t="s">
        <v>227</v>
      </c>
      <c r="C7" s="307" t="s">
        <v>228</v>
      </c>
      <c r="D7" s="113" t="s">
        <v>328</v>
      </c>
      <c r="E7" s="113" t="s">
        <v>330</v>
      </c>
      <c r="F7" s="16">
        <v>0.53410000000000002</v>
      </c>
      <c r="G7" s="16">
        <v>0.61950000000000005</v>
      </c>
      <c r="H7" s="34">
        <v>0.17549999999999999</v>
      </c>
      <c r="I7" s="4">
        <v>6.5732193732193736</v>
      </c>
      <c r="J7" s="72">
        <f t="shared" si="0"/>
        <v>4.6365412535612549</v>
      </c>
      <c r="K7" s="208">
        <f t="shared" si="1"/>
        <v>5.8365412535612551</v>
      </c>
    </row>
    <row r="8" spans="1:11" ht="15.6" x14ac:dyDescent="0.3">
      <c r="A8" s="85" t="s">
        <v>18</v>
      </c>
      <c r="B8" s="113" t="s">
        <v>233</v>
      </c>
      <c r="C8" s="307" t="s">
        <v>230</v>
      </c>
      <c r="D8" s="113" t="s">
        <v>328</v>
      </c>
      <c r="E8" s="113" t="s">
        <v>330</v>
      </c>
      <c r="F8" s="16">
        <v>0.77410000000000001</v>
      </c>
      <c r="G8" s="16">
        <v>0.76200000000000001</v>
      </c>
      <c r="H8" s="34">
        <v>0.24490000000000001</v>
      </c>
      <c r="I8" s="4">
        <v>6.2723560636994691</v>
      </c>
      <c r="J8" s="72">
        <f t="shared" si="0"/>
        <v>4.2455994691710899</v>
      </c>
      <c r="K8" s="208">
        <f t="shared" si="1"/>
        <v>5.4455994691710901</v>
      </c>
    </row>
    <row r="9" spans="1:11" ht="15.6" x14ac:dyDescent="0.3">
      <c r="A9" s="15" t="s">
        <v>43</v>
      </c>
      <c r="B9" s="113" t="s">
        <v>242</v>
      </c>
      <c r="C9" s="307" t="s">
        <v>239</v>
      </c>
      <c r="D9" s="113" t="s">
        <v>328</v>
      </c>
      <c r="E9" s="113" t="s">
        <v>330</v>
      </c>
      <c r="F9" s="16">
        <v>0.92900000000000005</v>
      </c>
      <c r="G9" s="16">
        <v>0.90720000000000001</v>
      </c>
      <c r="H9" s="34">
        <v>0.30070000000000002</v>
      </c>
      <c r="I9" s="4">
        <v>6.1064179999999997</v>
      </c>
      <c r="J9" s="72">
        <f t="shared" si="0"/>
        <v>4.0299795492000001</v>
      </c>
      <c r="K9" s="208">
        <f t="shared" si="1"/>
        <v>5.2299795492000003</v>
      </c>
    </row>
    <row r="10" spans="1:11" ht="15.6" x14ac:dyDescent="0.3">
      <c r="A10" s="85" t="s">
        <v>2</v>
      </c>
      <c r="B10" s="131" t="s">
        <v>264</v>
      </c>
      <c r="C10" s="308" t="s">
        <v>230</v>
      </c>
      <c r="D10" s="113" t="s">
        <v>328</v>
      </c>
      <c r="E10" s="113" t="s">
        <v>330</v>
      </c>
      <c r="F10" s="16">
        <v>0.88839999999999997</v>
      </c>
      <c r="G10" s="16">
        <v>0.309</v>
      </c>
      <c r="H10" s="34">
        <v>0.19670000000000001</v>
      </c>
      <c r="I10" s="4">
        <v>6.0874428063040158</v>
      </c>
      <c r="J10" s="72">
        <f t="shared" si="0"/>
        <v>4.0053231825114386</v>
      </c>
      <c r="K10" s="208">
        <f t="shared" si="1"/>
        <v>5.2053231825114388</v>
      </c>
    </row>
    <row r="11" spans="1:11" ht="15.6" x14ac:dyDescent="0.3">
      <c r="A11" s="86" t="s">
        <v>8</v>
      </c>
      <c r="B11" s="113" t="s">
        <v>229</v>
      </c>
      <c r="C11" s="307" t="s">
        <v>230</v>
      </c>
      <c r="D11" s="113" t="s">
        <v>328</v>
      </c>
      <c r="E11" s="113" t="s">
        <v>330</v>
      </c>
      <c r="F11" s="16">
        <v>0.98650000000000004</v>
      </c>
      <c r="G11" s="16">
        <v>0.53180000000000005</v>
      </c>
      <c r="H11" s="34">
        <v>0.24970000000000001</v>
      </c>
      <c r="I11" s="4">
        <v>6.0804965959150978</v>
      </c>
      <c r="J11" s="72">
        <f t="shared" si="0"/>
        <v>3.9962972767320784</v>
      </c>
      <c r="K11" s="208">
        <f t="shared" si="1"/>
        <v>5.1962972767320785</v>
      </c>
    </row>
    <row r="12" spans="1:11" ht="15.6" x14ac:dyDescent="0.3">
      <c r="A12" s="85" t="s">
        <v>6</v>
      </c>
      <c r="B12" s="131" t="s">
        <v>264</v>
      </c>
      <c r="C12" s="308" t="s">
        <v>239</v>
      </c>
      <c r="D12" s="113" t="s">
        <v>328</v>
      </c>
      <c r="E12" s="113" t="s">
        <v>330</v>
      </c>
      <c r="F12" s="16">
        <v>0.99270000000000003</v>
      </c>
      <c r="G12" s="16">
        <v>0.36720000000000003</v>
      </c>
      <c r="H12" s="34">
        <v>0.24279999999999999</v>
      </c>
      <c r="I12" s="4">
        <v>5.6009060955518954</v>
      </c>
      <c r="J12" s="72">
        <f t="shared" si="0"/>
        <v>3.3731173805601333</v>
      </c>
      <c r="K12" s="208">
        <f t="shared" si="1"/>
        <v>4.5731173805601335</v>
      </c>
    </row>
    <row r="13" spans="1:11" ht="15.6" x14ac:dyDescent="0.3">
      <c r="A13" s="18" t="s">
        <v>14</v>
      </c>
      <c r="B13" s="131" t="s">
        <v>264</v>
      </c>
      <c r="C13" s="308" t="s">
        <v>239</v>
      </c>
      <c r="D13" s="113" t="s">
        <v>328</v>
      </c>
      <c r="E13" s="113" t="s">
        <v>330</v>
      </c>
      <c r="F13" s="16">
        <v>0.629</v>
      </c>
      <c r="G13" s="16">
        <v>0.98050000000000004</v>
      </c>
      <c r="H13" s="34">
        <v>0.28810000000000002</v>
      </c>
      <c r="I13" s="4">
        <v>5.5866018743491841</v>
      </c>
      <c r="J13" s="72">
        <f t="shared" si="0"/>
        <v>3.3545304755293301</v>
      </c>
      <c r="K13" s="208">
        <f t="shared" si="1"/>
        <v>4.5545304755293303</v>
      </c>
    </row>
    <row r="14" spans="1:11" ht="15.6" x14ac:dyDescent="0.3">
      <c r="A14" s="18" t="s">
        <v>13</v>
      </c>
      <c r="B14" s="113" t="s">
        <v>244</v>
      </c>
      <c r="C14" s="307" t="s">
        <v>239</v>
      </c>
      <c r="D14" s="113" t="s">
        <v>328</v>
      </c>
      <c r="E14" s="113" t="s">
        <v>330</v>
      </c>
      <c r="F14" s="16">
        <v>0.98250000000000004</v>
      </c>
      <c r="G14" s="16">
        <v>0.47270000000000001</v>
      </c>
      <c r="H14" s="34">
        <v>0.26169999999999999</v>
      </c>
      <c r="I14" s="4">
        <v>5.560565533053115</v>
      </c>
      <c r="J14" s="72">
        <f t="shared" si="0"/>
        <v>3.3206988536492181</v>
      </c>
      <c r="K14" s="208">
        <f t="shared" si="1"/>
        <v>4.5206988536492183</v>
      </c>
    </row>
    <row r="15" spans="1:11" ht="15.6" x14ac:dyDescent="0.3">
      <c r="A15" s="18" t="s">
        <v>12</v>
      </c>
      <c r="B15" s="113" t="s">
        <v>243</v>
      </c>
      <c r="C15" s="307" t="s">
        <v>239</v>
      </c>
      <c r="D15" s="113" t="s">
        <v>328</v>
      </c>
      <c r="E15" s="113" t="s">
        <v>331</v>
      </c>
      <c r="F15" s="16">
        <v>0.40089999999999998</v>
      </c>
      <c r="G15" s="16">
        <v>0.1603</v>
      </c>
      <c r="H15" s="34">
        <v>0.1011</v>
      </c>
      <c r="I15" s="4">
        <v>5.5509396636993067</v>
      </c>
      <c r="J15" s="72">
        <f t="shared" si="0"/>
        <v>3.30819099901088</v>
      </c>
      <c r="K15" s="208">
        <f t="shared" si="1"/>
        <v>4.5081909990108802</v>
      </c>
    </row>
    <row r="16" spans="1:11" ht="15.6" x14ac:dyDescent="0.3">
      <c r="A16" s="85" t="s">
        <v>10</v>
      </c>
      <c r="B16" s="131" t="s">
        <v>264</v>
      </c>
      <c r="C16" s="308" t="s">
        <v>230</v>
      </c>
      <c r="D16" s="113" t="s">
        <v>328</v>
      </c>
      <c r="E16" s="113" t="s">
        <v>330</v>
      </c>
      <c r="F16" s="16">
        <v>0.99839999999999995</v>
      </c>
      <c r="G16" s="16">
        <v>0.58840000000000003</v>
      </c>
      <c r="H16" s="34">
        <v>0.29149999999999998</v>
      </c>
      <c r="I16" s="4">
        <v>5.4435677530017159</v>
      </c>
      <c r="J16" s="72">
        <f t="shared" si="0"/>
        <v>3.16867193825043</v>
      </c>
      <c r="K16" s="208">
        <f t="shared" si="1"/>
        <v>4.3686719382504302</v>
      </c>
    </row>
    <row r="17" spans="1:11" ht="15.6" x14ac:dyDescent="0.3">
      <c r="A17" s="85" t="s">
        <v>19</v>
      </c>
      <c r="B17" s="113" t="s">
        <v>234</v>
      </c>
      <c r="C17" s="307" t="s">
        <v>228</v>
      </c>
      <c r="D17" s="113" t="s">
        <v>328</v>
      </c>
      <c r="E17" s="113" t="s">
        <v>330</v>
      </c>
      <c r="F17" s="16">
        <v>0.7681</v>
      </c>
      <c r="G17" s="16">
        <v>0.91720000000000002</v>
      </c>
      <c r="H17" s="34">
        <v>0.33910000000000001</v>
      </c>
      <c r="I17" s="4">
        <v>4.9699203774697729</v>
      </c>
      <c r="J17" s="72">
        <f t="shared" si="0"/>
        <v>2.5532145384842231</v>
      </c>
      <c r="K17" s="208">
        <f t="shared" si="1"/>
        <v>3.7532145384842233</v>
      </c>
    </row>
    <row r="18" spans="1:11" ht="15.6" x14ac:dyDescent="0.3">
      <c r="A18" s="85" t="s">
        <v>24</v>
      </c>
      <c r="B18" s="113" t="s">
        <v>241</v>
      </c>
      <c r="C18" s="307" t="s">
        <v>230</v>
      </c>
      <c r="D18" s="113" t="s">
        <v>328</v>
      </c>
      <c r="E18" s="113" t="s">
        <v>330</v>
      </c>
      <c r="F18" s="16">
        <v>0.92100000000000004</v>
      </c>
      <c r="G18" s="16">
        <v>0.60429999999999995</v>
      </c>
      <c r="H18" s="34">
        <v>0.34229999999999999</v>
      </c>
      <c r="I18" s="4">
        <v>4.4560327198364016</v>
      </c>
      <c r="J18" s="72">
        <f t="shared" si="0"/>
        <v>1.8854689161554203</v>
      </c>
      <c r="K18" s="208">
        <f t="shared" si="1"/>
        <v>3.0854689161554205</v>
      </c>
    </row>
    <row r="19" spans="1:11" ht="15.6" x14ac:dyDescent="0.3">
      <c r="A19" s="85" t="s">
        <v>4</v>
      </c>
      <c r="B19" s="131" t="s">
        <v>264</v>
      </c>
      <c r="C19" s="308" t="s">
        <v>230</v>
      </c>
      <c r="D19" s="113" t="s">
        <v>328</v>
      </c>
      <c r="E19" s="113" t="s">
        <v>330</v>
      </c>
      <c r="F19" s="16">
        <v>0.69099999999999995</v>
      </c>
      <c r="G19" s="16">
        <v>0.8105</v>
      </c>
      <c r="H19" s="34">
        <v>0.35039999999999999</v>
      </c>
      <c r="I19" s="4">
        <v>4.2851027397260273</v>
      </c>
      <c r="J19" s="72">
        <f t="shared" si="0"/>
        <v>1.6633624999999999</v>
      </c>
      <c r="K19" s="208">
        <f t="shared" si="1"/>
        <v>2.8633625</v>
      </c>
    </row>
    <row r="20" spans="1:11" ht="15.6" x14ac:dyDescent="0.3">
      <c r="A20" s="86" t="s">
        <v>343</v>
      </c>
      <c r="B20" s="131" t="s">
        <v>264</v>
      </c>
      <c r="C20" s="308" t="s">
        <v>239</v>
      </c>
      <c r="D20" s="113" t="s">
        <v>328</v>
      </c>
      <c r="E20" s="113" t="s">
        <v>330</v>
      </c>
      <c r="F20" s="16">
        <v>0.4869</v>
      </c>
      <c r="G20" s="16">
        <v>0.15540000000000001</v>
      </c>
      <c r="H20" s="34">
        <v>0.1545</v>
      </c>
      <c r="I20" s="4">
        <v>4.1572815533980583</v>
      </c>
      <c r="J20" s="72">
        <f t="shared" si="0"/>
        <v>1.4972716504854375</v>
      </c>
      <c r="K20" s="208">
        <f t="shared" si="1"/>
        <v>2.6972716504854377</v>
      </c>
    </row>
    <row r="21" spans="1:11" ht="15.6" x14ac:dyDescent="0.3">
      <c r="A21" s="15" t="s">
        <v>23</v>
      </c>
      <c r="B21" s="113" t="s">
        <v>240</v>
      </c>
      <c r="C21" s="307" t="s">
        <v>228</v>
      </c>
      <c r="D21" s="113" t="s">
        <v>328</v>
      </c>
      <c r="E21" s="113" t="s">
        <v>330</v>
      </c>
      <c r="F21" s="16">
        <v>0.8236</v>
      </c>
      <c r="G21" s="16">
        <v>0.752</v>
      </c>
      <c r="H21" s="34">
        <v>0.39200000000000002</v>
      </c>
      <c r="I21" s="4">
        <v>4.0193877551020414</v>
      </c>
      <c r="J21" s="72">
        <f t="shared" si="0"/>
        <v>1.3180924489795931</v>
      </c>
      <c r="K21" s="208">
        <f t="shared" si="1"/>
        <v>2.5180924489795933</v>
      </c>
    </row>
    <row r="22" spans="1:11" ht="15.6" x14ac:dyDescent="0.3">
      <c r="A22" s="85" t="s">
        <v>22</v>
      </c>
      <c r="B22" s="113" t="s">
        <v>238</v>
      </c>
      <c r="C22" s="307" t="s">
        <v>239</v>
      </c>
      <c r="D22" s="113" t="s">
        <v>328</v>
      </c>
      <c r="E22" s="113" t="s">
        <v>330</v>
      </c>
      <c r="F22" s="16">
        <v>0.94669999999999999</v>
      </c>
      <c r="G22" s="16">
        <v>0.32519999999999999</v>
      </c>
      <c r="H22" s="34">
        <v>0.34749999999999998</v>
      </c>
      <c r="I22" s="4">
        <v>3.6601438848920869</v>
      </c>
      <c r="J22" s="72">
        <f t="shared" si="0"/>
        <v>0.85129096402877824</v>
      </c>
      <c r="K22" s="208">
        <f t="shared" si="1"/>
        <v>2.0512909640287784</v>
      </c>
    </row>
    <row r="23" spans="1:11" ht="15.6" x14ac:dyDescent="0.3">
      <c r="A23" s="15" t="s">
        <v>21</v>
      </c>
      <c r="B23" s="113" t="s">
        <v>237</v>
      </c>
      <c r="C23" s="307" t="s">
        <v>228</v>
      </c>
      <c r="D23" s="113" t="s">
        <v>328</v>
      </c>
      <c r="E23" s="113" t="s">
        <v>330</v>
      </c>
      <c r="F23" s="16">
        <v>0.35470000000000002</v>
      </c>
      <c r="G23" s="16">
        <v>0.73699999999999999</v>
      </c>
      <c r="H23" s="34">
        <v>0.31890000000000002</v>
      </c>
      <c r="I23" s="4">
        <v>3.4233301975540917</v>
      </c>
      <c r="J23" s="72">
        <f t="shared" si="0"/>
        <v>0.5435752587017868</v>
      </c>
      <c r="K23" s="208">
        <f t="shared" si="1"/>
        <v>1.7435752587017868</v>
      </c>
    </row>
    <row r="24" spans="1:11" ht="15.6" x14ac:dyDescent="0.3">
      <c r="A24" s="15" t="s">
        <v>1</v>
      </c>
      <c r="B24" s="131" t="s">
        <v>264</v>
      </c>
      <c r="C24" s="308" t="s">
        <v>230</v>
      </c>
      <c r="D24" s="113" t="s">
        <v>328</v>
      </c>
      <c r="E24" s="113" t="s">
        <v>330</v>
      </c>
      <c r="F24" s="16">
        <v>0.33410000000000001</v>
      </c>
      <c r="G24" s="16">
        <v>0.48570000000000002</v>
      </c>
      <c r="H24" s="34">
        <v>0.2455</v>
      </c>
      <c r="I24" s="4">
        <v>3.3393075356415483</v>
      </c>
      <c r="J24" s="72">
        <f t="shared" si="0"/>
        <v>0.43439621181262833</v>
      </c>
      <c r="K24" s="208">
        <f t="shared" si="1"/>
        <v>1.6343962118126283</v>
      </c>
    </row>
    <row r="25" spans="1:11" ht="15.6" x14ac:dyDescent="0.3">
      <c r="A25" s="18" t="s">
        <v>11</v>
      </c>
      <c r="B25" s="131" t="s">
        <v>264</v>
      </c>
      <c r="C25" s="308" t="s">
        <v>263</v>
      </c>
      <c r="D25" s="113" t="s">
        <v>328</v>
      </c>
      <c r="E25" s="113" t="s">
        <v>330</v>
      </c>
      <c r="F25" s="16">
        <v>0.57920000000000005</v>
      </c>
      <c r="G25" s="16">
        <v>0.1399</v>
      </c>
      <c r="H25" s="34">
        <v>0.2157</v>
      </c>
      <c r="I25" s="4">
        <v>3.333796940194715</v>
      </c>
      <c r="J25" s="72">
        <f t="shared" si="0"/>
        <v>0.4272357440890131</v>
      </c>
      <c r="K25" s="208">
        <f t="shared" si="1"/>
        <v>1.6272357440890131</v>
      </c>
    </row>
    <row r="26" spans="1:11" ht="15.6" x14ac:dyDescent="0.3">
      <c r="A26" s="85" t="s">
        <v>9</v>
      </c>
      <c r="B26" s="131" t="s">
        <v>264</v>
      </c>
      <c r="C26" s="308" t="s">
        <v>230</v>
      </c>
      <c r="D26" s="113" t="s">
        <v>328</v>
      </c>
      <c r="E26" s="113" t="s">
        <v>330</v>
      </c>
      <c r="F26" s="16">
        <v>0.39029999999999998</v>
      </c>
      <c r="G26" s="16">
        <v>0.45660000000000001</v>
      </c>
      <c r="H26" s="34">
        <v>0.28210000000000002</v>
      </c>
      <c r="I26" s="4">
        <v>3.0021269053527115</v>
      </c>
      <c r="J26" s="72">
        <f t="shared" si="0"/>
        <v>-3.7362991846863203E-3</v>
      </c>
      <c r="K26" s="208">
        <f t="shared" si="1"/>
        <v>1.1962637008153136</v>
      </c>
    </row>
    <row r="27" spans="1:11" ht="15.6" x14ac:dyDescent="0.3">
      <c r="A27" s="85" t="s">
        <v>20</v>
      </c>
      <c r="B27" s="113" t="s">
        <v>235</v>
      </c>
      <c r="C27" s="307" t="s">
        <v>236</v>
      </c>
      <c r="D27" s="113" t="s">
        <v>328</v>
      </c>
      <c r="E27" s="113" t="s">
        <v>330</v>
      </c>
      <c r="F27" s="16">
        <v>0.46089999999999998</v>
      </c>
      <c r="G27" s="16">
        <v>0.3846</v>
      </c>
      <c r="H27" s="34">
        <v>0.28420000000000001</v>
      </c>
      <c r="I27" s="4">
        <v>2.975017593244194</v>
      </c>
      <c r="J27" s="72">
        <f t="shared" si="0"/>
        <v>-3.8962139338494239E-2</v>
      </c>
      <c r="K27" s="208">
        <f t="shared" si="1"/>
        <v>1.1610378606615057</v>
      </c>
    </row>
    <row r="28" spans="1:11" ht="15.6" x14ac:dyDescent="0.3">
      <c r="A28" s="85" t="s">
        <v>25</v>
      </c>
      <c r="B28" s="113" t="s">
        <v>245</v>
      </c>
      <c r="C28" s="307" t="s">
        <v>228</v>
      </c>
      <c r="D28" s="113" t="s">
        <v>328</v>
      </c>
      <c r="E28" s="113" t="s">
        <v>330</v>
      </c>
      <c r="F28" s="16">
        <v>0.19800000000000001</v>
      </c>
      <c r="G28" s="16">
        <v>0.24779999999999999</v>
      </c>
      <c r="H28" s="34">
        <v>0.16189999999999999</v>
      </c>
      <c r="I28" s="4">
        <v>2.7535515750463251</v>
      </c>
      <c r="J28" s="72">
        <f t="shared" si="0"/>
        <v>-0.32673508338480506</v>
      </c>
      <c r="K28" s="208">
        <f t="shared" si="1"/>
        <v>0.8732649166151949</v>
      </c>
    </row>
    <row r="29" spans="1:11" ht="15.6" x14ac:dyDescent="0.3">
      <c r="A29" s="15" t="s">
        <v>0</v>
      </c>
      <c r="B29" s="131" t="s">
        <v>264</v>
      </c>
      <c r="C29" s="308" t="s">
        <v>239</v>
      </c>
      <c r="D29" s="113" t="s">
        <v>328</v>
      </c>
      <c r="E29" s="113" t="s">
        <v>330</v>
      </c>
      <c r="F29" s="16">
        <v>0.24410000000000001</v>
      </c>
      <c r="G29" s="16">
        <v>0.5595</v>
      </c>
      <c r="H29" s="34">
        <v>0.29599999999999999</v>
      </c>
      <c r="I29" s="4">
        <v>2.714864864864865</v>
      </c>
      <c r="J29" s="72">
        <f t="shared" si="0"/>
        <v>-0.37700459459459434</v>
      </c>
      <c r="K29" s="208">
        <f t="shared" si="1"/>
        <v>0.82299540540540561</v>
      </c>
    </row>
    <row r="30" spans="1:11" ht="15.6" x14ac:dyDescent="0.3">
      <c r="A30" s="85" t="s">
        <v>17</v>
      </c>
      <c r="B30" s="113" t="s">
        <v>232</v>
      </c>
      <c r="C30" s="307" t="s">
        <v>228</v>
      </c>
      <c r="D30" s="113" t="s">
        <v>328</v>
      </c>
      <c r="E30" s="113" t="s">
        <v>330</v>
      </c>
      <c r="F30" s="16">
        <v>0.27879999999999999</v>
      </c>
      <c r="G30" s="16">
        <v>0.61980000000000002</v>
      </c>
      <c r="H30" s="34">
        <v>0.37919999999999998</v>
      </c>
      <c r="I30" s="4">
        <v>2.3697257383966246</v>
      </c>
      <c r="J30" s="72">
        <f t="shared" si="0"/>
        <v>-0.82547837552742598</v>
      </c>
      <c r="K30" s="208">
        <f t="shared" si="1"/>
        <v>0.37452162447257398</v>
      </c>
    </row>
    <row r="31" spans="1:11" ht="16.2" thickBot="1" x14ac:dyDescent="0.35">
      <c r="A31" s="91" t="s">
        <v>351</v>
      </c>
      <c r="B31" s="132" t="s">
        <v>264</v>
      </c>
      <c r="C31" s="309" t="s">
        <v>239</v>
      </c>
      <c r="D31" s="114" t="s">
        <v>328</v>
      </c>
      <c r="E31" s="114" t="s">
        <v>350</v>
      </c>
      <c r="F31" s="19">
        <v>0.22170000000000001</v>
      </c>
      <c r="G31" s="19">
        <v>0.1236</v>
      </c>
      <c r="H31" s="36">
        <v>0.1658</v>
      </c>
      <c r="I31" s="8">
        <v>2.0826296743063932</v>
      </c>
      <c r="J31" s="73">
        <f t="shared" si="0"/>
        <v>-1.1985310012062724</v>
      </c>
      <c r="K31" s="209">
        <f t="shared" si="1"/>
        <v>1.4689987937275273E-3</v>
      </c>
    </row>
    <row r="34" spans="2:9" x14ac:dyDescent="0.3">
      <c r="B34" s="316" t="s">
        <v>341</v>
      </c>
      <c r="C34" s="316"/>
      <c r="D34" s="316"/>
      <c r="E34" s="316"/>
      <c r="F34" s="316"/>
      <c r="G34" s="316"/>
      <c r="H34" s="316"/>
      <c r="I34" s="316"/>
    </row>
  </sheetData>
  <mergeCells count="1">
    <mergeCell ref="B34:I34"/>
  </mergeCells>
  <conditionalFormatting sqref="K2:K31">
    <cfRule type="colorScale" priority="8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6E92-2AD4-4584-B6BC-F7CB7F9DB9FB}">
  <dimension ref="A1:R42"/>
  <sheetViews>
    <sheetView workbookViewId="0">
      <selection activeCell="A17" sqref="A17"/>
    </sheetView>
  </sheetViews>
  <sheetFormatPr defaultRowHeight="14.4" x14ac:dyDescent="0.3"/>
  <cols>
    <col min="1" max="1" width="16.5546875" bestFit="1" customWidth="1"/>
    <col min="2" max="2" width="11.109375" bestFit="1" customWidth="1"/>
    <col min="3" max="3" width="41.21875" bestFit="1" customWidth="1"/>
    <col min="4" max="4" width="55.109375" bestFit="1" customWidth="1"/>
    <col min="5" max="5" width="22.109375" bestFit="1" customWidth="1"/>
    <col min="6" max="6" width="21.44140625" bestFit="1" customWidth="1"/>
  </cols>
  <sheetData>
    <row r="1" spans="1:17" ht="25.8" customHeight="1" thickBot="1" x14ac:dyDescent="0.35">
      <c r="A1" s="197" t="s">
        <v>26</v>
      </c>
      <c r="B1" s="151" t="s">
        <v>41</v>
      </c>
      <c r="C1" s="151" t="s">
        <v>318</v>
      </c>
      <c r="D1" s="152" t="s">
        <v>205</v>
      </c>
      <c r="E1" s="152" t="s">
        <v>47</v>
      </c>
      <c r="F1" s="151" t="s">
        <v>46</v>
      </c>
      <c r="H1" s="323" t="s">
        <v>319</v>
      </c>
      <c r="I1" s="323"/>
      <c r="J1" s="323"/>
      <c r="K1" s="323"/>
      <c r="L1" s="323"/>
      <c r="M1" s="323"/>
      <c r="N1" s="323"/>
      <c r="O1" s="323"/>
      <c r="P1" s="323"/>
      <c r="Q1" s="323"/>
    </row>
    <row r="2" spans="1:17" x14ac:dyDescent="0.3">
      <c r="A2" s="288" t="s">
        <v>20</v>
      </c>
      <c r="B2" s="282" t="s">
        <v>236</v>
      </c>
      <c r="C2" s="281">
        <v>3</v>
      </c>
      <c r="D2" s="285">
        <v>2.975017593244194</v>
      </c>
      <c r="E2" s="264">
        <v>5.5419676367392681</v>
      </c>
      <c r="F2" s="14">
        <v>5.4771212547196626</v>
      </c>
    </row>
    <row r="3" spans="1:17" x14ac:dyDescent="0.3">
      <c r="A3" s="18" t="s">
        <v>27</v>
      </c>
      <c r="B3" s="282" t="s">
        <v>239</v>
      </c>
      <c r="C3" s="282">
        <v>2</v>
      </c>
      <c r="D3" s="286">
        <v>11.16030534351145</v>
      </c>
      <c r="E3" s="265">
        <v>4.7707416118550459</v>
      </c>
      <c r="F3" s="17">
        <v>3.6989700043360187</v>
      </c>
    </row>
    <row r="4" spans="1:17" x14ac:dyDescent="0.3">
      <c r="A4" s="85" t="s">
        <v>5</v>
      </c>
      <c r="B4" s="131" t="s">
        <v>230</v>
      </c>
      <c r="C4" s="284">
        <v>2</v>
      </c>
      <c r="D4" s="286">
        <v>6.7936250675310648</v>
      </c>
      <c r="E4" s="265">
        <v>5.1671709909831636</v>
      </c>
      <c r="F4" s="17">
        <v>4.3802112417116064</v>
      </c>
    </row>
    <row r="5" spans="1:17" x14ac:dyDescent="0.3">
      <c r="A5" s="15" t="s">
        <v>3</v>
      </c>
      <c r="B5" s="131" t="s">
        <v>230</v>
      </c>
      <c r="C5" s="284">
        <v>2</v>
      </c>
      <c r="D5" s="286">
        <v>6.576848249027238</v>
      </c>
      <c r="E5" s="265">
        <v>6.3347080099056443</v>
      </c>
      <c r="F5" s="17">
        <v>5.568201724066995</v>
      </c>
    </row>
    <row r="6" spans="1:17" x14ac:dyDescent="0.3">
      <c r="A6" s="85" t="s">
        <v>18</v>
      </c>
      <c r="B6" s="282" t="s">
        <v>230</v>
      </c>
      <c r="C6" s="284">
        <v>2</v>
      </c>
      <c r="D6" s="286">
        <v>6.2723560636994691</v>
      </c>
      <c r="E6" s="265">
        <v>5.7360456952621659</v>
      </c>
      <c r="F6" s="17">
        <v>5</v>
      </c>
    </row>
    <row r="7" spans="1:17" x14ac:dyDescent="0.3">
      <c r="A7" s="15" t="s">
        <v>43</v>
      </c>
      <c r="B7" s="282" t="s">
        <v>239</v>
      </c>
      <c r="C7" s="284">
        <v>2</v>
      </c>
      <c r="D7" s="286">
        <v>6.1064179999999997</v>
      </c>
      <c r="E7" s="265">
        <v>6.621589977639915</v>
      </c>
      <c r="F7" s="17">
        <v>5.9030899869919438</v>
      </c>
    </row>
    <row r="8" spans="1:17" x14ac:dyDescent="0.3">
      <c r="A8" s="85" t="s">
        <v>2</v>
      </c>
      <c r="B8" s="131" t="s">
        <v>230</v>
      </c>
      <c r="C8" s="284">
        <v>2</v>
      </c>
      <c r="D8" s="286">
        <v>6.0874428063040158</v>
      </c>
      <c r="E8" s="265">
        <v>7.3976889360682758</v>
      </c>
      <c r="F8" s="17">
        <v>6.6812412373755876</v>
      </c>
    </row>
    <row r="9" spans="1:17" x14ac:dyDescent="0.3">
      <c r="A9" s="86" t="s">
        <v>8</v>
      </c>
      <c r="B9" s="282" t="s">
        <v>230</v>
      </c>
      <c r="C9" s="284">
        <v>2</v>
      </c>
      <c r="D9" s="286">
        <v>6.0804965959150978</v>
      </c>
      <c r="E9" s="265">
        <v>4.8917852478676114</v>
      </c>
      <c r="F9" s="17">
        <v>4.1760912590556813</v>
      </c>
    </row>
    <row r="10" spans="1:17" x14ac:dyDescent="0.3">
      <c r="A10" s="85" t="s">
        <v>6</v>
      </c>
      <c r="B10" s="131" t="s">
        <v>239</v>
      </c>
      <c r="C10" s="284">
        <v>2</v>
      </c>
      <c r="D10" s="286">
        <v>5.6009060955518954</v>
      </c>
      <c r="E10" s="265">
        <v>3.6602123487839857</v>
      </c>
      <c r="F10" s="17">
        <v>3</v>
      </c>
    </row>
    <row r="11" spans="1:17" x14ac:dyDescent="0.3">
      <c r="A11" s="18" t="s">
        <v>14</v>
      </c>
      <c r="B11" s="131" t="s">
        <v>239</v>
      </c>
      <c r="C11" s="284">
        <v>2</v>
      </c>
      <c r="D11" s="286">
        <v>5.5866018743491841</v>
      </c>
      <c r="E11" s="265">
        <v>4.8345348714520835</v>
      </c>
      <c r="F11" s="17">
        <v>4.1760912590556813</v>
      </c>
    </row>
    <row r="12" spans="1:17" x14ac:dyDescent="0.3">
      <c r="A12" s="18" t="s">
        <v>13</v>
      </c>
      <c r="B12" s="282" t="s">
        <v>239</v>
      </c>
      <c r="C12" s="284">
        <v>2</v>
      </c>
      <c r="D12" s="286">
        <v>5.560565533053115</v>
      </c>
      <c r="E12" s="265">
        <v>3.3541755818072838</v>
      </c>
      <c r="F12" s="17">
        <v>2.6989700043360187</v>
      </c>
    </row>
    <row r="13" spans="1:17" x14ac:dyDescent="0.3">
      <c r="A13" s="18" t="s">
        <v>12</v>
      </c>
      <c r="B13" s="282" t="s">
        <v>239</v>
      </c>
      <c r="C13" s="284">
        <v>2</v>
      </c>
      <c r="D13" s="286">
        <v>5.5509396636993067</v>
      </c>
      <c r="E13" s="265">
        <v>7.3529723119006993</v>
      </c>
      <c r="F13" s="17">
        <v>6.6989700043360187</v>
      </c>
    </row>
    <row r="14" spans="1:17" x14ac:dyDescent="0.3">
      <c r="A14" s="85" t="s">
        <v>10</v>
      </c>
      <c r="B14" s="131" t="s">
        <v>230</v>
      </c>
      <c r="C14" s="284">
        <v>2</v>
      </c>
      <c r="D14" s="286">
        <v>5.4435677530017159</v>
      </c>
      <c r="E14" s="265">
        <v>7.5268401581271949</v>
      </c>
      <c r="F14" s="17">
        <v>6.8864907251724823</v>
      </c>
    </row>
    <row r="15" spans="1:17" x14ac:dyDescent="0.3">
      <c r="A15" s="85" t="s">
        <v>24</v>
      </c>
      <c r="B15" s="282" t="s">
        <v>230</v>
      </c>
      <c r="C15" s="284">
        <v>2</v>
      </c>
      <c r="D15" s="286">
        <v>4.4560327198364016</v>
      </c>
      <c r="E15" s="265">
        <v>4.7903511712368863</v>
      </c>
      <c r="F15" s="17">
        <v>4.3010299956639813</v>
      </c>
    </row>
    <row r="16" spans="1:17" x14ac:dyDescent="0.3">
      <c r="A16" s="85" t="s">
        <v>4</v>
      </c>
      <c r="B16" s="131" t="s">
        <v>230</v>
      </c>
      <c r="C16" s="284">
        <v>2</v>
      </c>
      <c r="D16" s="286">
        <v>4.2851027397260273</v>
      </c>
      <c r="E16" s="265">
        <v>3.1558463372629215</v>
      </c>
      <c r="F16" s="17">
        <v>2.6989700043360187</v>
      </c>
    </row>
    <row r="17" spans="1:18" x14ac:dyDescent="0.3">
      <c r="A17" s="86" t="s">
        <v>343</v>
      </c>
      <c r="B17" s="131" t="s">
        <v>239</v>
      </c>
      <c r="C17" s="284">
        <v>2</v>
      </c>
      <c r="D17" s="286">
        <v>4.1572815533980583</v>
      </c>
      <c r="E17" s="265">
        <v>3.4309246877824258</v>
      </c>
      <c r="F17" s="17">
        <v>3</v>
      </c>
    </row>
    <row r="18" spans="1:18" x14ac:dyDescent="0.3">
      <c r="A18" s="85" t="s">
        <v>22</v>
      </c>
      <c r="B18" s="282" t="s">
        <v>239</v>
      </c>
      <c r="C18" s="284">
        <v>2</v>
      </c>
      <c r="D18" s="286">
        <v>3.6601438848920869</v>
      </c>
      <c r="E18" s="265">
        <v>2.7891485216749095</v>
      </c>
      <c r="F18" s="17">
        <v>2.4771212547196626</v>
      </c>
    </row>
    <row r="19" spans="1:18" x14ac:dyDescent="0.3">
      <c r="A19" s="15" t="s">
        <v>1</v>
      </c>
      <c r="B19" s="131" t="s">
        <v>230</v>
      </c>
      <c r="C19" s="284">
        <v>2</v>
      </c>
      <c r="D19" s="286">
        <v>3.3393075356415483</v>
      </c>
      <c r="E19" s="265">
        <v>7.0941709393028951</v>
      </c>
      <c r="F19" s="17">
        <v>6.8808135922807914</v>
      </c>
    </row>
    <row r="20" spans="1:18" x14ac:dyDescent="0.3">
      <c r="A20" s="18" t="s">
        <v>11</v>
      </c>
      <c r="B20" s="131" t="s">
        <v>263</v>
      </c>
      <c r="C20" s="284">
        <v>2</v>
      </c>
      <c r="D20" s="286">
        <v>3.333796940194715</v>
      </c>
      <c r="E20" s="265">
        <v>2.6885717301767258</v>
      </c>
      <c r="F20" s="17">
        <v>2.4771212547196626</v>
      </c>
    </row>
    <row r="21" spans="1:18" x14ac:dyDescent="0.3">
      <c r="A21" s="85" t="s">
        <v>9</v>
      </c>
      <c r="B21" s="131" t="s">
        <v>230</v>
      </c>
      <c r="C21" s="284">
        <v>2</v>
      </c>
      <c r="D21" s="286">
        <v>3.0021269053527115</v>
      </c>
      <c r="E21" s="265">
        <v>7.2239549604689177</v>
      </c>
      <c r="F21" s="17">
        <v>7.1461280356782382</v>
      </c>
    </row>
    <row r="22" spans="1:18" x14ac:dyDescent="0.3">
      <c r="A22" s="15" t="s">
        <v>0</v>
      </c>
      <c r="B22" s="131" t="s">
        <v>239</v>
      </c>
      <c r="C22" s="284">
        <v>2</v>
      </c>
      <c r="D22" s="286">
        <v>2.714864864864865</v>
      </c>
      <c r="E22" s="265">
        <v>2.9153974106525506</v>
      </c>
      <c r="F22" s="17">
        <v>3</v>
      </c>
    </row>
    <row r="23" spans="1:18" x14ac:dyDescent="0.3">
      <c r="A23" s="86" t="s">
        <v>351</v>
      </c>
      <c r="B23" s="131" t="s">
        <v>239</v>
      </c>
      <c r="C23" s="284">
        <v>2</v>
      </c>
      <c r="D23" s="286">
        <v>2.0826296743063932</v>
      </c>
      <c r="E23" s="265">
        <v>0.46805143483225425</v>
      </c>
      <c r="F23" s="17">
        <v>3.3010299956639813</v>
      </c>
    </row>
    <row r="24" spans="1:18" x14ac:dyDescent="0.3">
      <c r="A24" s="15" t="s">
        <v>7</v>
      </c>
      <c r="B24" s="131" t="s">
        <v>228</v>
      </c>
      <c r="C24" s="131">
        <v>1</v>
      </c>
      <c r="D24" s="286">
        <v>9.9130028063610851</v>
      </c>
      <c r="E24" s="265">
        <v>8.7557760442731531</v>
      </c>
      <c r="F24" s="17">
        <v>7.7481880270062007</v>
      </c>
    </row>
    <row r="25" spans="1:18" x14ac:dyDescent="0.3">
      <c r="A25" s="15" t="s">
        <v>16</v>
      </c>
      <c r="B25" s="282" t="s">
        <v>228</v>
      </c>
      <c r="C25" s="282">
        <v>1</v>
      </c>
      <c r="D25" s="286">
        <v>6.8255125284738041</v>
      </c>
      <c r="E25" s="265">
        <v>4.0909187628779691</v>
      </c>
      <c r="F25" s="17">
        <v>3.3010299956639813</v>
      </c>
    </row>
    <row r="26" spans="1:18" x14ac:dyDescent="0.3">
      <c r="A26" s="85" t="s">
        <v>15</v>
      </c>
      <c r="B26" s="282" t="s">
        <v>228</v>
      </c>
      <c r="C26" s="282">
        <v>1</v>
      </c>
      <c r="D26" s="286">
        <v>6.5732193732193736</v>
      </c>
      <c r="E26" s="265">
        <v>7.3102236038799973</v>
      </c>
      <c r="F26" s="17">
        <v>6.5440680443502757</v>
      </c>
    </row>
    <row r="27" spans="1:18" x14ac:dyDescent="0.3">
      <c r="A27" s="85" t="s">
        <v>19</v>
      </c>
      <c r="B27" s="282" t="s">
        <v>228</v>
      </c>
      <c r="C27" s="282">
        <v>1</v>
      </c>
      <c r="D27" s="286">
        <v>4.9699203774697729</v>
      </c>
      <c r="E27" s="265">
        <v>5.5286458993831467</v>
      </c>
      <c r="F27" s="17">
        <v>4.9542425094393252</v>
      </c>
    </row>
    <row r="28" spans="1:18" x14ac:dyDescent="0.3">
      <c r="A28" s="15" t="s">
        <v>23</v>
      </c>
      <c r="B28" s="282" t="s">
        <v>228</v>
      </c>
      <c r="C28" s="282">
        <v>1</v>
      </c>
      <c r="D28" s="286">
        <v>4.0193877551020414</v>
      </c>
      <c r="E28" s="265">
        <v>6.8781929254258403</v>
      </c>
      <c r="F28" s="17">
        <v>6.4771212547196626</v>
      </c>
    </row>
    <row r="29" spans="1:18" x14ac:dyDescent="0.3">
      <c r="A29" s="15" t="s">
        <v>21</v>
      </c>
      <c r="B29" s="282" t="s">
        <v>228</v>
      </c>
      <c r="C29" s="282">
        <v>1</v>
      </c>
      <c r="D29" s="286">
        <v>3.4233301975540917</v>
      </c>
      <c r="E29" s="265">
        <v>5.4175319568149982</v>
      </c>
      <c r="F29" s="17">
        <v>5.1760912590556813</v>
      </c>
    </row>
    <row r="30" spans="1:18" x14ac:dyDescent="0.3">
      <c r="A30" s="85" t="s">
        <v>25</v>
      </c>
      <c r="B30" s="282" t="s">
        <v>228</v>
      </c>
      <c r="C30" s="282">
        <v>1</v>
      </c>
      <c r="D30" s="286">
        <v>2.7535515750463251</v>
      </c>
      <c r="E30" s="265">
        <v>6.7862440527589127</v>
      </c>
      <c r="F30" s="17">
        <v>6.8450980400142569</v>
      </c>
    </row>
    <row r="31" spans="1:18" ht="15" thickBot="1" x14ac:dyDescent="0.35">
      <c r="A31" s="259" t="s">
        <v>17</v>
      </c>
      <c r="B31" s="283" t="s">
        <v>228</v>
      </c>
      <c r="C31" s="283">
        <v>1</v>
      </c>
      <c r="D31" s="287">
        <v>2.3697257383966246</v>
      </c>
      <c r="E31" s="266">
        <v>2.2724469027880154</v>
      </c>
      <c r="F31" s="20">
        <v>2.6989700043360187</v>
      </c>
      <c r="H31" s="290" t="s">
        <v>320</v>
      </c>
      <c r="I31" s="290"/>
      <c r="J31" s="290"/>
      <c r="K31" s="290"/>
      <c r="L31" s="290"/>
      <c r="M31" s="290"/>
      <c r="N31" s="290"/>
      <c r="O31" s="290"/>
      <c r="P31" s="290"/>
      <c r="Q31" s="290"/>
      <c r="R31" s="290"/>
    </row>
    <row r="33" spans="1:4" ht="15" thickBot="1" x14ac:dyDescent="0.35"/>
    <row r="34" spans="1:4" ht="15" thickBot="1" x14ac:dyDescent="0.35">
      <c r="A34" s="328" t="s">
        <v>317</v>
      </c>
      <c r="B34" s="329"/>
      <c r="C34" s="330"/>
    </row>
    <row r="35" spans="1:4" ht="28.8" customHeight="1" thickBot="1" x14ac:dyDescent="0.35">
      <c r="A35" s="195" t="s">
        <v>193</v>
      </c>
      <c r="B35" s="324">
        <v>-5.0479999999999997E-2</v>
      </c>
      <c r="C35" s="325"/>
    </row>
    <row r="36" spans="1:4" ht="28.2" customHeight="1" thickBot="1" x14ac:dyDescent="0.35">
      <c r="A36" s="195" t="s">
        <v>194</v>
      </c>
      <c r="B36" s="326">
        <v>2.5482E-3</v>
      </c>
      <c r="C36" s="327"/>
    </row>
    <row r="37" spans="1:4" ht="28.2" customHeight="1" thickBot="1" x14ac:dyDescent="0.35">
      <c r="A37" s="195" t="s">
        <v>314</v>
      </c>
      <c r="B37" s="326">
        <v>-5.6230000000000002E-2</v>
      </c>
      <c r="C37" s="327"/>
    </row>
    <row r="38" spans="1:4" ht="29.4" customHeight="1" thickBot="1" x14ac:dyDescent="0.35">
      <c r="A38" s="289" t="s">
        <v>315</v>
      </c>
      <c r="B38" s="324" t="s">
        <v>316</v>
      </c>
      <c r="C38" s="325"/>
    </row>
    <row r="42" spans="1:4" x14ac:dyDescent="0.3">
      <c r="B42" s="322" t="s">
        <v>321</v>
      </c>
      <c r="C42" s="322"/>
      <c r="D42" s="322"/>
    </row>
  </sheetData>
  <sortState xmlns:xlrd2="http://schemas.microsoft.com/office/spreadsheetml/2017/richdata2" ref="A2:F31">
    <sortCondition descending="1" ref="C2:C31"/>
  </sortState>
  <mergeCells count="7">
    <mergeCell ref="B42:D42"/>
    <mergeCell ref="H1:Q1"/>
    <mergeCell ref="B35:C35"/>
    <mergeCell ref="B36:C36"/>
    <mergeCell ref="B37:C37"/>
    <mergeCell ref="B38:C38"/>
    <mergeCell ref="A34:C34"/>
  </mergeCells>
  <conditionalFormatting sqref="E2:E31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B0F2D-CF93-4B0D-8021-90FCDED98418}">
  <dimension ref="B1:E19"/>
  <sheetViews>
    <sheetView workbookViewId="0">
      <selection activeCell="J4" sqref="J4"/>
    </sheetView>
  </sheetViews>
  <sheetFormatPr defaultRowHeight="14.4" x14ac:dyDescent="0.3"/>
  <cols>
    <col min="2" max="2" width="70.6640625" bestFit="1" customWidth="1"/>
    <col min="3" max="3" width="13" customWidth="1"/>
    <col min="4" max="4" width="12" customWidth="1"/>
    <col min="5" max="5" width="19.21875" bestFit="1" customWidth="1"/>
  </cols>
  <sheetData>
    <row r="1" spans="2:5" ht="15" thickBot="1" x14ac:dyDescent="0.35">
      <c r="B1" s="252"/>
      <c r="C1" s="195" t="s">
        <v>193</v>
      </c>
      <c r="D1" s="195" t="s">
        <v>194</v>
      </c>
      <c r="E1" s="253" t="s">
        <v>195</v>
      </c>
    </row>
    <row r="2" spans="2:5" x14ac:dyDescent="0.3">
      <c r="B2" s="125" t="s">
        <v>196</v>
      </c>
      <c r="C2" s="343">
        <v>0.81886000000000003</v>
      </c>
      <c r="D2" s="346">
        <f>C2^2</f>
        <v>0.67053169960000003</v>
      </c>
      <c r="E2" s="343">
        <v>0.74324000000000001</v>
      </c>
    </row>
    <row r="3" spans="2:5" x14ac:dyDescent="0.3">
      <c r="B3" s="119" t="s">
        <v>191</v>
      </c>
      <c r="C3" s="344"/>
      <c r="D3" s="347"/>
      <c r="E3" s="344"/>
    </row>
    <row r="4" spans="2:5" ht="15" thickBot="1" x14ac:dyDescent="0.35">
      <c r="B4" s="120" t="s">
        <v>192</v>
      </c>
      <c r="C4" s="345"/>
      <c r="D4" s="348"/>
      <c r="E4" s="345"/>
    </row>
    <row r="5" spans="2:5" x14ac:dyDescent="0.3">
      <c r="B5" s="126" t="s">
        <v>204</v>
      </c>
      <c r="C5" s="343">
        <v>0.92635000000000001</v>
      </c>
      <c r="D5" s="343">
        <v>0.85811999999999999</v>
      </c>
      <c r="E5" s="343">
        <v>0.85031000000000001</v>
      </c>
    </row>
    <row r="6" spans="2:5" x14ac:dyDescent="0.3">
      <c r="B6" s="119" t="s">
        <v>191</v>
      </c>
      <c r="C6" s="344"/>
      <c r="D6" s="344"/>
      <c r="E6" s="344"/>
    </row>
    <row r="7" spans="2:5" ht="15" thickBot="1" x14ac:dyDescent="0.35">
      <c r="B7" s="120" t="s">
        <v>192</v>
      </c>
      <c r="C7" s="345"/>
      <c r="D7" s="345"/>
      <c r="E7" s="345"/>
    </row>
    <row r="8" spans="2:5" x14ac:dyDescent="0.3">
      <c r="B8" s="127" t="s">
        <v>197</v>
      </c>
      <c r="C8" s="343">
        <v>0.95489000000000002</v>
      </c>
      <c r="D8" s="346">
        <f>C8^2</f>
        <v>0.91181491209999999</v>
      </c>
      <c r="E8" s="343">
        <v>0.93820999999999999</v>
      </c>
    </row>
    <row r="9" spans="2:5" x14ac:dyDescent="0.3">
      <c r="B9" s="128" t="s">
        <v>198</v>
      </c>
      <c r="C9" s="344"/>
      <c r="D9" s="347"/>
      <c r="E9" s="344"/>
    </row>
    <row r="10" spans="2:5" ht="15" thickBot="1" x14ac:dyDescent="0.35">
      <c r="B10" s="129" t="s">
        <v>199</v>
      </c>
      <c r="C10" s="345"/>
      <c r="D10" s="348"/>
      <c r="E10" s="345"/>
    </row>
    <row r="11" spans="2:5" x14ac:dyDescent="0.3">
      <c r="B11" s="127" t="s">
        <v>200</v>
      </c>
      <c r="C11" s="343">
        <v>0.99522999999999995</v>
      </c>
      <c r="D11" s="346">
        <f>C11^2</f>
        <v>0.99048275289999987</v>
      </c>
      <c r="E11" s="343">
        <v>0.98931000000000002</v>
      </c>
    </row>
    <row r="12" spans="2:5" x14ac:dyDescent="0.3">
      <c r="B12" s="128" t="s">
        <v>198</v>
      </c>
      <c r="C12" s="344"/>
      <c r="D12" s="347"/>
      <c r="E12" s="344"/>
    </row>
    <row r="13" spans="2:5" ht="15" thickBot="1" x14ac:dyDescent="0.35">
      <c r="B13" s="129" t="s">
        <v>199</v>
      </c>
      <c r="C13" s="345"/>
      <c r="D13" s="348"/>
      <c r="E13" s="345"/>
    </row>
    <row r="14" spans="2:5" x14ac:dyDescent="0.3">
      <c r="B14" s="127" t="s">
        <v>296</v>
      </c>
      <c r="C14" s="331">
        <v>0.41504000000000002</v>
      </c>
      <c r="D14" s="334">
        <f>C14^2</f>
        <v>0.17225820160000002</v>
      </c>
      <c r="E14" s="331">
        <v>0.43195</v>
      </c>
    </row>
    <row r="15" spans="2:5" x14ac:dyDescent="0.3">
      <c r="B15" s="128" t="s">
        <v>201</v>
      </c>
      <c r="C15" s="332"/>
      <c r="D15" s="335"/>
      <c r="E15" s="332"/>
    </row>
    <row r="16" spans="2:5" ht="15" thickBot="1" x14ac:dyDescent="0.35">
      <c r="B16" s="129" t="s">
        <v>202</v>
      </c>
      <c r="C16" s="333"/>
      <c r="D16" s="336"/>
      <c r="E16" s="333"/>
    </row>
    <row r="17" spans="2:5" x14ac:dyDescent="0.3">
      <c r="B17" s="127" t="s">
        <v>297</v>
      </c>
      <c r="C17" s="337">
        <v>0.24098</v>
      </c>
      <c r="D17" s="340">
        <f>C17^2</f>
        <v>5.8071360400000001E-2</v>
      </c>
      <c r="E17" s="337">
        <v>4.5025000000000003E-2</v>
      </c>
    </row>
    <row r="18" spans="2:5" x14ac:dyDescent="0.3">
      <c r="B18" s="128" t="s">
        <v>201</v>
      </c>
      <c r="C18" s="338"/>
      <c r="D18" s="341"/>
      <c r="E18" s="338"/>
    </row>
    <row r="19" spans="2:5" ht="15" thickBot="1" x14ac:dyDescent="0.35">
      <c r="B19" s="129" t="s">
        <v>203</v>
      </c>
      <c r="C19" s="339"/>
      <c r="D19" s="342"/>
      <c r="E19" s="339"/>
    </row>
  </sheetData>
  <mergeCells count="18">
    <mergeCell ref="C2:C4"/>
    <mergeCell ref="D2:D4"/>
    <mergeCell ref="E2:E4"/>
    <mergeCell ref="C5:C7"/>
    <mergeCell ref="D5:D7"/>
    <mergeCell ref="E5:E7"/>
    <mergeCell ref="C8:C10"/>
    <mergeCell ref="D8:D10"/>
    <mergeCell ref="E8:E10"/>
    <mergeCell ref="C11:C13"/>
    <mergeCell ref="D11:D13"/>
    <mergeCell ref="E11:E13"/>
    <mergeCell ref="C14:C16"/>
    <mergeCell ref="D14:D16"/>
    <mergeCell ref="E14:E16"/>
    <mergeCell ref="C17:C19"/>
    <mergeCell ref="D17:D19"/>
    <mergeCell ref="E17:E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4547-E482-4B97-BDD1-CA00931B823F}">
  <dimension ref="A1:AG78"/>
  <sheetViews>
    <sheetView zoomScale="80" zoomScaleNormal="80" workbookViewId="0">
      <selection activeCell="A8" sqref="A8"/>
    </sheetView>
  </sheetViews>
  <sheetFormatPr defaultRowHeight="14.4" x14ac:dyDescent="0.3"/>
  <cols>
    <col min="1" max="1" width="26.44140625" style="60" customWidth="1"/>
    <col min="2" max="2" width="24.109375" style="59" bestFit="1" customWidth="1"/>
    <col min="28" max="28" width="13.44140625" bestFit="1" customWidth="1"/>
    <col min="31" max="32" width="11.5546875" bestFit="1" customWidth="1"/>
  </cols>
  <sheetData>
    <row r="1" spans="1:32" s="58" customFormat="1" ht="28.8" customHeight="1" thickBot="1" x14ac:dyDescent="0.35">
      <c r="A1" s="151" t="s">
        <v>69</v>
      </c>
      <c r="B1" s="151" t="s">
        <v>120</v>
      </c>
      <c r="C1" s="255">
        <v>510.73</v>
      </c>
      <c r="D1" s="255">
        <v>529.25</v>
      </c>
      <c r="E1" s="255">
        <v>575.04999999999995</v>
      </c>
      <c r="F1" s="255">
        <v>628.64</v>
      </c>
      <c r="G1" s="255">
        <v>660.8</v>
      </c>
      <c r="H1" s="255">
        <v>776.76</v>
      </c>
      <c r="I1" s="255">
        <v>841.07</v>
      </c>
      <c r="J1" s="255">
        <v>878.1</v>
      </c>
      <c r="K1" s="255">
        <v>913.18</v>
      </c>
      <c r="L1" s="255">
        <v>1008.7</v>
      </c>
      <c r="M1" s="255">
        <v>1033</v>
      </c>
      <c r="N1" s="255">
        <v>1182.0999999999999</v>
      </c>
      <c r="O1" s="255">
        <v>1229.9000000000001</v>
      </c>
      <c r="P1" s="255">
        <v>1277.5999999999999</v>
      </c>
      <c r="Q1" s="255">
        <v>1349.7</v>
      </c>
      <c r="R1" s="255">
        <v>1408.2</v>
      </c>
      <c r="S1" s="255">
        <v>1453</v>
      </c>
      <c r="T1" s="255">
        <v>1489.1</v>
      </c>
      <c r="U1" s="255">
        <v>1554.4</v>
      </c>
      <c r="V1" s="255">
        <v>1575.8</v>
      </c>
      <c r="W1" s="255">
        <v>1586.5</v>
      </c>
      <c r="X1" s="255">
        <v>1684</v>
      </c>
      <c r="Y1" s="255">
        <v>1703.5</v>
      </c>
      <c r="Z1" s="256">
        <v>1776.6</v>
      </c>
      <c r="AB1" s="58" t="s">
        <v>136</v>
      </c>
      <c r="AD1" s="151" t="s">
        <v>128</v>
      </c>
      <c r="AE1" s="151" t="s">
        <v>129</v>
      </c>
      <c r="AF1" s="196" t="s">
        <v>130</v>
      </c>
    </row>
    <row r="2" spans="1:32" x14ac:dyDescent="0.3">
      <c r="A2" s="61" t="s">
        <v>0</v>
      </c>
      <c r="B2" s="65" t="s">
        <v>121</v>
      </c>
      <c r="C2" s="21">
        <v>0.28860000000000002</v>
      </c>
      <c r="D2" s="13">
        <v>0.2878</v>
      </c>
      <c r="E2" s="13">
        <v>0.308</v>
      </c>
      <c r="F2" s="13">
        <v>0.25040000000000001</v>
      </c>
      <c r="G2" s="13">
        <v>0.2782</v>
      </c>
      <c r="H2" s="13">
        <v>0.14069999999999999</v>
      </c>
      <c r="I2" s="13">
        <v>0.1179</v>
      </c>
      <c r="J2" s="13">
        <v>0.20499999999999999</v>
      </c>
      <c r="K2" s="13">
        <v>0.21240000000000001</v>
      </c>
      <c r="L2" s="13">
        <v>0.20949999999999999</v>
      </c>
      <c r="M2" s="13">
        <v>0.24399999999999999</v>
      </c>
      <c r="N2" s="13">
        <v>0.29499999999999998</v>
      </c>
      <c r="O2" s="13">
        <v>0.29299999999999998</v>
      </c>
      <c r="P2" s="13">
        <v>0.39760000000000001</v>
      </c>
      <c r="Q2" s="13">
        <v>0.3306</v>
      </c>
      <c r="R2" s="13">
        <v>0.4073</v>
      </c>
      <c r="S2" s="13">
        <v>0.44740000000000002</v>
      </c>
      <c r="T2" s="13">
        <v>0.41720000000000002</v>
      </c>
      <c r="U2" s="13">
        <v>0.4798</v>
      </c>
      <c r="V2" s="13">
        <v>0.53600000000000003</v>
      </c>
      <c r="W2" s="13">
        <v>0.57130000000000003</v>
      </c>
      <c r="X2" s="13">
        <v>0.3029</v>
      </c>
      <c r="Y2" s="13">
        <v>0.33929999999999999</v>
      </c>
      <c r="Z2" s="53">
        <v>0.3906</v>
      </c>
      <c r="AD2" s="54">
        <v>1</v>
      </c>
      <c r="AE2" s="54">
        <v>0.332428</v>
      </c>
      <c r="AF2" s="103">
        <v>42.606999999999999</v>
      </c>
    </row>
    <row r="3" spans="1:32" x14ac:dyDescent="0.3">
      <c r="A3" s="63" t="s">
        <v>1</v>
      </c>
      <c r="B3" s="66" t="s">
        <v>121</v>
      </c>
      <c r="C3" s="6">
        <v>0.29099999999999998</v>
      </c>
      <c r="D3" s="16">
        <v>0.3175</v>
      </c>
      <c r="E3" s="16">
        <v>0.3695</v>
      </c>
      <c r="F3" s="16">
        <v>0.31130000000000002</v>
      </c>
      <c r="G3" s="16">
        <v>0.34439999999999998</v>
      </c>
      <c r="H3" s="16">
        <v>0.21010000000000001</v>
      </c>
      <c r="I3" s="16">
        <v>0.14030000000000001</v>
      </c>
      <c r="J3" s="16">
        <v>0.20069999999999999</v>
      </c>
      <c r="K3" s="16">
        <v>0.18659999999999999</v>
      </c>
      <c r="L3" s="16">
        <v>0.23930000000000001</v>
      </c>
      <c r="M3" s="16">
        <v>0.2707</v>
      </c>
      <c r="N3" s="16">
        <v>0.1973</v>
      </c>
      <c r="O3" s="16">
        <v>0.17080000000000001</v>
      </c>
      <c r="P3" s="16">
        <v>0.27700000000000002</v>
      </c>
      <c r="Q3" s="16">
        <v>0.25840000000000002</v>
      </c>
      <c r="R3" s="16">
        <v>0.34910000000000002</v>
      </c>
      <c r="S3" s="16">
        <v>0.43930000000000002</v>
      </c>
      <c r="T3" s="16">
        <v>0.37919999999999998</v>
      </c>
      <c r="U3" s="16">
        <v>0.43990000000000001</v>
      </c>
      <c r="V3" s="16">
        <v>0.49959999999999999</v>
      </c>
      <c r="W3" s="16">
        <v>0.47839999999999999</v>
      </c>
      <c r="X3" s="16">
        <v>0.25590000000000002</v>
      </c>
      <c r="Y3" s="16">
        <v>0.29859999999999998</v>
      </c>
      <c r="Z3" s="34">
        <v>0.35120000000000001</v>
      </c>
      <c r="AD3" s="10">
        <v>2</v>
      </c>
      <c r="AE3" s="10">
        <v>0.29189100000000001</v>
      </c>
      <c r="AF3" s="104">
        <v>36.145000000000003</v>
      </c>
    </row>
    <row r="4" spans="1:32" ht="15" thickBot="1" x14ac:dyDescent="0.35">
      <c r="A4" s="102" t="s">
        <v>24</v>
      </c>
      <c r="B4" s="29" t="s">
        <v>121</v>
      </c>
      <c r="C4" s="1">
        <v>0.93189999999999995</v>
      </c>
      <c r="D4" s="1">
        <v>0.7944</v>
      </c>
      <c r="E4" s="1">
        <v>0.79310000000000003</v>
      </c>
      <c r="F4" s="1">
        <v>0.78800000000000003</v>
      </c>
      <c r="G4" s="1">
        <v>0.94750000000000001</v>
      </c>
      <c r="H4" s="1">
        <v>0.42549999999999999</v>
      </c>
      <c r="I4" s="1">
        <v>0.22539999999999999</v>
      </c>
      <c r="J4" s="1">
        <v>0.36230000000000001</v>
      </c>
      <c r="K4" s="1">
        <v>0.34439999999999998</v>
      </c>
      <c r="L4" s="1">
        <v>0.56479999999999997</v>
      </c>
      <c r="M4" s="1">
        <v>0.66320000000000001</v>
      </c>
      <c r="N4" s="1">
        <v>0.34250000000000003</v>
      </c>
      <c r="O4" s="1">
        <v>0.1913</v>
      </c>
      <c r="P4" s="1">
        <v>0.24030000000000001</v>
      </c>
      <c r="Q4" s="1">
        <v>0.28510000000000002</v>
      </c>
      <c r="R4" s="1">
        <v>0.54549999999999998</v>
      </c>
      <c r="S4" s="1">
        <v>0.69820000000000004</v>
      </c>
      <c r="T4" s="1">
        <v>0.58340000000000003</v>
      </c>
      <c r="U4" s="1">
        <v>0.52649999999999997</v>
      </c>
      <c r="V4" s="1">
        <v>0.58260000000000001</v>
      </c>
      <c r="W4" s="1">
        <v>0.59940000000000004</v>
      </c>
      <c r="X4" s="1">
        <v>0.38040000000000002</v>
      </c>
      <c r="Y4" s="1">
        <v>0.39229999999999998</v>
      </c>
      <c r="Z4" s="34">
        <v>0.46800000000000003</v>
      </c>
      <c r="AD4" s="11">
        <v>3</v>
      </c>
      <c r="AE4" s="11">
        <v>6.5878599999999995E-2</v>
      </c>
      <c r="AF4" s="105">
        <v>8.2411999999999992</v>
      </c>
    </row>
    <row r="5" spans="1:32" x14ac:dyDescent="0.3">
      <c r="A5" s="63" t="s">
        <v>101</v>
      </c>
      <c r="B5" s="66" t="s">
        <v>121</v>
      </c>
      <c r="C5" s="6">
        <v>0.58279999999999998</v>
      </c>
      <c r="D5" s="16">
        <v>0.61719999999999997</v>
      </c>
      <c r="E5" s="16">
        <v>0.68920000000000003</v>
      </c>
      <c r="F5" s="16">
        <v>0.75719999999999998</v>
      </c>
      <c r="G5" s="16">
        <v>0.86629999999999996</v>
      </c>
      <c r="H5" s="16">
        <v>0.28639999999999999</v>
      </c>
      <c r="I5" s="16">
        <v>5.0310000000000001E-2</v>
      </c>
      <c r="J5" s="16">
        <v>0.13450000000000001</v>
      </c>
      <c r="K5" s="16">
        <v>8.9660000000000004E-2</v>
      </c>
      <c r="L5" s="16">
        <v>0.16239999999999999</v>
      </c>
      <c r="M5" s="16">
        <v>0.19009999999999999</v>
      </c>
      <c r="N5" s="16">
        <v>0.10879999999999999</v>
      </c>
      <c r="O5" s="16">
        <v>4.539E-2</v>
      </c>
      <c r="P5" s="16">
        <v>0.1384</v>
      </c>
      <c r="Q5" s="16">
        <v>0.12770000000000001</v>
      </c>
      <c r="R5" s="16">
        <v>0.40200000000000002</v>
      </c>
      <c r="S5" s="16">
        <v>0.4985</v>
      </c>
      <c r="T5" s="16">
        <v>0.42109999999999997</v>
      </c>
      <c r="U5" s="16">
        <v>0.3039</v>
      </c>
      <c r="V5" s="16">
        <v>0.30869999999999997</v>
      </c>
      <c r="W5" s="16">
        <v>0.2913</v>
      </c>
      <c r="X5" s="16">
        <v>0.1968</v>
      </c>
      <c r="Y5" s="16">
        <v>0.2384</v>
      </c>
      <c r="Z5" s="34">
        <v>0.30449999999999999</v>
      </c>
      <c r="AF5" s="92"/>
    </row>
    <row r="6" spans="1:32" ht="15" thickBot="1" x14ac:dyDescent="0.35">
      <c r="A6" s="63" t="s">
        <v>3</v>
      </c>
      <c r="B6" s="66" t="s">
        <v>121</v>
      </c>
      <c r="C6" s="6">
        <v>0.65780000000000005</v>
      </c>
      <c r="D6" s="16">
        <v>0.69379999999999997</v>
      </c>
      <c r="E6" s="16">
        <v>0.76929999999999998</v>
      </c>
      <c r="F6" s="16">
        <v>0.84809999999999997</v>
      </c>
      <c r="G6" s="16">
        <v>0.97870000000000001</v>
      </c>
      <c r="H6" s="16">
        <v>0.30170000000000002</v>
      </c>
      <c r="I6" s="16">
        <v>4.326E-2</v>
      </c>
      <c r="J6" s="16">
        <v>0.128</v>
      </c>
      <c r="K6" s="16">
        <v>7.8399999999999997E-2</v>
      </c>
      <c r="L6" s="16">
        <v>0.17019999999999999</v>
      </c>
      <c r="M6" s="16">
        <v>0.22040000000000001</v>
      </c>
      <c r="N6" s="16">
        <v>0.12139999999999999</v>
      </c>
      <c r="O6" s="16">
        <v>4.6690000000000002E-2</v>
      </c>
      <c r="P6" s="16">
        <v>0.17810000000000001</v>
      </c>
      <c r="Q6" s="16">
        <v>0.1757</v>
      </c>
      <c r="R6" s="16">
        <v>0.48759999999999998</v>
      </c>
      <c r="S6" s="16">
        <v>0.60740000000000005</v>
      </c>
      <c r="T6" s="16">
        <v>0.54930000000000001</v>
      </c>
      <c r="U6" s="16">
        <v>0.36530000000000001</v>
      </c>
      <c r="V6" s="16">
        <v>0.36499999999999999</v>
      </c>
      <c r="W6" s="16">
        <v>0.35770000000000002</v>
      </c>
      <c r="X6" s="16">
        <v>0.20630000000000001</v>
      </c>
      <c r="Y6" s="16">
        <v>0.24990000000000001</v>
      </c>
      <c r="Z6" s="34">
        <v>0.35639999999999999</v>
      </c>
    </row>
    <row r="7" spans="1:32" ht="15" thickBot="1" x14ac:dyDescent="0.35">
      <c r="A7" s="62" t="s">
        <v>351</v>
      </c>
      <c r="B7" s="66" t="s">
        <v>121</v>
      </c>
      <c r="C7" s="6">
        <v>0.12690000000000001</v>
      </c>
      <c r="D7" s="16">
        <v>0.13969999999999999</v>
      </c>
      <c r="E7" s="16">
        <v>0.28439999999999999</v>
      </c>
      <c r="F7" s="16">
        <v>0.17219999999999999</v>
      </c>
      <c r="G7" s="16">
        <v>0.22220000000000001</v>
      </c>
      <c r="H7" s="16">
        <v>7.4209999999999998E-2</v>
      </c>
      <c r="I7" s="16">
        <v>8.7599999999999997E-2</v>
      </c>
      <c r="J7" s="16">
        <v>6.8080000000000002E-2</v>
      </c>
      <c r="K7" s="16">
        <v>0.15390000000000001</v>
      </c>
      <c r="L7" s="16">
        <v>0.1555</v>
      </c>
      <c r="M7" s="16">
        <v>0.14960000000000001</v>
      </c>
      <c r="N7" s="16">
        <v>0.1018</v>
      </c>
      <c r="O7" s="16">
        <v>9.7089999999999996E-2</v>
      </c>
      <c r="P7" s="16">
        <v>0.12790000000000001</v>
      </c>
      <c r="Q7" s="16">
        <v>0.1265</v>
      </c>
      <c r="R7" s="16">
        <v>0.15629999999999999</v>
      </c>
      <c r="S7" s="16">
        <v>0.16189999999999999</v>
      </c>
      <c r="T7" s="16">
        <v>0.1608</v>
      </c>
      <c r="U7" s="16">
        <v>0.14610000000000001</v>
      </c>
      <c r="V7" s="16">
        <v>0.1353</v>
      </c>
      <c r="W7" s="16">
        <v>0.14580000000000001</v>
      </c>
      <c r="X7" s="16">
        <v>0.1613</v>
      </c>
      <c r="Y7" s="16">
        <v>0.16639999999999999</v>
      </c>
      <c r="Z7" s="34">
        <v>0.1759</v>
      </c>
      <c r="AD7" s="257" t="s">
        <v>128</v>
      </c>
      <c r="AE7" s="257" t="s">
        <v>129</v>
      </c>
      <c r="AF7" s="258" t="s">
        <v>130</v>
      </c>
    </row>
    <row r="8" spans="1:32" x14ac:dyDescent="0.3">
      <c r="A8" s="62" t="s">
        <v>345</v>
      </c>
      <c r="B8" s="66" t="s">
        <v>121</v>
      </c>
      <c r="C8" s="6">
        <v>0.33029999999999998</v>
      </c>
      <c r="D8" s="16">
        <v>0.33600000000000002</v>
      </c>
      <c r="E8" s="16">
        <v>0.51329999999999998</v>
      </c>
      <c r="F8" s="16">
        <v>0.37880000000000003</v>
      </c>
      <c r="G8" s="16">
        <v>0.48749999999999999</v>
      </c>
      <c r="H8" s="16">
        <v>0.2021</v>
      </c>
      <c r="I8" s="16">
        <v>8.6230000000000001E-2</v>
      </c>
      <c r="J8" s="16">
        <v>0.13200000000000001</v>
      </c>
      <c r="K8" s="16">
        <v>0.24179999999999999</v>
      </c>
      <c r="L8" s="16">
        <v>0.21110000000000001</v>
      </c>
      <c r="M8" s="16">
        <v>0.18859999999999999</v>
      </c>
      <c r="N8" s="16">
        <v>0.17219999999999999</v>
      </c>
      <c r="O8" s="16">
        <v>0.12529999999999999</v>
      </c>
      <c r="P8" s="16">
        <v>0.18440000000000001</v>
      </c>
      <c r="Q8" s="16">
        <v>0.14080000000000001</v>
      </c>
      <c r="R8" s="16">
        <v>0.23710000000000001</v>
      </c>
      <c r="S8" s="16">
        <v>0.25130000000000002</v>
      </c>
      <c r="T8" s="16">
        <v>0.23860000000000001</v>
      </c>
      <c r="U8" s="16">
        <v>0.1918</v>
      </c>
      <c r="V8" s="16">
        <v>0.16919999999999999</v>
      </c>
      <c r="W8" s="16">
        <v>0.13450000000000001</v>
      </c>
      <c r="X8" s="16">
        <v>0.1588</v>
      </c>
      <c r="Y8" s="16">
        <v>0.18509999999999999</v>
      </c>
      <c r="Z8" s="34">
        <v>0.18329999999999999</v>
      </c>
      <c r="AB8" s="97" t="s">
        <v>137</v>
      </c>
      <c r="AD8" s="10">
        <v>1</v>
      </c>
      <c r="AE8" s="10">
        <v>0.35304799999999997</v>
      </c>
      <c r="AF8" s="93">
        <v>59.917000000000002</v>
      </c>
    </row>
    <row r="9" spans="1:32" x14ac:dyDescent="0.3">
      <c r="A9" s="62" t="s">
        <v>4</v>
      </c>
      <c r="B9" s="66" t="s">
        <v>121</v>
      </c>
      <c r="C9" s="6">
        <v>0.56100000000000005</v>
      </c>
      <c r="D9" s="16">
        <v>0.5625</v>
      </c>
      <c r="E9" s="16">
        <v>0.64990000000000003</v>
      </c>
      <c r="F9" s="16">
        <v>0.61060000000000003</v>
      </c>
      <c r="G9" s="16">
        <v>0.68669999999999998</v>
      </c>
      <c r="H9" s="16">
        <v>0.3165</v>
      </c>
      <c r="I9" s="16">
        <v>0.1948</v>
      </c>
      <c r="J9" s="16">
        <v>0.26490000000000002</v>
      </c>
      <c r="K9" s="16">
        <v>0.25169999999999998</v>
      </c>
      <c r="L9" s="16">
        <v>0.32019999999999998</v>
      </c>
      <c r="M9" s="16">
        <v>0.35539999999999999</v>
      </c>
      <c r="N9" s="16">
        <v>0.2586</v>
      </c>
      <c r="O9" s="16">
        <v>0.21210000000000001</v>
      </c>
      <c r="P9" s="16">
        <v>0.37969999999999998</v>
      </c>
      <c r="Q9" s="16">
        <v>0.35549999999999998</v>
      </c>
      <c r="R9" s="16">
        <v>0.51959999999999995</v>
      </c>
      <c r="S9" s="16">
        <v>0.58299999999999996</v>
      </c>
      <c r="T9" s="16">
        <v>0.54500000000000004</v>
      </c>
      <c r="U9" s="16">
        <v>0.65149999999999997</v>
      </c>
      <c r="V9" s="16">
        <v>0.77549999999999997</v>
      </c>
      <c r="W9" s="16">
        <v>0.77490000000000003</v>
      </c>
      <c r="X9" s="16">
        <v>0.36980000000000002</v>
      </c>
      <c r="Y9" s="16">
        <v>0.40260000000000001</v>
      </c>
      <c r="Z9" s="34">
        <v>0.51019999999999999</v>
      </c>
      <c r="AD9" s="10">
        <v>2</v>
      </c>
      <c r="AE9" s="10">
        <v>0.16800699999999999</v>
      </c>
      <c r="AF9" s="93">
        <v>28.513000000000002</v>
      </c>
    </row>
    <row r="10" spans="1:32" ht="15" thickBot="1" x14ac:dyDescent="0.35">
      <c r="A10" s="62" t="s">
        <v>102</v>
      </c>
      <c r="B10" s="66" t="s">
        <v>121</v>
      </c>
      <c r="C10" s="6">
        <v>0.59940000000000004</v>
      </c>
      <c r="D10" s="16">
        <v>0.62690000000000001</v>
      </c>
      <c r="E10" s="16">
        <v>0.71240000000000003</v>
      </c>
      <c r="F10" s="16">
        <v>0.81520000000000004</v>
      </c>
      <c r="G10" s="16">
        <v>0.97760000000000002</v>
      </c>
      <c r="H10" s="16">
        <v>0.3488</v>
      </c>
      <c r="I10" s="16">
        <v>7.1489999999999998E-2</v>
      </c>
      <c r="J10" s="16">
        <v>0.122</v>
      </c>
      <c r="K10" s="16">
        <v>7.9939999999999997E-2</v>
      </c>
      <c r="L10" s="16">
        <v>8.387E-2</v>
      </c>
      <c r="M10" s="16">
        <v>0.10390000000000001</v>
      </c>
      <c r="N10" s="16">
        <v>0.1784</v>
      </c>
      <c r="O10" s="16">
        <v>0.15809999999999999</v>
      </c>
      <c r="P10" s="16">
        <v>0.2417</v>
      </c>
      <c r="Q10" s="16">
        <v>0.18210000000000001</v>
      </c>
      <c r="R10" s="16">
        <v>0.37219999999999998</v>
      </c>
      <c r="S10" s="16">
        <v>0.4274</v>
      </c>
      <c r="T10" s="16">
        <v>0.34470000000000001</v>
      </c>
      <c r="U10" s="16">
        <v>0.26619999999999999</v>
      </c>
      <c r="V10" s="16">
        <v>0.29070000000000001</v>
      </c>
      <c r="W10" s="16">
        <v>0.27429999999999999</v>
      </c>
      <c r="X10" s="16">
        <v>0.1888</v>
      </c>
      <c r="Y10" s="16">
        <v>0.21299999999999999</v>
      </c>
      <c r="Z10" s="34">
        <v>0.25180000000000002</v>
      </c>
      <c r="AD10" s="11">
        <v>3</v>
      </c>
      <c r="AE10" s="11">
        <v>3.2872199999999997E-2</v>
      </c>
      <c r="AF10" s="94">
        <v>5.5788000000000002</v>
      </c>
    </row>
    <row r="11" spans="1:32" x14ac:dyDescent="0.3">
      <c r="A11" s="62" t="s">
        <v>103</v>
      </c>
      <c r="B11" s="66" t="s">
        <v>121</v>
      </c>
      <c r="C11" s="6">
        <v>0.58860000000000001</v>
      </c>
      <c r="D11" s="16">
        <v>0.63870000000000005</v>
      </c>
      <c r="E11" s="16">
        <v>0.70299999999999996</v>
      </c>
      <c r="F11" s="16">
        <v>0.76590000000000003</v>
      </c>
      <c r="G11" s="16">
        <v>0.98009999999999997</v>
      </c>
      <c r="H11" s="16">
        <v>0.34470000000000001</v>
      </c>
      <c r="I11" s="16">
        <v>0.1096</v>
      </c>
      <c r="J11" s="16">
        <v>0.20050000000000001</v>
      </c>
      <c r="K11" s="16">
        <v>0.1676</v>
      </c>
      <c r="L11" s="16">
        <v>0.15720000000000001</v>
      </c>
      <c r="M11" s="16">
        <v>0.16470000000000001</v>
      </c>
      <c r="N11" s="16">
        <v>0.1512</v>
      </c>
      <c r="O11" s="16">
        <v>0.1565</v>
      </c>
      <c r="P11" s="16">
        <v>0.25</v>
      </c>
      <c r="Q11" s="16">
        <v>0.18870000000000001</v>
      </c>
      <c r="R11" s="16">
        <v>0.31009999999999999</v>
      </c>
      <c r="S11" s="16">
        <v>0.36509999999999998</v>
      </c>
      <c r="T11" s="16">
        <v>0.28470000000000001</v>
      </c>
      <c r="U11" s="16">
        <v>0.30759999999999998</v>
      </c>
      <c r="V11" s="16">
        <v>0.40110000000000001</v>
      </c>
      <c r="W11" s="16">
        <v>0.3826</v>
      </c>
      <c r="X11" s="16">
        <v>0.24049999999999999</v>
      </c>
      <c r="Y11" s="16">
        <v>0.27979999999999999</v>
      </c>
      <c r="Z11" s="34">
        <v>0.3276</v>
      </c>
      <c r="AF11" s="92"/>
    </row>
    <row r="12" spans="1:32" x14ac:dyDescent="0.3">
      <c r="A12" s="63" t="s">
        <v>7</v>
      </c>
      <c r="B12" s="66" t="s">
        <v>121</v>
      </c>
      <c r="C12" s="6">
        <v>0.29649999999999999</v>
      </c>
      <c r="D12" s="16">
        <v>0.32600000000000001</v>
      </c>
      <c r="E12" s="16">
        <v>0.43009999999999998</v>
      </c>
      <c r="F12" s="16">
        <v>0.3695</v>
      </c>
      <c r="G12" s="16">
        <v>0.41970000000000002</v>
      </c>
      <c r="H12" s="16">
        <v>0.12720000000000001</v>
      </c>
      <c r="I12" s="16">
        <v>7.1480000000000002E-2</v>
      </c>
      <c r="J12" s="16">
        <v>0.15440000000000001</v>
      </c>
      <c r="K12" s="16">
        <v>0.1691</v>
      </c>
      <c r="L12" s="16">
        <v>0.19450000000000001</v>
      </c>
      <c r="M12" s="16">
        <v>0.27710000000000001</v>
      </c>
      <c r="N12" s="16">
        <v>7.6249999999999998E-2</v>
      </c>
      <c r="O12" s="16">
        <v>8.931E-2</v>
      </c>
      <c r="P12" s="16">
        <v>0.33150000000000002</v>
      </c>
      <c r="Q12" s="16">
        <v>0.28670000000000001</v>
      </c>
      <c r="R12" s="16">
        <v>0.38769999999999999</v>
      </c>
      <c r="S12" s="16">
        <v>0.39360000000000001</v>
      </c>
      <c r="T12" s="16">
        <v>0.35649999999999998</v>
      </c>
      <c r="U12" s="16">
        <v>0.51729999999999998</v>
      </c>
      <c r="V12" s="16">
        <v>0.61880000000000002</v>
      </c>
      <c r="W12" s="16">
        <v>0.62670000000000003</v>
      </c>
      <c r="X12" s="16">
        <v>0.1134</v>
      </c>
      <c r="Y12" s="16">
        <v>0.19700000000000001</v>
      </c>
      <c r="Z12" s="34">
        <v>0.26040000000000002</v>
      </c>
    </row>
    <row r="13" spans="1:32" x14ac:dyDescent="0.3">
      <c r="A13" s="62" t="s">
        <v>104</v>
      </c>
      <c r="B13" s="66" t="s">
        <v>121</v>
      </c>
      <c r="C13" s="6">
        <v>0.60519999999999996</v>
      </c>
      <c r="D13" s="16">
        <v>0.67390000000000005</v>
      </c>
      <c r="E13" s="16">
        <v>0.74480000000000002</v>
      </c>
      <c r="F13" s="16">
        <v>0.82969999999999999</v>
      </c>
      <c r="G13" s="16">
        <v>0.98550000000000004</v>
      </c>
      <c r="H13" s="16">
        <v>0.36940000000000001</v>
      </c>
      <c r="I13" s="16">
        <v>0.16250000000000001</v>
      </c>
      <c r="J13" s="16">
        <v>0.2336</v>
      </c>
      <c r="K13" s="16">
        <v>0.21679999999999999</v>
      </c>
      <c r="L13" s="16">
        <v>0.19600000000000001</v>
      </c>
      <c r="M13" s="16">
        <v>0.2152</v>
      </c>
      <c r="N13" s="16">
        <v>0.28160000000000002</v>
      </c>
      <c r="O13" s="16">
        <v>0.28089999999999998</v>
      </c>
      <c r="P13" s="16">
        <v>0.3921</v>
      </c>
      <c r="Q13" s="16">
        <v>0.32390000000000002</v>
      </c>
      <c r="R13" s="16">
        <v>0.40150000000000002</v>
      </c>
      <c r="S13" s="16">
        <v>0.39729999999999999</v>
      </c>
      <c r="T13" s="16">
        <v>0.31119999999999998</v>
      </c>
      <c r="U13" s="16">
        <v>0.4118</v>
      </c>
      <c r="V13" s="16">
        <v>0.51039999999999996</v>
      </c>
      <c r="W13" s="16">
        <v>0.50570000000000004</v>
      </c>
      <c r="X13" s="16">
        <v>0.2651</v>
      </c>
      <c r="Y13" s="16">
        <v>0.30020000000000002</v>
      </c>
      <c r="Z13" s="34">
        <v>0.36880000000000002</v>
      </c>
    </row>
    <row r="14" spans="1:32" x14ac:dyDescent="0.3">
      <c r="A14" s="62" t="s">
        <v>105</v>
      </c>
      <c r="B14" s="66" t="s">
        <v>121</v>
      </c>
      <c r="C14" s="6">
        <v>0.32479999999999998</v>
      </c>
      <c r="D14" s="16">
        <v>0.31369999999999998</v>
      </c>
      <c r="E14" s="16">
        <v>0.4143</v>
      </c>
      <c r="F14" s="16">
        <v>0.36430000000000001</v>
      </c>
      <c r="G14" s="16">
        <v>0.38400000000000001</v>
      </c>
      <c r="H14" s="16">
        <v>0.1699</v>
      </c>
      <c r="I14" s="16">
        <v>9.8780000000000007E-2</v>
      </c>
      <c r="J14" s="16">
        <v>0.1686</v>
      </c>
      <c r="K14" s="16">
        <v>0.19439999999999999</v>
      </c>
      <c r="L14" s="16">
        <v>0.20730000000000001</v>
      </c>
      <c r="M14" s="16">
        <v>0.2117</v>
      </c>
      <c r="N14" s="16">
        <v>0.1449</v>
      </c>
      <c r="O14" s="16">
        <v>0.1517</v>
      </c>
      <c r="P14" s="16">
        <v>0.24079999999999999</v>
      </c>
      <c r="Q14" s="16">
        <v>0.24160000000000001</v>
      </c>
      <c r="R14" s="16">
        <v>0.3493</v>
      </c>
      <c r="S14" s="16">
        <v>0.3695</v>
      </c>
      <c r="T14" s="16">
        <v>0.37880000000000003</v>
      </c>
      <c r="U14" s="16">
        <v>0.39190000000000003</v>
      </c>
      <c r="V14" s="16">
        <v>0.43559999999999999</v>
      </c>
      <c r="W14" s="16">
        <v>0.45029999999999998</v>
      </c>
      <c r="X14" s="16">
        <v>0.28089999999999998</v>
      </c>
      <c r="Y14" s="16">
        <v>0.29199999999999998</v>
      </c>
      <c r="Z14" s="34">
        <v>0.3523</v>
      </c>
    </row>
    <row r="15" spans="1:32" x14ac:dyDescent="0.3">
      <c r="A15" s="62" t="s">
        <v>10</v>
      </c>
      <c r="B15" s="66" t="s">
        <v>121</v>
      </c>
      <c r="C15" s="6">
        <v>0.7097</v>
      </c>
      <c r="D15" s="16">
        <v>0.73150000000000004</v>
      </c>
      <c r="E15" s="16">
        <v>0.80910000000000004</v>
      </c>
      <c r="F15" s="16">
        <v>0.84819999999999995</v>
      </c>
      <c r="G15" s="16">
        <v>0.9849</v>
      </c>
      <c r="H15" s="16">
        <v>0.36909999999999998</v>
      </c>
      <c r="I15" s="16">
        <v>0.1265</v>
      </c>
      <c r="J15" s="16">
        <v>0.25480000000000003</v>
      </c>
      <c r="K15" s="16">
        <v>0.2079</v>
      </c>
      <c r="L15" s="16">
        <v>0.2631</v>
      </c>
      <c r="M15" s="16">
        <v>0.30640000000000001</v>
      </c>
      <c r="N15" s="16">
        <v>0.2606</v>
      </c>
      <c r="O15" s="16">
        <v>0.14269999999999999</v>
      </c>
      <c r="P15" s="16">
        <v>0.2908</v>
      </c>
      <c r="Q15" s="16">
        <v>0.21340000000000001</v>
      </c>
      <c r="R15" s="16">
        <v>0.55779999999999996</v>
      </c>
      <c r="S15" s="16">
        <v>0.72309999999999997</v>
      </c>
      <c r="T15" s="16">
        <v>0.65239999999999998</v>
      </c>
      <c r="U15" s="16">
        <v>0.5524</v>
      </c>
      <c r="V15" s="16">
        <v>0.57840000000000003</v>
      </c>
      <c r="W15" s="16">
        <v>0.56520000000000004</v>
      </c>
      <c r="X15" s="16">
        <v>0.29039999999999999</v>
      </c>
      <c r="Y15" s="16">
        <v>0.34129999999999999</v>
      </c>
      <c r="Z15" s="34">
        <v>0.42249999999999999</v>
      </c>
    </row>
    <row r="16" spans="1:32" x14ac:dyDescent="0.3">
      <c r="A16" s="63" t="s">
        <v>106</v>
      </c>
      <c r="B16" s="66" t="s">
        <v>121</v>
      </c>
      <c r="C16" s="6">
        <v>0.35570000000000002</v>
      </c>
      <c r="D16" s="16">
        <v>0.38059999999999999</v>
      </c>
      <c r="E16" s="16">
        <v>0.44379999999999997</v>
      </c>
      <c r="F16" s="16">
        <v>0.47160000000000002</v>
      </c>
      <c r="G16" s="16">
        <v>0.56479999999999997</v>
      </c>
      <c r="H16" s="16">
        <v>0.2162</v>
      </c>
      <c r="I16" s="16">
        <v>4.8439999999999997E-2</v>
      </c>
      <c r="J16" s="16">
        <v>9.7269999999999995E-2</v>
      </c>
      <c r="K16" s="16">
        <v>9.7960000000000005E-2</v>
      </c>
      <c r="L16" s="16">
        <v>0.13350000000000001</v>
      </c>
      <c r="M16" s="16">
        <v>0.1895</v>
      </c>
      <c r="N16" s="16">
        <v>0.1075</v>
      </c>
      <c r="O16" s="16">
        <v>8.5459999999999994E-2</v>
      </c>
      <c r="P16" s="16">
        <v>0.128</v>
      </c>
      <c r="Q16" s="16">
        <v>0.1159</v>
      </c>
      <c r="R16" s="16">
        <v>0.18160000000000001</v>
      </c>
      <c r="S16" s="16">
        <v>0.2351</v>
      </c>
      <c r="T16" s="16">
        <v>0.252</v>
      </c>
      <c r="U16" s="16">
        <v>0.1201</v>
      </c>
      <c r="V16" s="16">
        <v>0.14199999999999999</v>
      </c>
      <c r="W16" s="16">
        <v>0.13370000000000001</v>
      </c>
      <c r="X16" s="16">
        <v>0.21249999999999999</v>
      </c>
      <c r="Y16" s="16">
        <v>0.22770000000000001</v>
      </c>
      <c r="Z16" s="34">
        <v>0.31929999999999997</v>
      </c>
    </row>
    <row r="17" spans="1:31" x14ac:dyDescent="0.3">
      <c r="A17" s="63" t="s">
        <v>107</v>
      </c>
      <c r="B17" s="66" t="s">
        <v>121</v>
      </c>
      <c r="C17" s="6">
        <v>0.81010000000000004</v>
      </c>
      <c r="D17" s="16">
        <v>0.85350000000000004</v>
      </c>
      <c r="E17" s="16">
        <v>0.98250000000000004</v>
      </c>
      <c r="F17" s="16">
        <v>0.89180000000000004</v>
      </c>
      <c r="G17" s="16">
        <v>0.95189999999999997</v>
      </c>
      <c r="H17" s="16">
        <v>0.33939999999999998</v>
      </c>
      <c r="I17" s="16">
        <v>0.1105</v>
      </c>
      <c r="J17" s="16">
        <v>0.26650000000000001</v>
      </c>
      <c r="K17" s="16">
        <v>0.1754</v>
      </c>
      <c r="L17" s="16">
        <v>0.18129999999999999</v>
      </c>
      <c r="M17" s="16">
        <v>0.2636</v>
      </c>
      <c r="N17" s="16">
        <v>0.31340000000000001</v>
      </c>
      <c r="O17" s="16">
        <v>0.26079999999999998</v>
      </c>
      <c r="P17" s="16">
        <v>0.435</v>
      </c>
      <c r="Q17" s="16">
        <v>0.39829999999999999</v>
      </c>
      <c r="R17" s="16">
        <v>0.64690000000000003</v>
      </c>
      <c r="S17" s="16">
        <v>0.7389</v>
      </c>
      <c r="T17" s="16">
        <v>0.77190000000000003</v>
      </c>
      <c r="U17" s="16">
        <v>0.78559999999999997</v>
      </c>
      <c r="V17" s="16">
        <v>0.88109999999999999</v>
      </c>
      <c r="W17" s="16">
        <v>0.8508</v>
      </c>
      <c r="X17" s="16">
        <v>0.2984</v>
      </c>
      <c r="Y17" s="16">
        <v>0.38869999999999999</v>
      </c>
      <c r="Z17" s="34">
        <v>0.38850000000000001</v>
      </c>
    </row>
    <row r="18" spans="1:31" x14ac:dyDescent="0.3">
      <c r="A18" s="63" t="s">
        <v>108</v>
      </c>
      <c r="B18" s="66" t="s">
        <v>121</v>
      </c>
      <c r="C18" s="6">
        <v>0.28120000000000001</v>
      </c>
      <c r="D18" s="16">
        <v>0.27989999999999998</v>
      </c>
      <c r="E18" s="16">
        <v>0.37880000000000003</v>
      </c>
      <c r="F18" s="16">
        <v>0.36049999999999999</v>
      </c>
      <c r="G18" s="16">
        <v>0.38329999999999997</v>
      </c>
      <c r="H18" s="16">
        <v>0.19040000000000001</v>
      </c>
      <c r="I18" s="16">
        <v>9.5269999999999994E-2</v>
      </c>
      <c r="J18" s="16">
        <v>0.1353</v>
      </c>
      <c r="K18" s="16">
        <v>0.1827</v>
      </c>
      <c r="L18" s="16">
        <v>0.1686</v>
      </c>
      <c r="M18" s="16">
        <v>0.1797</v>
      </c>
      <c r="N18" s="16">
        <v>8.3960000000000007E-2</v>
      </c>
      <c r="O18" s="16">
        <v>7.9140000000000002E-2</v>
      </c>
      <c r="P18" s="16">
        <v>0.1235</v>
      </c>
      <c r="Q18" s="16">
        <v>0.1174</v>
      </c>
      <c r="R18" s="16">
        <v>0.1545</v>
      </c>
      <c r="S18" s="16">
        <v>0.1681</v>
      </c>
      <c r="T18" s="16">
        <v>0.14069999999999999</v>
      </c>
      <c r="U18" s="16">
        <v>0.14680000000000001</v>
      </c>
      <c r="V18" s="16">
        <v>0.15989999999999999</v>
      </c>
      <c r="W18" s="16">
        <v>0.14949999999999999</v>
      </c>
      <c r="X18" s="16">
        <v>0.1103</v>
      </c>
      <c r="Y18" s="16">
        <v>0.1348</v>
      </c>
      <c r="Z18" s="34">
        <v>0.12670000000000001</v>
      </c>
    </row>
    <row r="19" spans="1:31" x14ac:dyDescent="0.3">
      <c r="A19" s="63" t="s">
        <v>109</v>
      </c>
      <c r="B19" s="66" t="s">
        <v>121</v>
      </c>
      <c r="C19" s="6">
        <v>0.75229999999999997</v>
      </c>
      <c r="D19" s="16">
        <v>0.76870000000000005</v>
      </c>
      <c r="E19" s="16">
        <v>0.84130000000000005</v>
      </c>
      <c r="F19" s="16">
        <v>0.88929999999999998</v>
      </c>
      <c r="G19" s="16">
        <v>0.9929</v>
      </c>
      <c r="H19" s="16">
        <v>0.34789999999999999</v>
      </c>
      <c r="I19" s="16">
        <v>6.4640000000000003E-2</v>
      </c>
      <c r="J19" s="16">
        <v>0.1883</v>
      </c>
      <c r="K19" s="16">
        <v>0.13350000000000001</v>
      </c>
      <c r="L19" s="16">
        <v>0.24279999999999999</v>
      </c>
      <c r="M19" s="16">
        <v>0.26529999999999998</v>
      </c>
      <c r="N19" s="16">
        <v>0.1676</v>
      </c>
      <c r="O19" s="16">
        <v>6.9389999999999993E-2</v>
      </c>
      <c r="P19" s="16">
        <v>0.22339999999999999</v>
      </c>
      <c r="Q19" s="16">
        <v>0.18340000000000001</v>
      </c>
      <c r="R19" s="16">
        <v>0.52139999999999997</v>
      </c>
      <c r="S19" s="16">
        <v>0.6361</v>
      </c>
      <c r="T19" s="16">
        <v>0.56689999999999996</v>
      </c>
      <c r="U19" s="16">
        <v>0.43809999999999999</v>
      </c>
      <c r="V19" s="16">
        <v>0.46800000000000003</v>
      </c>
      <c r="W19" s="16">
        <v>0.46400000000000002</v>
      </c>
      <c r="X19" s="16">
        <v>0.25800000000000001</v>
      </c>
      <c r="Y19" s="16">
        <v>0.30769999999999997</v>
      </c>
      <c r="Z19" s="34">
        <v>0.42370000000000002</v>
      </c>
    </row>
    <row r="20" spans="1:31" x14ac:dyDescent="0.3">
      <c r="A20" s="63" t="s">
        <v>110</v>
      </c>
      <c r="B20" s="66" t="s">
        <v>121</v>
      </c>
      <c r="C20" s="6">
        <v>0.52659999999999996</v>
      </c>
      <c r="D20" s="16">
        <v>0.52</v>
      </c>
      <c r="E20" s="16">
        <v>0.58030000000000004</v>
      </c>
      <c r="F20" s="16">
        <v>0.59860000000000002</v>
      </c>
      <c r="G20" s="16">
        <v>0.63829999999999998</v>
      </c>
      <c r="H20" s="16">
        <v>0.2495</v>
      </c>
      <c r="I20" s="16">
        <v>0.1628</v>
      </c>
      <c r="J20" s="16">
        <v>0.2296</v>
      </c>
      <c r="K20" s="16">
        <v>0.21540000000000001</v>
      </c>
      <c r="L20" s="16">
        <v>0.25019999999999998</v>
      </c>
      <c r="M20" s="16">
        <v>0.28499999999999998</v>
      </c>
      <c r="N20" s="16">
        <v>0.34799999999999998</v>
      </c>
      <c r="O20" s="16">
        <v>0.3422</v>
      </c>
      <c r="P20" s="16">
        <v>0.5151</v>
      </c>
      <c r="Q20" s="16">
        <v>0.45040000000000002</v>
      </c>
      <c r="R20" s="16">
        <v>0.55620000000000003</v>
      </c>
      <c r="S20" s="16">
        <v>0.626</v>
      </c>
      <c r="T20" s="16">
        <v>0.60119999999999996</v>
      </c>
      <c r="U20" s="16">
        <v>0.77300000000000002</v>
      </c>
      <c r="V20" s="16">
        <v>0.90790000000000004</v>
      </c>
      <c r="W20" s="16">
        <v>0.91359999999999997</v>
      </c>
      <c r="X20" s="16">
        <v>0.28720000000000001</v>
      </c>
      <c r="Y20" s="16">
        <v>0.3322</v>
      </c>
      <c r="Z20" s="34">
        <v>0.41889999999999999</v>
      </c>
    </row>
    <row r="21" spans="1:31" x14ac:dyDescent="0.3">
      <c r="A21" s="62" t="s">
        <v>111</v>
      </c>
      <c r="B21" s="66" t="s">
        <v>121</v>
      </c>
      <c r="C21" s="6">
        <v>0.30669999999999997</v>
      </c>
      <c r="D21" s="16">
        <v>0.31159999999999999</v>
      </c>
      <c r="E21" s="16">
        <v>0.41410000000000002</v>
      </c>
      <c r="F21" s="16">
        <v>0.44790000000000002</v>
      </c>
      <c r="G21" s="16">
        <v>0.52439999999999998</v>
      </c>
      <c r="H21" s="16">
        <v>0.2656</v>
      </c>
      <c r="I21" s="16">
        <v>0.1459</v>
      </c>
      <c r="J21" s="16">
        <v>0.19989999999999999</v>
      </c>
      <c r="K21" s="16">
        <v>0.1797</v>
      </c>
      <c r="L21" s="16">
        <v>0.18959999999999999</v>
      </c>
      <c r="M21" s="16">
        <v>0.16769999999999999</v>
      </c>
      <c r="N21" s="16">
        <v>0.22209999999999999</v>
      </c>
      <c r="O21" s="16">
        <v>0.24879999999999999</v>
      </c>
      <c r="P21" s="16">
        <v>0.35339999999999999</v>
      </c>
      <c r="Q21" s="16">
        <v>0.31609999999999999</v>
      </c>
      <c r="R21" s="16">
        <v>0.20619999999999999</v>
      </c>
      <c r="S21" s="16">
        <v>0.16550000000000001</v>
      </c>
      <c r="T21" s="16">
        <v>0.19750000000000001</v>
      </c>
      <c r="U21" s="16">
        <v>0.41299999999999998</v>
      </c>
      <c r="V21" s="16">
        <v>0.55769999999999997</v>
      </c>
      <c r="W21" s="16">
        <v>0.63139999999999996</v>
      </c>
      <c r="X21" s="16">
        <v>0.17510000000000001</v>
      </c>
      <c r="Y21" s="16">
        <v>0.18740000000000001</v>
      </c>
      <c r="Z21" s="34">
        <v>0.1555</v>
      </c>
    </row>
    <row r="22" spans="1:31" x14ac:dyDescent="0.3">
      <c r="A22" s="63" t="s">
        <v>112</v>
      </c>
      <c r="B22" s="66" t="s">
        <v>121</v>
      </c>
      <c r="C22" s="6">
        <v>0.53290000000000004</v>
      </c>
      <c r="D22" s="16">
        <v>0.60319999999999996</v>
      </c>
      <c r="E22" s="16">
        <v>0.75719999999999998</v>
      </c>
      <c r="F22" s="16">
        <v>0.78839999999999999</v>
      </c>
      <c r="G22" s="16">
        <v>0.9798</v>
      </c>
      <c r="H22" s="16">
        <v>0.22889999999999999</v>
      </c>
      <c r="I22" s="16">
        <v>4.793E-2</v>
      </c>
      <c r="J22" s="16">
        <v>0.1452</v>
      </c>
      <c r="K22" s="16">
        <v>0.1827</v>
      </c>
      <c r="L22" s="16">
        <v>0.20319999999999999</v>
      </c>
      <c r="M22" s="16">
        <v>0.17949999999999999</v>
      </c>
      <c r="N22" s="16">
        <v>0.2203</v>
      </c>
      <c r="O22" s="16">
        <v>0.25019999999999998</v>
      </c>
      <c r="P22" s="16">
        <v>0.46360000000000001</v>
      </c>
      <c r="Q22" s="16">
        <v>0.49120000000000003</v>
      </c>
      <c r="R22" s="16">
        <v>0.59930000000000005</v>
      </c>
      <c r="S22" s="16">
        <v>0.56820000000000004</v>
      </c>
      <c r="T22" s="16">
        <v>0.47420000000000001</v>
      </c>
      <c r="U22" s="16">
        <v>0.50390000000000001</v>
      </c>
      <c r="V22" s="16">
        <v>0.65390000000000004</v>
      </c>
      <c r="W22" s="16">
        <v>0.6784</v>
      </c>
      <c r="X22" s="16">
        <v>0.1439</v>
      </c>
      <c r="Y22" s="16">
        <v>0.25190000000000001</v>
      </c>
      <c r="Z22" s="34">
        <v>0.3629</v>
      </c>
    </row>
    <row r="23" spans="1:31" x14ac:dyDescent="0.3">
      <c r="A23" s="63" t="s">
        <v>16</v>
      </c>
      <c r="B23" s="66" t="s">
        <v>121</v>
      </c>
      <c r="C23" s="6">
        <v>0.51919999999999999</v>
      </c>
      <c r="D23" s="16">
        <v>0.50190000000000001</v>
      </c>
      <c r="E23" s="16">
        <v>0.61009999999999998</v>
      </c>
      <c r="F23" s="16">
        <v>0.55459999999999998</v>
      </c>
      <c r="G23" s="16">
        <v>0.60570000000000002</v>
      </c>
      <c r="H23" s="16">
        <v>0.2379</v>
      </c>
      <c r="I23" s="16">
        <v>0.1394</v>
      </c>
      <c r="J23" s="16">
        <v>0.22489999999999999</v>
      </c>
      <c r="K23" s="16">
        <v>0.2009</v>
      </c>
      <c r="L23" s="16">
        <v>0.30659999999999998</v>
      </c>
      <c r="M23" s="16">
        <v>0.3498</v>
      </c>
      <c r="N23" s="16">
        <v>0.2326</v>
      </c>
      <c r="O23" s="16">
        <v>0.2306</v>
      </c>
      <c r="P23" s="16">
        <v>0.3906</v>
      </c>
      <c r="Q23" s="16">
        <v>0.4839</v>
      </c>
      <c r="R23" s="16">
        <v>0.55420000000000003</v>
      </c>
      <c r="S23" s="16">
        <v>0.55430000000000001</v>
      </c>
      <c r="T23" s="16">
        <v>0.5534</v>
      </c>
      <c r="U23" s="16">
        <v>0.68279999999999996</v>
      </c>
      <c r="V23" s="16">
        <v>0.82620000000000005</v>
      </c>
      <c r="W23" s="16">
        <v>0.86339999999999995</v>
      </c>
      <c r="X23" s="16">
        <v>0.2208</v>
      </c>
      <c r="Y23" s="16">
        <v>0.22470000000000001</v>
      </c>
      <c r="Z23" s="34">
        <v>0.3715</v>
      </c>
      <c r="AE23" s="82"/>
    </row>
    <row r="24" spans="1:31" x14ac:dyDescent="0.3">
      <c r="A24" s="62" t="s">
        <v>113</v>
      </c>
      <c r="B24" s="66" t="s">
        <v>121</v>
      </c>
      <c r="C24" s="6">
        <v>0.3866</v>
      </c>
      <c r="D24" s="16">
        <v>0.37369999999999998</v>
      </c>
      <c r="E24" s="16">
        <v>0.36480000000000001</v>
      </c>
      <c r="F24" s="16">
        <v>0.26200000000000001</v>
      </c>
      <c r="G24" s="16">
        <v>0.26179999999999998</v>
      </c>
      <c r="H24" s="16">
        <v>0.20749999999999999</v>
      </c>
      <c r="I24" s="16">
        <v>0.1704</v>
      </c>
      <c r="J24" s="16">
        <v>0.31209999999999999</v>
      </c>
      <c r="K24" s="16">
        <v>0.30509999999999998</v>
      </c>
      <c r="L24" s="16">
        <v>0.33200000000000002</v>
      </c>
      <c r="M24" s="16">
        <v>0.31830000000000003</v>
      </c>
      <c r="N24" s="16">
        <v>0.25769999999999998</v>
      </c>
      <c r="O24" s="16">
        <v>0.22470000000000001</v>
      </c>
      <c r="P24" s="16">
        <v>0.39040000000000002</v>
      </c>
      <c r="Q24" s="16">
        <v>0.37480000000000002</v>
      </c>
      <c r="R24" s="16">
        <v>0.61770000000000003</v>
      </c>
      <c r="S24" s="16">
        <v>0.73270000000000002</v>
      </c>
      <c r="T24" s="16">
        <v>0.68420000000000003</v>
      </c>
      <c r="U24" s="16">
        <v>0.62429999999999997</v>
      </c>
      <c r="V24" s="16">
        <v>0.63029999999999997</v>
      </c>
      <c r="W24" s="16">
        <v>0.64319999999999999</v>
      </c>
      <c r="X24" s="16">
        <v>0.37890000000000001</v>
      </c>
      <c r="Y24" s="16">
        <v>0.45579999999999998</v>
      </c>
      <c r="Z24" s="34">
        <v>0.54520000000000002</v>
      </c>
      <c r="AE24" s="82"/>
    </row>
    <row r="25" spans="1:31" x14ac:dyDescent="0.3">
      <c r="A25" s="62" t="s">
        <v>18</v>
      </c>
      <c r="B25" s="66" t="s">
        <v>121</v>
      </c>
      <c r="C25" s="6">
        <v>0.66969999999999996</v>
      </c>
      <c r="D25" s="16">
        <v>0.71120000000000005</v>
      </c>
      <c r="E25" s="16">
        <v>0.77569999999999995</v>
      </c>
      <c r="F25" s="16">
        <v>0.74150000000000005</v>
      </c>
      <c r="G25" s="16">
        <v>0.79179999999999995</v>
      </c>
      <c r="H25" s="16">
        <v>0.29339999999999999</v>
      </c>
      <c r="I25" s="16">
        <v>0.17100000000000001</v>
      </c>
      <c r="J25" s="16">
        <v>0.2374</v>
      </c>
      <c r="K25" s="16">
        <v>0.2636</v>
      </c>
      <c r="L25" s="16">
        <v>0.29320000000000002</v>
      </c>
      <c r="M25" s="16">
        <v>0.37869999999999998</v>
      </c>
      <c r="N25" s="16">
        <v>0.25340000000000001</v>
      </c>
      <c r="O25" s="16">
        <v>0.17030000000000001</v>
      </c>
      <c r="P25" s="16">
        <v>0.35699999999999998</v>
      </c>
      <c r="Q25" s="16">
        <v>0.3634</v>
      </c>
      <c r="R25" s="16">
        <v>0.54949999999999999</v>
      </c>
      <c r="S25" s="16">
        <v>0.58250000000000002</v>
      </c>
      <c r="T25" s="16">
        <v>0.58209999999999995</v>
      </c>
      <c r="U25" s="16">
        <v>0.63270000000000004</v>
      </c>
      <c r="V25" s="16">
        <v>0.72089999999999999</v>
      </c>
      <c r="W25" s="16">
        <v>0.72870000000000001</v>
      </c>
      <c r="X25" s="16">
        <v>0.2298</v>
      </c>
      <c r="Y25" s="16">
        <v>0.28610000000000002</v>
      </c>
      <c r="Z25" s="34">
        <v>0.38529999999999998</v>
      </c>
      <c r="AE25" s="82"/>
    </row>
    <row r="26" spans="1:31" x14ac:dyDescent="0.3">
      <c r="A26" s="62" t="s">
        <v>114</v>
      </c>
      <c r="B26" s="66" t="s">
        <v>121</v>
      </c>
      <c r="C26" s="6">
        <v>0.66620000000000001</v>
      </c>
      <c r="D26" s="16">
        <v>0.69550000000000001</v>
      </c>
      <c r="E26" s="16">
        <v>0.79479999999999995</v>
      </c>
      <c r="F26" s="16">
        <v>0.74729999999999996</v>
      </c>
      <c r="G26" s="16">
        <v>0.73650000000000004</v>
      </c>
      <c r="H26" s="16">
        <v>0.26350000000000001</v>
      </c>
      <c r="I26" s="16">
        <v>0.16789999999999999</v>
      </c>
      <c r="J26" s="16">
        <v>0.28320000000000001</v>
      </c>
      <c r="K26" s="16">
        <v>0.28489999999999999</v>
      </c>
      <c r="L26" s="16">
        <v>0.3281</v>
      </c>
      <c r="M26" s="16">
        <v>0.33829999999999999</v>
      </c>
      <c r="N26" s="16">
        <v>0.30149999999999999</v>
      </c>
      <c r="O26" s="16">
        <v>0.20230000000000001</v>
      </c>
      <c r="P26" s="16">
        <v>0.48120000000000002</v>
      </c>
      <c r="Q26" s="16">
        <v>0.50290000000000001</v>
      </c>
      <c r="R26" s="16">
        <v>0.61990000000000001</v>
      </c>
      <c r="S26" s="16">
        <v>0.67669999999999997</v>
      </c>
      <c r="T26" s="16">
        <v>0.61499999999999999</v>
      </c>
      <c r="U26" s="16">
        <v>0.71750000000000003</v>
      </c>
      <c r="V26" s="16">
        <v>0.92949999999999999</v>
      </c>
      <c r="W26" s="16">
        <v>0.90539999999999998</v>
      </c>
      <c r="X26" s="16">
        <v>0.34749999999999998</v>
      </c>
      <c r="Y26" s="16">
        <v>0.3458</v>
      </c>
      <c r="Z26" s="34">
        <v>0.41449999999999998</v>
      </c>
    </row>
    <row r="27" spans="1:31" x14ac:dyDescent="0.3">
      <c r="A27" s="62" t="s">
        <v>115</v>
      </c>
      <c r="B27" s="66" t="s">
        <v>121</v>
      </c>
      <c r="C27" s="6">
        <v>0.49480000000000002</v>
      </c>
      <c r="D27" s="16">
        <v>0.51639999999999997</v>
      </c>
      <c r="E27" s="16">
        <v>0.50470000000000004</v>
      </c>
      <c r="F27" s="16">
        <v>0.4662</v>
      </c>
      <c r="G27" s="16">
        <v>0.4723</v>
      </c>
      <c r="H27" s="16">
        <v>0.17760000000000001</v>
      </c>
      <c r="I27" s="16">
        <v>0.1149</v>
      </c>
      <c r="J27" s="16">
        <v>0.20469999999999999</v>
      </c>
      <c r="K27" s="16">
        <v>0.20269999999999999</v>
      </c>
      <c r="L27" s="16">
        <v>0.2243</v>
      </c>
      <c r="M27" s="16">
        <v>0.24940000000000001</v>
      </c>
      <c r="N27" s="16">
        <v>0.1714</v>
      </c>
      <c r="O27" s="16">
        <v>0.12520000000000001</v>
      </c>
      <c r="P27" s="16">
        <v>0.20380000000000001</v>
      </c>
      <c r="Q27" s="16">
        <v>0.2049</v>
      </c>
      <c r="R27" s="16">
        <v>0.46250000000000002</v>
      </c>
      <c r="S27" s="16">
        <v>0.53959999999999997</v>
      </c>
      <c r="T27" s="16">
        <v>0.50509999999999999</v>
      </c>
      <c r="U27" s="16">
        <v>0.39829999999999999</v>
      </c>
      <c r="V27" s="16">
        <v>0.41570000000000001</v>
      </c>
      <c r="W27" s="16">
        <v>0.37530000000000002</v>
      </c>
      <c r="X27" s="16">
        <v>0.28949999999999998</v>
      </c>
      <c r="Y27" s="16">
        <v>0.35210000000000002</v>
      </c>
      <c r="Z27" s="34">
        <v>0.36370000000000002</v>
      </c>
    </row>
    <row r="28" spans="1:31" x14ac:dyDescent="0.3">
      <c r="A28" s="63" t="s">
        <v>21</v>
      </c>
      <c r="B28" s="66" t="s">
        <v>121</v>
      </c>
      <c r="C28" s="6">
        <v>0.22239999999999999</v>
      </c>
      <c r="D28" s="16">
        <v>0.18940000000000001</v>
      </c>
      <c r="E28" s="16">
        <v>0.32490000000000002</v>
      </c>
      <c r="F28" s="16">
        <v>0.2898</v>
      </c>
      <c r="G28" s="16">
        <v>0.35909999999999997</v>
      </c>
      <c r="H28" s="16">
        <v>0.2263</v>
      </c>
      <c r="I28" s="16">
        <v>0.19989999999999999</v>
      </c>
      <c r="J28" s="16">
        <v>0.3533</v>
      </c>
      <c r="K28" s="16">
        <v>0.2928</v>
      </c>
      <c r="L28" s="16">
        <v>0.23350000000000001</v>
      </c>
      <c r="M28" s="16">
        <v>0.27639999999999998</v>
      </c>
      <c r="N28" s="16">
        <v>0.25659999999999999</v>
      </c>
      <c r="O28" s="16">
        <v>0.17380000000000001</v>
      </c>
      <c r="P28" s="16">
        <v>0.3679</v>
      </c>
      <c r="Q28" s="16">
        <v>0.24560000000000001</v>
      </c>
      <c r="R28" s="16">
        <v>0.31459999999999999</v>
      </c>
      <c r="S28" s="16">
        <v>0.34129999999999999</v>
      </c>
      <c r="T28" s="16">
        <v>0.36890000000000001</v>
      </c>
      <c r="U28" s="16">
        <v>0.58960000000000001</v>
      </c>
      <c r="V28" s="16">
        <v>0.75049999999999994</v>
      </c>
      <c r="W28" s="16">
        <v>0.77769999999999995</v>
      </c>
      <c r="X28" s="16">
        <v>0.308</v>
      </c>
      <c r="Y28" s="16">
        <v>0.39100000000000001</v>
      </c>
      <c r="Z28" s="34">
        <v>0.4526</v>
      </c>
    </row>
    <row r="29" spans="1:31" x14ac:dyDescent="0.3">
      <c r="A29" s="62" t="s">
        <v>116</v>
      </c>
      <c r="B29" s="66" t="s">
        <v>121</v>
      </c>
      <c r="C29" s="6">
        <v>0.5887</v>
      </c>
      <c r="D29" s="16">
        <v>0.60770000000000002</v>
      </c>
      <c r="E29" s="16">
        <v>0.66269999999999996</v>
      </c>
      <c r="F29" s="16">
        <v>0.74299999999999999</v>
      </c>
      <c r="G29" s="16">
        <v>0.91279999999999994</v>
      </c>
      <c r="H29" s="16">
        <v>0.33710000000000001</v>
      </c>
      <c r="I29" s="16">
        <v>0.10050000000000001</v>
      </c>
      <c r="J29" s="16">
        <v>0.18959999999999999</v>
      </c>
      <c r="K29" s="16">
        <v>9.7019999999999995E-2</v>
      </c>
      <c r="L29" s="16">
        <v>0.1171</v>
      </c>
      <c r="M29" s="16">
        <v>0.19189999999999999</v>
      </c>
      <c r="N29" s="16">
        <v>0.1968</v>
      </c>
      <c r="O29" s="16">
        <v>0.13830000000000001</v>
      </c>
      <c r="P29" s="16">
        <v>0.20860000000000001</v>
      </c>
      <c r="Q29" s="16">
        <v>0.1517</v>
      </c>
      <c r="R29" s="16">
        <v>0.19980000000000001</v>
      </c>
      <c r="S29" s="16">
        <v>0.19009999999999999</v>
      </c>
      <c r="T29" s="16">
        <v>0.108</v>
      </c>
      <c r="U29" s="16">
        <v>0.25330000000000003</v>
      </c>
      <c r="V29" s="16">
        <v>0.32940000000000003</v>
      </c>
      <c r="W29" s="16">
        <v>0.32</v>
      </c>
      <c r="X29" s="16">
        <v>0.34970000000000001</v>
      </c>
      <c r="Y29" s="16">
        <v>0.41789999999999999</v>
      </c>
      <c r="Z29" s="34">
        <v>0.34760000000000002</v>
      </c>
    </row>
    <row r="30" spans="1:31" x14ac:dyDescent="0.3">
      <c r="A30" s="63" t="s">
        <v>117</v>
      </c>
      <c r="B30" s="66" t="s">
        <v>121</v>
      </c>
      <c r="C30" s="6">
        <v>0.66900000000000004</v>
      </c>
      <c r="D30" s="16">
        <v>0.67330000000000001</v>
      </c>
      <c r="E30" s="16">
        <v>0.71040000000000003</v>
      </c>
      <c r="F30" s="16">
        <v>0.69740000000000002</v>
      </c>
      <c r="G30" s="16">
        <v>0.81069999999999998</v>
      </c>
      <c r="H30" s="16">
        <v>0.28239999999999998</v>
      </c>
      <c r="I30" s="16">
        <v>7.7490000000000003E-2</v>
      </c>
      <c r="J30" s="16">
        <v>0.2994</v>
      </c>
      <c r="K30" s="16">
        <v>0.25719999999999998</v>
      </c>
      <c r="L30" s="16">
        <v>0.28960000000000002</v>
      </c>
      <c r="M30" s="16">
        <v>0.32440000000000002</v>
      </c>
      <c r="N30" s="16">
        <v>0.2442</v>
      </c>
      <c r="O30" s="16">
        <v>0.2031</v>
      </c>
      <c r="P30" s="16">
        <v>0.40749999999999997</v>
      </c>
      <c r="Q30" s="16">
        <v>0.30409999999999998</v>
      </c>
      <c r="R30" s="16">
        <v>0.67969999999999997</v>
      </c>
      <c r="S30" s="16">
        <v>0.85319999999999996</v>
      </c>
      <c r="T30" s="16">
        <v>0.77839999999999998</v>
      </c>
      <c r="U30" s="16">
        <v>0.67220000000000002</v>
      </c>
      <c r="V30" s="16">
        <v>0.72809999999999997</v>
      </c>
      <c r="W30" s="16">
        <v>0.72189999999999999</v>
      </c>
      <c r="X30" s="16">
        <v>0.38329999999999997</v>
      </c>
      <c r="Y30" s="16">
        <v>0.46429999999999999</v>
      </c>
      <c r="Z30" s="34">
        <v>0.58979999999999999</v>
      </c>
    </row>
    <row r="31" spans="1:31" ht="15" thickBot="1" x14ac:dyDescent="0.35">
      <c r="A31" s="64" t="s">
        <v>118</v>
      </c>
      <c r="B31" s="67" t="s">
        <v>121</v>
      </c>
      <c r="C31" s="7">
        <v>0.18099999999999999</v>
      </c>
      <c r="D31" s="19">
        <v>0.1943</v>
      </c>
      <c r="E31" s="19">
        <v>0.30599999999999999</v>
      </c>
      <c r="F31" s="19">
        <v>0.21029999999999999</v>
      </c>
      <c r="G31" s="19">
        <v>0.2099</v>
      </c>
      <c r="H31" s="19">
        <v>0.13</v>
      </c>
      <c r="I31" s="19">
        <v>0.12139999999999999</v>
      </c>
      <c r="J31" s="19">
        <v>0.1651</v>
      </c>
      <c r="K31" s="19">
        <v>0.2205</v>
      </c>
      <c r="L31" s="19">
        <v>0.22500000000000001</v>
      </c>
      <c r="M31" s="19">
        <v>0.21779999999999999</v>
      </c>
      <c r="N31" s="19">
        <v>0.17449999999999999</v>
      </c>
      <c r="O31" s="19">
        <v>0.19670000000000001</v>
      </c>
      <c r="P31" s="19">
        <v>0.24879999999999999</v>
      </c>
      <c r="Q31" s="19">
        <v>0.2525</v>
      </c>
      <c r="R31" s="19">
        <v>0.29720000000000002</v>
      </c>
      <c r="S31" s="19">
        <v>0.29409999999999997</v>
      </c>
      <c r="T31" s="19">
        <v>0.24909999999999999</v>
      </c>
      <c r="U31" s="19">
        <v>0.23599999999999999</v>
      </c>
      <c r="V31" s="19">
        <v>0.2515</v>
      </c>
      <c r="W31" s="19">
        <v>0.25390000000000001</v>
      </c>
      <c r="X31" s="19">
        <v>0.16589999999999999</v>
      </c>
      <c r="Y31" s="19">
        <v>0.18479999999999999</v>
      </c>
      <c r="Z31" s="36">
        <v>0.25600000000000001</v>
      </c>
    </row>
    <row r="32" spans="1:31" x14ac:dyDescent="0.3">
      <c r="A32" s="295" t="s">
        <v>84</v>
      </c>
      <c r="B32" s="292" t="s">
        <v>122</v>
      </c>
      <c r="C32" s="21">
        <v>0.2465</v>
      </c>
      <c r="D32" s="13">
        <v>0.29980000000000001</v>
      </c>
      <c r="E32" s="13">
        <v>0.25469999999999998</v>
      </c>
      <c r="F32" s="13">
        <v>0.22950000000000001</v>
      </c>
      <c r="G32" s="13">
        <v>0.2928</v>
      </c>
      <c r="H32" s="13">
        <v>0.42709999999999998</v>
      </c>
      <c r="I32" s="13">
        <v>0.27839999999999998</v>
      </c>
      <c r="J32" s="13">
        <v>0.37540000000000001</v>
      </c>
      <c r="K32" s="13">
        <v>0.3009</v>
      </c>
      <c r="L32" s="13">
        <v>0.2291</v>
      </c>
      <c r="M32" s="13">
        <v>0.24890000000000001</v>
      </c>
      <c r="N32" s="13">
        <v>0.49659999999999999</v>
      </c>
      <c r="O32" s="13">
        <v>0.35460000000000003</v>
      </c>
      <c r="P32" s="13">
        <v>0.38829999999999998</v>
      </c>
      <c r="Q32" s="13">
        <v>0.34</v>
      </c>
      <c r="R32" s="13">
        <v>0.43469999999999998</v>
      </c>
      <c r="S32" s="13">
        <v>0.30220000000000002</v>
      </c>
      <c r="T32" s="13">
        <v>0.17699999999999999</v>
      </c>
      <c r="U32" s="13">
        <v>0.64790000000000003</v>
      </c>
      <c r="V32" s="13">
        <v>0.85970000000000002</v>
      </c>
      <c r="W32" s="13">
        <v>0.93269999999999997</v>
      </c>
      <c r="X32" s="13">
        <v>0.4466</v>
      </c>
      <c r="Y32" s="13">
        <v>0.53069999999999995</v>
      </c>
      <c r="Z32" s="53">
        <v>0.35249999999999998</v>
      </c>
    </row>
    <row r="33" spans="1:33" x14ac:dyDescent="0.3">
      <c r="A33" s="296" t="s">
        <v>85</v>
      </c>
      <c r="B33" s="293" t="s">
        <v>122</v>
      </c>
      <c r="C33" s="6">
        <v>0.17019999999999999</v>
      </c>
      <c r="D33" s="16">
        <v>0.1651</v>
      </c>
      <c r="E33" s="16">
        <v>0.1416</v>
      </c>
      <c r="F33" s="16">
        <v>0.1673</v>
      </c>
      <c r="G33" s="16">
        <v>0.2339</v>
      </c>
      <c r="H33" s="16">
        <v>0.30480000000000002</v>
      </c>
      <c r="I33" s="16">
        <v>0.14760000000000001</v>
      </c>
      <c r="J33" s="16">
        <v>0.25040000000000001</v>
      </c>
      <c r="K33" s="16">
        <v>0.1923</v>
      </c>
      <c r="L33" s="16">
        <v>0.18759999999999999</v>
      </c>
      <c r="M33" s="16">
        <v>0.1961</v>
      </c>
      <c r="N33" s="16">
        <v>0.37619999999999998</v>
      </c>
      <c r="O33" s="16">
        <v>0.1991</v>
      </c>
      <c r="P33" s="16">
        <v>0.18090000000000001</v>
      </c>
      <c r="Q33" s="16">
        <v>0.20530000000000001</v>
      </c>
      <c r="R33" s="16">
        <v>0.27710000000000001</v>
      </c>
      <c r="S33" s="16">
        <v>0.16719999999999999</v>
      </c>
      <c r="T33" s="16">
        <v>0.1145</v>
      </c>
      <c r="U33" s="16">
        <v>0.62129999999999996</v>
      </c>
      <c r="V33" s="16">
        <v>0.87770000000000004</v>
      </c>
      <c r="W33" s="16">
        <v>0.98209999999999997</v>
      </c>
      <c r="X33" s="16">
        <v>0.29399999999999998</v>
      </c>
      <c r="Y33" s="16">
        <v>0.36940000000000001</v>
      </c>
      <c r="Z33" s="34">
        <v>0.1953</v>
      </c>
    </row>
    <row r="34" spans="1:33" x14ac:dyDescent="0.3">
      <c r="A34" s="297" t="s">
        <v>86</v>
      </c>
      <c r="B34" s="293" t="s">
        <v>122</v>
      </c>
      <c r="C34" s="6">
        <v>0.2631</v>
      </c>
      <c r="D34" s="16">
        <v>0.21410000000000001</v>
      </c>
      <c r="E34" s="16">
        <v>0.186</v>
      </c>
      <c r="F34" s="16">
        <v>0.16969999999999999</v>
      </c>
      <c r="G34" s="16">
        <v>0.24490000000000001</v>
      </c>
      <c r="H34" s="16">
        <v>0.48039999999999999</v>
      </c>
      <c r="I34" s="16">
        <v>0.2283</v>
      </c>
      <c r="J34" s="16">
        <v>0.31240000000000001</v>
      </c>
      <c r="K34" s="16">
        <v>0.21460000000000001</v>
      </c>
      <c r="L34" s="16">
        <v>0.23680000000000001</v>
      </c>
      <c r="M34" s="16">
        <v>0.29780000000000001</v>
      </c>
      <c r="N34" s="16">
        <v>0.43630000000000002</v>
      </c>
      <c r="O34" s="16">
        <v>0.23930000000000001</v>
      </c>
      <c r="P34" s="16">
        <v>0.35870000000000002</v>
      </c>
      <c r="Q34" s="16">
        <v>0.27329999999999999</v>
      </c>
      <c r="R34" s="16">
        <v>0.51790000000000003</v>
      </c>
      <c r="S34" s="16">
        <v>0.51429999999999998</v>
      </c>
      <c r="T34" s="16">
        <v>0.30020000000000002</v>
      </c>
      <c r="U34" s="16">
        <v>0.54949999999999999</v>
      </c>
      <c r="V34" s="16">
        <v>0.65939999999999999</v>
      </c>
      <c r="W34" s="16">
        <v>0.56689999999999996</v>
      </c>
      <c r="X34" s="16">
        <v>0.61529999999999996</v>
      </c>
      <c r="Y34" s="16">
        <v>0.69399999999999995</v>
      </c>
      <c r="Z34" s="34">
        <v>0.32179999999999997</v>
      </c>
    </row>
    <row r="35" spans="1:33" x14ac:dyDescent="0.3">
      <c r="A35" s="297" t="s">
        <v>87</v>
      </c>
      <c r="B35" s="293" t="s">
        <v>122</v>
      </c>
      <c r="C35" s="6">
        <v>0.37759999999999999</v>
      </c>
      <c r="D35" s="16">
        <v>0.4284</v>
      </c>
      <c r="E35" s="16">
        <v>0.45729999999999998</v>
      </c>
      <c r="F35" s="16">
        <v>0.41310000000000002</v>
      </c>
      <c r="G35" s="16">
        <v>0.42409999999999998</v>
      </c>
      <c r="H35" s="16">
        <v>0.57420000000000004</v>
      </c>
      <c r="I35" s="16">
        <v>0.3332</v>
      </c>
      <c r="J35" s="16">
        <v>0.46550000000000002</v>
      </c>
      <c r="K35" s="16">
        <v>0.36530000000000001</v>
      </c>
      <c r="L35" s="16">
        <v>0.32669999999999999</v>
      </c>
      <c r="M35" s="16">
        <v>0.33429999999999999</v>
      </c>
      <c r="N35" s="16">
        <v>0.74629999999999996</v>
      </c>
      <c r="O35" s="16">
        <v>0.503</v>
      </c>
      <c r="P35" s="16">
        <v>0.53029999999999999</v>
      </c>
      <c r="Q35" s="16">
        <v>0.34749999999999998</v>
      </c>
      <c r="R35" s="16">
        <v>0.71179999999999999</v>
      </c>
      <c r="S35" s="16">
        <v>0.76870000000000005</v>
      </c>
      <c r="T35" s="16">
        <v>0.4793</v>
      </c>
      <c r="U35" s="16">
        <v>0.66279999999999994</v>
      </c>
      <c r="V35" s="16">
        <v>0.72470000000000001</v>
      </c>
      <c r="W35" s="16">
        <v>0.70509999999999995</v>
      </c>
      <c r="X35" s="16">
        <v>0.76639999999999997</v>
      </c>
      <c r="Y35" s="16">
        <v>0.87509999999999999</v>
      </c>
      <c r="Z35" s="34">
        <v>0.51939999999999997</v>
      </c>
    </row>
    <row r="36" spans="1:33" x14ac:dyDescent="0.3">
      <c r="A36" s="296" t="s">
        <v>88</v>
      </c>
      <c r="B36" s="293" t="s">
        <v>122</v>
      </c>
      <c r="C36" s="6">
        <v>0.44600000000000001</v>
      </c>
      <c r="D36" s="16">
        <v>0.40679999999999999</v>
      </c>
      <c r="E36" s="16">
        <v>0.35470000000000002</v>
      </c>
      <c r="F36" s="16">
        <v>0.3574</v>
      </c>
      <c r="G36" s="16">
        <v>0.44819999999999999</v>
      </c>
      <c r="H36" s="16">
        <v>0.63490000000000002</v>
      </c>
      <c r="I36" s="16">
        <v>0.36549999999999999</v>
      </c>
      <c r="J36" s="16">
        <v>0.56220000000000003</v>
      </c>
      <c r="K36" s="16">
        <v>0.36499999999999999</v>
      </c>
      <c r="L36" s="16">
        <v>0.39219999999999999</v>
      </c>
      <c r="M36" s="16">
        <v>0.44040000000000001</v>
      </c>
      <c r="N36" s="16">
        <v>0.5444</v>
      </c>
      <c r="O36" s="16">
        <v>0.34599999999999997</v>
      </c>
      <c r="P36" s="16">
        <v>0.53029999999999999</v>
      </c>
      <c r="Q36" s="16">
        <v>0.55220000000000002</v>
      </c>
      <c r="R36" s="16">
        <v>0.55559999999999998</v>
      </c>
      <c r="S36" s="16">
        <v>0.44690000000000002</v>
      </c>
      <c r="T36" s="16">
        <v>0.31119999999999998</v>
      </c>
      <c r="U36" s="16">
        <v>0.71060000000000001</v>
      </c>
      <c r="V36" s="16">
        <v>0.82079999999999997</v>
      </c>
      <c r="W36" s="16">
        <v>0.71879999999999999</v>
      </c>
      <c r="X36" s="16">
        <v>0.79</v>
      </c>
      <c r="Y36" s="16">
        <v>0.76939999999999997</v>
      </c>
      <c r="Z36" s="34">
        <v>0.49590000000000001</v>
      </c>
    </row>
    <row r="37" spans="1:33" x14ac:dyDescent="0.3">
      <c r="A37" s="297" t="s">
        <v>89</v>
      </c>
      <c r="B37" s="293" t="s">
        <v>122</v>
      </c>
      <c r="C37" s="6">
        <v>0.2853</v>
      </c>
      <c r="D37" s="16">
        <v>0.2954</v>
      </c>
      <c r="E37" s="16">
        <v>0.28839999999999999</v>
      </c>
      <c r="F37" s="16">
        <v>0.28179999999999999</v>
      </c>
      <c r="G37" s="16">
        <v>0.31909999999999999</v>
      </c>
      <c r="H37" s="16">
        <v>0.50029999999999997</v>
      </c>
      <c r="I37" s="16">
        <v>0.3629</v>
      </c>
      <c r="J37" s="16">
        <v>0.51129999999999998</v>
      </c>
      <c r="K37" s="16">
        <v>0.35770000000000002</v>
      </c>
      <c r="L37" s="16">
        <v>0.21590000000000001</v>
      </c>
      <c r="M37" s="16">
        <v>0.22589999999999999</v>
      </c>
      <c r="N37" s="16">
        <v>0.47639999999999999</v>
      </c>
      <c r="O37" s="16">
        <v>0.32900000000000001</v>
      </c>
      <c r="P37" s="16">
        <v>0.41770000000000002</v>
      </c>
      <c r="Q37" s="16">
        <v>0.1845</v>
      </c>
      <c r="R37" s="16">
        <v>0.46550000000000002</v>
      </c>
      <c r="S37" s="16">
        <v>0.49</v>
      </c>
      <c r="T37" s="16">
        <v>0.41070000000000001</v>
      </c>
      <c r="U37" s="16">
        <v>0.51580000000000004</v>
      </c>
      <c r="V37" s="16">
        <v>0.55210000000000004</v>
      </c>
      <c r="W37" s="16">
        <v>0.53349999999999997</v>
      </c>
      <c r="X37" s="16">
        <v>0.52890000000000004</v>
      </c>
      <c r="Y37" s="16">
        <v>0.59570000000000001</v>
      </c>
      <c r="Z37" s="34">
        <v>0.34360000000000002</v>
      </c>
    </row>
    <row r="38" spans="1:33" x14ac:dyDescent="0.3">
      <c r="A38" s="297" t="s">
        <v>90</v>
      </c>
      <c r="B38" s="293" t="s">
        <v>122</v>
      </c>
      <c r="C38" s="6">
        <v>0.30780000000000002</v>
      </c>
      <c r="D38" s="16">
        <v>0.33850000000000002</v>
      </c>
      <c r="E38" s="16">
        <v>0.29320000000000002</v>
      </c>
      <c r="F38" s="16">
        <v>0.27279999999999999</v>
      </c>
      <c r="G38" s="16">
        <v>0.2782</v>
      </c>
      <c r="H38" s="16">
        <v>0.4123</v>
      </c>
      <c r="I38" s="16">
        <v>0.32550000000000001</v>
      </c>
      <c r="J38" s="16">
        <v>0.47489999999999999</v>
      </c>
      <c r="K38" s="16">
        <v>0.30309999999999998</v>
      </c>
      <c r="L38" s="16">
        <v>0.16300000000000001</v>
      </c>
      <c r="M38" s="16">
        <v>0.19120000000000001</v>
      </c>
      <c r="N38" s="16">
        <v>0.44159999999999999</v>
      </c>
      <c r="O38" s="16">
        <v>0.31919999999999998</v>
      </c>
      <c r="P38" s="16">
        <v>0.39829999999999999</v>
      </c>
      <c r="Q38" s="16">
        <v>0.18010000000000001</v>
      </c>
      <c r="R38" s="16">
        <v>0.48349999999999999</v>
      </c>
      <c r="S38" s="16">
        <v>0.502</v>
      </c>
      <c r="T38" s="16">
        <v>0.37869999999999998</v>
      </c>
      <c r="U38" s="16">
        <v>0.43769999999999998</v>
      </c>
      <c r="V38" s="16">
        <v>0.51690000000000003</v>
      </c>
      <c r="W38" s="16">
        <v>0.44409999999999999</v>
      </c>
      <c r="X38" s="16">
        <v>0.4501</v>
      </c>
      <c r="Y38" s="16">
        <v>0.54110000000000003</v>
      </c>
      <c r="Z38" s="34">
        <v>0.3327</v>
      </c>
    </row>
    <row r="39" spans="1:33" x14ac:dyDescent="0.3">
      <c r="A39" s="297" t="s">
        <v>91</v>
      </c>
      <c r="B39" s="293" t="s">
        <v>122</v>
      </c>
      <c r="C39" s="6">
        <v>0.47760000000000002</v>
      </c>
      <c r="D39" s="16">
        <v>0.52949999999999997</v>
      </c>
      <c r="E39" s="16">
        <v>0.46870000000000001</v>
      </c>
      <c r="F39" s="16">
        <v>0.46229999999999999</v>
      </c>
      <c r="G39" s="16">
        <v>0.46879999999999999</v>
      </c>
      <c r="H39" s="16">
        <v>0.68300000000000005</v>
      </c>
      <c r="I39" s="16">
        <v>0.49159999999999998</v>
      </c>
      <c r="J39" s="16">
        <v>0.67669999999999997</v>
      </c>
      <c r="K39" s="16">
        <v>0.51390000000000002</v>
      </c>
      <c r="L39" s="16">
        <v>0.34760000000000002</v>
      </c>
      <c r="M39" s="16">
        <v>0.50180000000000002</v>
      </c>
      <c r="N39" s="16">
        <v>0.64510000000000001</v>
      </c>
      <c r="O39" s="16">
        <v>0.55330000000000001</v>
      </c>
      <c r="P39" s="16">
        <v>0.65229999999999999</v>
      </c>
      <c r="Q39" s="16">
        <v>0.3967</v>
      </c>
      <c r="R39" s="16">
        <v>0.84660000000000002</v>
      </c>
      <c r="S39" s="16">
        <v>0.77700000000000002</v>
      </c>
      <c r="T39" s="16">
        <v>0.53400000000000003</v>
      </c>
      <c r="U39" s="16">
        <v>0.65180000000000005</v>
      </c>
      <c r="V39" s="16">
        <v>0.8387</v>
      </c>
      <c r="W39" s="16">
        <v>0.83930000000000005</v>
      </c>
      <c r="X39" s="16">
        <v>0.87619999999999998</v>
      </c>
      <c r="Y39" s="16">
        <v>0.96440000000000003</v>
      </c>
      <c r="Z39" s="34">
        <v>0.377</v>
      </c>
    </row>
    <row r="40" spans="1:33" x14ac:dyDescent="0.3">
      <c r="A40" s="297" t="s">
        <v>92</v>
      </c>
      <c r="B40" s="293" t="s">
        <v>122</v>
      </c>
      <c r="C40" s="6">
        <v>0.48449999999999999</v>
      </c>
      <c r="D40" s="16">
        <v>0.53839999999999999</v>
      </c>
      <c r="E40" s="16">
        <v>0.47310000000000002</v>
      </c>
      <c r="F40" s="16">
        <v>0.47170000000000001</v>
      </c>
      <c r="G40" s="16">
        <v>0.47339999999999999</v>
      </c>
      <c r="H40" s="16">
        <v>0.69110000000000005</v>
      </c>
      <c r="I40" s="16">
        <v>0.49990000000000001</v>
      </c>
      <c r="J40" s="16">
        <v>0.68320000000000003</v>
      </c>
      <c r="K40" s="16">
        <v>0.51910000000000001</v>
      </c>
      <c r="L40" s="16">
        <v>0.35580000000000001</v>
      </c>
      <c r="M40" s="16">
        <v>0.51349999999999996</v>
      </c>
      <c r="N40" s="16">
        <v>0.6552</v>
      </c>
      <c r="O40" s="16">
        <v>0.55879999999999996</v>
      </c>
      <c r="P40" s="16">
        <v>0.66379999999999995</v>
      </c>
      <c r="Q40" s="16">
        <v>0.40410000000000001</v>
      </c>
      <c r="R40" s="16">
        <v>0.85550000000000004</v>
      </c>
      <c r="S40" s="16">
        <v>0.7853</v>
      </c>
      <c r="T40" s="16">
        <v>0.54430000000000001</v>
      </c>
      <c r="U40" s="16">
        <v>0.66420000000000001</v>
      </c>
      <c r="V40" s="16">
        <v>0.84570000000000001</v>
      </c>
      <c r="W40" s="16">
        <v>0.8498</v>
      </c>
      <c r="X40" s="16">
        <v>0.89100000000000001</v>
      </c>
      <c r="Y40" s="16">
        <v>0.9778</v>
      </c>
      <c r="Z40" s="34">
        <v>0.38619999999999999</v>
      </c>
    </row>
    <row r="41" spans="1:33" x14ac:dyDescent="0.3">
      <c r="A41" s="297" t="s">
        <v>93</v>
      </c>
      <c r="B41" s="293" t="s">
        <v>122</v>
      </c>
      <c r="C41" s="6">
        <v>0.37840000000000001</v>
      </c>
      <c r="D41" s="16">
        <v>0.30669999999999997</v>
      </c>
      <c r="E41" s="16">
        <v>0.21529999999999999</v>
      </c>
      <c r="F41" s="16">
        <v>0.35959999999999998</v>
      </c>
      <c r="G41" s="16">
        <v>0.41689999999999999</v>
      </c>
      <c r="H41" s="16">
        <v>0.45739999999999997</v>
      </c>
      <c r="I41" s="16">
        <v>0.35360000000000003</v>
      </c>
      <c r="J41" s="16">
        <v>0.54069999999999996</v>
      </c>
      <c r="K41" s="16">
        <v>0.38319999999999999</v>
      </c>
      <c r="L41" s="16">
        <v>0.23430000000000001</v>
      </c>
      <c r="M41" s="16">
        <v>0.32390000000000002</v>
      </c>
      <c r="N41" s="16">
        <v>0.48899999999999999</v>
      </c>
      <c r="O41" s="16">
        <v>0.32850000000000001</v>
      </c>
      <c r="P41" s="16">
        <v>0.44600000000000001</v>
      </c>
      <c r="Q41" s="16">
        <v>0.20419999999999999</v>
      </c>
      <c r="R41" s="16">
        <v>0.42959999999999998</v>
      </c>
      <c r="S41" s="16">
        <v>0.49299999999999999</v>
      </c>
      <c r="T41" s="16">
        <v>0.30499999999999999</v>
      </c>
      <c r="U41" s="16">
        <v>0.5151</v>
      </c>
      <c r="V41" s="16">
        <v>0.57969999999999999</v>
      </c>
      <c r="W41" s="16">
        <v>0.57889999999999997</v>
      </c>
      <c r="X41" s="16">
        <v>0.45050000000000001</v>
      </c>
      <c r="Y41" s="16">
        <v>0.45989999999999998</v>
      </c>
      <c r="Z41" s="34">
        <v>0.2145</v>
      </c>
    </row>
    <row r="42" spans="1:33" x14ac:dyDescent="0.3">
      <c r="A42" s="297" t="s">
        <v>94</v>
      </c>
      <c r="B42" s="293" t="s">
        <v>122</v>
      </c>
      <c r="C42" s="6">
        <v>0.2104</v>
      </c>
      <c r="D42" s="16">
        <v>0.19489999999999999</v>
      </c>
      <c r="E42" s="16">
        <v>0.18640000000000001</v>
      </c>
      <c r="F42" s="16">
        <v>0.1782</v>
      </c>
      <c r="G42" s="16">
        <v>0.22639999999999999</v>
      </c>
      <c r="H42" s="16">
        <v>0.3206</v>
      </c>
      <c r="I42" s="16">
        <v>0.25290000000000001</v>
      </c>
      <c r="J42" s="16">
        <v>0.41010000000000002</v>
      </c>
      <c r="K42" s="16">
        <v>0.27189999999999998</v>
      </c>
      <c r="L42" s="16">
        <v>0.13400000000000001</v>
      </c>
      <c r="M42" s="16">
        <v>0.126</v>
      </c>
      <c r="N42" s="16">
        <v>0.38800000000000001</v>
      </c>
      <c r="O42" s="16">
        <v>0.30969999999999998</v>
      </c>
      <c r="P42" s="16">
        <v>0.39340000000000003</v>
      </c>
      <c r="Q42" s="16">
        <v>0.10100000000000001</v>
      </c>
      <c r="R42" s="16">
        <v>0.25600000000000001</v>
      </c>
      <c r="S42" s="16">
        <v>0.29010000000000002</v>
      </c>
      <c r="T42" s="16">
        <v>0.24859999999999999</v>
      </c>
      <c r="U42" s="16">
        <v>0.4375</v>
      </c>
      <c r="V42" s="16">
        <v>0.49359999999999998</v>
      </c>
      <c r="W42" s="16">
        <v>0.47839999999999999</v>
      </c>
      <c r="X42" s="16">
        <v>0.37359999999999999</v>
      </c>
      <c r="Y42" s="16">
        <v>0.44550000000000001</v>
      </c>
      <c r="Z42" s="34">
        <v>0.24529999999999999</v>
      </c>
    </row>
    <row r="43" spans="1:33" x14ac:dyDescent="0.3">
      <c r="A43" s="296" t="s">
        <v>95</v>
      </c>
      <c r="B43" s="293" t="s">
        <v>122</v>
      </c>
      <c r="C43" s="6">
        <v>0.2621</v>
      </c>
      <c r="D43" s="16">
        <v>0.24010000000000001</v>
      </c>
      <c r="E43" s="16">
        <v>0.1837</v>
      </c>
      <c r="F43" s="16">
        <v>0.16470000000000001</v>
      </c>
      <c r="G43" s="16">
        <v>0.1368</v>
      </c>
      <c r="H43" s="16">
        <v>0.442</v>
      </c>
      <c r="I43" s="16">
        <v>0.36470000000000002</v>
      </c>
      <c r="J43" s="16">
        <v>0.4375</v>
      </c>
      <c r="K43" s="16">
        <v>0.24399999999999999</v>
      </c>
      <c r="L43" s="16">
        <v>0.12189999999999999</v>
      </c>
      <c r="M43" s="16">
        <v>0.18410000000000001</v>
      </c>
      <c r="N43" s="16">
        <v>0.56759999999999999</v>
      </c>
      <c r="O43" s="16">
        <v>0.46310000000000001</v>
      </c>
      <c r="P43" s="16">
        <v>0.44309999999999999</v>
      </c>
      <c r="Q43" s="16">
        <v>0.21079999999999999</v>
      </c>
      <c r="R43" s="16">
        <v>0.40939999999999999</v>
      </c>
      <c r="S43" s="16">
        <v>0.39560000000000001</v>
      </c>
      <c r="T43" s="16">
        <v>0.40610000000000002</v>
      </c>
      <c r="U43" s="16">
        <v>0.54669999999999996</v>
      </c>
      <c r="V43" s="16">
        <v>0.62490000000000001</v>
      </c>
      <c r="W43" s="16">
        <v>0.66010000000000002</v>
      </c>
      <c r="X43" s="16">
        <v>0.3826</v>
      </c>
      <c r="Y43" s="16">
        <v>0.43049999999999999</v>
      </c>
      <c r="Z43" s="34">
        <v>0.28070000000000001</v>
      </c>
    </row>
    <row r="44" spans="1:33" ht="15" thickBot="1" x14ac:dyDescent="0.35">
      <c r="A44" s="298" t="s">
        <v>96</v>
      </c>
      <c r="B44" s="294" t="s">
        <v>122</v>
      </c>
      <c r="C44" s="7">
        <v>0.2969</v>
      </c>
      <c r="D44" s="19">
        <v>0.31140000000000001</v>
      </c>
      <c r="E44" s="19">
        <v>0.20530000000000001</v>
      </c>
      <c r="F44" s="19">
        <v>0.21590000000000001</v>
      </c>
      <c r="G44" s="19">
        <v>0.33119999999999999</v>
      </c>
      <c r="H44" s="19">
        <v>0.49940000000000001</v>
      </c>
      <c r="I44" s="19">
        <v>0.33150000000000002</v>
      </c>
      <c r="J44" s="19">
        <v>0.40360000000000001</v>
      </c>
      <c r="K44" s="19">
        <v>0.28370000000000001</v>
      </c>
      <c r="L44" s="19">
        <v>0.19309999999999999</v>
      </c>
      <c r="M44" s="19">
        <v>0.25340000000000001</v>
      </c>
      <c r="N44" s="19">
        <v>0.58879999999999999</v>
      </c>
      <c r="O44" s="19">
        <v>0.46210000000000001</v>
      </c>
      <c r="P44" s="19">
        <v>0.41880000000000001</v>
      </c>
      <c r="Q44" s="19">
        <v>0.25069999999999998</v>
      </c>
      <c r="R44" s="19">
        <v>0.62649999999999995</v>
      </c>
      <c r="S44" s="19">
        <v>0.62580000000000002</v>
      </c>
      <c r="T44" s="19">
        <v>0.39989999999999998</v>
      </c>
      <c r="U44" s="19">
        <v>0.63049999999999995</v>
      </c>
      <c r="V44" s="19">
        <v>0.65200000000000002</v>
      </c>
      <c r="W44" s="19">
        <v>0.62219999999999998</v>
      </c>
      <c r="X44" s="19">
        <v>0.59299999999999997</v>
      </c>
      <c r="Y44" s="19">
        <v>0.72289999999999999</v>
      </c>
      <c r="Z44" s="36">
        <v>0.34670000000000001</v>
      </c>
    </row>
    <row r="45" spans="1:33" x14ac:dyDescent="0.3">
      <c r="A45" s="299" t="s">
        <v>97</v>
      </c>
      <c r="B45" s="292" t="s">
        <v>123</v>
      </c>
      <c r="C45" s="21">
        <v>0.79339999999999999</v>
      </c>
      <c r="D45" s="13">
        <v>0.77149999999999996</v>
      </c>
      <c r="E45" s="13">
        <v>0.74380000000000002</v>
      </c>
      <c r="F45" s="13">
        <v>0.69950000000000001</v>
      </c>
      <c r="G45" s="13">
        <v>0.79090000000000005</v>
      </c>
      <c r="H45" s="13">
        <v>0.28139999999999998</v>
      </c>
      <c r="I45" s="13">
        <v>6.6850000000000007E-2</v>
      </c>
      <c r="J45" s="13">
        <v>0.30590000000000001</v>
      </c>
      <c r="K45" s="13">
        <v>0.23499999999999999</v>
      </c>
      <c r="L45" s="13">
        <v>0.28670000000000001</v>
      </c>
      <c r="M45" s="13">
        <v>0.32079999999999997</v>
      </c>
      <c r="N45" s="13">
        <v>0.20280000000000001</v>
      </c>
      <c r="O45" s="13">
        <v>4.2189999999999998E-2</v>
      </c>
      <c r="P45" s="13">
        <v>0.2671</v>
      </c>
      <c r="Q45" s="13">
        <v>0.20979999999999999</v>
      </c>
      <c r="R45" s="13">
        <v>0.76390000000000002</v>
      </c>
      <c r="S45" s="13">
        <v>0.98660000000000003</v>
      </c>
      <c r="T45" s="13">
        <v>0.94650000000000001</v>
      </c>
      <c r="U45" s="13">
        <v>0.64729999999999999</v>
      </c>
      <c r="V45" s="13">
        <v>0.6552</v>
      </c>
      <c r="W45" s="13">
        <v>0.62760000000000005</v>
      </c>
      <c r="X45" s="13">
        <v>0.27729999999999999</v>
      </c>
      <c r="Y45" s="13">
        <v>0.35830000000000001</v>
      </c>
      <c r="Z45" s="53">
        <v>0.50460000000000005</v>
      </c>
    </row>
    <row r="46" spans="1:33" x14ac:dyDescent="0.3">
      <c r="A46" s="297" t="s">
        <v>119</v>
      </c>
      <c r="B46" s="293" t="s">
        <v>123</v>
      </c>
      <c r="C46" s="6">
        <v>0.70299999999999996</v>
      </c>
      <c r="D46" s="16">
        <v>0.75700000000000001</v>
      </c>
      <c r="E46" s="16">
        <v>0.80659999999999998</v>
      </c>
      <c r="F46" s="16">
        <v>0.86680000000000001</v>
      </c>
      <c r="G46" s="16">
        <v>0.99109999999999998</v>
      </c>
      <c r="H46" s="16">
        <v>0.32740000000000002</v>
      </c>
      <c r="I46" s="16">
        <v>3.5610000000000003E-2</v>
      </c>
      <c r="J46" s="16">
        <v>8.9539999999999995E-2</v>
      </c>
      <c r="K46" s="16">
        <v>5.5879999999999999E-2</v>
      </c>
      <c r="L46" s="16">
        <v>0.13750000000000001</v>
      </c>
      <c r="M46" s="16">
        <v>0.18770000000000001</v>
      </c>
      <c r="N46" s="16">
        <v>0.1234</v>
      </c>
      <c r="O46" s="16">
        <v>3.7100000000000001E-2</v>
      </c>
      <c r="P46" s="16">
        <v>9.3759999999999996E-2</v>
      </c>
      <c r="Q46" s="16">
        <v>0.1041</v>
      </c>
      <c r="R46" s="16">
        <v>0.40489999999999998</v>
      </c>
      <c r="S46" s="16">
        <v>0.55759999999999998</v>
      </c>
      <c r="T46" s="16">
        <v>0.61699999999999999</v>
      </c>
      <c r="U46" s="16">
        <v>0.51259999999999994</v>
      </c>
      <c r="V46" s="16">
        <v>0.52400000000000002</v>
      </c>
      <c r="W46" s="16">
        <v>0.52869999999999995</v>
      </c>
      <c r="X46" s="16">
        <v>0.40550000000000003</v>
      </c>
      <c r="Y46" s="16">
        <v>0.40810000000000002</v>
      </c>
      <c r="Z46" s="34">
        <v>0.32440000000000002</v>
      </c>
      <c r="AC46" s="98"/>
      <c r="AD46" s="98"/>
      <c r="AE46" s="98"/>
      <c r="AF46" s="98"/>
      <c r="AG46" s="98"/>
    </row>
    <row r="47" spans="1:33" x14ac:dyDescent="0.3">
      <c r="A47" s="297" t="s">
        <v>98</v>
      </c>
      <c r="B47" s="293" t="s">
        <v>123</v>
      </c>
      <c r="C47" s="6">
        <v>0.83379999999999999</v>
      </c>
      <c r="D47" s="16">
        <v>0.86609999999999998</v>
      </c>
      <c r="E47" s="16">
        <v>0.89529999999999998</v>
      </c>
      <c r="F47" s="16">
        <v>0.91920000000000002</v>
      </c>
      <c r="G47" s="16">
        <v>0.99829999999999997</v>
      </c>
      <c r="H47" s="16">
        <v>0.34029999999999999</v>
      </c>
      <c r="I47" s="16">
        <v>4.0739999999999998E-2</v>
      </c>
      <c r="J47" s="16">
        <v>0.14099999999999999</v>
      </c>
      <c r="K47" s="16">
        <v>6.3659999999999994E-2</v>
      </c>
      <c r="L47" s="16">
        <v>0.155</v>
      </c>
      <c r="M47" s="16">
        <v>0.19450000000000001</v>
      </c>
      <c r="N47" s="16">
        <v>0.2273</v>
      </c>
      <c r="O47" s="16">
        <v>0.15759999999999999</v>
      </c>
      <c r="P47" s="16">
        <v>0.33169999999999999</v>
      </c>
      <c r="Q47" s="16">
        <v>0.35470000000000002</v>
      </c>
      <c r="R47" s="16">
        <v>0.61509999999999998</v>
      </c>
      <c r="S47" s="16">
        <v>0.6946</v>
      </c>
      <c r="T47" s="16">
        <v>0.62970000000000004</v>
      </c>
      <c r="U47" s="16">
        <v>0.48570000000000002</v>
      </c>
      <c r="V47" s="16">
        <v>0.53190000000000004</v>
      </c>
      <c r="W47" s="16">
        <v>0.54290000000000005</v>
      </c>
      <c r="X47" s="16">
        <v>0.23519999999999999</v>
      </c>
      <c r="Y47" s="16">
        <v>0.27400000000000002</v>
      </c>
      <c r="Z47" s="34">
        <v>0.34860000000000002</v>
      </c>
      <c r="AB47" s="98"/>
      <c r="AC47" s="98"/>
      <c r="AD47" s="38"/>
      <c r="AE47" s="38"/>
      <c r="AF47" s="38"/>
      <c r="AG47" s="98"/>
    </row>
    <row r="48" spans="1:33" x14ac:dyDescent="0.3">
      <c r="A48" s="297" t="s">
        <v>99</v>
      </c>
      <c r="B48" s="293" t="s">
        <v>123</v>
      </c>
      <c r="C48" s="6">
        <v>0.63829999999999998</v>
      </c>
      <c r="D48" s="16">
        <v>0.61480000000000001</v>
      </c>
      <c r="E48" s="16">
        <v>0.55879999999999996</v>
      </c>
      <c r="F48" s="16">
        <v>0.51990000000000003</v>
      </c>
      <c r="G48" s="16">
        <v>0.52070000000000005</v>
      </c>
      <c r="H48" s="16">
        <v>0.19309999999999999</v>
      </c>
      <c r="I48" s="16">
        <v>0.10929999999999999</v>
      </c>
      <c r="J48" s="16">
        <v>0.2162</v>
      </c>
      <c r="K48" s="16">
        <v>0.2414</v>
      </c>
      <c r="L48" s="16">
        <v>0.40539999999999998</v>
      </c>
      <c r="M48" s="16">
        <v>0.47249999999999998</v>
      </c>
      <c r="N48" s="16">
        <v>0.28749999999999998</v>
      </c>
      <c r="O48" s="16">
        <v>9.9049999999999999E-2</v>
      </c>
      <c r="P48" s="16">
        <v>0.1663</v>
      </c>
      <c r="Q48" s="16">
        <v>0.16070000000000001</v>
      </c>
      <c r="R48" s="16">
        <v>0.3755</v>
      </c>
      <c r="S48" s="16">
        <v>0.50029999999999997</v>
      </c>
      <c r="T48" s="16">
        <v>0.46479999999999999</v>
      </c>
      <c r="U48" s="16">
        <v>0.45979999999999999</v>
      </c>
      <c r="V48" s="16">
        <v>0.51859999999999995</v>
      </c>
      <c r="W48" s="16">
        <v>0.55430000000000001</v>
      </c>
      <c r="X48" s="16">
        <v>0.23960000000000001</v>
      </c>
      <c r="Y48" s="16">
        <v>0.26269999999999999</v>
      </c>
      <c r="Z48" s="34">
        <v>0.32740000000000002</v>
      </c>
      <c r="AB48" s="99"/>
      <c r="AC48" s="98"/>
      <c r="AD48" s="16"/>
      <c r="AE48" s="16"/>
      <c r="AF48" s="100"/>
      <c r="AG48" s="98"/>
    </row>
    <row r="49" spans="1:33" x14ac:dyDescent="0.3">
      <c r="A49" s="297" t="s">
        <v>23</v>
      </c>
      <c r="B49" s="293" t="s">
        <v>123</v>
      </c>
      <c r="C49" s="6">
        <v>0.97340000000000004</v>
      </c>
      <c r="D49" s="16">
        <v>0.97</v>
      </c>
      <c r="E49" s="16">
        <v>0.93700000000000006</v>
      </c>
      <c r="F49" s="16">
        <v>0.89170000000000005</v>
      </c>
      <c r="G49" s="16">
        <v>0.95809999999999995</v>
      </c>
      <c r="H49" s="16">
        <v>0.33729999999999999</v>
      </c>
      <c r="I49" s="16">
        <v>6.225E-2</v>
      </c>
      <c r="J49" s="16">
        <v>0.22070000000000001</v>
      </c>
      <c r="K49" s="16">
        <v>0.1492</v>
      </c>
      <c r="L49" s="16">
        <v>0.2344</v>
      </c>
      <c r="M49" s="16">
        <v>0.28789999999999999</v>
      </c>
      <c r="N49" s="16">
        <v>0.2389</v>
      </c>
      <c r="O49" s="16">
        <v>0.12809999999999999</v>
      </c>
      <c r="P49" s="16">
        <v>0.28820000000000001</v>
      </c>
      <c r="Q49" s="16">
        <v>0.27539999999999998</v>
      </c>
      <c r="R49" s="16">
        <v>0.74180000000000001</v>
      </c>
      <c r="S49" s="16">
        <v>0.88039999999999996</v>
      </c>
      <c r="T49" s="16">
        <v>0.82699999999999996</v>
      </c>
      <c r="U49" s="16">
        <v>0.63700000000000001</v>
      </c>
      <c r="V49" s="16">
        <v>0.64270000000000005</v>
      </c>
      <c r="W49" s="16">
        <v>0.60150000000000003</v>
      </c>
      <c r="X49" s="16">
        <v>0.35089999999999999</v>
      </c>
      <c r="Y49" s="16">
        <v>0.42530000000000001</v>
      </c>
      <c r="Z49" s="34">
        <v>0.49370000000000003</v>
      </c>
      <c r="AB49" s="98"/>
      <c r="AC49" s="98"/>
      <c r="AD49" s="16"/>
      <c r="AE49" s="16"/>
      <c r="AF49" s="100"/>
      <c r="AG49" s="98"/>
    </row>
    <row r="50" spans="1:33" x14ac:dyDescent="0.3">
      <c r="A50" s="297" t="s">
        <v>100</v>
      </c>
      <c r="B50" s="293" t="s">
        <v>123</v>
      </c>
      <c r="C50" s="6">
        <v>0.59040000000000004</v>
      </c>
      <c r="D50" s="16">
        <v>0.56910000000000005</v>
      </c>
      <c r="E50" s="16">
        <v>0.50980000000000003</v>
      </c>
      <c r="F50" s="16">
        <v>0.40839999999999999</v>
      </c>
      <c r="G50" s="16">
        <v>0.39529999999999998</v>
      </c>
      <c r="H50" s="16">
        <v>0.14879999999999999</v>
      </c>
      <c r="I50" s="16">
        <v>6.3E-2</v>
      </c>
      <c r="J50" s="16">
        <v>0.20860000000000001</v>
      </c>
      <c r="K50" s="16">
        <v>0.215</v>
      </c>
      <c r="L50" s="16">
        <v>0.42449999999999999</v>
      </c>
      <c r="M50" s="16">
        <v>0.49609999999999999</v>
      </c>
      <c r="N50" s="16">
        <v>0.23910000000000001</v>
      </c>
      <c r="O50" s="16">
        <v>3.7769999999999998E-2</v>
      </c>
      <c r="P50" s="16">
        <v>7.7689999999999995E-2</v>
      </c>
      <c r="Q50" s="16">
        <v>7.7630000000000005E-2</v>
      </c>
      <c r="R50" s="16">
        <v>0.50819999999999999</v>
      </c>
      <c r="S50" s="16">
        <v>0.84279999999999999</v>
      </c>
      <c r="T50" s="16">
        <v>0.99280000000000002</v>
      </c>
      <c r="U50" s="16">
        <v>0.65449999999999997</v>
      </c>
      <c r="V50" s="16">
        <v>0.63660000000000005</v>
      </c>
      <c r="W50" s="16">
        <v>0.62590000000000001</v>
      </c>
      <c r="X50" s="16">
        <v>0.32169999999999999</v>
      </c>
      <c r="Y50" s="16">
        <v>0.33760000000000001</v>
      </c>
      <c r="Z50" s="34">
        <v>0.25940000000000002</v>
      </c>
      <c r="AB50" s="98"/>
      <c r="AC50" s="98"/>
      <c r="AD50" s="16"/>
      <c r="AE50" s="16"/>
      <c r="AF50" s="100"/>
      <c r="AG50" s="98"/>
    </row>
    <row r="51" spans="1:33" x14ac:dyDescent="0.3">
      <c r="A51" s="296" t="s">
        <v>25</v>
      </c>
      <c r="B51" s="293" t="s">
        <v>123</v>
      </c>
      <c r="C51" s="6">
        <v>0.82940000000000003</v>
      </c>
      <c r="D51" s="16">
        <v>0.86909999999999998</v>
      </c>
      <c r="E51" s="16">
        <v>0.88370000000000004</v>
      </c>
      <c r="F51" s="16">
        <v>0.98029999999999995</v>
      </c>
      <c r="G51" s="16">
        <v>0.95709999999999995</v>
      </c>
      <c r="H51" s="16">
        <v>0.43269999999999997</v>
      </c>
      <c r="I51" s="16">
        <v>0.192</v>
      </c>
      <c r="J51" s="16">
        <v>0.222</v>
      </c>
      <c r="K51" s="16">
        <v>0.22750000000000001</v>
      </c>
      <c r="L51" s="16">
        <v>0.27829999999999999</v>
      </c>
      <c r="M51" s="16">
        <v>0.2863</v>
      </c>
      <c r="N51" s="16">
        <v>0.27110000000000001</v>
      </c>
      <c r="O51" s="16">
        <v>0.19620000000000001</v>
      </c>
      <c r="P51" s="16">
        <v>0.30420000000000003</v>
      </c>
      <c r="Q51" s="16">
        <v>0.28810000000000002</v>
      </c>
      <c r="R51" s="16">
        <v>0.55940000000000001</v>
      </c>
      <c r="S51" s="16">
        <v>0.71350000000000002</v>
      </c>
      <c r="T51" s="16">
        <v>0.61380000000000001</v>
      </c>
      <c r="U51" s="16">
        <v>0.45040000000000002</v>
      </c>
      <c r="V51" s="16">
        <v>0.4496</v>
      </c>
      <c r="W51" s="16">
        <v>0.40849999999999997</v>
      </c>
      <c r="X51" s="16">
        <v>0.33900000000000002</v>
      </c>
      <c r="Y51" s="16">
        <v>0.37109999999999999</v>
      </c>
      <c r="Z51" s="34">
        <v>0.35339999999999999</v>
      </c>
      <c r="AB51" s="98"/>
      <c r="AC51" s="98"/>
      <c r="AD51" s="98"/>
      <c r="AE51" s="98"/>
      <c r="AF51" s="101"/>
      <c r="AG51" s="98"/>
    </row>
    <row r="52" spans="1:33" ht="15" thickBot="1" x14ac:dyDescent="0.35">
      <c r="A52" s="300" t="s">
        <v>10</v>
      </c>
      <c r="B52" s="294" t="s">
        <v>123</v>
      </c>
      <c r="C52" s="7">
        <v>0.35709999999999997</v>
      </c>
      <c r="D52" s="19">
        <v>0.40989999999999999</v>
      </c>
      <c r="E52" s="19">
        <v>0.49680000000000002</v>
      </c>
      <c r="F52" s="19">
        <v>0.61270000000000002</v>
      </c>
      <c r="G52" s="19">
        <v>0.76339999999999997</v>
      </c>
      <c r="H52" s="19">
        <v>0.4304</v>
      </c>
      <c r="I52" s="19">
        <v>0.3478</v>
      </c>
      <c r="J52" s="19">
        <v>0.4289</v>
      </c>
      <c r="K52" s="19">
        <v>0.40079999999999999</v>
      </c>
      <c r="L52" s="19">
        <v>0.33779999999999999</v>
      </c>
      <c r="M52" s="19">
        <v>0.30199999999999999</v>
      </c>
      <c r="N52" s="19">
        <v>7.9269999999999993E-2</v>
      </c>
      <c r="O52" s="19">
        <v>2.3910000000000001E-2</v>
      </c>
      <c r="P52" s="19">
        <v>5.883E-2</v>
      </c>
      <c r="Q52" s="19">
        <v>3.4160000000000003E-2</v>
      </c>
      <c r="R52" s="19">
        <v>0.13600000000000001</v>
      </c>
      <c r="S52" s="19">
        <v>0.1918</v>
      </c>
      <c r="T52" s="19">
        <v>0.14710000000000001</v>
      </c>
      <c r="U52" s="19">
        <v>0.12759999999999999</v>
      </c>
      <c r="V52" s="19">
        <v>0.152</v>
      </c>
      <c r="W52" s="19">
        <v>0.15060000000000001</v>
      </c>
      <c r="X52" s="19">
        <v>0.11650000000000001</v>
      </c>
      <c r="Y52" s="19">
        <v>0.13539999999999999</v>
      </c>
      <c r="Z52" s="36">
        <v>0.1515</v>
      </c>
      <c r="AB52" s="98"/>
      <c r="AF52" s="92"/>
    </row>
    <row r="53" spans="1:33" ht="15" thickBot="1" x14ac:dyDescent="0.35"/>
    <row r="54" spans="1:33" ht="20.399999999999999" customHeight="1" thickBot="1" x14ac:dyDescent="0.35">
      <c r="A54" s="33" t="s">
        <v>139</v>
      </c>
      <c r="B54" s="32" t="s">
        <v>140</v>
      </c>
      <c r="C54" s="367" t="s">
        <v>141</v>
      </c>
      <c r="D54" s="368"/>
      <c r="E54" s="368"/>
      <c r="F54" s="368"/>
      <c r="G54" s="368"/>
      <c r="H54" s="368"/>
      <c r="I54" s="369"/>
      <c r="K54" s="364" t="s">
        <v>163</v>
      </c>
      <c r="L54" s="365"/>
      <c r="M54" s="365"/>
      <c r="N54" s="365"/>
      <c r="O54" s="365"/>
      <c r="P54" s="366"/>
    </row>
    <row r="55" spans="1:33" ht="22.2" customHeight="1" thickBot="1" x14ac:dyDescent="0.35">
      <c r="A55" s="106">
        <v>510.73</v>
      </c>
      <c r="B55" s="349" t="s">
        <v>142</v>
      </c>
      <c r="C55" s="352" t="s">
        <v>143</v>
      </c>
      <c r="D55" s="353"/>
      <c r="E55" s="353"/>
      <c r="F55" s="353"/>
      <c r="G55" s="353"/>
      <c r="H55" s="353"/>
      <c r="I55" s="354"/>
    </row>
    <row r="56" spans="1:33" ht="20.399999999999999" customHeight="1" thickBot="1" x14ac:dyDescent="0.35">
      <c r="A56" s="107">
        <v>529.25</v>
      </c>
      <c r="B56" s="350"/>
      <c r="C56" s="355" t="s">
        <v>143</v>
      </c>
      <c r="D56" s="356"/>
      <c r="E56" s="356"/>
      <c r="F56" s="356"/>
      <c r="G56" s="356"/>
      <c r="H56" s="356"/>
      <c r="I56" s="357"/>
      <c r="K56" s="370" t="s">
        <v>325</v>
      </c>
      <c r="L56" s="371"/>
      <c r="M56" s="371"/>
      <c r="N56" s="371"/>
      <c r="O56" s="371"/>
      <c r="P56" s="371"/>
      <c r="Q56" s="372"/>
    </row>
    <row r="57" spans="1:33" ht="19.8" customHeight="1" x14ac:dyDescent="0.3">
      <c r="A57" s="107">
        <v>575.04999999999995</v>
      </c>
      <c r="B57" s="350"/>
      <c r="C57" s="358" t="s">
        <v>143</v>
      </c>
      <c r="D57" s="359"/>
      <c r="E57" s="359"/>
      <c r="F57" s="359"/>
      <c r="G57" s="359"/>
      <c r="H57" s="359"/>
      <c r="I57" s="360"/>
    </row>
    <row r="58" spans="1:33" ht="20.399999999999999" customHeight="1" x14ac:dyDescent="0.3">
      <c r="A58" s="107">
        <v>628.64</v>
      </c>
      <c r="B58" s="350"/>
      <c r="C58" s="358" t="s">
        <v>144</v>
      </c>
      <c r="D58" s="359"/>
      <c r="E58" s="359"/>
      <c r="F58" s="359"/>
      <c r="G58" s="359"/>
      <c r="H58" s="359"/>
      <c r="I58" s="360"/>
    </row>
    <row r="59" spans="1:33" ht="21" customHeight="1" x14ac:dyDescent="0.3">
      <c r="A59" s="107">
        <v>660.8</v>
      </c>
      <c r="B59" s="350"/>
      <c r="C59" s="358" t="s">
        <v>145</v>
      </c>
      <c r="D59" s="359"/>
      <c r="E59" s="359"/>
      <c r="F59" s="359"/>
      <c r="G59" s="359"/>
      <c r="H59" s="359"/>
      <c r="I59" s="360"/>
    </row>
    <row r="60" spans="1:33" ht="20.399999999999999" customHeight="1" x14ac:dyDescent="0.3">
      <c r="A60" s="107">
        <v>776.76</v>
      </c>
      <c r="B60" s="350"/>
      <c r="C60" s="358" t="s">
        <v>146</v>
      </c>
      <c r="D60" s="359"/>
      <c r="E60" s="359"/>
      <c r="F60" s="359"/>
      <c r="G60" s="359"/>
      <c r="H60" s="359"/>
      <c r="I60" s="360"/>
    </row>
    <row r="61" spans="1:33" ht="20.399999999999999" customHeight="1" x14ac:dyDescent="0.3">
      <c r="A61" s="107">
        <v>841.07</v>
      </c>
      <c r="B61" s="350"/>
      <c r="C61" s="358" t="s">
        <v>147</v>
      </c>
      <c r="D61" s="359"/>
      <c r="E61" s="359"/>
      <c r="F61" s="359"/>
      <c r="G61" s="359"/>
      <c r="H61" s="359"/>
      <c r="I61" s="360"/>
    </row>
    <row r="62" spans="1:33" ht="20.399999999999999" customHeight="1" x14ac:dyDescent="0.3">
      <c r="A62" s="107">
        <v>878.1</v>
      </c>
      <c r="B62" s="350"/>
      <c r="C62" s="358" t="s">
        <v>148</v>
      </c>
      <c r="D62" s="359"/>
      <c r="E62" s="359"/>
      <c r="F62" s="359"/>
      <c r="G62" s="359"/>
      <c r="H62" s="359"/>
      <c r="I62" s="360"/>
    </row>
    <row r="63" spans="1:33" ht="20.399999999999999" customHeight="1" x14ac:dyDescent="0.3">
      <c r="A63" s="107">
        <v>913.18</v>
      </c>
      <c r="B63" s="350"/>
      <c r="C63" s="358" t="s">
        <v>148</v>
      </c>
      <c r="D63" s="359"/>
      <c r="E63" s="359"/>
      <c r="F63" s="359"/>
      <c r="G63" s="359"/>
      <c r="H63" s="359"/>
      <c r="I63" s="360"/>
    </row>
    <row r="64" spans="1:33" ht="20.399999999999999" customHeight="1" x14ac:dyDescent="0.3">
      <c r="A64" s="107">
        <v>1008.7</v>
      </c>
      <c r="B64" s="350"/>
      <c r="C64" s="358" t="s">
        <v>149</v>
      </c>
      <c r="D64" s="359"/>
      <c r="E64" s="359"/>
      <c r="F64" s="359"/>
      <c r="G64" s="359"/>
      <c r="H64" s="359"/>
      <c r="I64" s="360"/>
    </row>
    <row r="65" spans="1:31" ht="20.399999999999999" customHeight="1" x14ac:dyDescent="0.3">
      <c r="A65" s="107">
        <v>1033</v>
      </c>
      <c r="B65" s="350"/>
      <c r="C65" s="358" t="s">
        <v>150</v>
      </c>
      <c r="D65" s="359"/>
      <c r="E65" s="359"/>
      <c r="F65" s="359"/>
      <c r="G65" s="359"/>
      <c r="H65" s="359"/>
      <c r="I65" s="360"/>
    </row>
    <row r="66" spans="1:31" ht="20.399999999999999" customHeight="1" x14ac:dyDescent="0.3">
      <c r="A66" s="107">
        <v>1182.0999999999999</v>
      </c>
      <c r="B66" s="350"/>
      <c r="C66" s="358" t="s">
        <v>151</v>
      </c>
      <c r="D66" s="359"/>
      <c r="E66" s="359"/>
      <c r="F66" s="359"/>
      <c r="G66" s="359"/>
      <c r="H66" s="359"/>
      <c r="I66" s="360"/>
      <c r="AE66" s="82"/>
    </row>
    <row r="67" spans="1:31" ht="20.399999999999999" customHeight="1" x14ac:dyDescent="0.3">
      <c r="A67" s="107">
        <v>1229.9000000000001</v>
      </c>
      <c r="B67" s="350"/>
      <c r="C67" s="358" t="s">
        <v>152</v>
      </c>
      <c r="D67" s="359"/>
      <c r="E67" s="359"/>
      <c r="F67" s="359"/>
      <c r="G67" s="359"/>
      <c r="H67" s="359"/>
      <c r="I67" s="360"/>
      <c r="AE67" s="82"/>
    </row>
    <row r="68" spans="1:31" ht="20.399999999999999" customHeight="1" x14ac:dyDescent="0.3">
      <c r="A68" s="107">
        <v>1277.5999999999999</v>
      </c>
      <c r="B68" s="350"/>
      <c r="C68" s="358" t="s">
        <v>152</v>
      </c>
      <c r="D68" s="359"/>
      <c r="E68" s="359"/>
      <c r="F68" s="359"/>
      <c r="G68" s="359"/>
      <c r="H68" s="359"/>
      <c r="I68" s="360"/>
      <c r="AE68" s="82"/>
    </row>
    <row r="69" spans="1:31" ht="20.399999999999999" customHeight="1" x14ac:dyDescent="0.3">
      <c r="A69" s="107">
        <v>1349.7</v>
      </c>
      <c r="B69" s="350"/>
      <c r="C69" s="358" t="s">
        <v>153</v>
      </c>
      <c r="D69" s="359"/>
      <c r="E69" s="359"/>
      <c r="F69" s="359"/>
      <c r="G69" s="359"/>
      <c r="H69" s="359"/>
      <c r="I69" s="360"/>
      <c r="AE69" s="82"/>
    </row>
    <row r="70" spans="1:31" ht="20.399999999999999" customHeight="1" x14ac:dyDescent="0.3">
      <c r="A70" s="107">
        <v>1408.2</v>
      </c>
      <c r="B70" s="350"/>
      <c r="C70" s="358" t="s">
        <v>154</v>
      </c>
      <c r="D70" s="359"/>
      <c r="E70" s="359"/>
      <c r="F70" s="359"/>
      <c r="G70" s="359"/>
      <c r="H70" s="359"/>
      <c r="I70" s="360"/>
      <c r="AE70" s="82"/>
    </row>
    <row r="71" spans="1:31" ht="20.399999999999999" customHeight="1" x14ac:dyDescent="0.3">
      <c r="A71" s="107">
        <v>1453</v>
      </c>
      <c r="B71" s="350"/>
      <c r="C71" s="358" t="s">
        <v>155</v>
      </c>
      <c r="D71" s="359"/>
      <c r="E71" s="359"/>
      <c r="F71" s="359"/>
      <c r="G71" s="359"/>
      <c r="H71" s="359"/>
      <c r="I71" s="360"/>
      <c r="AE71" s="82"/>
    </row>
    <row r="72" spans="1:31" ht="20.399999999999999" customHeight="1" x14ac:dyDescent="0.3">
      <c r="A72" s="107">
        <v>1489.1</v>
      </c>
      <c r="B72" s="350"/>
      <c r="C72" s="358" t="s">
        <v>156</v>
      </c>
      <c r="D72" s="359"/>
      <c r="E72" s="359"/>
      <c r="F72" s="359"/>
      <c r="G72" s="359"/>
      <c r="H72" s="359"/>
      <c r="I72" s="360"/>
    </row>
    <row r="73" spans="1:31" ht="20.399999999999999" customHeight="1" x14ac:dyDescent="0.3">
      <c r="A73" s="107">
        <v>1554.4</v>
      </c>
      <c r="B73" s="350"/>
      <c r="C73" s="358" t="s">
        <v>157</v>
      </c>
      <c r="D73" s="359"/>
      <c r="E73" s="359"/>
      <c r="F73" s="359"/>
      <c r="G73" s="359"/>
      <c r="H73" s="359"/>
      <c r="I73" s="360"/>
    </row>
    <row r="74" spans="1:31" ht="20.399999999999999" customHeight="1" x14ac:dyDescent="0.3">
      <c r="A74" s="107">
        <v>1575.8</v>
      </c>
      <c r="B74" s="350"/>
      <c r="C74" s="358" t="s">
        <v>158</v>
      </c>
      <c r="D74" s="359"/>
      <c r="E74" s="359"/>
      <c r="F74" s="359"/>
      <c r="G74" s="359"/>
      <c r="H74" s="359"/>
      <c r="I74" s="360"/>
    </row>
    <row r="75" spans="1:31" ht="20.399999999999999" customHeight="1" x14ac:dyDescent="0.3">
      <c r="A75" s="107">
        <v>1586.5</v>
      </c>
      <c r="B75" s="350"/>
      <c r="C75" s="358" t="s">
        <v>159</v>
      </c>
      <c r="D75" s="359"/>
      <c r="E75" s="359"/>
      <c r="F75" s="359"/>
      <c r="G75" s="359"/>
      <c r="H75" s="359"/>
      <c r="I75" s="360"/>
    </row>
    <row r="76" spans="1:31" ht="20.399999999999999" customHeight="1" x14ac:dyDescent="0.3">
      <c r="A76" s="107">
        <v>1684</v>
      </c>
      <c r="B76" s="350"/>
      <c r="C76" s="358" t="s">
        <v>161</v>
      </c>
      <c r="D76" s="359"/>
      <c r="E76" s="359"/>
      <c r="F76" s="359"/>
      <c r="G76" s="359"/>
      <c r="H76" s="359"/>
      <c r="I76" s="360"/>
    </row>
    <row r="77" spans="1:31" ht="20.399999999999999" customHeight="1" x14ac:dyDescent="0.3">
      <c r="A77" s="107">
        <v>1703.5</v>
      </c>
      <c r="B77" s="350"/>
      <c r="C77" s="358" t="s">
        <v>162</v>
      </c>
      <c r="D77" s="359"/>
      <c r="E77" s="359"/>
      <c r="F77" s="359"/>
      <c r="G77" s="359"/>
      <c r="H77" s="359"/>
      <c r="I77" s="360"/>
    </row>
    <row r="78" spans="1:31" ht="20.399999999999999" customHeight="1" thickBot="1" x14ac:dyDescent="0.35">
      <c r="A78" s="108">
        <v>1776.6</v>
      </c>
      <c r="B78" s="351"/>
      <c r="C78" s="361" t="s">
        <v>160</v>
      </c>
      <c r="D78" s="362"/>
      <c r="E78" s="362"/>
      <c r="F78" s="362"/>
      <c r="G78" s="362"/>
      <c r="H78" s="362"/>
      <c r="I78" s="363"/>
    </row>
  </sheetData>
  <mergeCells count="28">
    <mergeCell ref="K54:P54"/>
    <mergeCell ref="C69:I69"/>
    <mergeCell ref="C70:I70"/>
    <mergeCell ref="C71:I71"/>
    <mergeCell ref="C72:I72"/>
    <mergeCell ref="C68:I68"/>
    <mergeCell ref="C54:I54"/>
    <mergeCell ref="C63:I63"/>
    <mergeCell ref="C64:I64"/>
    <mergeCell ref="C65:I65"/>
    <mergeCell ref="C66:I66"/>
    <mergeCell ref="C67:I67"/>
    <mergeCell ref="K56:Q56"/>
    <mergeCell ref="B55:B78"/>
    <mergeCell ref="C55:I55"/>
    <mergeCell ref="C56:I56"/>
    <mergeCell ref="C57:I57"/>
    <mergeCell ref="C58:I58"/>
    <mergeCell ref="C59:I59"/>
    <mergeCell ref="C60:I60"/>
    <mergeCell ref="C61:I61"/>
    <mergeCell ref="C62:I62"/>
    <mergeCell ref="C75:I75"/>
    <mergeCell ref="C76:I76"/>
    <mergeCell ref="C77:I77"/>
    <mergeCell ref="C78:I78"/>
    <mergeCell ref="C73:I73"/>
    <mergeCell ref="C74:I7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6888-4262-4846-BA1F-019F11E0D52A}">
  <dimension ref="B1:D17"/>
  <sheetViews>
    <sheetView workbookViewId="0">
      <selection activeCell="G2" sqref="G2"/>
    </sheetView>
  </sheetViews>
  <sheetFormatPr defaultRowHeight="14.4" x14ac:dyDescent="0.3"/>
  <cols>
    <col min="2" max="2" width="10.33203125" bestFit="1" customWidth="1"/>
    <col min="3" max="3" width="24.77734375" bestFit="1" customWidth="1"/>
    <col min="4" max="4" width="20.33203125" bestFit="1" customWidth="1"/>
  </cols>
  <sheetData>
    <row r="1" spans="2:4" ht="15" thickBot="1" x14ac:dyDescent="0.35"/>
    <row r="2" spans="2:4" ht="31.2" customHeight="1" thickBot="1" x14ac:dyDescent="0.35">
      <c r="B2" s="109" t="s">
        <v>164</v>
      </c>
      <c r="C2" s="110" t="s">
        <v>40</v>
      </c>
      <c r="D2" s="109" t="s">
        <v>165</v>
      </c>
    </row>
    <row r="3" spans="2:4" ht="20.399999999999999" customHeight="1" x14ac:dyDescent="0.3">
      <c r="B3" s="112">
        <v>1</v>
      </c>
      <c r="C3" s="112" t="s">
        <v>166</v>
      </c>
      <c r="D3" s="115" t="s">
        <v>167</v>
      </c>
    </row>
    <row r="4" spans="2:4" ht="21" customHeight="1" x14ac:dyDescent="0.3">
      <c r="B4" s="113">
        <f>B3+1</f>
        <v>2</v>
      </c>
      <c r="C4" s="113" t="s">
        <v>168</v>
      </c>
      <c r="D4" s="111" t="s">
        <v>167</v>
      </c>
    </row>
    <row r="5" spans="2:4" ht="20.399999999999999" customHeight="1" x14ac:dyDescent="0.3">
      <c r="B5" s="113">
        <f t="shared" ref="B5" si="0">B4+1</f>
        <v>3</v>
      </c>
      <c r="C5" s="113" t="s">
        <v>169</v>
      </c>
      <c r="D5" s="111" t="s">
        <v>167</v>
      </c>
    </row>
    <row r="6" spans="2:4" ht="21" customHeight="1" x14ac:dyDescent="0.3">
      <c r="B6" s="113">
        <f>B5+1</f>
        <v>4</v>
      </c>
      <c r="C6" s="113" t="s">
        <v>184</v>
      </c>
      <c r="D6" s="116" t="s">
        <v>170</v>
      </c>
    </row>
    <row r="7" spans="2:4" ht="20.399999999999999" customHeight="1" x14ac:dyDescent="0.3">
      <c r="B7" s="113">
        <f t="shared" ref="B7:B16" si="1">B6+1</f>
        <v>5</v>
      </c>
      <c r="C7" s="113" t="s">
        <v>171</v>
      </c>
      <c r="D7" s="116" t="s">
        <v>172</v>
      </c>
    </row>
    <row r="8" spans="2:4" ht="21" customHeight="1" x14ac:dyDescent="0.3">
      <c r="B8" s="113">
        <f t="shared" si="1"/>
        <v>6</v>
      </c>
      <c r="C8" s="113" t="s">
        <v>173</v>
      </c>
      <c r="D8" s="116" t="s">
        <v>172</v>
      </c>
    </row>
    <row r="9" spans="2:4" ht="21" customHeight="1" x14ac:dyDescent="0.3">
      <c r="B9" s="113">
        <f t="shared" si="1"/>
        <v>7</v>
      </c>
      <c r="C9" s="113" t="s">
        <v>174</v>
      </c>
      <c r="D9" s="116" t="s">
        <v>175</v>
      </c>
    </row>
    <row r="10" spans="2:4" ht="21" customHeight="1" x14ac:dyDescent="0.3">
      <c r="B10" s="113">
        <f t="shared" si="1"/>
        <v>8</v>
      </c>
      <c r="C10" s="113" t="s">
        <v>185</v>
      </c>
      <c r="D10" s="116" t="s">
        <v>175</v>
      </c>
    </row>
    <row r="11" spans="2:4" ht="20.399999999999999" customHeight="1" x14ac:dyDescent="0.3">
      <c r="B11" s="113">
        <f t="shared" si="1"/>
        <v>9</v>
      </c>
      <c r="C11" s="113" t="s">
        <v>176</v>
      </c>
      <c r="D11" s="116" t="s">
        <v>170</v>
      </c>
    </row>
    <row r="12" spans="2:4" ht="20.399999999999999" customHeight="1" x14ac:dyDescent="0.3">
      <c r="B12" s="113">
        <f t="shared" si="1"/>
        <v>10</v>
      </c>
      <c r="C12" s="113" t="s">
        <v>177</v>
      </c>
      <c r="D12" s="116" t="s">
        <v>170</v>
      </c>
    </row>
    <row r="13" spans="2:4" ht="20.399999999999999" customHeight="1" x14ac:dyDescent="0.3">
      <c r="B13" s="113">
        <f t="shared" si="1"/>
        <v>11</v>
      </c>
      <c r="C13" s="113" t="s">
        <v>178</v>
      </c>
      <c r="D13" s="116" t="s">
        <v>170</v>
      </c>
    </row>
    <row r="14" spans="2:4" ht="20.399999999999999" customHeight="1" x14ac:dyDescent="0.3">
      <c r="B14" s="113">
        <f t="shared" si="1"/>
        <v>12</v>
      </c>
      <c r="C14" s="113" t="s">
        <v>179</v>
      </c>
      <c r="D14" s="116" t="s">
        <v>170</v>
      </c>
    </row>
    <row r="15" spans="2:4" ht="20.399999999999999" customHeight="1" x14ac:dyDescent="0.3">
      <c r="B15" s="113">
        <f t="shared" si="1"/>
        <v>13</v>
      </c>
      <c r="C15" s="113" t="s">
        <v>180</v>
      </c>
      <c r="D15" s="116" t="s">
        <v>170</v>
      </c>
    </row>
    <row r="16" spans="2:4" ht="20.399999999999999" customHeight="1" x14ac:dyDescent="0.3">
      <c r="B16" s="113">
        <f t="shared" si="1"/>
        <v>14</v>
      </c>
      <c r="C16" s="113" t="s">
        <v>181</v>
      </c>
      <c r="D16" s="116" t="s">
        <v>182</v>
      </c>
    </row>
    <row r="17" spans="2:4" ht="20.399999999999999" customHeight="1" thickBot="1" x14ac:dyDescent="0.35">
      <c r="B17" s="114">
        <f>B16+1</f>
        <v>15</v>
      </c>
      <c r="C17" s="114" t="s">
        <v>183</v>
      </c>
      <c r="D17" s="117" t="s">
        <v>170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3B31-C470-4D38-B8C6-14DA84F258B7}">
  <dimension ref="A1:AR77"/>
  <sheetViews>
    <sheetView zoomScale="80" zoomScaleNormal="80" workbookViewId="0">
      <selection activeCell="A20" sqref="A20"/>
    </sheetView>
  </sheetViews>
  <sheetFormatPr defaultRowHeight="14.4" x14ac:dyDescent="0.3"/>
  <cols>
    <col min="1" max="1" width="17.88671875" bestFit="1" customWidth="1"/>
    <col min="2" max="2" width="35.109375" style="95" bestFit="1" customWidth="1"/>
    <col min="3" max="3" width="29.6640625" bestFit="1" customWidth="1"/>
    <col min="4" max="4" width="41.88671875" bestFit="1" customWidth="1"/>
    <col min="7" max="7" width="44.88671875" bestFit="1" customWidth="1"/>
  </cols>
  <sheetData>
    <row r="1" spans="1:44" ht="28.8" customHeight="1" thickBot="1" x14ac:dyDescent="0.35">
      <c r="A1" s="151" t="s">
        <v>69</v>
      </c>
      <c r="B1" s="254" t="s">
        <v>216</v>
      </c>
      <c r="C1" s="152" t="s">
        <v>131</v>
      </c>
      <c r="D1" s="152" t="s">
        <v>132</v>
      </c>
    </row>
    <row r="2" spans="1:44" x14ac:dyDescent="0.3">
      <c r="A2" s="12" t="s">
        <v>27</v>
      </c>
      <c r="B2" s="207">
        <v>11.797000763358778</v>
      </c>
      <c r="C2" s="224">
        <v>11.797000763358778</v>
      </c>
      <c r="D2" s="227">
        <v>1</v>
      </c>
      <c r="G2" s="96"/>
    </row>
    <row r="3" spans="1:44" ht="15.6" x14ac:dyDescent="0.3">
      <c r="A3" s="15" t="s">
        <v>7</v>
      </c>
      <c r="B3" s="208">
        <v>10.176255846585594</v>
      </c>
      <c r="C3" s="225">
        <v>10.176255846585594</v>
      </c>
      <c r="D3" s="228">
        <v>1</v>
      </c>
      <c r="F3" s="291" t="s">
        <v>322</v>
      </c>
      <c r="G3" s="1"/>
      <c r="W3" s="291" t="s">
        <v>323</v>
      </c>
      <c r="AR3" s="291" t="s">
        <v>332</v>
      </c>
    </row>
    <row r="4" spans="1:44" x14ac:dyDescent="0.3">
      <c r="A4" s="15" t="s">
        <v>16</v>
      </c>
      <c r="B4" s="208">
        <v>6.1643709794988615</v>
      </c>
      <c r="C4" s="225">
        <v>6.1643709794988615</v>
      </c>
      <c r="D4" s="228">
        <v>1</v>
      </c>
      <c r="G4" s="1"/>
    </row>
    <row r="5" spans="1:44" x14ac:dyDescent="0.3">
      <c r="A5" s="85" t="s">
        <v>5</v>
      </c>
      <c r="B5" s="208">
        <v>6.1229364127498664</v>
      </c>
      <c r="C5" s="225">
        <v>6.1229364127498664</v>
      </c>
      <c r="D5" s="228">
        <v>1</v>
      </c>
    </row>
    <row r="6" spans="1:44" x14ac:dyDescent="0.3">
      <c r="A6" s="15" t="s">
        <v>3</v>
      </c>
      <c r="B6" s="208">
        <v>5.8412566147859932</v>
      </c>
      <c r="C6" s="225">
        <v>5.8412566147859932</v>
      </c>
      <c r="D6" s="228">
        <v>1</v>
      </c>
    </row>
    <row r="7" spans="1:44" x14ac:dyDescent="0.3">
      <c r="A7" s="85" t="s">
        <v>15</v>
      </c>
      <c r="B7" s="208">
        <v>5.8365412535612551</v>
      </c>
      <c r="C7" s="225">
        <v>5.8365412535612551</v>
      </c>
      <c r="D7" s="228">
        <v>1</v>
      </c>
    </row>
    <row r="8" spans="1:44" x14ac:dyDescent="0.3">
      <c r="A8" s="85" t="s">
        <v>18</v>
      </c>
      <c r="B8" s="208">
        <v>5.4455994691710901</v>
      </c>
      <c r="C8" s="225">
        <v>5.4455994691710901</v>
      </c>
      <c r="D8" s="228">
        <v>1</v>
      </c>
    </row>
    <row r="9" spans="1:44" x14ac:dyDescent="0.3">
      <c r="A9" s="15" t="s">
        <v>43</v>
      </c>
      <c r="B9" s="208">
        <v>5.2299795492000003</v>
      </c>
      <c r="C9" s="225">
        <v>5.2299795492000003</v>
      </c>
      <c r="D9" s="228">
        <v>1</v>
      </c>
    </row>
    <row r="10" spans="1:44" x14ac:dyDescent="0.3">
      <c r="A10" s="85" t="s">
        <v>2</v>
      </c>
      <c r="B10" s="208">
        <v>5.2053231825114388</v>
      </c>
      <c r="C10" s="225">
        <v>5.2053231825114388</v>
      </c>
      <c r="D10" s="228">
        <v>1</v>
      </c>
    </row>
    <row r="11" spans="1:44" x14ac:dyDescent="0.3">
      <c r="A11" s="86" t="s">
        <v>8</v>
      </c>
      <c r="B11" s="208">
        <v>5.1962972767320785</v>
      </c>
      <c r="C11" s="225">
        <v>5.1962972767320785</v>
      </c>
      <c r="D11" s="228">
        <v>1</v>
      </c>
    </row>
    <row r="12" spans="1:44" x14ac:dyDescent="0.3">
      <c r="A12" s="85" t="s">
        <v>6</v>
      </c>
      <c r="B12" s="208">
        <v>4.5731173805601335</v>
      </c>
      <c r="C12" s="225">
        <v>4.5731173805601335</v>
      </c>
      <c r="D12" s="228">
        <v>1</v>
      </c>
    </row>
    <row r="13" spans="1:44" x14ac:dyDescent="0.3">
      <c r="A13" s="18" t="s">
        <v>14</v>
      </c>
      <c r="B13" s="208">
        <v>4.5545304755293303</v>
      </c>
      <c r="C13" s="225">
        <v>4.5545304755293303</v>
      </c>
      <c r="D13" s="228">
        <v>1</v>
      </c>
    </row>
    <row r="14" spans="1:44" x14ac:dyDescent="0.3">
      <c r="A14" s="18" t="s">
        <v>13</v>
      </c>
      <c r="B14" s="208">
        <v>4.5206988536492183</v>
      </c>
      <c r="C14" s="225">
        <v>4.5206988536492183</v>
      </c>
      <c r="D14" s="228">
        <v>1</v>
      </c>
    </row>
    <row r="15" spans="1:44" x14ac:dyDescent="0.3">
      <c r="A15" s="18" t="s">
        <v>12</v>
      </c>
      <c r="B15" s="208">
        <v>4.5081909990108802</v>
      </c>
      <c r="C15" s="225">
        <v>4.5081909990108802</v>
      </c>
      <c r="D15" s="228">
        <v>1</v>
      </c>
    </row>
    <row r="16" spans="1:44" x14ac:dyDescent="0.3">
      <c r="A16" s="85" t="s">
        <v>10</v>
      </c>
      <c r="B16" s="208">
        <v>4.3686719382504302</v>
      </c>
      <c r="C16" s="225">
        <v>4.3686719382504302</v>
      </c>
      <c r="D16" s="228">
        <v>1</v>
      </c>
    </row>
    <row r="17" spans="1:4" x14ac:dyDescent="0.3">
      <c r="A17" s="85" t="s">
        <v>19</v>
      </c>
      <c r="B17" s="208">
        <v>3.7532145384842233</v>
      </c>
      <c r="C17" s="225">
        <v>3.7532145384842233</v>
      </c>
      <c r="D17" s="228">
        <v>1</v>
      </c>
    </row>
    <row r="18" spans="1:4" x14ac:dyDescent="0.3">
      <c r="A18" s="85" t="s">
        <v>24</v>
      </c>
      <c r="B18" s="208">
        <v>3.0854689161554205</v>
      </c>
      <c r="C18" s="225">
        <v>3.0854689161554205</v>
      </c>
      <c r="D18" s="228">
        <v>1</v>
      </c>
    </row>
    <row r="19" spans="1:4" x14ac:dyDescent="0.3">
      <c r="A19" s="85" t="s">
        <v>4</v>
      </c>
      <c r="B19" s="208">
        <v>2.8633625</v>
      </c>
      <c r="C19" s="225">
        <v>2.8633625</v>
      </c>
      <c r="D19" s="228">
        <v>0</v>
      </c>
    </row>
    <row r="20" spans="1:4" x14ac:dyDescent="0.3">
      <c r="A20" s="86" t="s">
        <v>343</v>
      </c>
      <c r="B20" s="208">
        <v>2.6972716504854377</v>
      </c>
      <c r="C20" s="225">
        <v>2.6972716504854377</v>
      </c>
      <c r="D20" s="228">
        <v>0</v>
      </c>
    </row>
    <row r="21" spans="1:4" x14ac:dyDescent="0.3">
      <c r="A21" s="15" t="s">
        <v>23</v>
      </c>
      <c r="B21" s="208">
        <v>2.5180924489795933</v>
      </c>
      <c r="C21" s="225">
        <v>2.5180924489795933</v>
      </c>
      <c r="D21" s="228">
        <v>1</v>
      </c>
    </row>
    <row r="22" spans="1:4" x14ac:dyDescent="0.3">
      <c r="A22" s="85" t="s">
        <v>22</v>
      </c>
      <c r="B22" s="208">
        <v>2.0512909640287784</v>
      </c>
      <c r="C22" s="225">
        <v>2.0512909640287784</v>
      </c>
      <c r="D22" s="228">
        <v>0</v>
      </c>
    </row>
    <row r="23" spans="1:4" x14ac:dyDescent="0.3">
      <c r="A23" s="15" t="s">
        <v>21</v>
      </c>
      <c r="B23" s="208">
        <v>1.7435752587017868</v>
      </c>
      <c r="C23" s="225">
        <v>1.7435752587017868</v>
      </c>
      <c r="D23" s="228">
        <v>0</v>
      </c>
    </row>
    <row r="24" spans="1:4" x14ac:dyDescent="0.3">
      <c r="A24" s="15" t="s">
        <v>1</v>
      </c>
      <c r="B24" s="208">
        <v>1.6343962118126283</v>
      </c>
      <c r="C24" s="225">
        <v>1.6343962118126283</v>
      </c>
      <c r="D24" s="228">
        <v>0</v>
      </c>
    </row>
    <row r="25" spans="1:4" x14ac:dyDescent="0.3">
      <c r="A25" s="18" t="s">
        <v>11</v>
      </c>
      <c r="B25" s="208">
        <v>1.6272357440890131</v>
      </c>
      <c r="C25" s="225">
        <v>1.6272357440890131</v>
      </c>
      <c r="D25" s="228">
        <v>0</v>
      </c>
    </row>
    <row r="26" spans="1:4" x14ac:dyDescent="0.3">
      <c r="A26" s="85" t="s">
        <v>9</v>
      </c>
      <c r="B26" s="208">
        <v>1.1962637008153136</v>
      </c>
      <c r="C26" s="225">
        <v>1.1962637008153136</v>
      </c>
      <c r="D26" s="228">
        <v>0</v>
      </c>
    </row>
    <row r="27" spans="1:4" x14ac:dyDescent="0.3">
      <c r="A27" s="85" t="s">
        <v>20</v>
      </c>
      <c r="B27" s="208">
        <v>1.1610378606615057</v>
      </c>
      <c r="C27" s="225">
        <v>1.1610378606615057</v>
      </c>
      <c r="D27" s="228">
        <v>0</v>
      </c>
    </row>
    <row r="28" spans="1:4" x14ac:dyDescent="0.3">
      <c r="A28" s="85" t="s">
        <v>25</v>
      </c>
      <c r="B28" s="208">
        <v>0.8732649166151949</v>
      </c>
      <c r="C28" s="225">
        <v>0.8732649166151949</v>
      </c>
      <c r="D28" s="228">
        <v>0</v>
      </c>
    </row>
    <row r="29" spans="1:4" x14ac:dyDescent="0.3">
      <c r="A29" s="15" t="s">
        <v>0</v>
      </c>
      <c r="B29" s="208">
        <v>0.82299540540540561</v>
      </c>
      <c r="C29" s="225">
        <v>0.82299540540540561</v>
      </c>
      <c r="D29" s="228">
        <v>0</v>
      </c>
    </row>
    <row r="30" spans="1:4" x14ac:dyDescent="0.3">
      <c r="A30" s="85" t="s">
        <v>17</v>
      </c>
      <c r="B30" s="208">
        <v>0.37452162447257398</v>
      </c>
      <c r="C30" s="225">
        <v>0.37452162447257398</v>
      </c>
      <c r="D30" s="228">
        <v>0</v>
      </c>
    </row>
    <row r="31" spans="1:4" ht="15" thickBot="1" x14ac:dyDescent="0.35">
      <c r="A31" s="86" t="s">
        <v>351</v>
      </c>
      <c r="B31" s="209">
        <v>1.4689987937275273E-3</v>
      </c>
      <c r="C31" s="226">
        <v>1.4689987937275273E-3</v>
      </c>
      <c r="D31" s="232">
        <v>0</v>
      </c>
    </row>
    <row r="32" spans="1:4" x14ac:dyDescent="0.3">
      <c r="A32" s="212" t="s">
        <v>53</v>
      </c>
      <c r="B32" s="207">
        <v>10.341195028901737</v>
      </c>
      <c r="C32" s="222">
        <v>10.341195028901737</v>
      </c>
      <c r="D32" s="231">
        <v>1</v>
      </c>
    </row>
    <row r="33" spans="1:4" x14ac:dyDescent="0.3">
      <c r="A33" s="87" t="s">
        <v>267</v>
      </c>
      <c r="B33" s="208">
        <v>8.6891840687846127</v>
      </c>
      <c r="C33" s="221">
        <v>8.6891840687846127</v>
      </c>
      <c r="D33" s="228">
        <v>1</v>
      </c>
    </row>
    <row r="34" spans="1:4" x14ac:dyDescent="0.3">
      <c r="A34" s="87" t="s">
        <v>64</v>
      </c>
      <c r="B34" s="208">
        <v>8.2982844068582011</v>
      </c>
      <c r="C34" s="221">
        <v>8.2982844068582011</v>
      </c>
      <c r="D34" s="228">
        <v>1</v>
      </c>
    </row>
    <row r="35" spans="1:4" x14ac:dyDescent="0.3">
      <c r="A35" s="87" t="s">
        <v>52</v>
      </c>
      <c r="B35" s="208">
        <v>6.6512888801725865</v>
      </c>
      <c r="C35" s="221">
        <v>6.6512888801725865</v>
      </c>
      <c r="D35" s="228">
        <v>1</v>
      </c>
    </row>
    <row r="36" spans="1:4" x14ac:dyDescent="0.3">
      <c r="A36" s="87" t="s">
        <v>270</v>
      </c>
      <c r="B36" s="208">
        <v>6.2503297067997519</v>
      </c>
      <c r="C36" s="221">
        <v>6.2503297067997519</v>
      </c>
      <c r="D36" s="228">
        <v>1</v>
      </c>
    </row>
    <row r="37" spans="1:4" x14ac:dyDescent="0.3">
      <c r="A37" s="87" t="s">
        <v>55</v>
      </c>
      <c r="B37" s="208">
        <v>5.7845879501385031</v>
      </c>
      <c r="C37" s="221">
        <v>5.7845879501385031</v>
      </c>
      <c r="D37" s="228">
        <v>1</v>
      </c>
    </row>
    <row r="38" spans="1:4" x14ac:dyDescent="0.3">
      <c r="A38" s="87" t="s">
        <v>51</v>
      </c>
      <c r="B38" s="208">
        <v>5.6112890920423872</v>
      </c>
      <c r="C38" s="221">
        <v>5.6112890920423872</v>
      </c>
      <c r="D38" s="228">
        <v>1</v>
      </c>
    </row>
    <row r="39" spans="1:4" x14ac:dyDescent="0.3">
      <c r="A39" s="87" t="s">
        <v>67</v>
      </c>
      <c r="B39" s="208">
        <v>5.2598127559377588</v>
      </c>
      <c r="C39" s="221">
        <v>5.2598127559377588</v>
      </c>
      <c r="D39" s="228">
        <v>1</v>
      </c>
    </row>
    <row r="40" spans="1:4" x14ac:dyDescent="0.3">
      <c r="A40" s="87" t="s">
        <v>60</v>
      </c>
      <c r="B40" s="208">
        <v>5.1324422510570074</v>
      </c>
      <c r="C40" s="221">
        <v>5.1324422510570074</v>
      </c>
      <c r="D40" s="228">
        <v>1</v>
      </c>
    </row>
    <row r="41" spans="1:4" x14ac:dyDescent="0.3">
      <c r="A41" s="87" t="s">
        <v>48</v>
      </c>
      <c r="B41" s="208">
        <v>5.051266281755197</v>
      </c>
      <c r="C41" s="221">
        <v>5.051266281755197</v>
      </c>
      <c r="D41" s="228">
        <v>1</v>
      </c>
    </row>
    <row r="42" spans="1:4" x14ac:dyDescent="0.3">
      <c r="A42" s="87" t="s">
        <v>50</v>
      </c>
      <c r="B42" s="208">
        <v>4.6904583979713639</v>
      </c>
      <c r="C42" s="221">
        <v>4.6904583979713639</v>
      </c>
      <c r="D42" s="228">
        <v>1</v>
      </c>
    </row>
    <row r="43" spans="1:4" x14ac:dyDescent="0.3">
      <c r="A43" s="87" t="s">
        <v>56</v>
      </c>
      <c r="B43" s="208">
        <v>4.6444600745110236</v>
      </c>
      <c r="C43" s="221">
        <v>4.6444600745110236</v>
      </c>
      <c r="D43" s="228">
        <v>1</v>
      </c>
    </row>
    <row r="44" spans="1:4" x14ac:dyDescent="0.3">
      <c r="A44" s="87" t="s">
        <v>54</v>
      </c>
      <c r="B44" s="208">
        <v>4.3211007833733035</v>
      </c>
      <c r="C44" s="221">
        <v>4.3211007833733035</v>
      </c>
      <c r="D44" s="228">
        <v>1</v>
      </c>
    </row>
    <row r="45" spans="1:4" x14ac:dyDescent="0.3">
      <c r="A45" s="87" t="s">
        <v>61</v>
      </c>
      <c r="B45" s="208">
        <v>4.2909369080779936</v>
      </c>
      <c r="C45" s="221">
        <v>4.2909369080779936</v>
      </c>
      <c r="D45" s="228">
        <v>1</v>
      </c>
    </row>
    <row r="46" spans="1:4" x14ac:dyDescent="0.3">
      <c r="A46" s="87" t="s">
        <v>58</v>
      </c>
      <c r="B46" s="208">
        <v>4.2010235805535867</v>
      </c>
      <c r="C46" s="221">
        <v>4.2010235805535867</v>
      </c>
      <c r="D46" s="228">
        <v>1</v>
      </c>
    </row>
    <row r="47" spans="1:4" x14ac:dyDescent="0.3">
      <c r="A47" s="87" t="s">
        <v>63</v>
      </c>
      <c r="B47" s="208">
        <v>4.1639270347855462</v>
      </c>
      <c r="C47" s="221">
        <v>4.1639270347855462</v>
      </c>
      <c r="D47" s="228">
        <v>1</v>
      </c>
    </row>
    <row r="48" spans="1:4" x14ac:dyDescent="0.3">
      <c r="A48" s="87" t="s">
        <v>57</v>
      </c>
      <c r="B48" s="208">
        <v>4.0735661709212003</v>
      </c>
      <c r="C48" s="221">
        <v>4.0735661709212003</v>
      </c>
      <c r="D48" s="228">
        <v>1</v>
      </c>
    </row>
    <row r="49" spans="1:4" x14ac:dyDescent="0.3">
      <c r="A49" s="87" t="s">
        <v>49</v>
      </c>
      <c r="B49" s="208">
        <v>3.7825693374649556</v>
      </c>
      <c r="C49" s="221">
        <v>3.7825693374649556</v>
      </c>
      <c r="D49" s="228">
        <v>1</v>
      </c>
    </row>
    <row r="50" spans="1:4" x14ac:dyDescent="0.3">
      <c r="A50" s="87" t="s">
        <v>59</v>
      </c>
      <c r="B50" s="208">
        <v>3.7052442591404762</v>
      </c>
      <c r="C50" s="221">
        <v>3.7052442591404762</v>
      </c>
      <c r="D50" s="228">
        <v>0</v>
      </c>
    </row>
    <row r="51" spans="1:4" x14ac:dyDescent="0.3">
      <c r="A51" s="87" t="s">
        <v>62</v>
      </c>
      <c r="B51" s="208">
        <v>3.1820863803877599</v>
      </c>
      <c r="C51" s="221">
        <v>3.1820863803877599</v>
      </c>
      <c r="D51" s="228">
        <v>0</v>
      </c>
    </row>
    <row r="52" spans="1:4" x14ac:dyDescent="0.3">
      <c r="A52" s="87" t="s">
        <v>65</v>
      </c>
      <c r="B52" s="208">
        <v>3.009011010025993</v>
      </c>
      <c r="C52" s="221">
        <v>3.009011010025993</v>
      </c>
      <c r="D52" s="228">
        <v>0</v>
      </c>
    </row>
    <row r="53" spans="1:4" x14ac:dyDescent="0.3">
      <c r="A53" s="87" t="s">
        <v>268</v>
      </c>
      <c r="B53" s="208">
        <v>2.7932221859633439</v>
      </c>
      <c r="C53" s="221">
        <v>2.7932221859633439</v>
      </c>
      <c r="D53" s="229">
        <v>1</v>
      </c>
    </row>
    <row r="54" spans="1:4" x14ac:dyDescent="0.3">
      <c r="A54" s="87" t="s">
        <v>285</v>
      </c>
      <c r="B54" s="208">
        <v>1.9487839865996643</v>
      </c>
      <c r="C54" s="221">
        <v>1.9487839865996643</v>
      </c>
      <c r="D54" s="229">
        <v>0</v>
      </c>
    </row>
    <row r="55" spans="1:4" x14ac:dyDescent="0.3">
      <c r="A55" s="87" t="s">
        <v>269</v>
      </c>
      <c r="B55" s="208">
        <v>1.1688997162629771</v>
      </c>
      <c r="C55" s="221">
        <v>1.1688997162629771</v>
      </c>
      <c r="D55" s="229">
        <v>0</v>
      </c>
    </row>
    <row r="56" spans="1:4" ht="15" thickBot="1" x14ac:dyDescent="0.35">
      <c r="A56" s="210" t="s">
        <v>66</v>
      </c>
      <c r="B56" s="209">
        <v>0.45732534354142251</v>
      </c>
      <c r="C56" s="223">
        <v>0.45732534354142251</v>
      </c>
      <c r="D56" s="230">
        <v>0</v>
      </c>
    </row>
    <row r="74" spans="7:24" x14ac:dyDescent="0.3">
      <c r="G74" s="96" t="s">
        <v>133</v>
      </c>
    </row>
    <row r="75" spans="7:24" x14ac:dyDescent="0.3">
      <c r="G75" s="1" t="s">
        <v>134</v>
      </c>
      <c r="X75" s="96" t="s">
        <v>133</v>
      </c>
    </row>
    <row r="76" spans="7:24" x14ac:dyDescent="0.3">
      <c r="G76" s="1" t="s">
        <v>135</v>
      </c>
      <c r="X76" s="1" t="s">
        <v>134</v>
      </c>
    </row>
    <row r="77" spans="7:24" x14ac:dyDescent="0.3">
      <c r="X77" s="1" t="s">
        <v>135</v>
      </c>
    </row>
  </sheetData>
  <conditionalFormatting sqref="B32:C43">
    <cfRule type="colorScale" priority="6">
      <colorScale>
        <cfvo type="min"/>
        <cfvo type="max"/>
        <color rgb="FFFCFCFF"/>
        <color rgb="FFF8696B"/>
      </colorScale>
    </cfRule>
  </conditionalFormatting>
  <conditionalFormatting sqref="B45:C56">
    <cfRule type="colorScale" priority="4">
      <colorScale>
        <cfvo type="min"/>
        <cfvo type="max"/>
        <color theme="4" tint="0.59999389629810485"/>
        <color theme="0"/>
      </colorScale>
    </cfRule>
    <cfRule type="colorScale" priority="5">
      <colorScale>
        <cfvo type="min"/>
        <cfvo type="max"/>
        <color rgb="FF63BE7B"/>
        <color rgb="FFFCFCFF"/>
      </colorScale>
    </cfRule>
  </conditionalFormatting>
  <conditionalFormatting sqref="B2:C3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32:C56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2:D5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47D6-3397-4895-89F5-00A2993FDBD9}">
  <dimension ref="A1:X22"/>
  <sheetViews>
    <sheetView tabSelected="1" workbookViewId="0">
      <selection activeCell="Q27" sqref="Q27"/>
    </sheetView>
  </sheetViews>
  <sheetFormatPr defaultRowHeight="14.4" x14ac:dyDescent="0.3"/>
  <sheetData>
    <row r="1" spans="1:24" x14ac:dyDescent="0.3">
      <c r="A1" s="290"/>
      <c r="B1" s="379" t="s">
        <v>339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</row>
    <row r="3" spans="1:24" x14ac:dyDescent="0.3">
      <c r="L3" s="380" t="s">
        <v>349</v>
      </c>
      <c r="M3" s="380"/>
      <c r="N3" s="380"/>
      <c r="O3" s="380"/>
      <c r="P3" s="380"/>
    </row>
    <row r="4" spans="1:24" x14ac:dyDescent="0.3">
      <c r="L4" s="380"/>
      <c r="M4" s="380"/>
      <c r="N4" s="380"/>
      <c r="O4" s="380"/>
      <c r="P4" s="380"/>
    </row>
    <row r="5" spans="1:24" x14ac:dyDescent="0.3">
      <c r="L5" s="380"/>
      <c r="M5" s="380"/>
      <c r="N5" s="380"/>
      <c r="O5" s="380"/>
      <c r="P5" s="380"/>
    </row>
    <row r="6" spans="1:24" x14ac:dyDescent="0.3">
      <c r="L6" s="380"/>
      <c r="M6" s="380"/>
      <c r="N6" s="380"/>
      <c r="O6" s="380"/>
      <c r="P6" s="380"/>
    </row>
    <row r="7" spans="1:24" x14ac:dyDescent="0.3">
      <c r="L7" s="380"/>
      <c r="M7" s="380"/>
      <c r="N7" s="380"/>
      <c r="O7" s="380"/>
      <c r="P7" s="380"/>
    </row>
    <row r="8" spans="1:24" x14ac:dyDescent="0.3">
      <c r="L8" s="380"/>
      <c r="M8" s="380"/>
      <c r="N8" s="380"/>
      <c r="O8" s="380"/>
      <c r="P8" s="380"/>
    </row>
    <row r="14" spans="1:24" ht="15" thickBot="1" x14ac:dyDescent="0.35"/>
    <row r="15" spans="1:24" x14ac:dyDescent="0.3">
      <c r="B15" s="373" t="s">
        <v>335</v>
      </c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5"/>
    </row>
    <row r="16" spans="1:24" ht="15" thickBot="1" x14ac:dyDescent="0.35">
      <c r="B16" s="376" t="s">
        <v>337</v>
      </c>
      <c r="C16" s="377"/>
      <c r="D16" s="377"/>
      <c r="E16" s="377"/>
      <c r="F16" s="377"/>
      <c r="G16" s="377"/>
      <c r="H16" s="377"/>
      <c r="I16" s="377"/>
      <c r="J16" s="377"/>
      <c r="K16" s="377"/>
      <c r="L16" s="377"/>
      <c r="M16" s="377"/>
      <c r="N16" s="377"/>
      <c r="O16" s="378"/>
    </row>
    <row r="17" spans="2:15" ht="15" thickBot="1" x14ac:dyDescent="0.35">
      <c r="B17" s="311"/>
    </row>
    <row r="18" spans="2:15" x14ac:dyDescent="0.3">
      <c r="B18" s="373" t="s">
        <v>336</v>
      </c>
      <c r="C18" s="374"/>
      <c r="D18" s="374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5"/>
    </row>
    <row r="19" spans="2:15" ht="15" thickBot="1" x14ac:dyDescent="0.35">
      <c r="B19" s="376" t="s">
        <v>338</v>
      </c>
      <c r="C19" s="377"/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78"/>
    </row>
    <row r="21" spans="2:15" ht="15" thickBot="1" x14ac:dyDescent="0.35"/>
    <row r="22" spans="2:15" ht="15" thickBot="1" x14ac:dyDescent="0.35">
      <c r="B22" s="312" t="s">
        <v>340</v>
      </c>
      <c r="C22" s="313"/>
      <c r="D22" s="313"/>
      <c r="E22" s="313"/>
      <c r="F22" s="313"/>
      <c r="G22" s="313"/>
      <c r="H22" s="313"/>
      <c r="I22" s="313"/>
      <c r="J22" s="313"/>
      <c r="K22" s="313"/>
      <c r="L22" s="314"/>
    </row>
  </sheetData>
  <mergeCells count="6">
    <mergeCell ref="B15:O15"/>
    <mergeCell ref="B16:O16"/>
    <mergeCell ref="B18:O18"/>
    <mergeCell ref="B19:O19"/>
    <mergeCell ref="B1:L1"/>
    <mergeCell ref="L3:P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28B86-942F-4DDD-8D43-ED2EFE330528}">
  <dimension ref="A1:Z60"/>
  <sheetViews>
    <sheetView topLeftCell="O1" zoomScale="80" zoomScaleNormal="80" workbookViewId="0">
      <selection activeCell="N3" sqref="N3"/>
    </sheetView>
  </sheetViews>
  <sheetFormatPr defaultRowHeight="14.4" x14ac:dyDescent="0.3"/>
  <cols>
    <col min="1" max="1" width="17" customWidth="1"/>
    <col min="2" max="2" width="35" bestFit="1" customWidth="1"/>
    <col min="3" max="3" width="19" bestFit="1" customWidth="1"/>
    <col min="4" max="4" width="7.21875" bestFit="1" customWidth="1"/>
    <col min="5" max="5" width="9.6640625" bestFit="1" customWidth="1"/>
    <col min="6" max="6" width="12.21875" bestFit="1" customWidth="1"/>
    <col min="7" max="7" width="7.6640625" bestFit="1" customWidth="1"/>
    <col min="8" max="8" width="58.5546875" bestFit="1" customWidth="1"/>
    <col min="9" max="9" width="37.88671875" bestFit="1" customWidth="1"/>
    <col min="10" max="10" width="34.33203125" bestFit="1" customWidth="1"/>
    <col min="11" max="11" width="38.21875" bestFit="1" customWidth="1"/>
    <col min="12" max="12" width="34.33203125" customWidth="1"/>
    <col min="13" max="13" width="38.44140625" bestFit="1" customWidth="1"/>
    <col min="14" max="14" width="46.6640625" bestFit="1" customWidth="1"/>
    <col min="16" max="16" width="43.5546875" bestFit="1" customWidth="1"/>
    <col min="17" max="17" width="18.44140625" bestFit="1" customWidth="1"/>
    <col min="18" max="18" width="13.21875" bestFit="1" customWidth="1"/>
    <col min="19" max="19" width="10.21875" bestFit="1" customWidth="1"/>
    <col min="20" max="20" width="8.77734375" bestFit="1" customWidth="1"/>
    <col min="22" max="22" width="43.5546875" bestFit="1" customWidth="1"/>
    <col min="23" max="23" width="15.6640625" bestFit="1" customWidth="1"/>
    <col min="24" max="24" width="13.21875" bestFit="1" customWidth="1"/>
    <col min="25" max="25" width="8.5546875" bestFit="1" customWidth="1"/>
    <col min="26" max="26" width="8.77734375" bestFit="1" customWidth="1"/>
  </cols>
  <sheetData>
    <row r="1" spans="1:26" ht="29.4" customHeight="1" thickBot="1" x14ac:dyDescent="0.35">
      <c r="A1" s="151" t="s">
        <v>69</v>
      </c>
      <c r="B1" s="151" t="s">
        <v>70</v>
      </c>
      <c r="C1" s="152" t="s">
        <v>327</v>
      </c>
      <c r="D1" s="152" t="s">
        <v>326</v>
      </c>
      <c r="E1" s="152">
        <v>666</v>
      </c>
      <c r="F1" s="152">
        <v>1580</v>
      </c>
      <c r="G1" s="152">
        <v>1683</v>
      </c>
      <c r="H1" s="152" t="s">
        <v>209</v>
      </c>
      <c r="I1" s="152" t="s">
        <v>346</v>
      </c>
      <c r="J1" s="152" t="s">
        <v>210</v>
      </c>
      <c r="K1" s="153" t="s">
        <v>276</v>
      </c>
      <c r="L1" s="153" t="s">
        <v>211</v>
      </c>
      <c r="M1" s="149" t="s">
        <v>277</v>
      </c>
      <c r="N1" s="150" t="s">
        <v>280</v>
      </c>
      <c r="P1" s="156" t="s">
        <v>278</v>
      </c>
      <c r="Q1" s="157"/>
      <c r="R1" s="157"/>
      <c r="S1" s="157"/>
      <c r="T1" s="157"/>
      <c r="V1" s="238" t="s">
        <v>279</v>
      </c>
      <c r="W1" s="239"/>
      <c r="X1" s="239"/>
      <c r="Y1" s="239"/>
      <c r="Z1" s="240"/>
    </row>
    <row r="2" spans="1:26" x14ac:dyDescent="0.3">
      <c r="A2" s="47" t="s">
        <v>48</v>
      </c>
      <c r="B2" s="301" t="s">
        <v>249</v>
      </c>
      <c r="C2" s="88" t="s">
        <v>328</v>
      </c>
      <c r="D2" s="304" t="s">
        <v>306</v>
      </c>
      <c r="E2" s="13">
        <v>0.3896</v>
      </c>
      <c r="F2" s="13">
        <v>0.38740000000000002</v>
      </c>
      <c r="G2" s="13">
        <v>0.60619999999999996</v>
      </c>
      <c r="H2" s="41">
        <f>(E2+F2)/G2</f>
        <v>1.2817551963048499</v>
      </c>
      <c r="I2" s="41"/>
      <c r="J2" s="42">
        <v>1.3</v>
      </c>
      <c r="K2" s="51">
        <f>(9.5273*H2)-8.0604</f>
        <v>4.1512662817551966</v>
      </c>
      <c r="L2" s="227">
        <f>K2+0.9</f>
        <v>5.051266281755197</v>
      </c>
      <c r="M2" s="274">
        <f>(10.523*H2)-9.2609</f>
        <v>4.2270099307159352</v>
      </c>
      <c r="N2" s="154">
        <v>5.1270099307159356</v>
      </c>
      <c r="P2" s="158" t="s">
        <v>28</v>
      </c>
      <c r="Q2" s="158">
        <v>10.523</v>
      </c>
      <c r="R2" s="159" t="s">
        <v>29</v>
      </c>
      <c r="S2" s="159">
        <v>1.7433000000000001</v>
      </c>
      <c r="T2" s="159"/>
      <c r="V2" s="172" t="s">
        <v>28</v>
      </c>
      <c r="W2" s="163">
        <v>9.5273000000000003</v>
      </c>
      <c r="X2" s="162" t="s">
        <v>29</v>
      </c>
      <c r="Y2" s="162">
        <v>1.3925000000000001</v>
      </c>
      <c r="Z2" s="173"/>
    </row>
    <row r="3" spans="1:26" ht="15" thickBot="1" x14ac:dyDescent="0.35">
      <c r="A3" s="48" t="s">
        <v>49</v>
      </c>
      <c r="B3" s="302" t="s">
        <v>248</v>
      </c>
      <c r="C3" s="89" t="s">
        <v>328</v>
      </c>
      <c r="D3" s="305" t="s">
        <v>306</v>
      </c>
      <c r="E3" s="16">
        <v>0.29570000000000002</v>
      </c>
      <c r="F3" s="16">
        <v>0.48270000000000002</v>
      </c>
      <c r="G3" s="16">
        <v>0.67769999999999997</v>
      </c>
      <c r="H3" s="43">
        <f t="shared" ref="H3:H26" si="0">(E3+F3)/G3</f>
        <v>1.1485908218975949</v>
      </c>
      <c r="I3" s="43"/>
      <c r="J3" s="44">
        <v>3</v>
      </c>
      <c r="K3" s="50">
        <f t="shared" ref="K3:K26" si="1">(9.5273*H3)-8.0604</f>
        <v>2.8825693374649557</v>
      </c>
      <c r="L3" s="228">
        <f t="shared" ref="L3:L26" si="2">K3+0.9</f>
        <v>3.7825693374649556</v>
      </c>
      <c r="M3" s="275">
        <f t="shared" ref="M3:M26" si="3">(10.523*H3)-9.2609</f>
        <v>2.8257212188283916</v>
      </c>
      <c r="N3" s="139">
        <v>3.7257212188283915</v>
      </c>
      <c r="P3" s="184"/>
      <c r="Q3" s="184" t="s">
        <v>30</v>
      </c>
      <c r="R3" s="184">
        <v>6.0359999999999996</v>
      </c>
      <c r="S3" s="184" t="s">
        <v>31</v>
      </c>
      <c r="T3" s="185">
        <v>8.3188000000000007E-6</v>
      </c>
      <c r="V3" s="174"/>
      <c r="W3" s="165" t="s">
        <v>30</v>
      </c>
      <c r="X3" s="162">
        <v>6.8417000000000003</v>
      </c>
      <c r="Y3" s="162" t="s">
        <v>31</v>
      </c>
      <c r="Z3" s="173">
        <v>5.6219000000000003E-7</v>
      </c>
    </row>
    <row r="4" spans="1:26" x14ac:dyDescent="0.3">
      <c r="A4" s="48" t="s">
        <v>50</v>
      </c>
      <c r="B4" s="302" t="s">
        <v>247</v>
      </c>
      <c r="C4" s="89" t="s">
        <v>328</v>
      </c>
      <c r="D4" s="305" t="s">
        <v>306</v>
      </c>
      <c r="E4" s="16">
        <v>0.3427</v>
      </c>
      <c r="F4" s="16">
        <v>0.49120000000000003</v>
      </c>
      <c r="G4" s="16">
        <v>0.6704</v>
      </c>
      <c r="H4" s="43">
        <f t="shared" si="0"/>
        <v>1.2438842482100241</v>
      </c>
      <c r="I4" s="43"/>
      <c r="J4" s="44">
        <v>5</v>
      </c>
      <c r="K4" s="50">
        <f t="shared" si="1"/>
        <v>3.7904583979713635</v>
      </c>
      <c r="L4" s="228">
        <f t="shared" si="2"/>
        <v>4.6904583979713639</v>
      </c>
      <c r="M4" s="275">
        <f t="shared" si="3"/>
        <v>3.8284939439140828</v>
      </c>
      <c r="N4" s="139">
        <v>4.7284939439140832</v>
      </c>
      <c r="P4" s="186" t="s">
        <v>32</v>
      </c>
      <c r="Q4" s="187">
        <v>-9.2608999999999995</v>
      </c>
      <c r="R4" s="187" t="s">
        <v>33</v>
      </c>
      <c r="S4" s="187">
        <v>2.2004000000000001</v>
      </c>
      <c r="T4" s="188"/>
      <c r="V4" s="172" t="s">
        <v>32</v>
      </c>
      <c r="W4" s="163">
        <v>-8.0603999999999996</v>
      </c>
      <c r="X4" s="164" t="s">
        <v>33</v>
      </c>
      <c r="Y4" s="164">
        <v>1.7626999999999999</v>
      </c>
      <c r="Z4" s="175"/>
    </row>
    <row r="5" spans="1:26" s="143" customFormat="1" x14ac:dyDescent="0.3">
      <c r="A5" s="48" t="s">
        <v>267</v>
      </c>
      <c r="B5" s="302" t="s">
        <v>265</v>
      </c>
      <c r="C5" s="89" t="s">
        <v>328</v>
      </c>
      <c r="D5" s="305" t="s">
        <v>306</v>
      </c>
      <c r="E5" s="141">
        <v>0.44750000000000001</v>
      </c>
      <c r="F5" s="141">
        <v>0.48820000000000002</v>
      </c>
      <c r="G5" s="141">
        <v>0.68620000000000003</v>
      </c>
      <c r="H5" s="142">
        <f>(E5+F5)/G5</f>
        <v>1.3635966190614981</v>
      </c>
      <c r="I5" s="142">
        <f>H5+0.3</f>
        <v>1.6635966190614981</v>
      </c>
      <c r="J5" s="135">
        <v>6</v>
      </c>
      <c r="K5" s="50">
        <f>(9.5273*I5)-8.0604</f>
        <v>7.7891840687846123</v>
      </c>
      <c r="L5" s="228">
        <f t="shared" si="2"/>
        <v>8.6891840687846127</v>
      </c>
      <c r="M5" s="275">
        <f>(10.523*I5)-9.2609</f>
        <v>8.245127222384145</v>
      </c>
      <c r="N5" s="139">
        <f>M5+0.9</f>
        <v>9.1451272223841453</v>
      </c>
      <c r="P5" s="189" t="s">
        <v>34</v>
      </c>
      <c r="Q5" s="159"/>
      <c r="R5" s="159"/>
      <c r="S5" s="159"/>
      <c r="T5" s="190"/>
      <c r="V5" s="176" t="s">
        <v>34</v>
      </c>
      <c r="W5" s="167"/>
      <c r="X5" s="166"/>
      <c r="Y5" s="166"/>
      <c r="Z5" s="177"/>
    </row>
    <row r="6" spans="1:26" s="143" customFormat="1" x14ac:dyDescent="0.3">
      <c r="A6" s="48" t="s">
        <v>268</v>
      </c>
      <c r="B6" s="302" t="s">
        <v>265</v>
      </c>
      <c r="C6" s="89" t="s">
        <v>328</v>
      </c>
      <c r="D6" s="305" t="s">
        <v>306</v>
      </c>
      <c r="E6" s="141">
        <v>0.21640000000000001</v>
      </c>
      <c r="F6" s="141">
        <v>0.28339999999999999</v>
      </c>
      <c r="G6" s="141">
        <v>0.67110000000000003</v>
      </c>
      <c r="H6" s="142">
        <f t="shared" ref="H6" si="4">(E6+F6)/G6</f>
        <v>0.74474742959320517</v>
      </c>
      <c r="I6" s="142">
        <f>H6+0.3</f>
        <v>1.0447474295932051</v>
      </c>
      <c r="J6" s="135">
        <v>2.5</v>
      </c>
      <c r="K6" s="50">
        <f>(9.5273*I6)-8.0604</f>
        <v>1.893222185963344</v>
      </c>
      <c r="L6" s="228">
        <f t="shared" si="2"/>
        <v>2.7932221859633439</v>
      </c>
      <c r="M6" s="275">
        <f>(10.523*I6)-9.2609</f>
        <v>1.7329772016092981</v>
      </c>
      <c r="N6" s="139">
        <f>M6+0.9</f>
        <v>2.632977201609298</v>
      </c>
      <c r="P6" s="189" t="s">
        <v>28</v>
      </c>
      <c r="Q6" s="159" t="s">
        <v>72</v>
      </c>
      <c r="R6" s="159"/>
      <c r="S6" s="159"/>
      <c r="T6" s="190"/>
      <c r="V6" s="176" t="s">
        <v>28</v>
      </c>
      <c r="W6" s="167" t="s">
        <v>271</v>
      </c>
      <c r="X6" s="166"/>
      <c r="Y6" s="166"/>
      <c r="Z6" s="177"/>
    </row>
    <row r="7" spans="1:26" x14ac:dyDescent="0.3">
      <c r="A7" s="48" t="s">
        <v>51</v>
      </c>
      <c r="B7" s="302" t="s">
        <v>246</v>
      </c>
      <c r="C7" s="89" t="s">
        <v>328</v>
      </c>
      <c r="D7" s="305" t="s">
        <v>306</v>
      </c>
      <c r="E7" s="16">
        <v>0.18840000000000001</v>
      </c>
      <c r="F7" s="16">
        <v>0.45679999999999998</v>
      </c>
      <c r="G7" s="16">
        <v>0.48130000000000001</v>
      </c>
      <c r="H7" s="43">
        <f t="shared" si="0"/>
        <v>1.3405360482027842</v>
      </c>
      <c r="I7" s="43"/>
      <c r="J7" s="44">
        <v>6</v>
      </c>
      <c r="K7" s="50">
        <f t="shared" si="1"/>
        <v>4.7112890920423869</v>
      </c>
      <c r="L7" s="228">
        <f t="shared" si="2"/>
        <v>5.6112890920423872</v>
      </c>
      <c r="M7" s="275">
        <f t="shared" si="3"/>
        <v>4.8455608352378974</v>
      </c>
      <c r="N7" s="139">
        <v>5.7455608352378977</v>
      </c>
      <c r="P7" s="189" t="s">
        <v>32</v>
      </c>
      <c r="Q7" s="159" t="s">
        <v>73</v>
      </c>
      <c r="R7" s="159"/>
      <c r="S7" s="159"/>
      <c r="T7" s="190"/>
      <c r="V7" s="178" t="s">
        <v>32</v>
      </c>
      <c r="W7" s="168" t="s">
        <v>272</v>
      </c>
      <c r="X7" s="162"/>
      <c r="Y7" s="162"/>
      <c r="Z7" s="175"/>
    </row>
    <row r="8" spans="1:26" x14ac:dyDescent="0.3">
      <c r="A8" s="48" t="s">
        <v>52</v>
      </c>
      <c r="B8" s="302" t="s">
        <v>250</v>
      </c>
      <c r="C8" s="89" t="s">
        <v>328</v>
      </c>
      <c r="D8" s="305" t="s">
        <v>306</v>
      </c>
      <c r="E8" s="16">
        <v>0.43080000000000002</v>
      </c>
      <c r="F8" s="16">
        <v>0.30840000000000001</v>
      </c>
      <c r="G8" s="16">
        <v>0.50990000000000002</v>
      </c>
      <c r="H8" s="43">
        <f t="shared" si="0"/>
        <v>1.4496960188272212</v>
      </c>
      <c r="I8" s="43"/>
      <c r="J8" s="44">
        <v>5</v>
      </c>
      <c r="K8" s="50">
        <f t="shared" si="1"/>
        <v>5.7512888801725861</v>
      </c>
      <c r="L8" s="228">
        <f t="shared" si="2"/>
        <v>6.6512888801725865</v>
      </c>
      <c r="M8" s="275">
        <f t="shared" si="3"/>
        <v>5.9942512061188484</v>
      </c>
      <c r="N8" s="139">
        <v>6.8942512061188488</v>
      </c>
      <c r="P8" s="189" t="s">
        <v>35</v>
      </c>
      <c r="Q8" s="159"/>
      <c r="R8" s="159"/>
      <c r="S8" s="159"/>
      <c r="T8" s="190"/>
      <c r="V8" s="172" t="s">
        <v>35</v>
      </c>
      <c r="W8" s="165"/>
      <c r="X8" s="162"/>
      <c r="Y8" s="162"/>
      <c r="Z8" s="175"/>
    </row>
    <row r="9" spans="1:26" x14ac:dyDescent="0.3">
      <c r="A9" s="48" t="s">
        <v>53</v>
      </c>
      <c r="B9" s="302" t="s">
        <v>251</v>
      </c>
      <c r="C9" s="89" t="s">
        <v>328</v>
      </c>
      <c r="D9" s="305" t="s">
        <v>306</v>
      </c>
      <c r="E9" s="16">
        <v>0.21149999999999999</v>
      </c>
      <c r="F9" s="16">
        <v>0.58299999999999996</v>
      </c>
      <c r="G9" s="16">
        <v>0.4325</v>
      </c>
      <c r="H9" s="43">
        <f t="shared" si="0"/>
        <v>1.8369942196531792</v>
      </c>
      <c r="I9" s="43"/>
      <c r="J9" s="44">
        <v>12</v>
      </c>
      <c r="K9" s="50">
        <f t="shared" si="1"/>
        <v>9.4411950289017366</v>
      </c>
      <c r="L9" s="228">
        <f t="shared" si="2"/>
        <v>10.341195028901737</v>
      </c>
      <c r="M9" s="275">
        <f t="shared" si="3"/>
        <v>10.069790173410404</v>
      </c>
      <c r="N9" s="139">
        <v>10.969790173410404</v>
      </c>
      <c r="P9" s="191" t="s">
        <v>36</v>
      </c>
      <c r="Q9" s="161">
        <v>0.81071000000000004</v>
      </c>
      <c r="R9" s="159"/>
      <c r="S9" s="159"/>
      <c r="T9" s="190"/>
      <c r="V9" s="174" t="s">
        <v>36</v>
      </c>
      <c r="W9" s="169">
        <v>0.81886000000000003</v>
      </c>
      <c r="X9" s="162"/>
      <c r="Y9" s="162"/>
      <c r="Z9" s="175"/>
    </row>
    <row r="10" spans="1:26" s="143" customFormat="1" x14ac:dyDescent="0.3">
      <c r="A10" s="48" t="s">
        <v>269</v>
      </c>
      <c r="B10" s="302" t="s">
        <v>265</v>
      </c>
      <c r="C10" s="89" t="s">
        <v>328</v>
      </c>
      <c r="D10" s="305" t="s">
        <v>306</v>
      </c>
      <c r="E10" s="144">
        <v>0.14760000000000001</v>
      </c>
      <c r="F10" s="144">
        <v>0.26729999999999998</v>
      </c>
      <c r="G10" s="144">
        <v>0.72250000000000003</v>
      </c>
      <c r="H10" s="142">
        <f t="shared" si="0"/>
        <v>0.5742560553633218</v>
      </c>
      <c r="I10" s="142">
        <f>H10+0.3</f>
        <v>0.87425605536332185</v>
      </c>
      <c r="J10" s="135">
        <v>0.5</v>
      </c>
      <c r="K10" s="50">
        <f>(9.5273*I10)-8.0604</f>
        <v>0.26889971626297715</v>
      </c>
      <c r="L10" s="228">
        <f t="shared" si="2"/>
        <v>1.1688997162629771</v>
      </c>
      <c r="M10" s="275">
        <f>(10.523*I10)-9.2609</f>
        <v>-6.1103529411763446E-2</v>
      </c>
      <c r="N10" s="139">
        <f>M10+0.9</f>
        <v>0.83889647058823658</v>
      </c>
      <c r="P10" s="191" t="s">
        <v>37</v>
      </c>
      <c r="Q10" s="161">
        <v>0.65725</v>
      </c>
      <c r="R10" s="159"/>
      <c r="S10" s="159"/>
      <c r="T10" s="190"/>
      <c r="V10" s="179" t="s">
        <v>37</v>
      </c>
      <c r="W10" s="170">
        <v>0.67052999999999996</v>
      </c>
      <c r="X10" s="166"/>
      <c r="Y10" s="166"/>
      <c r="Z10" s="177"/>
    </row>
    <row r="11" spans="1:26" x14ac:dyDescent="0.3">
      <c r="A11" s="48" t="s">
        <v>54</v>
      </c>
      <c r="B11" s="302" t="s">
        <v>252</v>
      </c>
      <c r="C11" s="89" t="s">
        <v>328</v>
      </c>
      <c r="D11" s="305" t="s">
        <v>306</v>
      </c>
      <c r="E11" s="16">
        <v>0.36059999999999998</v>
      </c>
      <c r="F11" s="16">
        <v>0.39319999999999999</v>
      </c>
      <c r="G11" s="16">
        <v>0.62549999999999994</v>
      </c>
      <c r="H11" s="43">
        <f t="shared" si="0"/>
        <v>1.2051159072741808</v>
      </c>
      <c r="I11" s="43"/>
      <c r="J11" s="44">
        <v>1.5</v>
      </c>
      <c r="K11" s="50">
        <f t="shared" si="1"/>
        <v>3.4211007833733031</v>
      </c>
      <c r="L11" s="228">
        <f t="shared" si="2"/>
        <v>4.3211007833733035</v>
      </c>
      <c r="M11" s="275">
        <f t="shared" si="3"/>
        <v>3.4205346922462052</v>
      </c>
      <c r="N11" s="139">
        <v>4.3205346922462056</v>
      </c>
      <c r="P11" s="189" t="s">
        <v>30</v>
      </c>
      <c r="Q11" s="159">
        <v>6.0359999999999996</v>
      </c>
      <c r="R11" s="159"/>
      <c r="S11" s="159"/>
      <c r="T11" s="190"/>
      <c r="V11" s="172" t="s">
        <v>30</v>
      </c>
      <c r="W11" s="165">
        <v>6.8417000000000003</v>
      </c>
      <c r="X11" s="162"/>
      <c r="Y11" s="162"/>
      <c r="Z11" s="175"/>
    </row>
    <row r="12" spans="1:26" x14ac:dyDescent="0.3">
      <c r="A12" s="48" t="s">
        <v>55</v>
      </c>
      <c r="B12" s="302" t="s">
        <v>253</v>
      </c>
      <c r="C12" s="89" t="s">
        <v>328</v>
      </c>
      <c r="D12" s="305" t="s">
        <v>306</v>
      </c>
      <c r="E12" s="16">
        <v>0.37440000000000001</v>
      </c>
      <c r="F12" s="16">
        <v>0.41039999999999999</v>
      </c>
      <c r="G12" s="16">
        <v>0.5776</v>
      </c>
      <c r="H12" s="43">
        <f t="shared" si="0"/>
        <v>1.358725761772853</v>
      </c>
      <c r="I12" s="43"/>
      <c r="J12" s="44">
        <v>5</v>
      </c>
      <c r="K12" s="50">
        <f t="shared" si="1"/>
        <v>4.8845879501385028</v>
      </c>
      <c r="L12" s="228">
        <f t="shared" si="2"/>
        <v>5.7845879501385031</v>
      </c>
      <c r="M12" s="275">
        <f t="shared" si="3"/>
        <v>5.0369711911357324</v>
      </c>
      <c r="N12" s="139">
        <v>5.9369711911357328</v>
      </c>
      <c r="P12" s="189" t="s">
        <v>38</v>
      </c>
      <c r="Q12" s="160">
        <v>8.3188000000000007E-6</v>
      </c>
      <c r="R12" s="159"/>
      <c r="S12" s="159"/>
      <c r="T12" s="190"/>
      <c r="V12" s="172" t="s">
        <v>38</v>
      </c>
      <c r="W12" s="171">
        <v>5.6219000000000003E-7</v>
      </c>
      <c r="X12" s="162"/>
      <c r="Y12" s="162"/>
      <c r="Z12" s="175"/>
    </row>
    <row r="13" spans="1:26" ht="15" thickBot="1" x14ac:dyDescent="0.35">
      <c r="A13" s="48" t="s">
        <v>56</v>
      </c>
      <c r="B13" s="302" t="s">
        <v>254</v>
      </c>
      <c r="C13" s="89" t="s">
        <v>328</v>
      </c>
      <c r="D13" s="305" t="s">
        <v>306</v>
      </c>
      <c r="E13" s="16">
        <v>0.4078</v>
      </c>
      <c r="F13" s="16">
        <v>0.39040000000000002</v>
      </c>
      <c r="G13" s="16">
        <v>0.64419999999999999</v>
      </c>
      <c r="H13" s="43">
        <f t="shared" si="0"/>
        <v>1.2390561937286557</v>
      </c>
      <c r="I13" s="43"/>
      <c r="J13" s="44">
        <v>2</v>
      </c>
      <c r="K13" s="50">
        <f t="shared" si="1"/>
        <v>3.7444600745110233</v>
      </c>
      <c r="L13" s="228">
        <f t="shared" si="2"/>
        <v>4.6444600745110236</v>
      </c>
      <c r="M13" s="275">
        <f t="shared" si="3"/>
        <v>3.7776883266066434</v>
      </c>
      <c r="N13" s="139">
        <v>4.6776883266066438</v>
      </c>
      <c r="P13" s="192" t="s">
        <v>39</v>
      </c>
      <c r="Q13" s="193">
        <v>1E-4</v>
      </c>
      <c r="R13" s="193"/>
      <c r="S13" s="193"/>
      <c r="T13" s="194"/>
      <c r="V13" s="180" t="s">
        <v>39</v>
      </c>
      <c r="W13" s="181">
        <v>1E-4</v>
      </c>
      <c r="X13" s="182"/>
      <c r="Y13" s="182"/>
      <c r="Z13" s="183"/>
    </row>
    <row r="14" spans="1:26" x14ac:dyDescent="0.3">
      <c r="A14" s="48" t="s">
        <v>57</v>
      </c>
      <c r="B14" s="302" t="s">
        <v>255</v>
      </c>
      <c r="C14" s="89" t="s">
        <v>328</v>
      </c>
      <c r="D14" s="305" t="s">
        <v>306</v>
      </c>
      <c r="E14" s="16">
        <v>0.2087</v>
      </c>
      <c r="F14" s="16">
        <v>0.32250000000000001</v>
      </c>
      <c r="G14" s="16">
        <v>0.45050000000000001</v>
      </c>
      <c r="H14" s="43">
        <f t="shared" si="0"/>
        <v>1.179134295227525</v>
      </c>
      <c r="I14" s="43"/>
      <c r="J14" s="44">
        <v>5</v>
      </c>
      <c r="K14" s="50">
        <f t="shared" si="1"/>
        <v>3.1735661709212</v>
      </c>
      <c r="L14" s="228">
        <f t="shared" si="2"/>
        <v>4.0735661709212003</v>
      </c>
      <c r="M14" s="275">
        <f t="shared" si="3"/>
        <v>3.1471301886792453</v>
      </c>
      <c r="N14" s="139">
        <v>4.0471301886792457</v>
      </c>
    </row>
    <row r="15" spans="1:26" x14ac:dyDescent="0.3">
      <c r="A15" s="48" t="s">
        <v>58</v>
      </c>
      <c r="B15" s="302" t="s">
        <v>256</v>
      </c>
      <c r="C15" s="89" t="s">
        <v>328</v>
      </c>
      <c r="D15" s="305" t="s">
        <v>306</v>
      </c>
      <c r="E15" s="16">
        <v>0.33110000000000001</v>
      </c>
      <c r="F15" s="16">
        <v>0.34100000000000003</v>
      </c>
      <c r="G15" s="16">
        <v>0.56359999999999999</v>
      </c>
      <c r="H15" s="43">
        <f t="shared" si="0"/>
        <v>1.1925124201561392</v>
      </c>
      <c r="I15" s="43"/>
      <c r="J15" s="44">
        <v>4</v>
      </c>
      <c r="K15" s="50">
        <f t="shared" si="1"/>
        <v>3.3010235805535864</v>
      </c>
      <c r="L15" s="228">
        <f t="shared" si="2"/>
        <v>4.2010235805535867</v>
      </c>
      <c r="M15" s="275">
        <f t="shared" si="3"/>
        <v>3.2879081973030537</v>
      </c>
      <c r="N15" s="139">
        <v>4.1879081973030541</v>
      </c>
    </row>
    <row r="16" spans="1:26" x14ac:dyDescent="0.3">
      <c r="A16" s="48" t="s">
        <v>59</v>
      </c>
      <c r="B16" s="302" t="s">
        <v>257</v>
      </c>
      <c r="C16" s="89" t="s">
        <v>328</v>
      </c>
      <c r="D16" s="305" t="s">
        <v>306</v>
      </c>
      <c r="E16" s="16">
        <v>0.36399999999999999</v>
      </c>
      <c r="F16" s="16">
        <v>0.34720000000000001</v>
      </c>
      <c r="G16" s="16">
        <v>0.62360000000000004</v>
      </c>
      <c r="H16" s="43">
        <f t="shared" si="0"/>
        <v>1.1404746632456704</v>
      </c>
      <c r="I16" s="43"/>
      <c r="J16" s="44">
        <v>3</v>
      </c>
      <c r="K16" s="50">
        <f t="shared" si="1"/>
        <v>2.8052442591404763</v>
      </c>
      <c r="L16" s="228">
        <f t="shared" si="2"/>
        <v>3.7052442591404762</v>
      </c>
      <c r="M16" s="275">
        <f t="shared" si="3"/>
        <v>2.7403148813341893</v>
      </c>
      <c r="N16" s="139">
        <v>3.6403148813341892</v>
      </c>
    </row>
    <row r="17" spans="1:14" s="143" customFormat="1" x14ac:dyDescent="0.3">
      <c r="A17" s="48" t="s">
        <v>270</v>
      </c>
      <c r="B17" s="302" t="s">
        <v>265</v>
      </c>
      <c r="C17" s="89" t="s">
        <v>328</v>
      </c>
      <c r="D17" s="305" t="s">
        <v>306</v>
      </c>
      <c r="E17" s="144">
        <v>0.27150000000000002</v>
      </c>
      <c r="F17" s="144">
        <v>0.43869999999999998</v>
      </c>
      <c r="G17" s="144">
        <v>0.64119999999999999</v>
      </c>
      <c r="H17" s="142">
        <f t="shared" si="0"/>
        <v>1.1076107298814721</v>
      </c>
      <c r="I17" s="142">
        <f>H17+0.3</f>
        <v>1.4076107298814722</v>
      </c>
      <c r="J17" s="135">
        <v>5.5</v>
      </c>
      <c r="K17" s="50">
        <f>(9.5273*I17)-8.0604</f>
        <v>5.3503297067997515</v>
      </c>
      <c r="L17" s="228">
        <f t="shared" si="2"/>
        <v>6.2503297067997519</v>
      </c>
      <c r="M17" s="275">
        <f>(10.523*I17)-9.2609</f>
        <v>5.5513877105427323</v>
      </c>
      <c r="N17" s="139">
        <f>M17+0.9</f>
        <v>6.4513877105427326</v>
      </c>
    </row>
    <row r="18" spans="1:14" x14ac:dyDescent="0.3">
      <c r="A18" s="48" t="s">
        <v>60</v>
      </c>
      <c r="B18" s="302" t="s">
        <v>258</v>
      </c>
      <c r="C18" s="89" t="s">
        <v>328</v>
      </c>
      <c r="D18" s="305" t="s">
        <v>306</v>
      </c>
      <c r="E18" s="16">
        <v>0.42709999999999998</v>
      </c>
      <c r="F18" s="16">
        <v>0.45789999999999997</v>
      </c>
      <c r="G18" s="16">
        <v>0.68589999999999995</v>
      </c>
      <c r="H18" s="43">
        <f t="shared" si="0"/>
        <v>1.2902755503717744</v>
      </c>
      <c r="I18" s="43"/>
      <c r="J18" s="44">
        <v>5</v>
      </c>
      <c r="K18" s="50">
        <f t="shared" si="1"/>
        <v>4.232442251057007</v>
      </c>
      <c r="L18" s="228">
        <f t="shared" si="2"/>
        <v>5.1324422510570074</v>
      </c>
      <c r="M18" s="275">
        <f t="shared" si="3"/>
        <v>4.3166696165621818</v>
      </c>
      <c r="N18" s="139">
        <v>5.2166696165621822</v>
      </c>
    </row>
    <row r="19" spans="1:14" x14ac:dyDescent="0.3">
      <c r="A19" s="48" t="s">
        <v>61</v>
      </c>
      <c r="B19" s="302" t="s">
        <v>259</v>
      </c>
      <c r="C19" s="89" t="s">
        <v>328</v>
      </c>
      <c r="D19" s="305" t="s">
        <v>306</v>
      </c>
      <c r="E19" s="16">
        <v>0.37159999999999999</v>
      </c>
      <c r="F19" s="16">
        <v>0.40510000000000002</v>
      </c>
      <c r="G19" s="16">
        <v>0.6462</v>
      </c>
      <c r="H19" s="43">
        <f t="shared" si="0"/>
        <v>1.2019498607242338</v>
      </c>
      <c r="I19" s="43"/>
      <c r="J19" s="44">
        <v>5</v>
      </c>
      <c r="K19" s="50">
        <f t="shared" si="1"/>
        <v>3.3909369080779932</v>
      </c>
      <c r="L19" s="228">
        <f t="shared" si="2"/>
        <v>4.2909369080779936</v>
      </c>
      <c r="M19" s="275">
        <f t="shared" si="3"/>
        <v>3.3872183844011126</v>
      </c>
      <c r="N19" s="139">
        <v>4.2872183844011129</v>
      </c>
    </row>
    <row r="20" spans="1:14" x14ac:dyDescent="0.3">
      <c r="A20" s="48" t="s">
        <v>62</v>
      </c>
      <c r="B20" s="302" t="s">
        <v>260</v>
      </c>
      <c r="C20" s="89" t="s">
        <v>328</v>
      </c>
      <c r="D20" s="305" t="s">
        <v>306</v>
      </c>
      <c r="E20" s="16">
        <v>0.28270000000000001</v>
      </c>
      <c r="F20" s="16">
        <v>0.39479999999999998</v>
      </c>
      <c r="G20" s="16">
        <v>0.62409999999999999</v>
      </c>
      <c r="H20" s="43">
        <f t="shared" si="0"/>
        <v>1.0855632110238744</v>
      </c>
      <c r="I20" s="43"/>
      <c r="J20" s="44">
        <v>5</v>
      </c>
      <c r="K20" s="50">
        <f t="shared" si="1"/>
        <v>2.28208638038776</v>
      </c>
      <c r="L20" s="228">
        <f t="shared" si="2"/>
        <v>3.1820863803877599</v>
      </c>
      <c r="M20" s="275">
        <f t="shared" si="3"/>
        <v>2.1624816696042313</v>
      </c>
      <c r="N20" s="139">
        <v>3.0624816696042312</v>
      </c>
    </row>
    <row r="21" spans="1:14" x14ac:dyDescent="0.3">
      <c r="A21" s="48" t="s">
        <v>63</v>
      </c>
      <c r="B21" s="302" t="s">
        <v>261</v>
      </c>
      <c r="C21" s="89" t="s">
        <v>328</v>
      </c>
      <c r="D21" s="305" t="s">
        <v>306</v>
      </c>
      <c r="E21" s="16">
        <v>0.33410000000000001</v>
      </c>
      <c r="F21" s="16">
        <v>0.36980000000000002</v>
      </c>
      <c r="G21" s="16">
        <v>0.59219999999999995</v>
      </c>
      <c r="H21" s="43">
        <f t="shared" si="0"/>
        <v>1.1886187098953056</v>
      </c>
      <c r="I21" s="43"/>
      <c r="J21" s="44">
        <v>1.2</v>
      </c>
      <c r="K21" s="50">
        <f t="shared" si="1"/>
        <v>3.2639270347855458</v>
      </c>
      <c r="L21" s="228">
        <f t="shared" si="2"/>
        <v>4.1639270347855462</v>
      </c>
      <c r="M21" s="275">
        <f t="shared" si="3"/>
        <v>3.2469346842283002</v>
      </c>
      <c r="N21" s="139">
        <v>4.1469346842283006</v>
      </c>
    </row>
    <row r="22" spans="1:14" x14ac:dyDescent="0.3">
      <c r="A22" s="48" t="s">
        <v>64</v>
      </c>
      <c r="B22" s="302" t="s">
        <v>262</v>
      </c>
      <c r="C22" s="89" t="s">
        <v>328</v>
      </c>
      <c r="D22" s="305" t="s">
        <v>306</v>
      </c>
      <c r="E22" s="16">
        <v>0.3785</v>
      </c>
      <c r="F22" s="16">
        <v>0.32179999999999997</v>
      </c>
      <c r="G22" s="16">
        <v>0.43159999999999998</v>
      </c>
      <c r="H22" s="43">
        <f t="shared" si="0"/>
        <v>1.6225671918443001</v>
      </c>
      <c r="I22" s="43"/>
      <c r="J22" s="44">
        <v>8</v>
      </c>
      <c r="K22" s="50">
        <f t="shared" si="1"/>
        <v>7.3982844068582008</v>
      </c>
      <c r="L22" s="228">
        <f t="shared" si="2"/>
        <v>8.2982844068582011</v>
      </c>
      <c r="M22" s="275">
        <f t="shared" si="3"/>
        <v>7.8133745597775714</v>
      </c>
      <c r="N22" s="139">
        <v>8.7133745597775718</v>
      </c>
    </row>
    <row r="23" spans="1:14" x14ac:dyDescent="0.3">
      <c r="A23" s="48" t="s">
        <v>65</v>
      </c>
      <c r="B23" s="302" t="s">
        <v>265</v>
      </c>
      <c r="C23" s="89" t="s">
        <v>328</v>
      </c>
      <c r="D23" s="305" t="s">
        <v>306</v>
      </c>
      <c r="E23" s="16">
        <v>0.24360000000000001</v>
      </c>
      <c r="F23" s="16">
        <v>0.33129999999999998</v>
      </c>
      <c r="G23" s="16">
        <v>0.53859999999999997</v>
      </c>
      <c r="H23" s="43">
        <f t="shared" si="0"/>
        <v>1.0673969550686966</v>
      </c>
      <c r="I23" s="43"/>
      <c r="J23" s="44">
        <v>1.3</v>
      </c>
      <c r="K23" s="50">
        <f t="shared" si="1"/>
        <v>2.1090110100259931</v>
      </c>
      <c r="L23" s="228">
        <f t="shared" si="2"/>
        <v>3.009011010025993</v>
      </c>
      <c r="M23" s="275">
        <f t="shared" si="3"/>
        <v>1.9713181581878949</v>
      </c>
      <c r="N23" s="139">
        <v>2.8713181581878948</v>
      </c>
    </row>
    <row r="24" spans="1:14" x14ac:dyDescent="0.3">
      <c r="A24" s="48" t="s">
        <v>66</v>
      </c>
      <c r="B24" s="302" t="s">
        <v>265</v>
      </c>
      <c r="C24" s="89" t="s">
        <v>328</v>
      </c>
      <c r="D24" s="305" t="s">
        <v>306</v>
      </c>
      <c r="E24" s="16">
        <v>0.1106</v>
      </c>
      <c r="F24" s="16">
        <v>0.29670000000000002</v>
      </c>
      <c r="G24" s="16">
        <v>0.50939999999999996</v>
      </c>
      <c r="H24" s="43">
        <f t="shared" si="0"/>
        <v>0.79956811935610528</v>
      </c>
      <c r="I24" s="43"/>
      <c r="J24" s="44">
        <v>0.5</v>
      </c>
      <c r="K24" s="50">
        <f t="shared" si="1"/>
        <v>-0.44267465645857751</v>
      </c>
      <c r="L24" s="228">
        <f t="shared" si="2"/>
        <v>0.45732534354142251</v>
      </c>
      <c r="M24" s="275">
        <f t="shared" si="3"/>
        <v>-0.84704468001570454</v>
      </c>
      <c r="N24" s="139">
        <v>5.2955319984295479E-2</v>
      </c>
    </row>
    <row r="25" spans="1:14" x14ac:dyDescent="0.3">
      <c r="A25" s="48" t="s">
        <v>67</v>
      </c>
      <c r="B25" s="302" t="s">
        <v>265</v>
      </c>
      <c r="C25" s="89" t="s">
        <v>328</v>
      </c>
      <c r="D25" s="305" t="s">
        <v>306</v>
      </c>
      <c r="E25" s="16">
        <v>0.33889999999999998</v>
      </c>
      <c r="F25" s="16">
        <v>0.29780000000000001</v>
      </c>
      <c r="G25" s="16">
        <v>0.4884</v>
      </c>
      <c r="H25" s="43">
        <f t="shared" si="0"/>
        <v>1.3036445536445538</v>
      </c>
      <c r="I25" s="43"/>
      <c r="J25" s="44">
        <v>1.4</v>
      </c>
      <c r="K25" s="50">
        <f t="shared" si="1"/>
        <v>4.3598127559377584</v>
      </c>
      <c r="L25" s="228">
        <f t="shared" si="2"/>
        <v>5.2598127559377588</v>
      </c>
      <c r="M25" s="275">
        <f t="shared" si="3"/>
        <v>4.45735163800164</v>
      </c>
      <c r="N25" s="139">
        <v>5.3573516380016404</v>
      </c>
    </row>
    <row r="26" spans="1:14" ht="15" thickBot="1" x14ac:dyDescent="0.35">
      <c r="A26" s="49" t="s">
        <v>298</v>
      </c>
      <c r="B26" s="303" t="s">
        <v>265</v>
      </c>
      <c r="C26" s="90" t="s">
        <v>329</v>
      </c>
      <c r="D26" s="306" t="s">
        <v>306</v>
      </c>
      <c r="E26" s="19">
        <v>0.21840000000000001</v>
      </c>
      <c r="F26" s="19">
        <v>0.35239999999999999</v>
      </c>
      <c r="G26" s="19">
        <v>0.59699999999999998</v>
      </c>
      <c r="H26" s="45">
        <f t="shared" si="0"/>
        <v>0.95611390284757114</v>
      </c>
      <c r="I26" s="45"/>
      <c r="J26" s="46">
        <v>0.3</v>
      </c>
      <c r="K26" s="52">
        <f t="shared" si="1"/>
        <v>1.0487839865996644</v>
      </c>
      <c r="L26" s="232">
        <f t="shared" si="2"/>
        <v>1.9487839865996643</v>
      </c>
      <c r="M26" s="276">
        <f t="shared" si="3"/>
        <v>0.80028659966499127</v>
      </c>
      <c r="N26" s="155">
        <v>1.7002865996649912</v>
      </c>
    </row>
    <row r="27" spans="1:14" ht="15" thickBot="1" x14ac:dyDescent="0.35">
      <c r="A27" s="1"/>
      <c r="B27" s="1"/>
      <c r="C27" s="1"/>
      <c r="D27" s="1"/>
    </row>
    <row r="28" spans="1:14" ht="15" thickBot="1" x14ac:dyDescent="0.35">
      <c r="A28" s="315" t="s">
        <v>347</v>
      </c>
      <c r="B28" s="315"/>
      <c r="C28" s="315"/>
      <c r="D28" s="315"/>
      <c r="E28" s="315"/>
      <c r="F28" s="315"/>
      <c r="G28" s="315"/>
      <c r="H28" s="315"/>
      <c r="M28" s="310" t="s">
        <v>333</v>
      </c>
    </row>
    <row r="29" spans="1:14" x14ac:dyDescent="0.3">
      <c r="A29" s="318" t="s">
        <v>342</v>
      </c>
      <c r="B29" s="318"/>
      <c r="C29" s="318"/>
      <c r="D29" s="318"/>
      <c r="E29" s="318"/>
      <c r="F29" s="318"/>
      <c r="G29" s="318"/>
      <c r="H29" s="318"/>
      <c r="I29" s="134"/>
    </row>
    <row r="30" spans="1:14" x14ac:dyDescent="0.3">
      <c r="A30" s="317" t="s">
        <v>266</v>
      </c>
      <c r="B30" s="317"/>
      <c r="C30" s="317"/>
      <c r="D30" s="317"/>
      <c r="E30" s="317"/>
      <c r="F30" s="317"/>
      <c r="G30" s="317"/>
      <c r="H30" s="317"/>
    </row>
    <row r="31" spans="1:14" ht="19.2" customHeight="1" x14ac:dyDescent="0.3">
      <c r="B31" s="1"/>
      <c r="C31" s="1"/>
      <c r="D31" s="1"/>
      <c r="E31" s="1"/>
      <c r="F31" s="1"/>
    </row>
    <row r="32" spans="1:14" ht="19.2" customHeight="1" x14ac:dyDescent="0.3">
      <c r="B32" s="118" t="s">
        <v>215</v>
      </c>
      <c r="C32" s="118"/>
      <c r="D32" s="118"/>
      <c r="E32" s="130"/>
      <c r="F32" s="130"/>
    </row>
    <row r="33" spans="2:14" ht="18.600000000000001" customHeight="1" x14ac:dyDescent="0.3">
      <c r="B33" s="130"/>
      <c r="C33" s="130"/>
      <c r="D33" s="130"/>
      <c r="E33" s="121"/>
      <c r="F33" s="121"/>
    </row>
    <row r="34" spans="2:14" x14ac:dyDescent="0.3">
      <c r="B34" s="130"/>
      <c r="C34" s="130"/>
      <c r="D34" s="130"/>
      <c r="E34" s="148"/>
      <c r="F34" s="121"/>
    </row>
    <row r="37" spans="2:14" x14ac:dyDescent="0.3">
      <c r="B37" s="118"/>
      <c r="C37" s="118"/>
      <c r="D37" s="118"/>
    </row>
    <row r="38" spans="2:14" x14ac:dyDescent="0.3">
      <c r="I38" s="1"/>
    </row>
    <row r="39" spans="2:14" x14ac:dyDescent="0.3">
      <c r="H39" s="1"/>
      <c r="M39" s="1" t="s">
        <v>218</v>
      </c>
      <c r="N39" s="1"/>
    </row>
    <row r="53" spans="16:25" ht="15" thickBot="1" x14ac:dyDescent="0.35"/>
    <row r="54" spans="16:25" ht="15" thickBot="1" x14ac:dyDescent="0.35">
      <c r="P54" s="241" t="s">
        <v>188</v>
      </c>
      <c r="Q54" s="242" t="s">
        <v>186</v>
      </c>
      <c r="R54" s="243" t="s">
        <v>71</v>
      </c>
      <c r="V54" s="195" t="s">
        <v>188</v>
      </c>
      <c r="W54" s="233" t="s">
        <v>186</v>
      </c>
      <c r="X54" s="234" t="s">
        <v>71</v>
      </c>
    </row>
    <row r="55" spans="16:25" x14ac:dyDescent="0.3">
      <c r="P55" s="244" t="s">
        <v>274</v>
      </c>
      <c r="Q55" s="245"/>
      <c r="R55" s="246">
        <v>1.4672999999999999E-3</v>
      </c>
      <c r="V55" s="119" t="s">
        <v>274</v>
      </c>
      <c r="W55" s="145"/>
      <c r="X55" s="146">
        <v>2.0760000000000001E-5</v>
      </c>
    </row>
    <row r="56" spans="16:25" ht="15" thickBot="1" x14ac:dyDescent="0.35">
      <c r="P56" s="247" t="s">
        <v>275</v>
      </c>
      <c r="Q56" s="248">
        <v>0.64870000000000005</v>
      </c>
      <c r="R56" s="249"/>
      <c r="V56" s="120" t="s">
        <v>275</v>
      </c>
      <c r="W56" s="147">
        <v>0.74324000000000001</v>
      </c>
      <c r="X56" s="123"/>
    </row>
    <row r="60" spans="16:25" x14ac:dyDescent="0.3">
      <c r="Y60" s="82"/>
    </row>
  </sheetData>
  <mergeCells count="2">
    <mergeCell ref="A30:H30"/>
    <mergeCell ref="A29:H29"/>
  </mergeCells>
  <conditionalFormatting sqref="L2:L26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FF04-B15A-46AA-9D38-D76809796B50}">
  <dimension ref="A1:J17"/>
  <sheetViews>
    <sheetView zoomScale="80" zoomScaleNormal="80" workbookViewId="0">
      <selection activeCell="D16" sqref="D16"/>
    </sheetView>
  </sheetViews>
  <sheetFormatPr defaultRowHeight="14.4" x14ac:dyDescent="0.3"/>
  <cols>
    <col min="1" max="1" width="36.88671875" bestFit="1" customWidth="1"/>
    <col min="2" max="2" width="26.109375" bestFit="1" customWidth="1"/>
    <col min="3" max="3" width="35.77734375" bestFit="1" customWidth="1"/>
    <col min="4" max="4" width="82.77734375" bestFit="1" customWidth="1"/>
    <col min="6" max="6" width="43.5546875" bestFit="1" customWidth="1"/>
    <col min="7" max="7" width="18" bestFit="1" customWidth="1"/>
    <col min="8" max="8" width="11" bestFit="1" customWidth="1"/>
    <col min="9" max="9" width="8.77734375" bestFit="1" customWidth="1"/>
    <col min="10" max="10" width="12.109375" bestFit="1" customWidth="1"/>
  </cols>
  <sheetData>
    <row r="1" spans="1:10" ht="28.2" customHeight="1" thickBot="1" x14ac:dyDescent="0.35">
      <c r="A1" s="151" t="s">
        <v>26</v>
      </c>
      <c r="B1" s="152" t="s">
        <v>187</v>
      </c>
      <c r="C1" s="153" t="s">
        <v>210</v>
      </c>
      <c r="D1" s="151" t="s">
        <v>219</v>
      </c>
      <c r="F1" s="235" t="s">
        <v>273</v>
      </c>
      <c r="G1" s="236"/>
      <c r="H1" s="236"/>
      <c r="I1" s="236"/>
      <c r="J1" s="237"/>
    </row>
    <row r="2" spans="1:10" x14ac:dyDescent="0.3">
      <c r="A2" s="277" t="s">
        <v>352</v>
      </c>
      <c r="B2" s="278">
        <v>2.0826296743063932</v>
      </c>
      <c r="C2" s="227">
        <v>0.4</v>
      </c>
      <c r="D2" s="5" t="s">
        <v>221</v>
      </c>
      <c r="F2" s="77" t="s">
        <v>28</v>
      </c>
      <c r="G2" s="78">
        <v>1.2994000000000001</v>
      </c>
      <c r="H2" s="13" t="s">
        <v>29</v>
      </c>
      <c r="I2" s="13">
        <v>0.21571000000000001</v>
      </c>
      <c r="J2" s="53"/>
    </row>
    <row r="3" spans="1:10" x14ac:dyDescent="0.3">
      <c r="A3" s="277" t="s">
        <v>344</v>
      </c>
      <c r="B3" s="279">
        <v>4.1572815533980583</v>
      </c>
      <c r="C3" s="228">
        <v>0.2</v>
      </c>
      <c r="D3" s="5" t="s">
        <v>222</v>
      </c>
      <c r="F3" s="37"/>
      <c r="G3" s="16" t="s">
        <v>30</v>
      </c>
      <c r="H3" s="16">
        <v>6.024</v>
      </c>
      <c r="I3" s="16" t="s">
        <v>31</v>
      </c>
      <c r="J3" s="34">
        <v>9.4450999999999997E-4</v>
      </c>
    </row>
    <row r="4" spans="1:10" x14ac:dyDescent="0.3">
      <c r="A4" s="277" t="s">
        <v>138</v>
      </c>
      <c r="B4" s="279">
        <v>6.0804965959150978</v>
      </c>
      <c r="C4" s="228">
        <v>6</v>
      </c>
      <c r="D4" s="5" t="s">
        <v>226</v>
      </c>
      <c r="F4" s="79" t="s">
        <v>32</v>
      </c>
      <c r="G4" s="80">
        <v>-3.9047000000000001</v>
      </c>
      <c r="H4" s="16" t="s">
        <v>33</v>
      </c>
      <c r="I4" s="16">
        <v>1.2924</v>
      </c>
      <c r="J4" s="34"/>
    </row>
    <row r="5" spans="1:10" x14ac:dyDescent="0.3">
      <c r="A5" s="6" t="s">
        <v>11</v>
      </c>
      <c r="B5" s="279">
        <v>3.333796940194715</v>
      </c>
      <c r="C5" s="228">
        <v>0.2</v>
      </c>
      <c r="D5" s="5" t="s">
        <v>224</v>
      </c>
      <c r="F5" s="6" t="s">
        <v>34</v>
      </c>
      <c r="G5" s="16"/>
      <c r="H5" s="16"/>
      <c r="I5" s="16"/>
      <c r="J5" s="34"/>
    </row>
    <row r="6" spans="1:10" x14ac:dyDescent="0.3">
      <c r="A6" s="6" t="s">
        <v>12</v>
      </c>
      <c r="B6" s="279">
        <v>5.5509396636993067</v>
      </c>
      <c r="C6" s="228">
        <v>2</v>
      </c>
      <c r="D6" s="5" t="s">
        <v>223</v>
      </c>
      <c r="F6" s="6" t="s">
        <v>28</v>
      </c>
      <c r="G6" s="16" t="s">
        <v>125</v>
      </c>
      <c r="H6" s="16"/>
      <c r="I6" s="16"/>
      <c r="J6" s="34"/>
    </row>
    <row r="7" spans="1:10" x14ac:dyDescent="0.3">
      <c r="A7" s="6" t="s">
        <v>13</v>
      </c>
      <c r="B7" s="279">
        <v>5.560565533053115</v>
      </c>
      <c r="C7" s="228">
        <v>4</v>
      </c>
      <c r="D7" s="5" t="s">
        <v>220</v>
      </c>
      <c r="F7" s="6" t="s">
        <v>32</v>
      </c>
      <c r="G7" s="16" t="s">
        <v>126</v>
      </c>
      <c r="H7" s="16"/>
      <c r="I7" s="16"/>
      <c r="J7" s="34"/>
    </row>
    <row r="8" spans="1:10" x14ac:dyDescent="0.3">
      <c r="A8" s="6" t="s">
        <v>14</v>
      </c>
      <c r="B8" s="279">
        <v>5.5866018743491841</v>
      </c>
      <c r="C8" s="228">
        <v>1.5</v>
      </c>
      <c r="D8" s="5" t="s">
        <v>225</v>
      </c>
      <c r="F8" s="6" t="s">
        <v>35</v>
      </c>
      <c r="G8" s="16"/>
      <c r="H8" s="16"/>
      <c r="I8" s="16"/>
      <c r="J8" s="34"/>
    </row>
    <row r="9" spans="1:10" ht="15" thickBot="1" x14ac:dyDescent="0.35">
      <c r="A9" s="7" t="s">
        <v>27</v>
      </c>
      <c r="B9" s="280">
        <v>11.16030534351145</v>
      </c>
      <c r="C9" s="232">
        <v>11</v>
      </c>
      <c r="D9" s="9" t="s">
        <v>348</v>
      </c>
      <c r="F9" s="39" t="s">
        <v>36</v>
      </c>
      <c r="G9" s="40">
        <v>0.92635000000000001</v>
      </c>
      <c r="H9" s="16"/>
      <c r="I9" s="16"/>
      <c r="J9" s="34"/>
    </row>
    <row r="10" spans="1:10" ht="15" thickBot="1" x14ac:dyDescent="0.35">
      <c r="F10" s="39" t="s">
        <v>37</v>
      </c>
      <c r="G10" s="40">
        <v>0.85811999999999999</v>
      </c>
      <c r="H10" s="16"/>
      <c r="I10" s="16"/>
      <c r="J10" s="34"/>
    </row>
    <row r="11" spans="1:10" ht="19.8" customHeight="1" thickBot="1" x14ac:dyDescent="0.35">
      <c r="A11" s="195" t="s">
        <v>188</v>
      </c>
      <c r="B11" s="233" t="s">
        <v>186</v>
      </c>
      <c r="C11" s="234" t="s">
        <v>71</v>
      </c>
      <c r="D11" s="130"/>
      <c r="F11" s="6" t="s">
        <v>30</v>
      </c>
      <c r="G11" s="16">
        <v>6.024</v>
      </c>
      <c r="H11" s="16"/>
      <c r="I11" s="16"/>
      <c r="J11" s="34"/>
    </row>
    <row r="12" spans="1:10" ht="19.2" customHeight="1" x14ac:dyDescent="0.3">
      <c r="A12" s="119" t="s">
        <v>274</v>
      </c>
      <c r="B12" s="121"/>
      <c r="C12" s="122">
        <v>1.1508000000000001E-2</v>
      </c>
      <c r="D12" s="121"/>
      <c r="F12" s="6" t="s">
        <v>38</v>
      </c>
      <c r="G12" s="16">
        <v>9.4450999999999997E-4</v>
      </c>
      <c r="H12" s="16"/>
      <c r="I12" s="16"/>
      <c r="J12" s="34"/>
    </row>
    <row r="13" spans="1:10" ht="19.8" customHeight="1" thickBot="1" x14ac:dyDescent="0.35">
      <c r="A13" s="120" t="s">
        <v>275</v>
      </c>
      <c r="B13" s="124">
        <v>0.85031000000000001</v>
      </c>
      <c r="C13" s="123"/>
      <c r="D13" s="121"/>
      <c r="F13" s="7" t="s">
        <v>39</v>
      </c>
      <c r="G13" s="19">
        <v>1.1000000000000001E-3</v>
      </c>
      <c r="H13" s="19"/>
      <c r="I13" s="19"/>
      <c r="J13" s="36"/>
    </row>
    <row r="14" spans="1:10" ht="15" thickBot="1" x14ac:dyDescent="0.35">
      <c r="F14" s="1"/>
      <c r="G14" s="1"/>
      <c r="H14" s="1"/>
      <c r="I14" s="1"/>
      <c r="J14" s="1"/>
    </row>
    <row r="15" spans="1:10" ht="15" thickBot="1" x14ac:dyDescent="0.35">
      <c r="A15" s="118" t="s">
        <v>215</v>
      </c>
      <c r="F15" s="81" t="s">
        <v>124</v>
      </c>
      <c r="G15" s="68"/>
      <c r="H15" s="68"/>
      <c r="I15" s="68"/>
      <c r="J15" s="69">
        <v>2</v>
      </c>
    </row>
    <row r="16" spans="1:10" ht="15" thickBot="1" x14ac:dyDescent="0.35">
      <c r="F16" s="1"/>
      <c r="G16" s="1"/>
      <c r="H16" s="1"/>
      <c r="I16" s="1"/>
      <c r="J16" s="1"/>
    </row>
    <row r="17" spans="6:10" ht="15" thickBot="1" x14ac:dyDescent="0.35">
      <c r="F17" s="81" t="s">
        <v>127</v>
      </c>
      <c r="G17" s="68"/>
      <c r="H17" s="68"/>
      <c r="I17" s="68"/>
      <c r="J17" s="69">
        <v>0.7</v>
      </c>
    </row>
  </sheetData>
  <conditionalFormatting sqref="B2:B9">
    <cfRule type="colorScale" priority="2">
      <colorScale>
        <cfvo type="min"/>
        <cfvo type="max"/>
        <color rgb="FFFCFCFF"/>
        <color rgb="FFF8696B"/>
      </colorScale>
    </cfRule>
  </conditionalFormatting>
  <conditionalFormatting sqref="C2:C9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3325-9457-42D5-A469-5EB51928BBA4}">
  <dimension ref="A1:I33"/>
  <sheetViews>
    <sheetView zoomScale="80" zoomScaleNormal="80" workbookViewId="0">
      <selection activeCell="A20" sqref="A20"/>
    </sheetView>
  </sheetViews>
  <sheetFormatPr defaultRowHeight="14.4" x14ac:dyDescent="0.3"/>
  <cols>
    <col min="1" max="1" width="17.88671875" bestFit="1" customWidth="1"/>
    <col min="2" max="2" width="30.6640625" bestFit="1" customWidth="1"/>
    <col min="3" max="3" width="26.109375" bestFit="1" customWidth="1"/>
    <col min="4" max="4" width="23.88671875" bestFit="1" customWidth="1"/>
    <col min="5" max="5" width="36.77734375" bestFit="1" customWidth="1"/>
    <col min="6" max="6" width="24" bestFit="1" customWidth="1"/>
    <col min="7" max="7" width="23.33203125" bestFit="1" customWidth="1"/>
    <col min="9" max="9" width="13.5546875" bestFit="1" customWidth="1"/>
  </cols>
  <sheetData>
    <row r="1" spans="1:9" ht="29.4" customHeight="1" thickBot="1" x14ac:dyDescent="0.35">
      <c r="A1" s="152" t="s">
        <v>26</v>
      </c>
      <c r="B1" s="152" t="s">
        <v>207</v>
      </c>
      <c r="C1" s="195" t="s">
        <v>42</v>
      </c>
      <c r="D1" s="151" t="s">
        <v>44</v>
      </c>
      <c r="E1" s="152" t="s">
        <v>208</v>
      </c>
      <c r="F1" s="152" t="s">
        <v>47</v>
      </c>
      <c r="G1" s="151" t="s">
        <v>46</v>
      </c>
    </row>
    <row r="2" spans="1:9" x14ac:dyDescent="0.3">
      <c r="A2" s="22" t="s">
        <v>27</v>
      </c>
      <c r="B2" s="74">
        <v>11.797000763358778</v>
      </c>
      <c r="C2" s="28">
        <v>5</v>
      </c>
      <c r="D2" s="51">
        <f>C2*1000</f>
        <v>5000</v>
      </c>
      <c r="E2" s="71">
        <f>B2*D2</f>
        <v>58985.003816793891</v>
      </c>
      <c r="F2" s="264">
        <f>LOG10(E2)</f>
        <v>4.7707416118550459</v>
      </c>
      <c r="G2" s="14">
        <f>LOG10(D2)</f>
        <v>3.6989700043360187</v>
      </c>
      <c r="I2" s="31"/>
    </row>
    <row r="3" spans="1:9" x14ac:dyDescent="0.3">
      <c r="A3" s="23" t="s">
        <v>7</v>
      </c>
      <c r="B3" s="75">
        <v>10.176255846585594</v>
      </c>
      <c r="C3" s="29">
        <v>56000</v>
      </c>
      <c r="D3" s="50">
        <f t="shared" ref="D3:D31" si="0">C3*1000</f>
        <v>56000000</v>
      </c>
      <c r="E3" s="72">
        <f t="shared" ref="E3:E31" si="1">B3*D3</f>
        <v>569870327.40879321</v>
      </c>
      <c r="F3" s="265">
        <f t="shared" ref="F3:F31" si="2">LOG10(E3)</f>
        <v>8.7557760442731531</v>
      </c>
      <c r="G3" s="17">
        <f t="shared" ref="G3:G31" si="3">LOG10(D3)</f>
        <v>7.7481880270062007</v>
      </c>
      <c r="I3" s="31"/>
    </row>
    <row r="4" spans="1:9" x14ac:dyDescent="0.3">
      <c r="A4" s="23" t="s">
        <v>16</v>
      </c>
      <c r="B4" s="75">
        <v>6.1643709794988615</v>
      </c>
      <c r="C4" s="29">
        <v>2</v>
      </c>
      <c r="D4" s="50">
        <f t="shared" si="0"/>
        <v>2000</v>
      </c>
      <c r="E4" s="72">
        <f t="shared" si="1"/>
        <v>12328.741958997723</v>
      </c>
      <c r="F4" s="265">
        <f t="shared" si="2"/>
        <v>4.0909187628779691</v>
      </c>
      <c r="G4" s="17">
        <f t="shared" si="3"/>
        <v>3.3010299956639813</v>
      </c>
      <c r="I4" s="31"/>
    </row>
    <row r="5" spans="1:9" x14ac:dyDescent="0.3">
      <c r="A5" s="24" t="s">
        <v>5</v>
      </c>
      <c r="B5" s="75">
        <v>6.1229364127498664</v>
      </c>
      <c r="C5" s="29">
        <v>24</v>
      </c>
      <c r="D5" s="50">
        <f t="shared" si="0"/>
        <v>24000</v>
      </c>
      <c r="E5" s="72">
        <f t="shared" si="1"/>
        <v>146950.4739059968</v>
      </c>
      <c r="F5" s="265">
        <f t="shared" si="2"/>
        <v>5.1671709909831636</v>
      </c>
      <c r="G5" s="17">
        <f t="shared" si="3"/>
        <v>4.3802112417116064</v>
      </c>
      <c r="I5" s="31"/>
    </row>
    <row r="6" spans="1:9" x14ac:dyDescent="0.3">
      <c r="A6" s="23" t="s">
        <v>3</v>
      </c>
      <c r="B6" s="75">
        <v>5.8412566147859932</v>
      </c>
      <c r="C6" s="29">
        <v>370</v>
      </c>
      <c r="D6" s="50">
        <f t="shared" si="0"/>
        <v>370000</v>
      </c>
      <c r="E6" s="72">
        <f t="shared" si="1"/>
        <v>2161264.9474708177</v>
      </c>
      <c r="F6" s="265">
        <f t="shared" si="2"/>
        <v>6.3347080099056443</v>
      </c>
      <c r="G6" s="17">
        <f t="shared" si="3"/>
        <v>5.568201724066995</v>
      </c>
      <c r="I6" s="31"/>
    </row>
    <row r="7" spans="1:9" x14ac:dyDescent="0.3">
      <c r="A7" s="24" t="s">
        <v>15</v>
      </c>
      <c r="B7" s="75">
        <v>5.8365412535612551</v>
      </c>
      <c r="C7" s="29">
        <v>3500</v>
      </c>
      <c r="D7" s="50">
        <f t="shared" si="0"/>
        <v>3500000</v>
      </c>
      <c r="E7" s="72">
        <f t="shared" si="1"/>
        <v>20427894.387464393</v>
      </c>
      <c r="F7" s="265">
        <f t="shared" si="2"/>
        <v>7.3102236038799973</v>
      </c>
      <c r="G7" s="17">
        <f t="shared" si="3"/>
        <v>6.5440680443502757</v>
      </c>
      <c r="I7" s="31"/>
    </row>
    <row r="8" spans="1:9" x14ac:dyDescent="0.3">
      <c r="A8" s="24" t="s">
        <v>18</v>
      </c>
      <c r="B8" s="75">
        <v>5.4455994691710901</v>
      </c>
      <c r="C8" s="29">
        <v>100</v>
      </c>
      <c r="D8" s="50">
        <f t="shared" si="0"/>
        <v>100000</v>
      </c>
      <c r="E8" s="72">
        <f t="shared" si="1"/>
        <v>544559.94691710896</v>
      </c>
      <c r="F8" s="265">
        <f t="shared" si="2"/>
        <v>5.7360456952621659</v>
      </c>
      <c r="G8" s="17">
        <f t="shared" si="3"/>
        <v>5</v>
      </c>
      <c r="I8" s="31"/>
    </row>
    <row r="9" spans="1:9" x14ac:dyDescent="0.3">
      <c r="A9" s="24" t="s">
        <v>43</v>
      </c>
      <c r="B9" s="75">
        <v>5.2299795492000003</v>
      </c>
      <c r="C9" s="29">
        <v>800</v>
      </c>
      <c r="D9" s="50">
        <f t="shared" si="0"/>
        <v>800000</v>
      </c>
      <c r="E9" s="72">
        <f t="shared" si="1"/>
        <v>4183983.6393600004</v>
      </c>
      <c r="F9" s="265">
        <f t="shared" si="2"/>
        <v>6.621589977639915</v>
      </c>
      <c r="G9" s="17">
        <f t="shared" si="3"/>
        <v>5.9030899869919438</v>
      </c>
      <c r="I9" s="31"/>
    </row>
    <row r="10" spans="1:9" x14ac:dyDescent="0.3">
      <c r="A10" s="24" t="s">
        <v>2</v>
      </c>
      <c r="B10" s="75">
        <v>5.2053231825114388</v>
      </c>
      <c r="C10" s="29">
        <v>4800</v>
      </c>
      <c r="D10" s="50">
        <f t="shared" si="0"/>
        <v>4800000</v>
      </c>
      <c r="E10" s="72">
        <f t="shared" si="1"/>
        <v>24985551.276054908</v>
      </c>
      <c r="F10" s="265">
        <f t="shared" si="2"/>
        <v>7.3976889360682758</v>
      </c>
      <c r="G10" s="17">
        <f t="shared" si="3"/>
        <v>6.6812412373755876</v>
      </c>
      <c r="I10" s="31"/>
    </row>
    <row r="11" spans="1:9" x14ac:dyDescent="0.3">
      <c r="A11" s="25" t="s">
        <v>8</v>
      </c>
      <c r="B11" s="75">
        <v>5.1962972767320785</v>
      </c>
      <c r="C11" s="29">
        <v>15</v>
      </c>
      <c r="D11" s="50">
        <f t="shared" si="0"/>
        <v>15000</v>
      </c>
      <c r="E11" s="72">
        <f t="shared" si="1"/>
        <v>77944.459150981173</v>
      </c>
      <c r="F11" s="265">
        <f t="shared" si="2"/>
        <v>4.8917852478676114</v>
      </c>
      <c r="G11" s="17">
        <f t="shared" si="3"/>
        <v>4.1760912590556813</v>
      </c>
      <c r="I11" s="31"/>
    </row>
    <row r="12" spans="1:9" x14ac:dyDescent="0.3">
      <c r="A12" s="24" t="s">
        <v>6</v>
      </c>
      <c r="B12" s="75">
        <v>4.5731173805601335</v>
      </c>
      <c r="C12" s="29">
        <v>1</v>
      </c>
      <c r="D12" s="50">
        <f t="shared" si="0"/>
        <v>1000</v>
      </c>
      <c r="E12" s="72">
        <f t="shared" si="1"/>
        <v>4573.1173805601338</v>
      </c>
      <c r="F12" s="265">
        <f t="shared" si="2"/>
        <v>3.6602123487839857</v>
      </c>
      <c r="G12" s="17">
        <f t="shared" si="3"/>
        <v>3</v>
      </c>
      <c r="I12" s="31"/>
    </row>
    <row r="13" spans="1:9" x14ac:dyDescent="0.3">
      <c r="A13" s="26" t="s">
        <v>14</v>
      </c>
      <c r="B13" s="75">
        <v>4.5545304755293303</v>
      </c>
      <c r="C13" s="29">
        <v>15</v>
      </c>
      <c r="D13" s="50">
        <f t="shared" si="0"/>
        <v>15000</v>
      </c>
      <c r="E13" s="72">
        <f t="shared" si="1"/>
        <v>68317.957132939948</v>
      </c>
      <c r="F13" s="265">
        <f t="shared" si="2"/>
        <v>4.8345348714520835</v>
      </c>
      <c r="G13" s="17">
        <f t="shared" si="3"/>
        <v>4.1760912590556813</v>
      </c>
      <c r="I13" s="31"/>
    </row>
    <row r="14" spans="1:9" x14ac:dyDescent="0.3">
      <c r="A14" s="26" t="s">
        <v>13</v>
      </c>
      <c r="B14" s="75">
        <v>4.5206988536492183</v>
      </c>
      <c r="C14" s="29">
        <v>0.5</v>
      </c>
      <c r="D14" s="50">
        <f t="shared" si="0"/>
        <v>500</v>
      </c>
      <c r="E14" s="72">
        <f t="shared" si="1"/>
        <v>2260.3494268246091</v>
      </c>
      <c r="F14" s="265">
        <f t="shared" si="2"/>
        <v>3.3541755818072838</v>
      </c>
      <c r="G14" s="17">
        <f t="shared" si="3"/>
        <v>2.6989700043360187</v>
      </c>
      <c r="I14" s="31"/>
    </row>
    <row r="15" spans="1:9" x14ac:dyDescent="0.3">
      <c r="A15" s="26" t="s">
        <v>12</v>
      </c>
      <c r="B15" s="75">
        <v>4.5081909990108802</v>
      </c>
      <c r="C15" s="29">
        <v>5000</v>
      </c>
      <c r="D15" s="50">
        <f t="shared" si="0"/>
        <v>5000000</v>
      </c>
      <c r="E15" s="72">
        <f t="shared" si="1"/>
        <v>22540954.995054401</v>
      </c>
      <c r="F15" s="265">
        <f t="shared" si="2"/>
        <v>7.3529723119006993</v>
      </c>
      <c r="G15" s="17">
        <f t="shared" si="3"/>
        <v>6.6989700043360187</v>
      </c>
      <c r="I15" s="31"/>
    </row>
    <row r="16" spans="1:9" x14ac:dyDescent="0.3">
      <c r="A16" s="24" t="s">
        <v>10</v>
      </c>
      <c r="B16" s="75">
        <v>4.3686719382504302</v>
      </c>
      <c r="C16" s="29">
        <v>7700</v>
      </c>
      <c r="D16" s="50">
        <f t="shared" si="0"/>
        <v>7700000</v>
      </c>
      <c r="E16" s="72">
        <f t="shared" si="1"/>
        <v>33638773.924528316</v>
      </c>
      <c r="F16" s="265">
        <f t="shared" si="2"/>
        <v>7.5268401581271949</v>
      </c>
      <c r="G16" s="17">
        <f t="shared" si="3"/>
        <v>6.8864907251724823</v>
      </c>
      <c r="I16" s="31"/>
    </row>
    <row r="17" spans="1:9" x14ac:dyDescent="0.3">
      <c r="A17" s="24" t="s">
        <v>19</v>
      </c>
      <c r="B17" s="75">
        <v>3.7532145384842233</v>
      </c>
      <c r="C17" s="29">
        <v>90</v>
      </c>
      <c r="D17" s="50">
        <f t="shared" si="0"/>
        <v>90000</v>
      </c>
      <c r="E17" s="72">
        <f t="shared" si="1"/>
        <v>337789.30846358009</v>
      </c>
      <c r="F17" s="265">
        <f t="shared" si="2"/>
        <v>5.5286458993831467</v>
      </c>
      <c r="G17" s="17">
        <f t="shared" si="3"/>
        <v>4.9542425094393252</v>
      </c>
      <c r="I17" s="31"/>
    </row>
    <row r="18" spans="1:9" x14ac:dyDescent="0.3">
      <c r="A18" s="24" t="s">
        <v>24</v>
      </c>
      <c r="B18" s="75">
        <v>3.0854689161554205</v>
      </c>
      <c r="C18" s="29">
        <v>20</v>
      </c>
      <c r="D18" s="50">
        <f t="shared" si="0"/>
        <v>20000</v>
      </c>
      <c r="E18" s="72">
        <f t="shared" si="1"/>
        <v>61709.378323108409</v>
      </c>
      <c r="F18" s="265">
        <f t="shared" si="2"/>
        <v>4.7903511712368863</v>
      </c>
      <c r="G18" s="17">
        <f t="shared" si="3"/>
        <v>4.3010299956639813</v>
      </c>
      <c r="I18" s="31"/>
    </row>
    <row r="19" spans="1:9" x14ac:dyDescent="0.3">
      <c r="A19" s="24" t="s">
        <v>4</v>
      </c>
      <c r="B19" s="75">
        <v>2.8633625</v>
      </c>
      <c r="C19" s="29">
        <v>0.5</v>
      </c>
      <c r="D19" s="50">
        <f t="shared" si="0"/>
        <v>500</v>
      </c>
      <c r="E19" s="72">
        <f t="shared" si="1"/>
        <v>1431.6812500000001</v>
      </c>
      <c r="F19" s="265">
        <f t="shared" si="2"/>
        <v>3.1558463372629215</v>
      </c>
      <c r="G19" s="17">
        <f t="shared" si="3"/>
        <v>2.6989700043360187</v>
      </c>
      <c r="I19" s="31"/>
    </row>
    <row r="20" spans="1:9" x14ac:dyDescent="0.3">
      <c r="A20" s="25" t="s">
        <v>343</v>
      </c>
      <c r="B20" s="75">
        <v>2.6972716504854377</v>
      </c>
      <c r="C20" s="29">
        <v>1</v>
      </c>
      <c r="D20" s="50">
        <f t="shared" si="0"/>
        <v>1000</v>
      </c>
      <c r="E20" s="72">
        <f t="shared" si="1"/>
        <v>2697.2716504854379</v>
      </c>
      <c r="F20" s="265">
        <f t="shared" si="2"/>
        <v>3.4309246877824258</v>
      </c>
      <c r="G20" s="17">
        <f t="shared" si="3"/>
        <v>3</v>
      </c>
      <c r="I20" s="31"/>
    </row>
    <row r="21" spans="1:9" x14ac:dyDescent="0.3">
      <c r="A21" s="23" t="s">
        <v>23</v>
      </c>
      <c r="B21" s="75">
        <v>2.5180924489795933</v>
      </c>
      <c r="C21" s="29">
        <v>3000</v>
      </c>
      <c r="D21" s="50">
        <f t="shared" si="0"/>
        <v>3000000</v>
      </c>
      <c r="E21" s="72">
        <f t="shared" si="1"/>
        <v>7554277.3469387796</v>
      </c>
      <c r="F21" s="265">
        <f t="shared" si="2"/>
        <v>6.8781929254258403</v>
      </c>
      <c r="G21" s="17">
        <f t="shared" si="3"/>
        <v>6.4771212547196626</v>
      </c>
      <c r="I21" s="31"/>
    </row>
    <row r="22" spans="1:9" x14ac:dyDescent="0.3">
      <c r="A22" s="24" t="s">
        <v>22</v>
      </c>
      <c r="B22" s="75">
        <v>2.0512909640287784</v>
      </c>
      <c r="C22" s="29">
        <v>0.3</v>
      </c>
      <c r="D22" s="50">
        <f t="shared" si="0"/>
        <v>300</v>
      </c>
      <c r="E22" s="72">
        <f t="shared" si="1"/>
        <v>615.38728920863355</v>
      </c>
      <c r="F22" s="265">
        <f t="shared" si="2"/>
        <v>2.7891485216749095</v>
      </c>
      <c r="G22" s="17">
        <f t="shared" si="3"/>
        <v>2.4771212547196626</v>
      </c>
      <c r="I22" s="31"/>
    </row>
    <row r="23" spans="1:9" x14ac:dyDescent="0.3">
      <c r="A23" s="23" t="s">
        <v>21</v>
      </c>
      <c r="B23" s="75">
        <v>1.7435752587017868</v>
      </c>
      <c r="C23" s="29">
        <v>150</v>
      </c>
      <c r="D23" s="50">
        <f t="shared" si="0"/>
        <v>150000</v>
      </c>
      <c r="E23" s="72">
        <f t="shared" si="1"/>
        <v>261536.28880526801</v>
      </c>
      <c r="F23" s="265">
        <f t="shared" si="2"/>
        <v>5.4175319568149982</v>
      </c>
      <c r="G23" s="17">
        <f t="shared" si="3"/>
        <v>5.1760912590556813</v>
      </c>
      <c r="I23" s="31"/>
    </row>
    <row r="24" spans="1:9" x14ac:dyDescent="0.3">
      <c r="A24" s="23" t="s">
        <v>1</v>
      </c>
      <c r="B24" s="75">
        <v>1.6343962118126283</v>
      </c>
      <c r="C24" s="29">
        <v>7600</v>
      </c>
      <c r="D24" s="50">
        <f t="shared" si="0"/>
        <v>7600000</v>
      </c>
      <c r="E24" s="72">
        <f t="shared" si="1"/>
        <v>12421411.209775975</v>
      </c>
      <c r="F24" s="265">
        <f t="shared" si="2"/>
        <v>7.0941709393028951</v>
      </c>
      <c r="G24" s="17">
        <f t="shared" si="3"/>
        <v>6.8808135922807914</v>
      </c>
      <c r="I24" s="31"/>
    </row>
    <row r="25" spans="1:9" x14ac:dyDescent="0.3">
      <c r="A25" s="26" t="s">
        <v>11</v>
      </c>
      <c r="B25" s="75">
        <v>1.6272357440890131</v>
      </c>
      <c r="C25" s="29">
        <v>0.3</v>
      </c>
      <c r="D25" s="50">
        <f t="shared" si="0"/>
        <v>300</v>
      </c>
      <c r="E25" s="72">
        <f t="shared" si="1"/>
        <v>488.1707232267039</v>
      </c>
      <c r="F25" s="265">
        <f t="shared" si="2"/>
        <v>2.6885717301767258</v>
      </c>
      <c r="G25" s="17">
        <f t="shared" si="3"/>
        <v>2.4771212547196626</v>
      </c>
      <c r="I25" s="31"/>
    </row>
    <row r="26" spans="1:9" x14ac:dyDescent="0.3">
      <c r="A26" s="24" t="s">
        <v>9</v>
      </c>
      <c r="B26" s="75">
        <v>1.1962637008153136</v>
      </c>
      <c r="C26" s="29">
        <v>14000</v>
      </c>
      <c r="D26" s="50">
        <f t="shared" si="0"/>
        <v>14000000</v>
      </c>
      <c r="E26" s="72">
        <f t="shared" si="1"/>
        <v>16747691.811414391</v>
      </c>
      <c r="F26" s="265">
        <f t="shared" si="2"/>
        <v>7.2239549604689177</v>
      </c>
      <c r="G26" s="17">
        <f t="shared" si="3"/>
        <v>7.1461280356782382</v>
      </c>
      <c r="I26" s="31"/>
    </row>
    <row r="27" spans="1:9" x14ac:dyDescent="0.3">
      <c r="A27" s="24" t="s">
        <v>20</v>
      </c>
      <c r="B27" s="75">
        <v>1.1610378606615057</v>
      </c>
      <c r="C27" s="29">
        <v>300</v>
      </c>
      <c r="D27" s="50">
        <f t="shared" si="0"/>
        <v>300000</v>
      </c>
      <c r="E27" s="72">
        <f t="shared" si="1"/>
        <v>348311.35819845169</v>
      </c>
      <c r="F27" s="265">
        <f t="shared" si="2"/>
        <v>5.5419676367392681</v>
      </c>
      <c r="G27" s="17">
        <f t="shared" si="3"/>
        <v>5.4771212547196626</v>
      </c>
      <c r="I27" s="31"/>
    </row>
    <row r="28" spans="1:9" x14ac:dyDescent="0.3">
      <c r="A28" s="24" t="s">
        <v>25</v>
      </c>
      <c r="B28" s="75">
        <v>0.8732649166151949</v>
      </c>
      <c r="C28" s="29">
        <v>7000</v>
      </c>
      <c r="D28" s="50">
        <f t="shared" si="0"/>
        <v>7000000</v>
      </c>
      <c r="E28" s="72">
        <f t="shared" si="1"/>
        <v>6112854.4163063644</v>
      </c>
      <c r="F28" s="265">
        <f t="shared" si="2"/>
        <v>6.7862440527589127</v>
      </c>
      <c r="G28" s="17">
        <f t="shared" si="3"/>
        <v>6.8450980400142569</v>
      </c>
      <c r="I28" s="31"/>
    </row>
    <row r="29" spans="1:9" x14ac:dyDescent="0.3">
      <c r="A29" s="23" t="s">
        <v>0</v>
      </c>
      <c r="B29" s="75">
        <v>0.82299540540540561</v>
      </c>
      <c r="C29" s="29">
        <v>1</v>
      </c>
      <c r="D29" s="50">
        <f t="shared" si="0"/>
        <v>1000</v>
      </c>
      <c r="E29" s="72">
        <f t="shared" si="1"/>
        <v>822.99540540540556</v>
      </c>
      <c r="F29" s="265">
        <f t="shared" si="2"/>
        <v>2.9153974106525506</v>
      </c>
      <c r="G29" s="17">
        <f t="shared" si="3"/>
        <v>3</v>
      </c>
      <c r="I29" s="31"/>
    </row>
    <row r="30" spans="1:9" x14ac:dyDescent="0.3">
      <c r="A30" s="24" t="s">
        <v>17</v>
      </c>
      <c r="B30" s="75">
        <v>0.37452162447257398</v>
      </c>
      <c r="C30" s="29">
        <v>0.5</v>
      </c>
      <c r="D30" s="50">
        <f t="shared" si="0"/>
        <v>500</v>
      </c>
      <c r="E30" s="72">
        <f t="shared" si="1"/>
        <v>187.26081223628699</v>
      </c>
      <c r="F30" s="265">
        <f t="shared" si="2"/>
        <v>2.2724469027880154</v>
      </c>
      <c r="G30" s="17">
        <f t="shared" si="3"/>
        <v>2.6989700043360187</v>
      </c>
      <c r="I30" s="31"/>
    </row>
    <row r="31" spans="1:9" ht="15" thickBot="1" x14ac:dyDescent="0.35">
      <c r="A31" s="27" t="s">
        <v>351</v>
      </c>
      <c r="B31" s="76">
        <v>1.4689987937275273E-3</v>
      </c>
      <c r="C31" s="30">
        <v>2</v>
      </c>
      <c r="D31" s="52">
        <f t="shared" si="0"/>
        <v>2000</v>
      </c>
      <c r="E31" s="73">
        <f t="shared" si="1"/>
        <v>2.9379975874550546</v>
      </c>
      <c r="F31" s="266">
        <f t="shared" si="2"/>
        <v>0.46805143483225425</v>
      </c>
      <c r="G31" s="20">
        <f t="shared" si="3"/>
        <v>3.3010299956639813</v>
      </c>
      <c r="I31" s="31"/>
    </row>
    <row r="32" spans="1:9" x14ac:dyDescent="0.3">
      <c r="I32" s="31"/>
    </row>
    <row r="33" spans="1:1" x14ac:dyDescent="0.3">
      <c r="A33" s="118" t="s">
        <v>217</v>
      </c>
    </row>
  </sheetData>
  <sortState xmlns:xlrd2="http://schemas.microsoft.com/office/spreadsheetml/2017/richdata2" ref="A2:C31">
    <sortCondition descending="1" ref="B2:B31"/>
  </sortState>
  <conditionalFormatting sqref="F2:F31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5440F-3C2C-4141-90C6-D4CA25AE97C7}">
  <dimension ref="A1:AM56"/>
  <sheetViews>
    <sheetView topLeftCell="G1" zoomScale="80" zoomScaleNormal="80" workbookViewId="0">
      <selection activeCell="B20" sqref="B20"/>
    </sheetView>
  </sheetViews>
  <sheetFormatPr defaultRowHeight="14.4" x14ac:dyDescent="0.3"/>
  <cols>
    <col min="1" max="1" width="7.88671875" customWidth="1"/>
    <col min="2" max="2" width="17.88671875" bestFit="1" customWidth="1"/>
    <col min="3" max="3" width="35.77734375" bestFit="1" customWidth="1"/>
    <col min="4" max="4" width="15.77734375" bestFit="1" customWidth="1"/>
    <col min="5" max="5" width="14.6640625" bestFit="1" customWidth="1"/>
    <col min="6" max="6" width="30.6640625" bestFit="1" customWidth="1"/>
    <col min="7" max="7" width="19" bestFit="1" customWidth="1"/>
    <col min="8" max="8" width="22.88671875" bestFit="1" customWidth="1"/>
    <col min="27" max="27" width="35" bestFit="1" customWidth="1"/>
    <col min="28" max="28" width="23.44140625" bestFit="1" customWidth="1"/>
    <col min="29" max="29" width="15.5546875" bestFit="1" customWidth="1"/>
  </cols>
  <sheetData>
    <row r="1" spans="1:39" ht="29.4" customHeight="1" thickBot="1" x14ac:dyDescent="0.35">
      <c r="A1" s="151" t="s">
        <v>41</v>
      </c>
      <c r="B1" s="152" t="s">
        <v>26</v>
      </c>
      <c r="C1" s="151" t="s">
        <v>212</v>
      </c>
      <c r="D1" s="151" t="s">
        <v>76</v>
      </c>
      <c r="E1" s="151" t="s">
        <v>77</v>
      </c>
      <c r="F1" s="151" t="s">
        <v>213</v>
      </c>
      <c r="G1" s="152" t="s">
        <v>45</v>
      </c>
      <c r="H1" s="151" t="s">
        <v>78</v>
      </c>
      <c r="AA1" t="s">
        <v>324</v>
      </c>
      <c r="AM1" t="s">
        <v>334</v>
      </c>
    </row>
    <row r="2" spans="1:39" x14ac:dyDescent="0.3">
      <c r="A2" s="2" t="s">
        <v>74</v>
      </c>
      <c r="B2" s="22" t="s">
        <v>27</v>
      </c>
      <c r="C2" s="74">
        <v>11.797000763358778</v>
      </c>
      <c r="D2" s="28">
        <v>5</v>
      </c>
      <c r="E2" s="28">
        <f>D2*1000</f>
        <v>5000</v>
      </c>
      <c r="F2" s="71">
        <f>C2*E2</f>
        <v>58985.003816793891</v>
      </c>
      <c r="G2" s="264">
        <f>LOG10(F2)</f>
        <v>4.7707416118550459</v>
      </c>
      <c r="H2" s="14">
        <f>LOG10(E2)</f>
        <v>3.6989700043360187</v>
      </c>
    </row>
    <row r="3" spans="1:39" x14ac:dyDescent="0.3">
      <c r="A3" s="2" t="s">
        <v>74</v>
      </c>
      <c r="B3" s="23" t="s">
        <v>7</v>
      </c>
      <c r="C3" s="75">
        <v>10.176255846585594</v>
      </c>
      <c r="D3" s="29">
        <v>56000</v>
      </c>
      <c r="E3" s="29">
        <f t="shared" ref="E3:E31" si="0">D3*1000</f>
        <v>56000000</v>
      </c>
      <c r="F3" s="72">
        <f t="shared" ref="F3:F31" si="1">C3*E3</f>
        <v>569870327.40879321</v>
      </c>
      <c r="G3" s="265">
        <f t="shared" ref="G3:G31" si="2">LOG10(F3)</f>
        <v>8.7557760442731531</v>
      </c>
      <c r="H3" s="17">
        <f t="shared" ref="H3:H31" si="3">LOG10(E3)</f>
        <v>7.7481880270062007</v>
      </c>
    </row>
    <row r="4" spans="1:39" x14ac:dyDescent="0.3">
      <c r="A4" s="2" t="s">
        <v>74</v>
      </c>
      <c r="B4" s="23" t="s">
        <v>16</v>
      </c>
      <c r="C4" s="75">
        <v>6.1643709794988615</v>
      </c>
      <c r="D4" s="29">
        <v>2</v>
      </c>
      <c r="E4" s="29">
        <f t="shared" si="0"/>
        <v>2000</v>
      </c>
      <c r="F4" s="72">
        <f t="shared" si="1"/>
        <v>12328.741958997723</v>
      </c>
      <c r="G4" s="265">
        <f t="shared" si="2"/>
        <v>4.0909187628779691</v>
      </c>
      <c r="H4" s="17">
        <f t="shared" si="3"/>
        <v>3.3010299956639813</v>
      </c>
    </row>
    <row r="5" spans="1:39" x14ac:dyDescent="0.3">
      <c r="A5" s="2" t="s">
        <v>74</v>
      </c>
      <c r="B5" s="24" t="s">
        <v>5</v>
      </c>
      <c r="C5" s="75">
        <v>6.1229364127498664</v>
      </c>
      <c r="D5" s="29">
        <v>24</v>
      </c>
      <c r="E5" s="29">
        <f t="shared" si="0"/>
        <v>24000</v>
      </c>
      <c r="F5" s="72">
        <f t="shared" si="1"/>
        <v>146950.4739059968</v>
      </c>
      <c r="G5" s="265">
        <f t="shared" si="2"/>
        <v>5.1671709909831636</v>
      </c>
      <c r="H5" s="17">
        <f t="shared" si="3"/>
        <v>4.3802112417116064</v>
      </c>
    </row>
    <row r="6" spans="1:39" x14ac:dyDescent="0.3">
      <c r="A6" s="2" t="s">
        <v>74</v>
      </c>
      <c r="B6" s="23" t="s">
        <v>3</v>
      </c>
      <c r="C6" s="75">
        <v>5.8412566147859932</v>
      </c>
      <c r="D6" s="29">
        <v>370</v>
      </c>
      <c r="E6" s="29">
        <f t="shared" si="0"/>
        <v>370000</v>
      </c>
      <c r="F6" s="72">
        <f t="shared" si="1"/>
        <v>2161264.9474708177</v>
      </c>
      <c r="G6" s="265">
        <f t="shared" si="2"/>
        <v>6.3347080099056443</v>
      </c>
      <c r="H6" s="17">
        <f t="shared" si="3"/>
        <v>5.568201724066995</v>
      </c>
    </row>
    <row r="7" spans="1:39" x14ac:dyDescent="0.3">
      <c r="A7" s="2" t="s">
        <v>74</v>
      </c>
      <c r="B7" s="24" t="s">
        <v>15</v>
      </c>
      <c r="C7" s="75">
        <v>5.8365412535612551</v>
      </c>
      <c r="D7" s="29">
        <v>3500</v>
      </c>
      <c r="E7" s="29">
        <f t="shared" si="0"/>
        <v>3500000</v>
      </c>
      <c r="F7" s="72">
        <f t="shared" si="1"/>
        <v>20427894.387464393</v>
      </c>
      <c r="G7" s="265">
        <f t="shared" si="2"/>
        <v>7.3102236038799973</v>
      </c>
      <c r="H7" s="17">
        <f t="shared" si="3"/>
        <v>6.5440680443502757</v>
      </c>
    </row>
    <row r="8" spans="1:39" x14ac:dyDescent="0.3">
      <c r="A8" s="2" t="s">
        <v>74</v>
      </c>
      <c r="B8" s="24" t="s">
        <v>18</v>
      </c>
      <c r="C8" s="75">
        <v>5.4455994691710901</v>
      </c>
      <c r="D8" s="29">
        <v>100</v>
      </c>
      <c r="E8" s="29">
        <f t="shared" si="0"/>
        <v>100000</v>
      </c>
      <c r="F8" s="72">
        <f t="shared" si="1"/>
        <v>544559.94691710896</v>
      </c>
      <c r="G8" s="265">
        <f t="shared" si="2"/>
        <v>5.7360456952621659</v>
      </c>
      <c r="H8" s="17">
        <f t="shared" si="3"/>
        <v>5</v>
      </c>
    </row>
    <row r="9" spans="1:39" x14ac:dyDescent="0.3">
      <c r="A9" s="2" t="s">
        <v>74</v>
      </c>
      <c r="B9" s="23" t="s">
        <v>43</v>
      </c>
      <c r="C9" s="75">
        <v>5.2299795492000003</v>
      </c>
      <c r="D9" s="29">
        <v>800</v>
      </c>
      <c r="E9" s="29">
        <f t="shared" si="0"/>
        <v>800000</v>
      </c>
      <c r="F9" s="72">
        <f t="shared" si="1"/>
        <v>4183983.6393600004</v>
      </c>
      <c r="G9" s="265">
        <f t="shared" si="2"/>
        <v>6.621589977639915</v>
      </c>
      <c r="H9" s="17">
        <f t="shared" si="3"/>
        <v>5.9030899869919438</v>
      </c>
    </row>
    <row r="10" spans="1:39" x14ac:dyDescent="0.3">
      <c r="A10" s="2" t="s">
        <v>74</v>
      </c>
      <c r="B10" s="24" t="s">
        <v>2</v>
      </c>
      <c r="C10" s="75">
        <v>5.2053231825114388</v>
      </c>
      <c r="D10" s="29">
        <v>4800</v>
      </c>
      <c r="E10" s="29">
        <f t="shared" si="0"/>
        <v>4800000</v>
      </c>
      <c r="F10" s="72">
        <f t="shared" si="1"/>
        <v>24985551.276054908</v>
      </c>
      <c r="G10" s="265">
        <f t="shared" si="2"/>
        <v>7.3976889360682758</v>
      </c>
      <c r="H10" s="17">
        <f t="shared" si="3"/>
        <v>6.6812412373755876</v>
      </c>
    </row>
    <row r="11" spans="1:39" x14ac:dyDescent="0.3">
      <c r="A11" s="2" t="s">
        <v>74</v>
      </c>
      <c r="B11" s="25" t="s">
        <v>8</v>
      </c>
      <c r="C11" s="75">
        <v>5.1962972767320785</v>
      </c>
      <c r="D11" s="29">
        <v>15</v>
      </c>
      <c r="E11" s="29">
        <f t="shared" si="0"/>
        <v>15000</v>
      </c>
      <c r="F11" s="72">
        <f t="shared" si="1"/>
        <v>77944.459150981173</v>
      </c>
      <c r="G11" s="265">
        <f t="shared" si="2"/>
        <v>4.8917852478676114</v>
      </c>
      <c r="H11" s="17">
        <f t="shared" si="3"/>
        <v>4.1760912590556813</v>
      </c>
    </row>
    <row r="12" spans="1:39" x14ac:dyDescent="0.3">
      <c r="A12" s="2" t="s">
        <v>74</v>
      </c>
      <c r="B12" s="24" t="s">
        <v>6</v>
      </c>
      <c r="C12" s="75">
        <v>4.5731173805601335</v>
      </c>
      <c r="D12" s="29">
        <v>1</v>
      </c>
      <c r="E12" s="29">
        <f t="shared" si="0"/>
        <v>1000</v>
      </c>
      <c r="F12" s="72">
        <f t="shared" si="1"/>
        <v>4573.1173805601338</v>
      </c>
      <c r="G12" s="265">
        <f t="shared" si="2"/>
        <v>3.6602123487839857</v>
      </c>
      <c r="H12" s="17">
        <f t="shared" si="3"/>
        <v>3</v>
      </c>
    </row>
    <row r="13" spans="1:39" x14ac:dyDescent="0.3">
      <c r="A13" s="2" t="s">
        <v>74</v>
      </c>
      <c r="B13" s="26" t="s">
        <v>14</v>
      </c>
      <c r="C13" s="75">
        <v>4.5545304755293303</v>
      </c>
      <c r="D13" s="29">
        <v>15</v>
      </c>
      <c r="E13" s="29">
        <f t="shared" si="0"/>
        <v>15000</v>
      </c>
      <c r="F13" s="72">
        <f t="shared" si="1"/>
        <v>68317.957132939948</v>
      </c>
      <c r="G13" s="265">
        <f t="shared" si="2"/>
        <v>4.8345348714520835</v>
      </c>
      <c r="H13" s="17">
        <f t="shared" si="3"/>
        <v>4.1760912590556813</v>
      </c>
    </row>
    <row r="14" spans="1:39" x14ac:dyDescent="0.3">
      <c r="A14" s="2" t="s">
        <v>74</v>
      </c>
      <c r="B14" s="26" t="s">
        <v>13</v>
      </c>
      <c r="C14" s="75">
        <v>4.5206988536492183</v>
      </c>
      <c r="D14" s="29">
        <v>0.5</v>
      </c>
      <c r="E14" s="29">
        <f t="shared" si="0"/>
        <v>500</v>
      </c>
      <c r="F14" s="72">
        <f t="shared" si="1"/>
        <v>2260.3494268246091</v>
      </c>
      <c r="G14" s="265">
        <f t="shared" si="2"/>
        <v>3.3541755818072838</v>
      </c>
      <c r="H14" s="17">
        <f t="shared" si="3"/>
        <v>2.6989700043360187</v>
      </c>
    </row>
    <row r="15" spans="1:39" x14ac:dyDescent="0.3">
      <c r="A15" s="2" t="s">
        <v>74</v>
      </c>
      <c r="B15" s="26" t="s">
        <v>12</v>
      </c>
      <c r="C15" s="75">
        <v>4.5081909990108802</v>
      </c>
      <c r="D15" s="29">
        <v>5000</v>
      </c>
      <c r="E15" s="29">
        <f t="shared" si="0"/>
        <v>5000000</v>
      </c>
      <c r="F15" s="72">
        <f t="shared" si="1"/>
        <v>22540954.995054401</v>
      </c>
      <c r="G15" s="265">
        <f t="shared" si="2"/>
        <v>7.3529723119006993</v>
      </c>
      <c r="H15" s="17">
        <f t="shared" si="3"/>
        <v>6.6989700043360187</v>
      </c>
    </row>
    <row r="16" spans="1:39" x14ac:dyDescent="0.3">
      <c r="A16" s="2" t="s">
        <v>74</v>
      </c>
      <c r="B16" s="24" t="s">
        <v>10</v>
      </c>
      <c r="C16" s="75">
        <v>4.3686719382504302</v>
      </c>
      <c r="D16" s="29">
        <v>7700</v>
      </c>
      <c r="E16" s="29">
        <f t="shared" si="0"/>
        <v>7700000</v>
      </c>
      <c r="F16" s="72">
        <f t="shared" si="1"/>
        <v>33638773.924528316</v>
      </c>
      <c r="G16" s="265">
        <f t="shared" si="2"/>
        <v>7.5268401581271949</v>
      </c>
      <c r="H16" s="17">
        <f t="shared" si="3"/>
        <v>6.8864907251724823</v>
      </c>
    </row>
    <row r="17" spans="1:8" x14ac:dyDescent="0.3">
      <c r="A17" s="2" t="s">
        <v>74</v>
      </c>
      <c r="B17" s="24" t="s">
        <v>19</v>
      </c>
      <c r="C17" s="75">
        <v>3.7532145384842233</v>
      </c>
      <c r="D17" s="29">
        <v>90</v>
      </c>
      <c r="E17" s="29">
        <f t="shared" si="0"/>
        <v>90000</v>
      </c>
      <c r="F17" s="72">
        <f t="shared" si="1"/>
        <v>337789.30846358009</v>
      </c>
      <c r="G17" s="265">
        <f t="shared" si="2"/>
        <v>5.5286458993831467</v>
      </c>
      <c r="H17" s="17">
        <f t="shared" si="3"/>
        <v>4.9542425094393252</v>
      </c>
    </row>
    <row r="18" spans="1:8" x14ac:dyDescent="0.3">
      <c r="A18" s="2" t="s">
        <v>74</v>
      </c>
      <c r="B18" s="24" t="s">
        <v>24</v>
      </c>
      <c r="C18" s="75">
        <v>3.0854689161554205</v>
      </c>
      <c r="D18" s="29">
        <v>20</v>
      </c>
      <c r="E18" s="29">
        <f t="shared" si="0"/>
        <v>20000</v>
      </c>
      <c r="F18" s="72">
        <f t="shared" si="1"/>
        <v>61709.378323108409</v>
      </c>
      <c r="G18" s="265">
        <f t="shared" si="2"/>
        <v>4.7903511712368863</v>
      </c>
      <c r="H18" s="17">
        <f t="shared" si="3"/>
        <v>4.3010299956639813</v>
      </c>
    </row>
    <row r="19" spans="1:8" x14ac:dyDescent="0.3">
      <c r="A19" s="2" t="s">
        <v>74</v>
      </c>
      <c r="B19" s="24" t="s">
        <v>4</v>
      </c>
      <c r="C19" s="75">
        <v>2.8633625</v>
      </c>
      <c r="D19" s="29">
        <v>0.5</v>
      </c>
      <c r="E19" s="29">
        <f t="shared" si="0"/>
        <v>500</v>
      </c>
      <c r="F19" s="72">
        <f t="shared" si="1"/>
        <v>1431.6812500000001</v>
      </c>
      <c r="G19" s="265">
        <f t="shared" si="2"/>
        <v>3.1558463372629215</v>
      </c>
      <c r="H19" s="17">
        <f t="shared" si="3"/>
        <v>2.6989700043360187</v>
      </c>
    </row>
    <row r="20" spans="1:8" x14ac:dyDescent="0.3">
      <c r="A20" s="2" t="s">
        <v>74</v>
      </c>
      <c r="B20" s="25" t="s">
        <v>343</v>
      </c>
      <c r="C20" s="75">
        <v>2.6972716504854377</v>
      </c>
      <c r="D20" s="29">
        <v>1</v>
      </c>
      <c r="E20" s="29">
        <f t="shared" si="0"/>
        <v>1000</v>
      </c>
      <c r="F20" s="72">
        <f t="shared" si="1"/>
        <v>2697.2716504854379</v>
      </c>
      <c r="G20" s="265">
        <f t="shared" si="2"/>
        <v>3.4309246877824258</v>
      </c>
      <c r="H20" s="17">
        <f t="shared" si="3"/>
        <v>3</v>
      </c>
    </row>
    <row r="21" spans="1:8" x14ac:dyDescent="0.3">
      <c r="A21" s="2" t="s">
        <v>74</v>
      </c>
      <c r="B21" s="23" t="s">
        <v>23</v>
      </c>
      <c r="C21" s="75">
        <v>2.5180924489795933</v>
      </c>
      <c r="D21" s="29">
        <v>3000</v>
      </c>
      <c r="E21" s="29">
        <f t="shared" si="0"/>
        <v>3000000</v>
      </c>
      <c r="F21" s="72">
        <f t="shared" si="1"/>
        <v>7554277.3469387796</v>
      </c>
      <c r="G21" s="265">
        <f t="shared" si="2"/>
        <v>6.8781929254258403</v>
      </c>
      <c r="H21" s="17">
        <f t="shared" si="3"/>
        <v>6.4771212547196626</v>
      </c>
    </row>
    <row r="22" spans="1:8" x14ac:dyDescent="0.3">
      <c r="A22" s="2" t="s">
        <v>74</v>
      </c>
      <c r="B22" s="24" t="s">
        <v>22</v>
      </c>
      <c r="C22" s="75">
        <v>2.0512909640287784</v>
      </c>
      <c r="D22" s="29">
        <v>0.3</v>
      </c>
      <c r="E22" s="29">
        <f t="shared" si="0"/>
        <v>300</v>
      </c>
      <c r="F22" s="72">
        <f t="shared" si="1"/>
        <v>615.38728920863355</v>
      </c>
      <c r="G22" s="265">
        <f t="shared" si="2"/>
        <v>2.7891485216749095</v>
      </c>
      <c r="H22" s="17">
        <f t="shared" si="3"/>
        <v>2.4771212547196626</v>
      </c>
    </row>
    <row r="23" spans="1:8" x14ac:dyDescent="0.3">
      <c r="A23" s="2" t="s">
        <v>74</v>
      </c>
      <c r="B23" s="23" t="s">
        <v>21</v>
      </c>
      <c r="C23" s="75">
        <v>1.7435752587017868</v>
      </c>
      <c r="D23" s="29">
        <v>150</v>
      </c>
      <c r="E23" s="29">
        <f t="shared" si="0"/>
        <v>150000</v>
      </c>
      <c r="F23" s="72">
        <f t="shared" si="1"/>
        <v>261536.28880526801</v>
      </c>
      <c r="G23" s="265">
        <f t="shared" si="2"/>
        <v>5.4175319568149982</v>
      </c>
      <c r="H23" s="17">
        <f t="shared" si="3"/>
        <v>5.1760912590556813</v>
      </c>
    </row>
    <row r="24" spans="1:8" x14ac:dyDescent="0.3">
      <c r="A24" s="2" t="s">
        <v>74</v>
      </c>
      <c r="B24" s="23" t="s">
        <v>1</v>
      </c>
      <c r="C24" s="75">
        <v>1.6343962118126283</v>
      </c>
      <c r="D24" s="29">
        <v>7600</v>
      </c>
      <c r="E24" s="29">
        <f t="shared" si="0"/>
        <v>7600000</v>
      </c>
      <c r="F24" s="72">
        <f t="shared" si="1"/>
        <v>12421411.209775975</v>
      </c>
      <c r="G24" s="265">
        <f t="shared" si="2"/>
        <v>7.0941709393028951</v>
      </c>
      <c r="H24" s="17">
        <f t="shared" si="3"/>
        <v>6.8808135922807914</v>
      </c>
    </row>
    <row r="25" spans="1:8" x14ac:dyDescent="0.3">
      <c r="A25" s="2" t="s">
        <v>74</v>
      </c>
      <c r="B25" s="26" t="s">
        <v>11</v>
      </c>
      <c r="C25" s="75">
        <v>1.6272357440890131</v>
      </c>
      <c r="D25" s="29">
        <v>0.3</v>
      </c>
      <c r="E25" s="29">
        <f t="shared" si="0"/>
        <v>300</v>
      </c>
      <c r="F25" s="72">
        <f t="shared" si="1"/>
        <v>488.1707232267039</v>
      </c>
      <c r="G25" s="265">
        <f t="shared" si="2"/>
        <v>2.6885717301767258</v>
      </c>
      <c r="H25" s="17">
        <f t="shared" si="3"/>
        <v>2.4771212547196626</v>
      </c>
    </row>
    <row r="26" spans="1:8" x14ac:dyDescent="0.3">
      <c r="A26" s="2" t="s">
        <v>74</v>
      </c>
      <c r="B26" s="24" t="s">
        <v>9</v>
      </c>
      <c r="C26" s="75">
        <v>1.1962637008153136</v>
      </c>
      <c r="D26" s="29">
        <v>14000</v>
      </c>
      <c r="E26" s="29">
        <f t="shared" si="0"/>
        <v>14000000</v>
      </c>
      <c r="F26" s="72">
        <f t="shared" si="1"/>
        <v>16747691.811414391</v>
      </c>
      <c r="G26" s="265">
        <f t="shared" si="2"/>
        <v>7.2239549604689177</v>
      </c>
      <c r="H26" s="17">
        <f t="shared" si="3"/>
        <v>7.1461280356782382</v>
      </c>
    </row>
    <row r="27" spans="1:8" x14ac:dyDescent="0.3">
      <c r="A27" s="2" t="s">
        <v>74</v>
      </c>
      <c r="B27" s="24" t="s">
        <v>20</v>
      </c>
      <c r="C27" s="75">
        <v>1.1610378606615057</v>
      </c>
      <c r="D27" s="29">
        <v>300</v>
      </c>
      <c r="E27" s="29">
        <f t="shared" si="0"/>
        <v>300000</v>
      </c>
      <c r="F27" s="72">
        <f t="shared" si="1"/>
        <v>348311.35819845169</v>
      </c>
      <c r="G27" s="265">
        <f t="shared" si="2"/>
        <v>5.5419676367392681</v>
      </c>
      <c r="H27" s="17">
        <f t="shared" si="3"/>
        <v>5.4771212547196626</v>
      </c>
    </row>
    <row r="28" spans="1:8" x14ac:dyDescent="0.3">
      <c r="A28" s="2" t="s">
        <v>74</v>
      </c>
      <c r="B28" s="24" t="s">
        <v>25</v>
      </c>
      <c r="C28" s="75">
        <v>0.8732649166151949</v>
      </c>
      <c r="D28" s="29">
        <v>7000</v>
      </c>
      <c r="E28" s="29">
        <f t="shared" si="0"/>
        <v>7000000</v>
      </c>
      <c r="F28" s="72">
        <f t="shared" si="1"/>
        <v>6112854.4163063644</v>
      </c>
      <c r="G28" s="265">
        <f t="shared" si="2"/>
        <v>6.7862440527589127</v>
      </c>
      <c r="H28" s="17">
        <f t="shared" si="3"/>
        <v>6.8450980400142569</v>
      </c>
    </row>
    <row r="29" spans="1:8" x14ac:dyDescent="0.3">
      <c r="A29" s="2" t="s">
        <v>74</v>
      </c>
      <c r="B29" s="23" t="s">
        <v>0</v>
      </c>
      <c r="C29" s="75">
        <v>0.82299540540540561</v>
      </c>
      <c r="D29" s="29">
        <v>1</v>
      </c>
      <c r="E29" s="29">
        <f t="shared" si="0"/>
        <v>1000</v>
      </c>
      <c r="F29" s="72">
        <f t="shared" si="1"/>
        <v>822.99540540540556</v>
      </c>
      <c r="G29" s="265">
        <f t="shared" si="2"/>
        <v>2.9153974106525506</v>
      </c>
      <c r="H29" s="17">
        <f t="shared" si="3"/>
        <v>3</v>
      </c>
    </row>
    <row r="30" spans="1:8" x14ac:dyDescent="0.3">
      <c r="A30" s="2" t="s">
        <v>74</v>
      </c>
      <c r="B30" s="24" t="s">
        <v>17</v>
      </c>
      <c r="C30" s="75">
        <v>0.37452162447257398</v>
      </c>
      <c r="D30" s="29">
        <v>0.5</v>
      </c>
      <c r="E30" s="29">
        <f t="shared" si="0"/>
        <v>500</v>
      </c>
      <c r="F30" s="72">
        <f t="shared" si="1"/>
        <v>187.26081223628699</v>
      </c>
      <c r="G30" s="265">
        <f t="shared" si="2"/>
        <v>2.2724469027880154</v>
      </c>
      <c r="H30" s="17">
        <f t="shared" si="3"/>
        <v>2.6989700043360187</v>
      </c>
    </row>
    <row r="31" spans="1:8" ht="15" thickBot="1" x14ac:dyDescent="0.35">
      <c r="A31" s="2" t="s">
        <v>74</v>
      </c>
      <c r="B31" s="27" t="s">
        <v>351</v>
      </c>
      <c r="C31" s="76">
        <v>1.4689987937275273E-3</v>
      </c>
      <c r="D31" s="30">
        <v>2</v>
      </c>
      <c r="E31" s="30">
        <f t="shared" si="0"/>
        <v>2000</v>
      </c>
      <c r="F31" s="72">
        <f t="shared" si="1"/>
        <v>2.9379975874550546</v>
      </c>
      <c r="G31" s="270">
        <f t="shared" si="2"/>
        <v>0.46805143483225425</v>
      </c>
      <c r="H31" s="17">
        <f t="shared" si="3"/>
        <v>3.3010299956639813</v>
      </c>
    </row>
    <row r="32" spans="1:8" x14ac:dyDescent="0.3">
      <c r="A32" s="136" t="s">
        <v>75</v>
      </c>
      <c r="B32" s="47" t="s">
        <v>53</v>
      </c>
      <c r="C32" s="74">
        <v>10.341195028901737</v>
      </c>
      <c r="D32" s="28">
        <f t="shared" ref="D32:D56" si="4">E32/1000</f>
        <v>0.75</v>
      </c>
      <c r="E32" s="51">
        <v>750</v>
      </c>
      <c r="F32" s="71">
        <f t="shared" ref="F32:F56" si="5">C32*E32</f>
        <v>7755.8962716763026</v>
      </c>
      <c r="G32" s="271">
        <f t="shared" ref="G32:G56" si="6">LOG10(F32)</f>
        <v>3.8896319921369615</v>
      </c>
      <c r="H32" s="267">
        <f t="shared" ref="H32:H56" si="7">LOG10(E32)</f>
        <v>2.8750612633917001</v>
      </c>
    </row>
    <row r="33" spans="1:30" ht="15" thickBot="1" x14ac:dyDescent="0.35">
      <c r="A33" s="137" t="s">
        <v>75</v>
      </c>
      <c r="B33" s="48" t="s">
        <v>267</v>
      </c>
      <c r="C33" s="75">
        <v>8.6891840687846127</v>
      </c>
      <c r="D33" s="29">
        <v>900</v>
      </c>
      <c r="E33" s="50">
        <v>900000</v>
      </c>
      <c r="F33" s="72">
        <f t="shared" si="5"/>
        <v>7820265.6619061511</v>
      </c>
      <c r="G33" s="272">
        <f t="shared" si="6"/>
        <v>6.8932215067094855</v>
      </c>
      <c r="H33" s="268">
        <f t="shared" si="7"/>
        <v>5.9542425094393252</v>
      </c>
    </row>
    <row r="34" spans="1:30" ht="19.8" customHeight="1" thickBot="1" x14ac:dyDescent="0.35">
      <c r="A34" s="137" t="s">
        <v>75</v>
      </c>
      <c r="B34" s="48" t="s">
        <v>64</v>
      </c>
      <c r="C34" s="75">
        <v>8.2982844068582011</v>
      </c>
      <c r="D34" s="29">
        <f t="shared" si="4"/>
        <v>0.02</v>
      </c>
      <c r="E34" s="50">
        <v>20</v>
      </c>
      <c r="F34" s="72">
        <f t="shared" si="5"/>
        <v>165.96568813716402</v>
      </c>
      <c r="G34" s="272">
        <f t="shared" si="6"/>
        <v>2.2200183109740568</v>
      </c>
      <c r="H34" s="268">
        <f t="shared" si="7"/>
        <v>1.3010299956639813</v>
      </c>
      <c r="AA34" s="195" t="s">
        <v>188</v>
      </c>
      <c r="AB34" s="233" t="s">
        <v>189</v>
      </c>
      <c r="AC34" s="234" t="s">
        <v>190</v>
      </c>
    </row>
    <row r="35" spans="1:30" ht="18" customHeight="1" x14ac:dyDescent="0.3">
      <c r="A35" s="137" t="s">
        <v>75</v>
      </c>
      <c r="B35" s="48" t="s">
        <v>52</v>
      </c>
      <c r="C35" s="75">
        <v>6.6512888801725865</v>
      </c>
      <c r="D35" s="29">
        <f t="shared" si="4"/>
        <v>0.22</v>
      </c>
      <c r="E35" s="50">
        <v>220</v>
      </c>
      <c r="F35" s="72">
        <f t="shared" si="5"/>
        <v>1463.2835536379689</v>
      </c>
      <c r="G35" s="272">
        <f t="shared" si="6"/>
        <v>3.1653284914349409</v>
      </c>
      <c r="H35" s="268">
        <f t="shared" si="7"/>
        <v>2.3424226808222062</v>
      </c>
      <c r="AA35" s="119" t="s">
        <v>281</v>
      </c>
      <c r="AB35" s="145"/>
      <c r="AC35" s="198">
        <v>4.3597999999999997E-26</v>
      </c>
    </row>
    <row r="36" spans="1:30" ht="18" customHeight="1" thickBot="1" x14ac:dyDescent="0.35">
      <c r="A36" s="137" t="s">
        <v>75</v>
      </c>
      <c r="B36" s="48" t="s">
        <v>270</v>
      </c>
      <c r="C36" s="75">
        <v>6.2503297067997519</v>
      </c>
      <c r="D36" s="29">
        <v>100</v>
      </c>
      <c r="E36" s="50">
        <v>100000</v>
      </c>
      <c r="F36" s="72">
        <f t="shared" si="5"/>
        <v>625032.97067997523</v>
      </c>
      <c r="G36" s="272">
        <f t="shared" si="6"/>
        <v>5.7959029271148044</v>
      </c>
      <c r="H36" s="268">
        <f t="shared" si="7"/>
        <v>5</v>
      </c>
      <c r="AA36" s="120" t="s">
        <v>282</v>
      </c>
      <c r="AB36" s="147">
        <v>0.93820999999999999</v>
      </c>
      <c r="AC36" s="123"/>
    </row>
    <row r="37" spans="1:30" x14ac:dyDescent="0.3">
      <c r="A37" s="137" t="s">
        <v>75</v>
      </c>
      <c r="B37" s="48" t="s">
        <v>55</v>
      </c>
      <c r="C37" s="75">
        <v>5.7845879501385031</v>
      </c>
      <c r="D37" s="29">
        <f t="shared" si="4"/>
        <v>0.25</v>
      </c>
      <c r="E37" s="50">
        <v>250</v>
      </c>
      <c r="F37" s="72">
        <f t="shared" si="5"/>
        <v>1446.1469875346259</v>
      </c>
      <c r="G37" s="272">
        <f t="shared" si="6"/>
        <v>3.1602124372399243</v>
      </c>
      <c r="H37" s="268">
        <f t="shared" si="7"/>
        <v>2.3979400086720375</v>
      </c>
    </row>
    <row r="38" spans="1:30" x14ac:dyDescent="0.3">
      <c r="A38" s="137" t="s">
        <v>75</v>
      </c>
      <c r="B38" s="48" t="s">
        <v>51</v>
      </c>
      <c r="C38" s="75">
        <v>5.6112890920423872</v>
      </c>
      <c r="D38" s="29">
        <f t="shared" si="4"/>
        <v>4.4999999999999998E-2</v>
      </c>
      <c r="E38" s="50">
        <v>45</v>
      </c>
      <c r="F38" s="72">
        <f t="shared" si="5"/>
        <v>252.50800914190742</v>
      </c>
      <c r="G38" s="272">
        <f t="shared" si="6"/>
        <v>2.402275157785259</v>
      </c>
      <c r="H38" s="268">
        <f t="shared" si="7"/>
        <v>1.6532125137753437</v>
      </c>
    </row>
    <row r="39" spans="1:30" x14ac:dyDescent="0.3">
      <c r="A39" s="137" t="s">
        <v>75</v>
      </c>
      <c r="B39" s="48" t="s">
        <v>67</v>
      </c>
      <c r="C39" s="75">
        <v>5.2598127559377588</v>
      </c>
      <c r="D39" s="29">
        <f t="shared" si="4"/>
        <v>0.6</v>
      </c>
      <c r="E39" s="50">
        <v>600</v>
      </c>
      <c r="F39" s="72">
        <f t="shared" si="5"/>
        <v>3155.887653562655</v>
      </c>
      <c r="G39" s="272">
        <f t="shared" si="6"/>
        <v>3.4991215343642987</v>
      </c>
      <c r="H39" s="268">
        <f t="shared" si="7"/>
        <v>2.7781512503836434</v>
      </c>
      <c r="AA39" s="118" t="s">
        <v>215</v>
      </c>
    </row>
    <row r="40" spans="1:30" x14ac:dyDescent="0.3">
      <c r="A40" s="137" t="s">
        <v>75</v>
      </c>
      <c r="B40" s="48" t="s">
        <v>60</v>
      </c>
      <c r="C40" s="75">
        <v>5.1324422510570074</v>
      </c>
      <c r="D40" s="29">
        <f t="shared" si="4"/>
        <v>0.23</v>
      </c>
      <c r="E40" s="50">
        <v>230</v>
      </c>
      <c r="F40" s="72">
        <f t="shared" si="5"/>
        <v>1180.4617177431116</v>
      </c>
      <c r="G40" s="272">
        <f t="shared" si="6"/>
        <v>3.07205190751597</v>
      </c>
      <c r="H40" s="268">
        <f t="shared" si="7"/>
        <v>2.3617278360175931</v>
      </c>
    </row>
    <row r="41" spans="1:30" x14ac:dyDescent="0.3">
      <c r="A41" s="137" t="s">
        <v>75</v>
      </c>
      <c r="B41" s="48" t="s">
        <v>48</v>
      </c>
      <c r="C41" s="75">
        <v>5.051266281755197</v>
      </c>
      <c r="D41" s="29">
        <f t="shared" si="4"/>
        <v>0.3</v>
      </c>
      <c r="E41" s="50">
        <v>300</v>
      </c>
      <c r="F41" s="72">
        <f t="shared" si="5"/>
        <v>1515.3798845265592</v>
      </c>
      <c r="G41" s="272">
        <f t="shared" si="6"/>
        <v>3.180521518034765</v>
      </c>
      <c r="H41" s="268">
        <f t="shared" si="7"/>
        <v>2.4771212547196626</v>
      </c>
    </row>
    <row r="42" spans="1:30" x14ac:dyDescent="0.3">
      <c r="A42" s="137" t="s">
        <v>75</v>
      </c>
      <c r="B42" s="48" t="s">
        <v>50</v>
      </c>
      <c r="C42" s="75">
        <v>4.6904583979713639</v>
      </c>
      <c r="D42" s="29">
        <f t="shared" si="4"/>
        <v>1</v>
      </c>
      <c r="E42" s="50">
        <v>1000</v>
      </c>
      <c r="F42" s="72">
        <f t="shared" si="5"/>
        <v>4690.4583979713643</v>
      </c>
      <c r="G42" s="272">
        <f t="shared" si="6"/>
        <v>3.6712152883400604</v>
      </c>
      <c r="H42" s="268">
        <f t="shared" si="7"/>
        <v>3</v>
      </c>
      <c r="AD42" s="82"/>
    </row>
    <row r="43" spans="1:30" x14ac:dyDescent="0.3">
      <c r="A43" s="137" t="s">
        <v>75</v>
      </c>
      <c r="B43" s="48" t="s">
        <v>56</v>
      </c>
      <c r="C43" s="75">
        <v>4.6444600745110236</v>
      </c>
      <c r="D43" s="29">
        <f t="shared" si="4"/>
        <v>0.06</v>
      </c>
      <c r="E43" s="50">
        <v>60</v>
      </c>
      <c r="F43" s="72">
        <f t="shared" si="5"/>
        <v>278.66760447066144</v>
      </c>
      <c r="G43" s="272">
        <f t="shared" si="6"/>
        <v>2.4450864842591198</v>
      </c>
      <c r="H43" s="268">
        <f t="shared" si="7"/>
        <v>1.7781512503836436</v>
      </c>
    </row>
    <row r="44" spans="1:30" x14ac:dyDescent="0.3">
      <c r="A44" s="137" t="s">
        <v>75</v>
      </c>
      <c r="B44" s="48" t="s">
        <v>54</v>
      </c>
      <c r="C44" s="75">
        <v>4.3211007833733035</v>
      </c>
      <c r="D44" s="29">
        <f t="shared" si="4"/>
        <v>0.04</v>
      </c>
      <c r="E44" s="50">
        <v>40</v>
      </c>
      <c r="F44" s="72">
        <f t="shared" si="5"/>
        <v>172.84403133493214</v>
      </c>
      <c r="G44" s="272">
        <f t="shared" si="6"/>
        <v>2.2376543870426771</v>
      </c>
      <c r="H44" s="268">
        <f t="shared" si="7"/>
        <v>1.6020599913279623</v>
      </c>
    </row>
    <row r="45" spans="1:30" x14ac:dyDescent="0.3">
      <c r="A45" s="137" t="s">
        <v>75</v>
      </c>
      <c r="B45" s="48" t="s">
        <v>61</v>
      </c>
      <c r="C45" s="75">
        <v>4.2909369080779936</v>
      </c>
      <c r="D45" s="29">
        <f t="shared" si="4"/>
        <v>4</v>
      </c>
      <c r="E45" s="50">
        <v>4000</v>
      </c>
      <c r="F45" s="72">
        <f t="shared" si="5"/>
        <v>17163.747632311974</v>
      </c>
      <c r="G45" s="272">
        <f t="shared" si="6"/>
        <v>4.2346121202453881</v>
      </c>
      <c r="H45" s="268">
        <f t="shared" si="7"/>
        <v>3.6020599913279625</v>
      </c>
    </row>
    <row r="46" spans="1:30" x14ac:dyDescent="0.3">
      <c r="A46" s="137" t="s">
        <v>75</v>
      </c>
      <c r="B46" s="48" t="s">
        <v>58</v>
      </c>
      <c r="C46" s="75">
        <v>4.2010235805535867</v>
      </c>
      <c r="D46" s="29">
        <f t="shared" si="4"/>
        <v>3.5000000000000003E-2</v>
      </c>
      <c r="E46" s="50">
        <v>35</v>
      </c>
      <c r="F46" s="72">
        <f t="shared" si="5"/>
        <v>147.03582531937553</v>
      </c>
      <c r="G46" s="272">
        <f t="shared" si="6"/>
        <v>2.1674231636115624</v>
      </c>
      <c r="H46" s="268">
        <f t="shared" si="7"/>
        <v>1.5440680443502757</v>
      </c>
    </row>
    <row r="47" spans="1:30" x14ac:dyDescent="0.3">
      <c r="A47" s="137" t="s">
        <v>75</v>
      </c>
      <c r="B47" s="48" t="s">
        <v>63</v>
      </c>
      <c r="C47" s="75">
        <v>4.1639270347855462</v>
      </c>
      <c r="D47" s="29">
        <f t="shared" si="4"/>
        <v>0.1</v>
      </c>
      <c r="E47" s="50">
        <v>100</v>
      </c>
      <c r="F47" s="72">
        <f t="shared" si="5"/>
        <v>416.39270347855461</v>
      </c>
      <c r="G47" s="272">
        <f t="shared" si="6"/>
        <v>2.6195031106877669</v>
      </c>
      <c r="H47" s="268">
        <f t="shared" si="7"/>
        <v>2</v>
      </c>
    </row>
    <row r="48" spans="1:30" x14ac:dyDescent="0.3">
      <c r="A48" s="137" t="s">
        <v>75</v>
      </c>
      <c r="B48" s="48" t="s">
        <v>57</v>
      </c>
      <c r="C48" s="75">
        <v>4.0735661709212003</v>
      </c>
      <c r="D48" s="29">
        <f t="shared" si="4"/>
        <v>0.15</v>
      </c>
      <c r="E48" s="50">
        <v>150</v>
      </c>
      <c r="F48" s="72">
        <f t="shared" si="5"/>
        <v>611.03492563818008</v>
      </c>
      <c r="G48" s="272">
        <f t="shared" si="6"/>
        <v>2.7860660344298576</v>
      </c>
      <c r="H48" s="268">
        <f t="shared" si="7"/>
        <v>2.1760912590556813</v>
      </c>
    </row>
    <row r="49" spans="1:8" x14ac:dyDescent="0.3">
      <c r="A49" s="137" t="s">
        <v>75</v>
      </c>
      <c r="B49" s="48" t="s">
        <v>49</v>
      </c>
      <c r="C49" s="75">
        <v>3.7825693374649556</v>
      </c>
      <c r="D49" s="29">
        <f t="shared" si="4"/>
        <v>0.6</v>
      </c>
      <c r="E49" s="50">
        <v>600</v>
      </c>
      <c r="F49" s="72">
        <f t="shared" si="5"/>
        <v>2269.5416024789733</v>
      </c>
      <c r="G49" s="272">
        <f t="shared" si="6"/>
        <v>3.3559381481105723</v>
      </c>
      <c r="H49" s="268">
        <f t="shared" si="7"/>
        <v>2.7781512503836434</v>
      </c>
    </row>
    <row r="50" spans="1:8" x14ac:dyDescent="0.3">
      <c r="A50" s="137" t="s">
        <v>75</v>
      </c>
      <c r="B50" s="48" t="s">
        <v>59</v>
      </c>
      <c r="C50" s="75">
        <v>3.7052442591404762</v>
      </c>
      <c r="D50" s="29">
        <f t="shared" si="4"/>
        <v>1</v>
      </c>
      <c r="E50" s="50">
        <v>1000</v>
      </c>
      <c r="F50" s="72">
        <f t="shared" si="5"/>
        <v>3705.2442591404761</v>
      </c>
      <c r="G50" s="272">
        <f t="shared" si="6"/>
        <v>3.5688168430576521</v>
      </c>
      <c r="H50" s="268">
        <f t="shared" si="7"/>
        <v>3</v>
      </c>
    </row>
    <row r="51" spans="1:8" x14ac:dyDescent="0.3">
      <c r="A51" s="137" t="s">
        <v>75</v>
      </c>
      <c r="B51" s="48" t="s">
        <v>62</v>
      </c>
      <c r="C51" s="75">
        <v>3.1820863803877599</v>
      </c>
      <c r="D51" s="29">
        <f t="shared" si="4"/>
        <v>3.5</v>
      </c>
      <c r="E51" s="50">
        <v>3500</v>
      </c>
      <c r="F51" s="72">
        <f t="shared" si="5"/>
        <v>11137.302331357159</v>
      </c>
      <c r="G51" s="272">
        <f t="shared" si="6"/>
        <v>4.046780009106647</v>
      </c>
      <c r="H51" s="268">
        <f t="shared" si="7"/>
        <v>3.5440680443502757</v>
      </c>
    </row>
    <row r="52" spans="1:8" x14ac:dyDescent="0.3">
      <c r="A52" s="137" t="s">
        <v>75</v>
      </c>
      <c r="B52" s="48" t="s">
        <v>65</v>
      </c>
      <c r="C52" s="75">
        <v>3.009011010025993</v>
      </c>
      <c r="D52" s="29">
        <f t="shared" si="4"/>
        <v>0.3</v>
      </c>
      <c r="E52" s="50">
        <v>300</v>
      </c>
      <c r="F52" s="72">
        <f t="shared" si="5"/>
        <v>902.7033030077979</v>
      </c>
      <c r="G52" s="272">
        <f t="shared" si="6"/>
        <v>2.9555450315540557</v>
      </c>
      <c r="H52" s="268">
        <f t="shared" si="7"/>
        <v>2.4771212547196626</v>
      </c>
    </row>
    <row r="53" spans="1:8" x14ac:dyDescent="0.3">
      <c r="A53" s="137" t="s">
        <v>75</v>
      </c>
      <c r="B53" s="48" t="s">
        <v>268</v>
      </c>
      <c r="C53" s="75">
        <v>2.7932221859633439</v>
      </c>
      <c r="D53" s="29">
        <v>0.4</v>
      </c>
      <c r="E53" s="50">
        <v>400</v>
      </c>
      <c r="F53" s="72">
        <f t="shared" si="5"/>
        <v>1117.2888743853375</v>
      </c>
      <c r="G53" s="272">
        <f t="shared" si="6"/>
        <v>3.0481654742183468</v>
      </c>
      <c r="H53" s="268">
        <f t="shared" si="7"/>
        <v>2.6020599913279625</v>
      </c>
    </row>
    <row r="54" spans="1:8" x14ac:dyDescent="0.3">
      <c r="A54" s="137" t="s">
        <v>75</v>
      </c>
      <c r="B54" s="48" t="s">
        <v>68</v>
      </c>
      <c r="C54" s="75">
        <v>1.9487839865996643</v>
      </c>
      <c r="D54" s="29">
        <f t="shared" si="4"/>
        <v>10</v>
      </c>
      <c r="E54" s="50">
        <v>10000</v>
      </c>
      <c r="F54" s="72">
        <f t="shared" si="5"/>
        <v>19487.839865996644</v>
      </c>
      <c r="G54" s="272">
        <f t="shared" si="6"/>
        <v>4.2897637023156836</v>
      </c>
      <c r="H54" s="268">
        <f t="shared" si="7"/>
        <v>4</v>
      </c>
    </row>
    <row r="55" spans="1:8" x14ac:dyDescent="0.3">
      <c r="A55" s="137" t="s">
        <v>75</v>
      </c>
      <c r="B55" s="48" t="s">
        <v>269</v>
      </c>
      <c r="C55" s="75">
        <v>1.1688997162629771</v>
      </c>
      <c r="D55" s="29">
        <v>0.25</v>
      </c>
      <c r="E55" s="50">
        <v>250</v>
      </c>
      <c r="F55" s="72">
        <f t="shared" si="5"/>
        <v>292.22492906574428</v>
      </c>
      <c r="G55" s="272">
        <f t="shared" si="6"/>
        <v>2.4657172618853544</v>
      </c>
      <c r="H55" s="268">
        <f t="shared" si="7"/>
        <v>2.3979400086720375</v>
      </c>
    </row>
    <row r="56" spans="1:8" ht="15" thickBot="1" x14ac:dyDescent="0.35">
      <c r="A56" s="138" t="s">
        <v>75</v>
      </c>
      <c r="B56" s="49" t="s">
        <v>66</v>
      </c>
      <c r="C56" s="76">
        <v>0.45732534354142251</v>
      </c>
      <c r="D56" s="30">
        <f t="shared" si="4"/>
        <v>0.2</v>
      </c>
      <c r="E56" s="52">
        <v>200</v>
      </c>
      <c r="F56" s="73">
        <f t="shared" si="5"/>
        <v>91.465068708284505</v>
      </c>
      <c r="G56" s="273">
        <f t="shared" si="6"/>
        <v>1.9612552649545942</v>
      </c>
      <c r="H56" s="269">
        <f t="shared" si="7"/>
        <v>2.3010299956639813</v>
      </c>
    </row>
  </sheetData>
  <sortState xmlns:xlrd2="http://schemas.microsoft.com/office/spreadsheetml/2017/richdata2" ref="B32:C56">
    <sortCondition descending="1" ref="C32:C56"/>
  </sortState>
  <conditionalFormatting sqref="G2:G31">
    <cfRule type="colorScale" priority="2">
      <colorScale>
        <cfvo type="min"/>
        <cfvo type="max"/>
        <color rgb="FFFCFCFF"/>
        <color rgb="FFF8696B"/>
      </colorScale>
    </cfRule>
  </conditionalFormatting>
  <conditionalFormatting sqref="G32:G56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F9339-C65A-41AD-A0F1-A38CC12C4FDC}">
  <dimension ref="A1:E13"/>
  <sheetViews>
    <sheetView workbookViewId="0">
      <selection activeCell="D16" sqref="D16"/>
    </sheetView>
  </sheetViews>
  <sheetFormatPr defaultRowHeight="14.4" x14ac:dyDescent="0.3"/>
  <cols>
    <col min="1" max="1" width="42" bestFit="1" customWidth="1"/>
    <col min="2" max="2" width="16" bestFit="1" customWidth="1"/>
    <col min="3" max="3" width="10.6640625" bestFit="1" customWidth="1"/>
    <col min="4" max="4" width="9" bestFit="1" customWidth="1"/>
    <col min="5" max="5" width="8.109375" bestFit="1" customWidth="1"/>
  </cols>
  <sheetData>
    <row r="1" spans="1:5" ht="28.2" customHeight="1" thickBot="1" x14ac:dyDescent="0.35">
      <c r="A1" s="197" t="s">
        <v>273</v>
      </c>
      <c r="B1" s="250"/>
      <c r="C1" s="250"/>
      <c r="D1" s="250"/>
      <c r="E1" s="251"/>
    </row>
    <row r="2" spans="1:5" x14ac:dyDescent="0.3">
      <c r="A2" s="77" t="s">
        <v>28</v>
      </c>
      <c r="B2" s="78">
        <v>1.0154000000000001</v>
      </c>
      <c r="C2" s="13" t="s">
        <v>29</v>
      </c>
      <c r="D2" s="13">
        <v>1.9911000000000002E-2</v>
      </c>
      <c r="E2" s="83"/>
    </row>
    <row r="3" spans="1:5" x14ac:dyDescent="0.3">
      <c r="A3" s="37"/>
      <c r="B3" s="16" t="s">
        <v>30</v>
      </c>
      <c r="C3" s="16">
        <v>50.997</v>
      </c>
      <c r="D3" s="16" t="s">
        <v>31</v>
      </c>
      <c r="E3" s="35">
        <v>8.5946999999999995E-27</v>
      </c>
    </row>
    <row r="4" spans="1:5" x14ac:dyDescent="0.3">
      <c r="A4" s="6" t="s">
        <v>32</v>
      </c>
      <c r="B4" s="38">
        <v>0.66374999999999995</v>
      </c>
      <c r="C4" s="16" t="s">
        <v>33</v>
      </c>
      <c r="D4" s="16">
        <v>6.9153999999999993E-2</v>
      </c>
      <c r="E4" s="34"/>
    </row>
    <row r="5" spans="1:5" x14ac:dyDescent="0.3">
      <c r="A5" s="6" t="s">
        <v>34</v>
      </c>
      <c r="B5" s="16"/>
      <c r="C5" s="16"/>
      <c r="D5" s="16"/>
      <c r="E5" s="34"/>
    </row>
    <row r="6" spans="1:5" x14ac:dyDescent="0.3">
      <c r="A6" s="6" t="s">
        <v>28</v>
      </c>
      <c r="B6" s="16" t="s">
        <v>283</v>
      </c>
      <c r="C6" s="16"/>
      <c r="D6" s="16"/>
      <c r="E6" s="34"/>
    </row>
    <row r="7" spans="1:5" x14ac:dyDescent="0.3">
      <c r="A7" s="140" t="s">
        <v>32</v>
      </c>
      <c r="B7" s="204" t="s">
        <v>284</v>
      </c>
      <c r="C7" s="16"/>
      <c r="D7" s="16"/>
      <c r="E7" s="34"/>
    </row>
    <row r="8" spans="1:5" x14ac:dyDescent="0.3">
      <c r="A8" s="6" t="s">
        <v>35</v>
      </c>
      <c r="B8" s="16"/>
      <c r="C8" s="16"/>
      <c r="D8" s="16"/>
      <c r="E8" s="34"/>
    </row>
    <row r="9" spans="1:5" x14ac:dyDescent="0.3">
      <c r="A9" s="37" t="s">
        <v>36</v>
      </c>
      <c r="B9" s="84">
        <v>0.99522999999999995</v>
      </c>
      <c r="C9" s="16"/>
      <c r="D9" s="16"/>
      <c r="E9" s="34"/>
    </row>
    <row r="10" spans="1:5" x14ac:dyDescent="0.3">
      <c r="A10" s="37" t="s">
        <v>37</v>
      </c>
      <c r="B10" s="40">
        <v>0.99048000000000003</v>
      </c>
      <c r="C10" s="16"/>
      <c r="D10" s="16"/>
      <c r="E10" s="34"/>
    </row>
    <row r="11" spans="1:5" x14ac:dyDescent="0.3">
      <c r="A11" s="200" t="s">
        <v>30</v>
      </c>
      <c r="B11" s="98">
        <v>50.997</v>
      </c>
      <c r="C11" s="98"/>
      <c r="D11" s="98"/>
      <c r="E11" s="201"/>
    </row>
    <row r="12" spans="1:5" x14ac:dyDescent="0.3">
      <c r="A12" s="200" t="s">
        <v>38</v>
      </c>
      <c r="B12" s="199">
        <v>8.5946999999999995E-27</v>
      </c>
      <c r="C12" s="98"/>
      <c r="D12" s="98"/>
      <c r="E12" s="201"/>
    </row>
    <row r="13" spans="1:5" ht="15" thickBot="1" x14ac:dyDescent="0.35">
      <c r="A13" s="205" t="s">
        <v>39</v>
      </c>
      <c r="B13" s="202">
        <v>1E-4</v>
      </c>
      <c r="C13" s="202"/>
      <c r="D13" s="202"/>
      <c r="E13" s="20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4E20-A1C4-472B-A70E-475F4867AE26}">
  <dimension ref="A1:K17"/>
  <sheetViews>
    <sheetView topLeftCell="D1" workbookViewId="0">
      <selection activeCell="H14" sqref="H14"/>
    </sheetView>
  </sheetViews>
  <sheetFormatPr defaultRowHeight="14.4" x14ac:dyDescent="0.3"/>
  <cols>
    <col min="1" max="1" width="29.33203125" bestFit="1" customWidth="1"/>
    <col min="2" max="2" width="35.5546875" bestFit="1" customWidth="1"/>
    <col min="4" max="4" width="22.44140625" bestFit="1" customWidth="1"/>
    <col min="5" max="5" width="32.77734375" bestFit="1" customWidth="1"/>
    <col min="7" max="7" width="18.33203125" bestFit="1" customWidth="1"/>
    <col min="8" max="8" width="32.77734375" bestFit="1" customWidth="1"/>
    <col min="10" max="10" width="24.21875" bestFit="1" customWidth="1"/>
    <col min="11" max="11" width="32.77734375" bestFit="1" customWidth="1"/>
  </cols>
  <sheetData>
    <row r="1" spans="1:11" ht="15" thickBot="1" x14ac:dyDescent="0.35">
      <c r="A1" s="257" t="s">
        <v>309</v>
      </c>
      <c r="B1" s="263" t="s">
        <v>310</v>
      </c>
      <c r="D1" s="257" t="s">
        <v>311</v>
      </c>
      <c r="E1" s="263" t="s">
        <v>310</v>
      </c>
      <c r="G1" s="257" t="s">
        <v>312</v>
      </c>
      <c r="H1" s="263" t="s">
        <v>310</v>
      </c>
      <c r="J1" s="257" t="s">
        <v>313</v>
      </c>
      <c r="K1" s="263" t="s">
        <v>310</v>
      </c>
    </row>
    <row r="2" spans="1:11" x14ac:dyDescent="0.3">
      <c r="A2" s="15" t="s">
        <v>7</v>
      </c>
      <c r="B2" s="207">
        <v>10.176255846585594</v>
      </c>
      <c r="D2" s="15" t="s">
        <v>43</v>
      </c>
      <c r="E2" s="207">
        <v>5.2299795492000003</v>
      </c>
      <c r="G2" s="18" t="s">
        <v>27</v>
      </c>
      <c r="H2" s="207">
        <v>11.797000763358778</v>
      </c>
      <c r="J2" s="85" t="s">
        <v>6</v>
      </c>
      <c r="K2" s="207">
        <v>4.5731173805601335</v>
      </c>
    </row>
    <row r="3" spans="1:11" x14ac:dyDescent="0.3">
      <c r="A3" s="15" t="s">
        <v>3</v>
      </c>
      <c r="B3" s="208">
        <v>5.8412566147859932</v>
      </c>
      <c r="D3" s="18" t="s">
        <v>14</v>
      </c>
      <c r="E3" s="208">
        <v>4.5545304755293303</v>
      </c>
      <c r="G3" s="86" t="s">
        <v>8</v>
      </c>
      <c r="H3" s="208">
        <v>5.1962972767320785</v>
      </c>
      <c r="J3" s="85" t="s">
        <v>4</v>
      </c>
      <c r="K3" s="208">
        <v>2.8633625</v>
      </c>
    </row>
    <row r="4" spans="1:11" x14ac:dyDescent="0.3">
      <c r="A4" s="85" t="s">
        <v>15</v>
      </c>
      <c r="B4" s="208">
        <v>5.8365412535612551</v>
      </c>
      <c r="D4" s="18" t="s">
        <v>13</v>
      </c>
      <c r="E4" s="208">
        <v>4.5206988536492183</v>
      </c>
      <c r="G4" s="87" t="s">
        <v>53</v>
      </c>
      <c r="H4" s="208">
        <v>10.341195028901737</v>
      </c>
      <c r="J4" s="86" t="s">
        <v>343</v>
      </c>
      <c r="K4" s="208">
        <v>2.6972716504854377</v>
      </c>
    </row>
    <row r="5" spans="1:11" x14ac:dyDescent="0.3">
      <c r="A5" s="85" t="s">
        <v>18</v>
      </c>
      <c r="B5" s="208">
        <v>5.4455994691710901</v>
      </c>
      <c r="D5" s="18" t="s">
        <v>12</v>
      </c>
      <c r="E5" s="208">
        <v>4.5081909990108802</v>
      </c>
      <c r="G5" s="87" t="s">
        <v>64</v>
      </c>
      <c r="H5" s="208">
        <v>8.2982844068582011</v>
      </c>
      <c r="J5" s="85" t="s">
        <v>22</v>
      </c>
      <c r="K5" s="208">
        <v>2.0512909640287784</v>
      </c>
    </row>
    <row r="6" spans="1:11" x14ac:dyDescent="0.3">
      <c r="A6" s="85" t="s">
        <v>2</v>
      </c>
      <c r="B6" s="208">
        <v>5.2053231825114388</v>
      </c>
      <c r="D6" s="87" t="s">
        <v>267</v>
      </c>
      <c r="E6" s="208">
        <v>8.6891840687846127</v>
      </c>
      <c r="G6" s="87" t="s">
        <v>52</v>
      </c>
      <c r="H6" s="208">
        <v>6.6512888801725865</v>
      </c>
      <c r="J6" s="18" t="s">
        <v>11</v>
      </c>
      <c r="K6" s="208">
        <v>1.6272357440890131</v>
      </c>
    </row>
    <row r="7" spans="1:11" x14ac:dyDescent="0.3">
      <c r="A7" s="85" t="s">
        <v>10</v>
      </c>
      <c r="B7" s="208">
        <v>4.3686719382504302</v>
      </c>
      <c r="D7" s="87" t="s">
        <v>270</v>
      </c>
      <c r="E7" s="208">
        <v>6.2503297067997519</v>
      </c>
      <c r="G7" s="87" t="s">
        <v>51</v>
      </c>
      <c r="H7" s="208">
        <v>5.6112890920423872</v>
      </c>
      <c r="J7" s="86" t="s">
        <v>351</v>
      </c>
      <c r="K7" s="208">
        <v>1.4689987937275273E-3</v>
      </c>
    </row>
    <row r="8" spans="1:11" x14ac:dyDescent="0.3">
      <c r="A8" s="85" t="s">
        <v>19</v>
      </c>
      <c r="B8" s="208">
        <v>3.7532145384842233</v>
      </c>
      <c r="D8" s="87" t="s">
        <v>55</v>
      </c>
      <c r="E8" s="208">
        <v>5.7845879501385031</v>
      </c>
      <c r="G8" s="87" t="s">
        <v>50</v>
      </c>
      <c r="H8" s="208">
        <v>4.6904583979713639</v>
      </c>
      <c r="J8" s="87" t="s">
        <v>67</v>
      </c>
      <c r="K8" s="208">
        <v>5.2598127559377588</v>
      </c>
    </row>
    <row r="9" spans="1:11" x14ac:dyDescent="0.3">
      <c r="A9" s="15" t="s">
        <v>1</v>
      </c>
      <c r="B9" s="208">
        <v>1.6343962118126283</v>
      </c>
      <c r="D9" s="87" t="s">
        <v>60</v>
      </c>
      <c r="E9" s="208">
        <v>5.1324422510570074</v>
      </c>
      <c r="G9" s="87" t="s">
        <v>56</v>
      </c>
      <c r="H9" s="208">
        <v>4.6444600745110236</v>
      </c>
      <c r="J9" s="87" t="s">
        <v>65</v>
      </c>
      <c r="K9" s="208">
        <v>3.009011010025993</v>
      </c>
    </row>
    <row r="10" spans="1:11" x14ac:dyDescent="0.3">
      <c r="A10" s="85" t="s">
        <v>9</v>
      </c>
      <c r="B10" s="208">
        <v>1.1962637008153136</v>
      </c>
      <c r="D10" s="87" t="s">
        <v>48</v>
      </c>
      <c r="E10" s="208">
        <v>5.051266281755197</v>
      </c>
      <c r="G10" s="87" t="s">
        <v>61</v>
      </c>
      <c r="H10" s="208">
        <v>4.2909369080779936</v>
      </c>
      <c r="J10" s="87" t="s">
        <v>269</v>
      </c>
      <c r="K10" s="208">
        <v>1.1688997162629771</v>
      </c>
    </row>
    <row r="11" spans="1:11" ht="15" thickBot="1" x14ac:dyDescent="0.35">
      <c r="A11" s="85" t="s">
        <v>25</v>
      </c>
      <c r="B11" s="208">
        <v>0.8732649166151949</v>
      </c>
      <c r="D11" s="87" t="s">
        <v>54</v>
      </c>
      <c r="E11" s="208">
        <v>4.3211007833733035</v>
      </c>
      <c r="G11" s="210" t="s">
        <v>58</v>
      </c>
      <c r="H11" s="209">
        <v>4.2010235805535867</v>
      </c>
      <c r="J11" s="210" t="s">
        <v>66</v>
      </c>
      <c r="K11" s="209">
        <v>0.45732534354142251</v>
      </c>
    </row>
    <row r="12" spans="1:11" x14ac:dyDescent="0.3">
      <c r="A12" s="15" t="s">
        <v>16</v>
      </c>
      <c r="B12" s="208">
        <v>6.1643709794988615</v>
      </c>
      <c r="D12" s="87" t="s">
        <v>63</v>
      </c>
      <c r="E12" s="208">
        <v>4.1639270347855462</v>
      </c>
    </row>
    <row r="13" spans="1:11" x14ac:dyDescent="0.3">
      <c r="A13" s="85" t="s">
        <v>24</v>
      </c>
      <c r="B13" s="208">
        <v>3.0854689161554205</v>
      </c>
      <c r="D13" s="87" t="s">
        <v>57</v>
      </c>
      <c r="E13" s="208">
        <v>4.0735661709212003</v>
      </c>
    </row>
    <row r="14" spans="1:11" ht="15" thickBot="1" x14ac:dyDescent="0.35">
      <c r="A14" s="259" t="s">
        <v>5</v>
      </c>
      <c r="B14" s="209">
        <v>6.1229364127498664</v>
      </c>
      <c r="D14" s="87" t="s">
        <v>49</v>
      </c>
      <c r="E14" s="208">
        <v>3.7825693374649556</v>
      </c>
    </row>
    <row r="15" spans="1:11" x14ac:dyDescent="0.3">
      <c r="D15" s="87" t="s">
        <v>59</v>
      </c>
      <c r="E15" s="208">
        <v>3.7052442591404762</v>
      </c>
    </row>
    <row r="16" spans="1:11" x14ac:dyDescent="0.3">
      <c r="D16" s="87" t="s">
        <v>62</v>
      </c>
      <c r="E16" s="208">
        <v>3.1820863803877599</v>
      </c>
    </row>
    <row r="17" spans="4:5" ht="15" thickBot="1" x14ac:dyDescent="0.35">
      <c r="D17" s="210" t="s">
        <v>268</v>
      </c>
      <c r="E17" s="209">
        <v>2.7932221859633439</v>
      </c>
    </row>
  </sheetData>
  <conditionalFormatting sqref="H2">
    <cfRule type="colorScale" priority="43">
      <colorScale>
        <cfvo type="min"/>
        <cfvo type="max"/>
        <color rgb="FFFCFCFF"/>
        <color rgb="FFF8696B"/>
      </colorScale>
    </cfRule>
  </conditionalFormatting>
  <conditionalFormatting sqref="B2">
    <cfRule type="colorScale" priority="42">
      <colorScale>
        <cfvo type="min"/>
        <cfvo type="max"/>
        <color rgb="FFFCFCFF"/>
        <color rgb="FFF8696B"/>
      </colorScale>
    </cfRule>
  </conditionalFormatting>
  <conditionalFormatting sqref="B3:B5">
    <cfRule type="colorScale" priority="40">
      <colorScale>
        <cfvo type="min"/>
        <cfvo type="max"/>
        <color rgb="FFFCFCFF"/>
        <color rgb="FFF8696B"/>
      </colorScale>
    </cfRule>
  </conditionalFormatting>
  <conditionalFormatting sqref="E2">
    <cfRule type="colorScale" priority="39">
      <colorScale>
        <cfvo type="min"/>
        <cfvo type="max"/>
        <color rgb="FFFCFCFF"/>
        <color rgb="FFF8696B"/>
      </colorScale>
    </cfRule>
  </conditionalFormatting>
  <conditionalFormatting sqref="B6">
    <cfRule type="colorScale" priority="38">
      <colorScale>
        <cfvo type="min"/>
        <cfvo type="max"/>
        <color rgb="FFFCFCFF"/>
        <color rgb="FFF8696B"/>
      </colorScale>
    </cfRule>
  </conditionalFormatting>
  <conditionalFormatting sqref="H3">
    <cfRule type="colorScale" priority="37">
      <colorScale>
        <cfvo type="min"/>
        <cfvo type="max"/>
        <color rgb="FFFCFCFF"/>
        <color rgb="FFF8696B"/>
      </colorScale>
    </cfRule>
  </conditionalFormatting>
  <conditionalFormatting sqref="K2">
    <cfRule type="colorScale" priority="36">
      <colorScale>
        <cfvo type="min"/>
        <cfvo type="max"/>
        <color rgb="FFFCFCFF"/>
        <color rgb="FFF8696B"/>
      </colorScale>
    </cfRule>
  </conditionalFormatting>
  <conditionalFormatting sqref="E3:E5">
    <cfRule type="colorScale" priority="35">
      <colorScale>
        <cfvo type="min"/>
        <cfvo type="max"/>
        <color rgb="FFFCFCFF"/>
        <color rgb="FFF8696B"/>
      </colorScale>
    </cfRule>
  </conditionalFormatting>
  <conditionalFormatting sqref="B7:B8">
    <cfRule type="colorScale" priority="34">
      <colorScale>
        <cfvo type="min"/>
        <cfvo type="max"/>
        <color rgb="FFFCFCFF"/>
        <color rgb="FFF8696B"/>
      </colorScale>
    </cfRule>
  </conditionalFormatting>
  <conditionalFormatting sqref="K3:K4">
    <cfRule type="colorScale" priority="33">
      <colorScale>
        <cfvo type="min"/>
        <cfvo type="max"/>
        <color rgb="FFFCFCFF"/>
        <color rgb="FFF8696B"/>
      </colorScale>
    </cfRule>
  </conditionalFormatting>
  <conditionalFormatting sqref="K5">
    <cfRule type="colorScale" priority="32">
      <colorScale>
        <cfvo type="min"/>
        <cfvo type="max"/>
        <color rgb="FFFCFCFF"/>
        <color rgb="FFF8696B"/>
      </colorScale>
    </cfRule>
  </conditionalFormatting>
  <conditionalFormatting sqref="B9">
    <cfRule type="colorScale" priority="31">
      <colorScale>
        <cfvo type="min"/>
        <cfvo type="max"/>
        <color rgb="FFFCFCFF"/>
        <color rgb="FFF8696B"/>
      </colorScale>
    </cfRule>
  </conditionalFormatting>
  <conditionalFormatting sqref="K6">
    <cfRule type="colorScale" priority="30">
      <colorScale>
        <cfvo type="min"/>
        <cfvo type="max"/>
        <color rgb="FFFCFCFF"/>
        <color rgb="FFF8696B"/>
      </colorScale>
    </cfRule>
  </conditionalFormatting>
  <conditionalFormatting sqref="B10">
    <cfRule type="colorScale" priority="29">
      <colorScale>
        <cfvo type="min"/>
        <cfvo type="max"/>
        <color rgb="FFFCFCFF"/>
        <color rgb="FFF8696B"/>
      </colorScale>
    </cfRule>
  </conditionalFormatting>
  <conditionalFormatting sqref="B11">
    <cfRule type="colorScale" priority="28">
      <colorScale>
        <cfvo type="min"/>
        <cfvo type="max"/>
        <color rgb="FFFCFCFF"/>
        <color rgb="FFF8696B"/>
      </colorScale>
    </cfRule>
  </conditionalFormatting>
  <conditionalFormatting sqref="K7">
    <cfRule type="colorScale" priority="27">
      <colorScale>
        <cfvo type="min"/>
        <cfvo type="max"/>
        <color rgb="FFFCFCFF"/>
        <color rgb="FFF8696B"/>
      </colorScale>
    </cfRule>
  </conditionalFormatting>
  <conditionalFormatting sqref="H4">
    <cfRule type="colorScale" priority="26">
      <colorScale>
        <cfvo type="min"/>
        <cfvo type="max"/>
        <color rgb="FFFCFCFF"/>
        <color rgb="FFF8696B"/>
      </colorScale>
    </cfRule>
  </conditionalFormatting>
  <conditionalFormatting sqref="E6">
    <cfRule type="colorScale" priority="25">
      <colorScale>
        <cfvo type="min"/>
        <cfvo type="max"/>
        <color rgb="FFFCFCFF"/>
        <color rgb="FFF8696B"/>
      </colorScale>
    </cfRule>
  </conditionalFormatting>
  <conditionalFormatting sqref="H5:H6">
    <cfRule type="colorScale" priority="24">
      <colorScale>
        <cfvo type="min"/>
        <cfvo type="max"/>
        <color rgb="FFFCFCFF"/>
        <color rgb="FFF8696B"/>
      </colorScale>
    </cfRule>
  </conditionalFormatting>
  <conditionalFormatting sqref="E7:E8">
    <cfRule type="colorScale" priority="23">
      <colorScale>
        <cfvo type="min"/>
        <cfvo type="max"/>
        <color rgb="FFFCFCFF"/>
        <color rgb="FFF8696B"/>
      </colorScale>
    </cfRule>
  </conditionalFormatting>
  <conditionalFormatting sqref="H7">
    <cfRule type="colorScale" priority="22">
      <colorScale>
        <cfvo type="min"/>
        <cfvo type="max"/>
        <color rgb="FFFCFCFF"/>
        <color rgb="FFF8696B"/>
      </colorScale>
    </cfRule>
  </conditionalFormatting>
  <conditionalFormatting sqref="K8">
    <cfRule type="colorScale" priority="21">
      <colorScale>
        <cfvo type="min"/>
        <cfvo type="max"/>
        <color rgb="FFFCFCFF"/>
        <color rgb="FFF8696B"/>
      </colorScale>
    </cfRule>
  </conditionalFormatting>
  <conditionalFormatting sqref="E9:E10">
    <cfRule type="colorScale" priority="20">
      <colorScale>
        <cfvo type="min"/>
        <cfvo type="max"/>
        <color rgb="FFFCFCFF"/>
        <color rgb="FFF8696B"/>
      </colorScale>
    </cfRule>
  </conditionalFormatting>
  <conditionalFormatting sqref="H8:H9">
    <cfRule type="colorScale" priority="19">
      <colorScale>
        <cfvo type="min"/>
        <cfvo type="max"/>
        <color rgb="FFFCFCFF"/>
        <color rgb="FFF8696B"/>
      </colorScale>
    </cfRule>
  </conditionalFormatting>
  <conditionalFormatting sqref="H10:H11">
    <cfRule type="colorScale" priority="17">
      <colorScale>
        <cfvo type="min"/>
        <cfvo type="max"/>
        <color theme="4" tint="0.59999389629810485"/>
        <color theme="0"/>
      </colorScale>
    </cfRule>
    <cfRule type="colorScale" priority="18">
      <colorScale>
        <cfvo type="min"/>
        <cfvo type="max"/>
        <color rgb="FF63BE7B"/>
        <color rgb="FFFCFCFF"/>
      </colorScale>
    </cfRule>
  </conditionalFormatting>
  <conditionalFormatting sqref="E12:E16">
    <cfRule type="colorScale" priority="15">
      <colorScale>
        <cfvo type="min"/>
        <cfvo type="max"/>
        <color theme="4" tint="0.59999389629810485"/>
        <color theme="0"/>
      </colorScale>
    </cfRule>
    <cfRule type="colorScale" priority="16">
      <colorScale>
        <cfvo type="min"/>
        <cfvo type="max"/>
        <color rgb="FF63BE7B"/>
        <color rgb="FFFCFCFF"/>
      </colorScale>
    </cfRule>
  </conditionalFormatting>
  <conditionalFormatting sqref="K9">
    <cfRule type="colorScale" priority="13">
      <colorScale>
        <cfvo type="min"/>
        <cfvo type="max"/>
        <color theme="4" tint="0.59999389629810485"/>
        <color theme="0"/>
      </colorScale>
    </cfRule>
    <cfRule type="colorScale" priority="14">
      <colorScale>
        <cfvo type="min"/>
        <cfvo type="max"/>
        <color rgb="FF63BE7B"/>
        <color rgb="FFFCFCFF"/>
      </colorScale>
    </cfRule>
  </conditionalFormatting>
  <conditionalFormatting sqref="E17">
    <cfRule type="colorScale" priority="11">
      <colorScale>
        <cfvo type="min"/>
        <cfvo type="max"/>
        <color theme="4" tint="0.59999389629810485"/>
        <color theme="0"/>
      </colorScale>
    </cfRule>
    <cfRule type="colorScale" priority="12">
      <colorScale>
        <cfvo type="min"/>
        <cfvo type="max"/>
        <color rgb="FF63BE7B"/>
        <color rgb="FFFCFCFF"/>
      </colorScale>
    </cfRule>
  </conditionalFormatting>
  <conditionalFormatting sqref="K10:K11">
    <cfRule type="colorScale" priority="9">
      <colorScale>
        <cfvo type="min"/>
        <cfvo type="max"/>
        <color theme="4" tint="0.59999389629810485"/>
        <color theme="0"/>
      </colorScale>
    </cfRule>
    <cfRule type="colorScale" priority="10">
      <colorScale>
        <cfvo type="min"/>
        <cfvo type="max"/>
        <color rgb="FF63BE7B"/>
        <color rgb="FFFCFCFF"/>
      </colorScale>
    </cfRule>
  </conditionalFormatting>
  <conditionalFormatting sqref="B12">
    <cfRule type="colorScale" priority="8">
      <colorScale>
        <cfvo type="min"/>
        <cfvo type="max"/>
        <color rgb="FFFCFCFF"/>
        <color rgb="FFF8696B"/>
      </colorScale>
    </cfRule>
  </conditionalFormatting>
  <conditionalFormatting sqref="B13">
    <cfRule type="colorScale" priority="7">
      <colorScale>
        <cfvo type="min"/>
        <cfvo type="max"/>
        <color rgb="FFFCFCFF"/>
        <color rgb="FFF8696B"/>
      </colorScale>
    </cfRule>
  </conditionalFormatting>
  <conditionalFormatting sqref="B14">
    <cfRule type="colorScale" priority="6">
      <colorScale>
        <cfvo type="min"/>
        <cfvo type="max"/>
        <color rgb="FFFCFCFF"/>
        <color rgb="FFF8696B"/>
      </colorScale>
    </cfRule>
  </conditionalFormatting>
  <conditionalFormatting sqref="B2:B14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5">
      <colorScale>
        <cfvo type="min"/>
        <cfvo type="max"/>
        <color rgb="FFFCFCFF"/>
        <color rgb="FFF8696B"/>
      </colorScale>
    </cfRule>
  </conditionalFormatting>
  <conditionalFormatting sqref="E2:E17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2:H1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2:K1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06199-6052-45FF-89FC-AA1D732DD3A7}">
  <dimension ref="A1:F16"/>
  <sheetViews>
    <sheetView workbookViewId="0">
      <selection activeCell="F19" sqref="F19"/>
    </sheetView>
  </sheetViews>
  <sheetFormatPr defaultRowHeight="14.4" x14ac:dyDescent="0.3"/>
  <cols>
    <col min="1" max="1" width="12" bestFit="1" customWidth="1"/>
    <col min="5" max="5" width="31.88671875" customWidth="1"/>
    <col min="6" max="6" width="34.33203125" bestFit="1" customWidth="1"/>
  </cols>
  <sheetData>
    <row r="1" spans="1:6" ht="30.6" customHeight="1" thickBot="1" x14ac:dyDescent="0.35">
      <c r="A1" s="261" t="s">
        <v>26</v>
      </c>
      <c r="B1" s="151">
        <v>666</v>
      </c>
      <c r="C1" s="151">
        <v>1580</v>
      </c>
      <c r="D1" s="151">
        <v>1683</v>
      </c>
      <c r="E1" s="262" t="s">
        <v>209</v>
      </c>
      <c r="F1" s="151" t="s">
        <v>308</v>
      </c>
    </row>
    <row r="2" spans="1:6" ht="15" thickBot="1" x14ac:dyDescent="0.35">
      <c r="A2" s="319" t="s">
        <v>300</v>
      </c>
      <c r="B2" s="320"/>
      <c r="C2" s="320"/>
      <c r="D2" s="320"/>
      <c r="E2" s="320"/>
      <c r="F2" s="321"/>
    </row>
    <row r="3" spans="1:6" x14ac:dyDescent="0.3">
      <c r="A3" s="1" t="s">
        <v>302</v>
      </c>
      <c r="B3" s="1">
        <v>0.2009</v>
      </c>
      <c r="C3" s="1">
        <v>0.10589999999999999</v>
      </c>
      <c r="D3" s="1">
        <v>0.22509999999999999</v>
      </c>
      <c r="E3" s="260">
        <f t="shared" ref="E3:E16" si="0">(B3+C3)/D3</f>
        <v>1.3629498000888494</v>
      </c>
      <c r="F3" s="260">
        <f>E3+0.3</f>
        <v>1.6629498000888494</v>
      </c>
    </row>
    <row r="4" spans="1:6" x14ac:dyDescent="0.3">
      <c r="A4" s="1" t="s">
        <v>303</v>
      </c>
      <c r="B4" s="1">
        <v>7.9839999999999994E-2</v>
      </c>
      <c r="C4" s="1">
        <v>6.4100000000000004E-2</v>
      </c>
      <c r="D4" s="1">
        <v>0.1452</v>
      </c>
      <c r="E4" s="260">
        <f t="shared" si="0"/>
        <v>0.99132231404958693</v>
      </c>
      <c r="F4" s="260">
        <f t="shared" ref="F4:F8" si="1">E4+0.3</f>
        <v>1.2913223140495869</v>
      </c>
    </row>
    <row r="5" spans="1:6" x14ac:dyDescent="0.3">
      <c r="A5" s="1" t="s">
        <v>304</v>
      </c>
      <c r="B5" s="1">
        <v>0.1191</v>
      </c>
      <c r="C5" s="1">
        <v>0.11</v>
      </c>
      <c r="D5" s="1">
        <v>0.14360000000000001</v>
      </c>
      <c r="E5" s="260">
        <f t="shared" si="0"/>
        <v>1.5954038997214484</v>
      </c>
      <c r="F5" s="260">
        <f t="shared" si="1"/>
        <v>1.8954038997214484</v>
      </c>
    </row>
    <row r="6" spans="1:6" x14ac:dyDescent="0.3">
      <c r="A6" s="1" t="s">
        <v>305</v>
      </c>
      <c r="B6" s="1">
        <v>0.13420000000000001</v>
      </c>
      <c r="C6" s="1">
        <v>4.5409999999999999E-2</v>
      </c>
      <c r="D6" s="1">
        <v>0.16600000000000001</v>
      </c>
      <c r="E6" s="260">
        <f t="shared" si="0"/>
        <v>1.0819879518072291</v>
      </c>
      <c r="F6" s="260">
        <f t="shared" si="1"/>
        <v>1.3819879518072291</v>
      </c>
    </row>
    <row r="7" spans="1:6" x14ac:dyDescent="0.3">
      <c r="A7" s="1" t="s">
        <v>306</v>
      </c>
      <c r="B7" s="1">
        <v>0.12</v>
      </c>
      <c r="C7" s="1">
        <v>9.1789999999999997E-2</v>
      </c>
      <c r="D7" s="1">
        <v>0.17699999999999999</v>
      </c>
      <c r="E7" s="260">
        <f t="shared" si="0"/>
        <v>1.1965536723163841</v>
      </c>
      <c r="F7" s="260">
        <f t="shared" si="1"/>
        <v>1.4965536723163841</v>
      </c>
    </row>
    <row r="8" spans="1:6" x14ac:dyDescent="0.3">
      <c r="A8" s="1" t="s">
        <v>307</v>
      </c>
      <c r="B8" s="1">
        <v>8.3409999999999998E-2</v>
      </c>
      <c r="C8" s="1">
        <v>2.1489999999999999E-2</v>
      </c>
      <c r="D8" s="1">
        <v>0.1421</v>
      </c>
      <c r="E8" s="260">
        <f t="shared" si="0"/>
        <v>0.73821252638986623</v>
      </c>
      <c r="F8" s="260">
        <f t="shared" si="1"/>
        <v>1.0382125263898663</v>
      </c>
    </row>
    <row r="9" spans="1:6" ht="15" thickBot="1" x14ac:dyDescent="0.35">
      <c r="A9" s="1"/>
      <c r="B9" s="1"/>
      <c r="C9" s="1"/>
      <c r="D9" s="1"/>
      <c r="E9" s="260"/>
      <c r="F9" s="260"/>
    </row>
    <row r="10" spans="1:6" ht="15" thickBot="1" x14ac:dyDescent="0.35">
      <c r="A10" s="319" t="s">
        <v>301</v>
      </c>
      <c r="B10" s="320"/>
      <c r="C10" s="320"/>
      <c r="D10" s="320"/>
      <c r="E10" s="320"/>
      <c r="F10" s="321"/>
    </row>
    <row r="11" spans="1:6" x14ac:dyDescent="0.3">
      <c r="A11" s="1" t="s">
        <v>304</v>
      </c>
      <c r="B11" s="1">
        <v>5.6669999999999998E-2</v>
      </c>
      <c r="C11" s="1">
        <v>4.1739999999999999E-2</v>
      </c>
      <c r="D11" s="1">
        <v>0.12540000000000001</v>
      </c>
      <c r="E11" s="260">
        <f t="shared" si="0"/>
        <v>0.78476874003189778</v>
      </c>
      <c r="F11" s="260">
        <f>E11+0.3</f>
        <v>1.0847687400318977</v>
      </c>
    </row>
    <row r="12" spans="1:6" x14ac:dyDescent="0.3">
      <c r="A12" s="1" t="s">
        <v>306</v>
      </c>
      <c r="B12" s="1">
        <v>3.9690000000000003E-2</v>
      </c>
      <c r="C12" s="1">
        <v>5.4030000000000002E-2</v>
      </c>
      <c r="D12" s="1">
        <v>0.159</v>
      </c>
      <c r="E12" s="260">
        <f t="shared" si="0"/>
        <v>0.5894339622641509</v>
      </c>
      <c r="F12" s="260">
        <f t="shared" ref="F12:F16" si="2">E12+0.3</f>
        <v>0.88943396226415095</v>
      </c>
    </row>
    <row r="13" spans="1:6" x14ac:dyDescent="0.3">
      <c r="A13" s="1" t="s">
        <v>302</v>
      </c>
      <c r="B13" s="1">
        <v>2.6270000000000002E-2</v>
      </c>
      <c r="C13" s="1">
        <v>2.7300000000000001E-2</v>
      </c>
      <c r="D13" s="1">
        <v>0.14410000000000001</v>
      </c>
      <c r="E13" s="260">
        <f t="shared" si="0"/>
        <v>0.37175572519083971</v>
      </c>
      <c r="F13" s="260">
        <f t="shared" si="2"/>
        <v>0.6717557251908397</v>
      </c>
    </row>
    <row r="14" spans="1:6" x14ac:dyDescent="0.3">
      <c r="A14" s="1" t="s">
        <v>303</v>
      </c>
      <c r="B14" s="1">
        <v>4.8959999999999997E-2</v>
      </c>
      <c r="C14" s="1">
        <v>4.2869999999999998E-2</v>
      </c>
      <c r="D14" s="1">
        <v>0.20300000000000001</v>
      </c>
      <c r="E14" s="260">
        <f t="shared" si="0"/>
        <v>0.45236453201970439</v>
      </c>
      <c r="F14" s="260">
        <f t="shared" si="2"/>
        <v>0.75236453201970432</v>
      </c>
    </row>
    <row r="15" spans="1:6" x14ac:dyDescent="0.3">
      <c r="A15" s="1" t="s">
        <v>307</v>
      </c>
      <c r="B15" s="1">
        <v>4.8809999999999999E-2</v>
      </c>
      <c r="C15" s="1">
        <v>5.5730000000000002E-2</v>
      </c>
      <c r="D15" s="1">
        <v>0.21249999999999999</v>
      </c>
      <c r="E15" s="260">
        <f t="shared" si="0"/>
        <v>0.49195294117647059</v>
      </c>
      <c r="F15" s="260">
        <f t="shared" si="2"/>
        <v>0.79195294117647053</v>
      </c>
    </row>
    <row r="16" spans="1:6" x14ac:dyDescent="0.3">
      <c r="A16" s="1" t="s">
        <v>305</v>
      </c>
      <c r="B16" s="1">
        <v>5.5449999999999999E-2</v>
      </c>
      <c r="C16" s="1">
        <v>6.454E-2</v>
      </c>
      <c r="D16" s="1">
        <v>0.22439999999999999</v>
      </c>
      <c r="E16" s="260">
        <f t="shared" si="0"/>
        <v>0.53471479500891272</v>
      </c>
      <c r="F16" s="260">
        <f t="shared" si="2"/>
        <v>0.83471479500891266</v>
      </c>
    </row>
  </sheetData>
  <mergeCells count="2">
    <mergeCell ref="A2:F2"/>
    <mergeCell ref="A10:F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3A61B-D703-44FD-A435-B4A0297FC13C}">
  <dimension ref="A1:O56"/>
  <sheetViews>
    <sheetView workbookViewId="0">
      <selection activeCell="B42" sqref="B42"/>
    </sheetView>
  </sheetViews>
  <sheetFormatPr defaultRowHeight="14.4" x14ac:dyDescent="0.3"/>
  <cols>
    <col min="1" max="1" width="6.109375" bestFit="1" customWidth="1"/>
    <col min="2" max="2" width="16.5546875" bestFit="1" customWidth="1"/>
    <col min="3" max="3" width="33.77734375" bestFit="1" customWidth="1"/>
    <col min="4" max="4" width="42.6640625" bestFit="1" customWidth="1"/>
    <col min="5" max="5" width="14.44140625" bestFit="1" customWidth="1"/>
    <col min="7" max="7" width="38.6640625" bestFit="1" customWidth="1"/>
    <col min="8" max="8" width="21.44140625" bestFit="1" customWidth="1"/>
    <col min="9" max="9" width="34.5546875" bestFit="1" customWidth="1"/>
    <col min="11" max="11" width="6.109375" bestFit="1" customWidth="1"/>
    <col min="12" max="12" width="16.5546875" bestFit="1" customWidth="1"/>
    <col min="13" max="13" width="33.77734375" bestFit="1" customWidth="1"/>
    <col min="14" max="14" width="42.6640625" bestFit="1" customWidth="1"/>
    <col min="15" max="15" width="14.44140625" bestFit="1" customWidth="1"/>
  </cols>
  <sheetData>
    <row r="1" spans="1:15" ht="29.4" customHeight="1" thickBot="1" x14ac:dyDescent="0.35">
      <c r="A1" s="152" t="s">
        <v>41</v>
      </c>
      <c r="B1" s="152" t="s">
        <v>26</v>
      </c>
      <c r="C1" s="152" t="s">
        <v>212</v>
      </c>
      <c r="D1" s="151" t="s">
        <v>214</v>
      </c>
      <c r="E1" s="152" t="s">
        <v>76</v>
      </c>
      <c r="G1" s="213" t="s">
        <v>80</v>
      </c>
      <c r="H1" s="214"/>
      <c r="I1" s="215"/>
      <c r="K1" s="152" t="s">
        <v>41</v>
      </c>
      <c r="L1" s="152" t="s">
        <v>26</v>
      </c>
      <c r="M1" s="152" t="s">
        <v>212</v>
      </c>
      <c r="N1" s="151" t="s">
        <v>214</v>
      </c>
      <c r="O1" s="152" t="s">
        <v>76</v>
      </c>
    </row>
    <row r="2" spans="1:15" ht="15" thickBot="1" x14ac:dyDescent="0.35">
      <c r="A2" s="136" t="s">
        <v>74</v>
      </c>
      <c r="B2" s="12" t="s">
        <v>27</v>
      </c>
      <c r="C2" s="207">
        <v>11.797000763358778</v>
      </c>
      <c r="D2" s="206">
        <v>2</v>
      </c>
      <c r="E2" s="28">
        <v>5</v>
      </c>
      <c r="G2" s="6"/>
      <c r="H2" s="6" t="s">
        <v>286</v>
      </c>
      <c r="I2" s="34" t="s">
        <v>287</v>
      </c>
      <c r="K2" s="136" t="s">
        <v>74</v>
      </c>
      <c r="L2" s="12" t="s">
        <v>27</v>
      </c>
      <c r="M2" s="207">
        <v>11.797000763358778</v>
      </c>
      <c r="N2" s="206">
        <v>2</v>
      </c>
      <c r="O2" s="28">
        <v>5</v>
      </c>
    </row>
    <row r="3" spans="1:15" x14ac:dyDescent="0.3">
      <c r="A3" s="137" t="s">
        <v>75</v>
      </c>
      <c r="B3" s="87" t="s">
        <v>53</v>
      </c>
      <c r="C3" s="208">
        <v>10.341195028901737</v>
      </c>
      <c r="D3" s="5">
        <v>2</v>
      </c>
      <c r="E3" s="29">
        <v>2</v>
      </c>
      <c r="G3" s="21" t="s">
        <v>81</v>
      </c>
      <c r="H3" s="216"/>
      <c r="I3" s="217" t="s">
        <v>293</v>
      </c>
      <c r="K3" s="137" t="s">
        <v>74</v>
      </c>
      <c r="L3" s="15" t="s">
        <v>7</v>
      </c>
      <c r="M3" s="208">
        <v>10.176255846585594</v>
      </c>
      <c r="N3" s="5">
        <v>0</v>
      </c>
      <c r="O3" s="29">
        <v>56000</v>
      </c>
    </row>
    <row r="4" spans="1:15" ht="15" thickBot="1" x14ac:dyDescent="0.35">
      <c r="A4" s="137" t="s">
        <v>74</v>
      </c>
      <c r="B4" s="15" t="s">
        <v>7</v>
      </c>
      <c r="C4" s="208">
        <v>10.176255846585594</v>
      </c>
      <c r="D4" s="5">
        <v>0</v>
      </c>
      <c r="E4" s="29">
        <v>56000</v>
      </c>
      <c r="G4" s="7" t="s">
        <v>82</v>
      </c>
      <c r="H4" s="218">
        <v>0.41504000000000002</v>
      </c>
      <c r="I4" s="219"/>
      <c r="K4" s="137" t="s">
        <v>74</v>
      </c>
      <c r="L4" s="15" t="s">
        <v>16</v>
      </c>
      <c r="M4" s="208">
        <v>6.1643709794988615</v>
      </c>
      <c r="N4" s="5">
        <v>2</v>
      </c>
      <c r="O4" s="29">
        <v>2</v>
      </c>
    </row>
    <row r="5" spans="1:15" ht="15" thickBot="1" x14ac:dyDescent="0.35">
      <c r="A5" s="137" t="s">
        <v>75</v>
      </c>
      <c r="B5" s="87" t="s">
        <v>267</v>
      </c>
      <c r="C5" s="208">
        <v>8.6891840687846127</v>
      </c>
      <c r="D5" s="5">
        <v>0</v>
      </c>
      <c r="E5" s="29">
        <v>900</v>
      </c>
      <c r="K5" s="137" t="s">
        <v>74</v>
      </c>
      <c r="L5" s="85" t="s">
        <v>5</v>
      </c>
      <c r="M5" s="208">
        <v>6.1229364127498664</v>
      </c>
      <c r="N5" s="5">
        <v>2</v>
      </c>
      <c r="O5" s="29">
        <v>24</v>
      </c>
    </row>
    <row r="6" spans="1:15" ht="15" thickBot="1" x14ac:dyDescent="0.35">
      <c r="A6" s="137" t="s">
        <v>75</v>
      </c>
      <c r="B6" s="87" t="s">
        <v>64</v>
      </c>
      <c r="C6" s="208">
        <v>8.2982844068582011</v>
      </c>
      <c r="D6" s="5">
        <v>2</v>
      </c>
      <c r="E6" s="29">
        <v>0.02</v>
      </c>
      <c r="G6" s="213" t="s">
        <v>83</v>
      </c>
      <c r="H6" s="214"/>
      <c r="I6" s="215"/>
      <c r="K6" s="137" t="s">
        <v>74</v>
      </c>
      <c r="L6" s="15" t="s">
        <v>3</v>
      </c>
      <c r="M6" s="208">
        <v>5.8412566147859932</v>
      </c>
      <c r="N6" s="5">
        <v>1</v>
      </c>
      <c r="O6" s="29">
        <v>370</v>
      </c>
    </row>
    <row r="7" spans="1:15" ht="15" thickBot="1" x14ac:dyDescent="0.35">
      <c r="A7" s="137" t="s">
        <v>75</v>
      </c>
      <c r="B7" s="87" t="s">
        <v>52</v>
      </c>
      <c r="C7" s="208">
        <v>6.6512888801725865</v>
      </c>
      <c r="D7" s="5">
        <v>1</v>
      </c>
      <c r="E7" s="29">
        <v>0.22</v>
      </c>
      <c r="G7" s="6"/>
      <c r="H7" s="6" t="s">
        <v>286</v>
      </c>
      <c r="I7" s="34" t="s">
        <v>288</v>
      </c>
      <c r="K7" s="137" t="s">
        <v>74</v>
      </c>
      <c r="L7" s="85" t="s">
        <v>15</v>
      </c>
      <c r="M7" s="208">
        <v>5.8365412535612551</v>
      </c>
      <c r="N7" s="5">
        <v>1</v>
      </c>
      <c r="O7" s="29">
        <v>3500</v>
      </c>
    </row>
    <row r="8" spans="1:15" x14ac:dyDescent="0.3">
      <c r="A8" s="137" t="s">
        <v>75</v>
      </c>
      <c r="B8" s="87" t="s">
        <v>270</v>
      </c>
      <c r="C8" s="208">
        <v>6.2503297067997519</v>
      </c>
      <c r="D8" s="5">
        <v>0</v>
      </c>
      <c r="E8" s="29">
        <v>100</v>
      </c>
      <c r="G8" s="21" t="s">
        <v>81</v>
      </c>
      <c r="H8" s="216"/>
      <c r="I8" s="220">
        <v>7.6341000000000006E-2</v>
      </c>
      <c r="K8" s="137" t="s">
        <v>74</v>
      </c>
      <c r="L8" s="85" t="s">
        <v>18</v>
      </c>
      <c r="M8" s="208">
        <v>5.4455994691710901</v>
      </c>
      <c r="N8" s="5">
        <v>1</v>
      </c>
      <c r="O8" s="29">
        <v>100</v>
      </c>
    </row>
    <row r="9" spans="1:15" ht="15" thickBot="1" x14ac:dyDescent="0.35">
      <c r="A9" s="137" t="s">
        <v>74</v>
      </c>
      <c r="B9" s="15" t="s">
        <v>16</v>
      </c>
      <c r="C9" s="208">
        <v>6.1643709794988615</v>
      </c>
      <c r="D9" s="5">
        <v>2</v>
      </c>
      <c r="E9" s="29">
        <v>2</v>
      </c>
      <c r="G9" s="7" t="s">
        <v>79</v>
      </c>
      <c r="H9" s="218">
        <v>0.24098</v>
      </c>
      <c r="I9" s="219"/>
      <c r="K9" s="137" t="s">
        <v>74</v>
      </c>
      <c r="L9" s="15" t="s">
        <v>43</v>
      </c>
      <c r="M9" s="208">
        <v>5.2299795492000003</v>
      </c>
      <c r="N9" s="5">
        <v>0</v>
      </c>
      <c r="O9" s="29">
        <v>800</v>
      </c>
    </row>
    <row r="10" spans="1:15" ht="15" thickBot="1" x14ac:dyDescent="0.35">
      <c r="A10" s="137" t="s">
        <v>74</v>
      </c>
      <c r="B10" s="85" t="s">
        <v>5</v>
      </c>
      <c r="C10" s="208">
        <v>6.1229364127498664</v>
      </c>
      <c r="D10" s="5">
        <v>2</v>
      </c>
      <c r="E10" s="29">
        <v>24</v>
      </c>
      <c r="K10" s="137" t="s">
        <v>74</v>
      </c>
      <c r="L10" s="85" t="s">
        <v>2</v>
      </c>
      <c r="M10" s="208">
        <v>5.2053231825114388</v>
      </c>
      <c r="N10" s="5">
        <v>0</v>
      </c>
      <c r="O10" s="29">
        <v>4800</v>
      </c>
    </row>
    <row r="11" spans="1:15" ht="15" thickBot="1" x14ac:dyDescent="0.35">
      <c r="A11" s="137" t="s">
        <v>74</v>
      </c>
      <c r="B11" s="15" t="s">
        <v>3</v>
      </c>
      <c r="C11" s="208">
        <v>5.8412566147859932</v>
      </c>
      <c r="D11" s="5">
        <v>1</v>
      </c>
      <c r="E11" s="29">
        <v>370</v>
      </c>
      <c r="G11" s="55" t="s">
        <v>289</v>
      </c>
      <c r="H11" s="56"/>
      <c r="I11" s="57"/>
      <c r="K11" s="137" t="s">
        <v>74</v>
      </c>
      <c r="L11" s="86" t="s">
        <v>8</v>
      </c>
      <c r="M11" s="208">
        <v>5.1962972767320785</v>
      </c>
      <c r="N11" s="5">
        <v>2</v>
      </c>
      <c r="O11" s="29">
        <v>15</v>
      </c>
    </row>
    <row r="12" spans="1:15" ht="15" thickBot="1" x14ac:dyDescent="0.35">
      <c r="A12" s="137" t="s">
        <v>74</v>
      </c>
      <c r="B12" s="85" t="s">
        <v>15</v>
      </c>
      <c r="C12" s="208">
        <v>5.8365412535612551</v>
      </c>
      <c r="D12" s="5">
        <v>1</v>
      </c>
      <c r="E12" s="29">
        <v>3500</v>
      </c>
      <c r="G12" s="6"/>
      <c r="H12" s="6" t="s">
        <v>286</v>
      </c>
      <c r="I12" s="34" t="s">
        <v>287</v>
      </c>
      <c r="K12" s="137" t="s">
        <v>74</v>
      </c>
      <c r="L12" s="85" t="s">
        <v>6</v>
      </c>
      <c r="M12" s="208">
        <v>4.5731173805601335</v>
      </c>
      <c r="N12" s="5">
        <v>0</v>
      </c>
      <c r="O12" s="29">
        <v>1</v>
      </c>
    </row>
    <row r="13" spans="1:15" x14ac:dyDescent="0.3">
      <c r="A13" s="137" t="s">
        <v>75</v>
      </c>
      <c r="B13" s="87" t="s">
        <v>55</v>
      </c>
      <c r="C13" s="208">
        <v>5.7845879501385031</v>
      </c>
      <c r="D13" s="5">
        <v>0</v>
      </c>
      <c r="E13" s="29">
        <v>0.25</v>
      </c>
      <c r="G13" s="21" t="s">
        <v>81</v>
      </c>
      <c r="H13" s="216"/>
      <c r="I13" s="217" t="s">
        <v>294</v>
      </c>
      <c r="K13" s="137" t="s">
        <v>74</v>
      </c>
      <c r="L13" s="18" t="s">
        <v>14</v>
      </c>
      <c r="M13" s="208">
        <v>4.5545304755293303</v>
      </c>
      <c r="N13" s="5">
        <v>0</v>
      </c>
      <c r="O13" s="29">
        <v>15</v>
      </c>
    </row>
    <row r="14" spans="1:15" ht="15" thickBot="1" x14ac:dyDescent="0.35">
      <c r="A14" s="137" t="s">
        <v>75</v>
      </c>
      <c r="B14" s="87" t="s">
        <v>51</v>
      </c>
      <c r="C14" s="208">
        <v>5.6112890920423872</v>
      </c>
      <c r="D14" s="5">
        <v>2</v>
      </c>
      <c r="E14" s="29">
        <v>4.4999999999999998E-2</v>
      </c>
      <c r="G14" s="7" t="s">
        <v>82</v>
      </c>
      <c r="H14" s="218">
        <v>0.42320999999999998</v>
      </c>
      <c r="I14" s="219"/>
      <c r="K14" s="137" t="s">
        <v>74</v>
      </c>
      <c r="L14" s="18" t="s">
        <v>13</v>
      </c>
      <c r="M14" s="208">
        <v>4.5206988536492183</v>
      </c>
      <c r="N14" s="5">
        <v>0</v>
      </c>
      <c r="O14" s="29">
        <v>0.5</v>
      </c>
    </row>
    <row r="15" spans="1:15" ht="15" thickBot="1" x14ac:dyDescent="0.35">
      <c r="A15" s="137" t="s">
        <v>74</v>
      </c>
      <c r="B15" s="85" t="s">
        <v>18</v>
      </c>
      <c r="C15" s="208">
        <v>5.4455994691710901</v>
      </c>
      <c r="D15" s="5">
        <v>1</v>
      </c>
      <c r="E15" s="29">
        <v>100</v>
      </c>
      <c r="K15" s="137" t="s">
        <v>74</v>
      </c>
      <c r="L15" s="18" t="s">
        <v>12</v>
      </c>
      <c r="M15" s="208">
        <v>4.5081909990108802</v>
      </c>
      <c r="N15" s="5">
        <v>0</v>
      </c>
      <c r="O15" s="29">
        <v>5000</v>
      </c>
    </row>
    <row r="16" spans="1:15" ht="15" thickBot="1" x14ac:dyDescent="0.35">
      <c r="A16" s="137" t="s">
        <v>75</v>
      </c>
      <c r="B16" s="87" t="s">
        <v>67</v>
      </c>
      <c r="C16" s="208">
        <v>5.2598127559377588</v>
      </c>
      <c r="D16" s="5">
        <v>0</v>
      </c>
      <c r="E16" s="29">
        <v>0.6</v>
      </c>
      <c r="G16" s="55" t="s">
        <v>290</v>
      </c>
      <c r="H16" s="56"/>
      <c r="I16" s="57"/>
      <c r="K16" s="137" t="s">
        <v>74</v>
      </c>
      <c r="L16" s="85" t="s">
        <v>10</v>
      </c>
      <c r="M16" s="208">
        <v>4.3686719382504302</v>
      </c>
      <c r="N16" s="5">
        <v>1</v>
      </c>
      <c r="O16" s="29">
        <v>7700</v>
      </c>
    </row>
    <row r="17" spans="1:15" ht="15" thickBot="1" x14ac:dyDescent="0.35">
      <c r="A17" s="137" t="s">
        <v>74</v>
      </c>
      <c r="B17" s="15" t="s">
        <v>43</v>
      </c>
      <c r="C17" s="208">
        <v>5.2299795492000003</v>
      </c>
      <c r="D17" s="5">
        <v>0</v>
      </c>
      <c r="E17" s="29">
        <v>800</v>
      </c>
      <c r="G17" s="6"/>
      <c r="H17" s="6" t="s">
        <v>286</v>
      </c>
      <c r="I17" s="34" t="s">
        <v>288</v>
      </c>
      <c r="K17" s="137" t="s">
        <v>74</v>
      </c>
      <c r="L17" s="85" t="s">
        <v>19</v>
      </c>
      <c r="M17" s="208">
        <v>3.7532145384842233</v>
      </c>
      <c r="N17" s="5">
        <v>1</v>
      </c>
      <c r="O17" s="29">
        <v>90</v>
      </c>
    </row>
    <row r="18" spans="1:15" x14ac:dyDescent="0.3">
      <c r="A18" s="137" t="s">
        <v>74</v>
      </c>
      <c r="B18" s="85" t="s">
        <v>2</v>
      </c>
      <c r="C18" s="208">
        <v>5.2053231825114388</v>
      </c>
      <c r="D18" s="5">
        <v>0</v>
      </c>
      <c r="E18" s="29">
        <v>4800</v>
      </c>
      <c r="G18" s="21" t="s">
        <v>81</v>
      </c>
      <c r="H18" s="216"/>
      <c r="I18" s="220">
        <v>5.0755000000000002E-2</v>
      </c>
      <c r="K18" s="137" t="s">
        <v>74</v>
      </c>
      <c r="L18" s="85" t="s">
        <v>24</v>
      </c>
      <c r="M18" s="208">
        <v>3.0854689161554205</v>
      </c>
      <c r="N18" s="5">
        <v>2</v>
      </c>
      <c r="O18" s="29">
        <v>20</v>
      </c>
    </row>
    <row r="19" spans="1:15" ht="15" thickBot="1" x14ac:dyDescent="0.35">
      <c r="A19" s="137" t="s">
        <v>74</v>
      </c>
      <c r="B19" s="86" t="s">
        <v>8</v>
      </c>
      <c r="C19" s="208">
        <v>5.1962972767320785</v>
      </c>
      <c r="D19" s="5">
        <v>2</v>
      </c>
      <c r="E19" s="29">
        <v>15</v>
      </c>
      <c r="G19" s="7" t="s">
        <v>79</v>
      </c>
      <c r="H19" s="218">
        <v>0.35991000000000001</v>
      </c>
      <c r="I19" s="219"/>
      <c r="K19" s="137" t="s">
        <v>74</v>
      </c>
      <c r="L19" s="85" t="s">
        <v>4</v>
      </c>
      <c r="M19" s="208">
        <v>2.8633625</v>
      </c>
      <c r="N19" s="5">
        <v>0</v>
      </c>
      <c r="O19" s="29">
        <v>0.5</v>
      </c>
    </row>
    <row r="20" spans="1:15" ht="15" thickBot="1" x14ac:dyDescent="0.35">
      <c r="A20" s="137" t="s">
        <v>75</v>
      </c>
      <c r="B20" s="87" t="s">
        <v>60</v>
      </c>
      <c r="C20" s="208">
        <v>5.1324422510570074</v>
      </c>
      <c r="D20" s="5">
        <v>0</v>
      </c>
      <c r="E20" s="29">
        <v>0.23</v>
      </c>
      <c r="K20" s="137" t="s">
        <v>74</v>
      </c>
      <c r="L20" s="86" t="s">
        <v>343</v>
      </c>
      <c r="M20" s="208">
        <v>2.6972716504854377</v>
      </c>
      <c r="N20" s="5">
        <v>0</v>
      </c>
      <c r="O20" s="29">
        <v>1</v>
      </c>
    </row>
    <row r="21" spans="1:15" ht="15" thickBot="1" x14ac:dyDescent="0.35">
      <c r="A21" s="137" t="s">
        <v>75</v>
      </c>
      <c r="B21" s="87" t="s">
        <v>48</v>
      </c>
      <c r="C21" s="208">
        <v>5.051266281755197</v>
      </c>
      <c r="D21" s="5">
        <v>2</v>
      </c>
      <c r="E21" s="29">
        <v>0.3</v>
      </c>
      <c r="G21" s="55" t="s">
        <v>291</v>
      </c>
      <c r="H21" s="56"/>
      <c r="I21" s="57"/>
      <c r="K21" s="137" t="s">
        <v>74</v>
      </c>
      <c r="L21" s="15" t="s">
        <v>23</v>
      </c>
      <c r="M21" s="208">
        <v>2.5180924489795933</v>
      </c>
      <c r="N21" s="5">
        <v>2</v>
      </c>
      <c r="O21" s="29">
        <v>3000</v>
      </c>
    </row>
    <row r="22" spans="1:15" ht="15" thickBot="1" x14ac:dyDescent="0.35">
      <c r="A22" s="137" t="s">
        <v>75</v>
      </c>
      <c r="B22" s="87" t="s">
        <v>50</v>
      </c>
      <c r="C22" s="208">
        <v>4.6904583979713639</v>
      </c>
      <c r="D22" s="5">
        <v>2</v>
      </c>
      <c r="E22" s="29">
        <v>1</v>
      </c>
      <c r="G22" s="6"/>
      <c r="H22" s="6" t="s">
        <v>286</v>
      </c>
      <c r="I22" s="34" t="s">
        <v>287</v>
      </c>
      <c r="K22" s="137" t="s">
        <v>74</v>
      </c>
      <c r="L22" s="85" t="s">
        <v>22</v>
      </c>
      <c r="M22" s="208">
        <v>2.0512909640287784</v>
      </c>
      <c r="N22" s="5">
        <v>0</v>
      </c>
      <c r="O22" s="29">
        <v>0.3</v>
      </c>
    </row>
    <row r="23" spans="1:15" x14ac:dyDescent="0.3">
      <c r="A23" s="137" t="s">
        <v>75</v>
      </c>
      <c r="B23" s="87" t="s">
        <v>56</v>
      </c>
      <c r="C23" s="208">
        <v>4.6444600745110236</v>
      </c>
      <c r="D23" s="5">
        <v>2</v>
      </c>
      <c r="E23" s="29">
        <v>0.06</v>
      </c>
      <c r="G23" s="21" t="s">
        <v>81</v>
      </c>
      <c r="H23" s="216"/>
      <c r="I23" s="217" t="s">
        <v>295</v>
      </c>
      <c r="K23" s="137" t="s">
        <v>74</v>
      </c>
      <c r="L23" s="15" t="s">
        <v>21</v>
      </c>
      <c r="M23" s="208">
        <v>1.7435752587017868</v>
      </c>
      <c r="N23" s="5">
        <v>0</v>
      </c>
      <c r="O23" s="29">
        <v>150</v>
      </c>
    </row>
    <row r="24" spans="1:15" ht="15" thickBot="1" x14ac:dyDescent="0.35">
      <c r="A24" s="137" t="s">
        <v>74</v>
      </c>
      <c r="B24" s="85" t="s">
        <v>6</v>
      </c>
      <c r="C24" s="208">
        <v>4.5731173805601335</v>
      </c>
      <c r="D24" s="5">
        <v>0</v>
      </c>
      <c r="E24" s="29">
        <v>1</v>
      </c>
      <c r="G24" s="7" t="s">
        <v>82</v>
      </c>
      <c r="H24" s="218">
        <v>0.41510000000000002</v>
      </c>
      <c r="I24" s="219"/>
      <c r="K24" s="137" t="s">
        <v>74</v>
      </c>
      <c r="L24" s="15" t="s">
        <v>1</v>
      </c>
      <c r="M24" s="208">
        <v>1.6343962118126283</v>
      </c>
      <c r="N24" s="5">
        <v>1</v>
      </c>
      <c r="O24" s="29">
        <v>7600</v>
      </c>
    </row>
    <row r="25" spans="1:15" ht="15" thickBot="1" x14ac:dyDescent="0.35">
      <c r="A25" s="137" t="s">
        <v>74</v>
      </c>
      <c r="B25" s="18" t="s">
        <v>14</v>
      </c>
      <c r="C25" s="208">
        <v>4.5545304755293303</v>
      </c>
      <c r="D25" s="5">
        <v>0</v>
      </c>
      <c r="E25" s="29">
        <v>15</v>
      </c>
      <c r="K25" s="137" t="s">
        <v>74</v>
      </c>
      <c r="L25" s="18" t="s">
        <v>11</v>
      </c>
      <c r="M25" s="208">
        <v>1.6272357440890131</v>
      </c>
      <c r="N25" s="5">
        <v>0</v>
      </c>
      <c r="O25" s="29">
        <v>0.3</v>
      </c>
    </row>
    <row r="26" spans="1:15" ht="15" thickBot="1" x14ac:dyDescent="0.35">
      <c r="A26" s="137" t="s">
        <v>74</v>
      </c>
      <c r="B26" s="18" t="s">
        <v>13</v>
      </c>
      <c r="C26" s="208">
        <v>4.5206988536492183</v>
      </c>
      <c r="D26" s="5">
        <v>0</v>
      </c>
      <c r="E26" s="29">
        <v>0.5</v>
      </c>
      <c r="G26" s="55" t="s">
        <v>292</v>
      </c>
      <c r="H26" s="56"/>
      <c r="I26" s="57"/>
      <c r="K26" s="137" t="s">
        <v>74</v>
      </c>
      <c r="L26" s="85" t="s">
        <v>9</v>
      </c>
      <c r="M26" s="208">
        <v>1.1962637008153136</v>
      </c>
      <c r="N26" s="5">
        <v>0</v>
      </c>
      <c r="O26" s="29">
        <v>14000</v>
      </c>
    </row>
    <row r="27" spans="1:15" ht="15" thickBot="1" x14ac:dyDescent="0.35">
      <c r="A27" s="137" t="s">
        <v>74</v>
      </c>
      <c r="B27" s="18" t="s">
        <v>12</v>
      </c>
      <c r="C27" s="208">
        <v>4.5081909990108802</v>
      </c>
      <c r="D27" s="5">
        <v>0</v>
      </c>
      <c r="E27" s="29">
        <v>5000</v>
      </c>
      <c r="G27" s="6"/>
      <c r="H27" s="6" t="s">
        <v>286</v>
      </c>
      <c r="I27" s="34" t="s">
        <v>288</v>
      </c>
      <c r="K27" s="137" t="s">
        <v>74</v>
      </c>
      <c r="L27" s="85" t="s">
        <v>20</v>
      </c>
      <c r="M27" s="208">
        <v>1.1610378606615057</v>
      </c>
      <c r="N27" s="5">
        <v>0</v>
      </c>
      <c r="O27" s="29">
        <v>300</v>
      </c>
    </row>
    <row r="28" spans="1:15" x14ac:dyDescent="0.3">
      <c r="A28" s="137" t="s">
        <v>74</v>
      </c>
      <c r="B28" s="85" t="s">
        <v>10</v>
      </c>
      <c r="C28" s="208">
        <v>4.3686719382504302</v>
      </c>
      <c r="D28" s="5">
        <v>1</v>
      </c>
      <c r="E28" s="29">
        <v>7700</v>
      </c>
      <c r="G28" s="21" t="s">
        <v>81</v>
      </c>
      <c r="H28" s="216"/>
      <c r="I28" s="220">
        <v>5.6861000000000002E-2</v>
      </c>
      <c r="K28" s="137" t="s">
        <v>74</v>
      </c>
      <c r="L28" s="85" t="s">
        <v>25</v>
      </c>
      <c r="M28" s="208">
        <v>0.8732649166151949</v>
      </c>
      <c r="N28" s="5">
        <v>0</v>
      </c>
      <c r="O28" s="29">
        <v>7000</v>
      </c>
    </row>
    <row r="29" spans="1:15" ht="15" thickBot="1" x14ac:dyDescent="0.35">
      <c r="A29" s="137" t="s">
        <v>75</v>
      </c>
      <c r="B29" s="87" t="s">
        <v>54</v>
      </c>
      <c r="C29" s="208">
        <v>4.3211007833733035</v>
      </c>
      <c r="D29" s="5">
        <v>0</v>
      </c>
      <c r="E29" s="29">
        <v>0.04</v>
      </c>
      <c r="G29" s="7" t="s">
        <v>79</v>
      </c>
      <c r="H29" s="218">
        <v>0.38573000000000002</v>
      </c>
      <c r="I29" s="219"/>
      <c r="K29" s="137" t="s">
        <v>74</v>
      </c>
      <c r="L29" s="15" t="s">
        <v>0</v>
      </c>
      <c r="M29" s="208">
        <v>0.82299540540540561</v>
      </c>
      <c r="N29" s="5">
        <v>0</v>
      </c>
      <c r="O29" s="29">
        <v>1</v>
      </c>
    </row>
    <row r="30" spans="1:15" x14ac:dyDescent="0.3">
      <c r="A30" s="137" t="s">
        <v>75</v>
      </c>
      <c r="B30" s="87" t="s">
        <v>61</v>
      </c>
      <c r="C30" s="208">
        <v>4.2909369080779936</v>
      </c>
      <c r="D30" s="5">
        <v>2</v>
      </c>
      <c r="E30" s="29">
        <v>4</v>
      </c>
      <c r="K30" s="137" t="s">
        <v>74</v>
      </c>
      <c r="L30" s="85" t="s">
        <v>17</v>
      </c>
      <c r="M30" s="208">
        <v>0.37452162447257398</v>
      </c>
      <c r="N30" s="5">
        <v>0</v>
      </c>
      <c r="O30" s="29">
        <v>0.5</v>
      </c>
    </row>
    <row r="31" spans="1:15" ht="15" thickBot="1" x14ac:dyDescent="0.35">
      <c r="A31" s="137" t="s">
        <v>75</v>
      </c>
      <c r="B31" s="87" t="s">
        <v>58</v>
      </c>
      <c r="C31" s="208">
        <v>4.2010235805535867</v>
      </c>
      <c r="D31" s="5">
        <v>2</v>
      </c>
      <c r="E31" s="29">
        <v>3.5000000000000003E-2</v>
      </c>
      <c r="K31" s="137" t="s">
        <v>74</v>
      </c>
      <c r="L31" s="86" t="s">
        <v>351</v>
      </c>
      <c r="M31" s="211">
        <v>1.4689987937275273E-3</v>
      </c>
      <c r="N31" s="5">
        <v>0</v>
      </c>
      <c r="O31" s="29">
        <v>2</v>
      </c>
    </row>
    <row r="32" spans="1:15" x14ac:dyDescent="0.3">
      <c r="A32" s="137" t="s">
        <v>75</v>
      </c>
      <c r="B32" s="87" t="s">
        <v>63</v>
      </c>
      <c r="C32" s="208">
        <v>4.1639270347855462</v>
      </c>
      <c r="D32" s="5">
        <v>0</v>
      </c>
      <c r="E32" s="29">
        <v>0.5</v>
      </c>
      <c r="K32" s="136" t="s">
        <v>75</v>
      </c>
      <c r="L32" s="212" t="s">
        <v>53</v>
      </c>
      <c r="M32" s="207">
        <v>10.341195028901737</v>
      </c>
      <c r="N32" s="206">
        <v>2</v>
      </c>
      <c r="O32" s="28">
        <v>2</v>
      </c>
    </row>
    <row r="33" spans="1:15" x14ac:dyDescent="0.3">
      <c r="A33" s="137" t="s">
        <v>75</v>
      </c>
      <c r="B33" s="87" t="s">
        <v>57</v>
      </c>
      <c r="C33" s="208">
        <v>4.0735661709212003</v>
      </c>
      <c r="D33" s="5">
        <v>0</v>
      </c>
      <c r="E33" s="29">
        <v>0.1</v>
      </c>
      <c r="K33" s="137" t="s">
        <v>75</v>
      </c>
      <c r="L33" s="87" t="s">
        <v>267</v>
      </c>
      <c r="M33" s="208">
        <v>8.6891840687846127</v>
      </c>
      <c r="N33" s="5">
        <v>0</v>
      </c>
      <c r="O33" s="29">
        <v>900</v>
      </c>
    </row>
    <row r="34" spans="1:15" x14ac:dyDescent="0.3">
      <c r="A34" s="137" t="s">
        <v>75</v>
      </c>
      <c r="B34" s="87" t="s">
        <v>49</v>
      </c>
      <c r="C34" s="208">
        <v>3.7825693374649556</v>
      </c>
      <c r="D34" s="5">
        <v>0</v>
      </c>
      <c r="E34" s="29">
        <v>0.6</v>
      </c>
      <c r="K34" s="137" t="s">
        <v>75</v>
      </c>
      <c r="L34" s="87" t="s">
        <v>64</v>
      </c>
      <c r="M34" s="208">
        <v>8.2982844068582011</v>
      </c>
      <c r="N34" s="5">
        <v>2</v>
      </c>
      <c r="O34" s="29">
        <v>0.02</v>
      </c>
    </row>
    <row r="35" spans="1:15" x14ac:dyDescent="0.3">
      <c r="A35" s="137" t="s">
        <v>74</v>
      </c>
      <c r="B35" s="85" t="s">
        <v>19</v>
      </c>
      <c r="C35" s="208">
        <v>3.7532145384842233</v>
      </c>
      <c r="D35" s="5">
        <v>1</v>
      </c>
      <c r="E35" s="29">
        <v>90</v>
      </c>
      <c r="K35" s="137" t="s">
        <v>75</v>
      </c>
      <c r="L35" s="87" t="s">
        <v>52</v>
      </c>
      <c r="M35" s="208">
        <v>6.6512888801725865</v>
      </c>
      <c r="N35" s="5">
        <v>1</v>
      </c>
      <c r="O35" s="29">
        <v>0.22</v>
      </c>
    </row>
    <row r="36" spans="1:15" x14ac:dyDescent="0.3">
      <c r="A36" s="137" t="s">
        <v>75</v>
      </c>
      <c r="B36" s="87" t="s">
        <v>59</v>
      </c>
      <c r="C36" s="208">
        <v>3.7052442591404762</v>
      </c>
      <c r="D36" s="5">
        <v>0</v>
      </c>
      <c r="E36" s="29">
        <v>1</v>
      </c>
      <c r="K36" s="137" t="s">
        <v>75</v>
      </c>
      <c r="L36" s="87" t="s">
        <v>270</v>
      </c>
      <c r="M36" s="208">
        <v>6.2503297067997519</v>
      </c>
      <c r="N36" s="5">
        <v>0</v>
      </c>
      <c r="O36" s="29">
        <v>100</v>
      </c>
    </row>
    <row r="37" spans="1:15" x14ac:dyDescent="0.3">
      <c r="A37" s="137" t="s">
        <v>75</v>
      </c>
      <c r="B37" s="87" t="s">
        <v>62</v>
      </c>
      <c r="C37" s="208">
        <v>3.1820863803877599</v>
      </c>
      <c r="D37" s="5">
        <v>0</v>
      </c>
      <c r="E37" s="29">
        <v>3.5</v>
      </c>
      <c r="K37" s="137" t="s">
        <v>75</v>
      </c>
      <c r="L37" s="87" t="s">
        <v>55</v>
      </c>
      <c r="M37" s="208">
        <v>5.7845879501385031</v>
      </c>
      <c r="N37" s="5">
        <v>0</v>
      </c>
      <c r="O37" s="29">
        <v>0.25</v>
      </c>
    </row>
    <row r="38" spans="1:15" x14ac:dyDescent="0.3">
      <c r="A38" s="137" t="s">
        <v>74</v>
      </c>
      <c r="B38" s="85" t="s">
        <v>24</v>
      </c>
      <c r="C38" s="208">
        <v>3.0854689161554205</v>
      </c>
      <c r="D38" s="5">
        <v>2</v>
      </c>
      <c r="E38" s="29">
        <v>20</v>
      </c>
      <c r="K38" s="137" t="s">
        <v>75</v>
      </c>
      <c r="L38" s="87" t="s">
        <v>51</v>
      </c>
      <c r="M38" s="208">
        <v>5.6112890920423872</v>
      </c>
      <c r="N38" s="5">
        <v>2</v>
      </c>
      <c r="O38" s="29">
        <v>4.4999999999999998E-2</v>
      </c>
    </row>
    <row r="39" spans="1:15" x14ac:dyDescent="0.3">
      <c r="A39" s="137" t="s">
        <v>75</v>
      </c>
      <c r="B39" s="87" t="s">
        <v>65</v>
      </c>
      <c r="C39" s="208">
        <v>3.009011010025993</v>
      </c>
      <c r="D39" s="5">
        <v>0</v>
      </c>
      <c r="E39" s="29">
        <v>0.3</v>
      </c>
      <c r="K39" s="137" t="s">
        <v>75</v>
      </c>
      <c r="L39" s="87" t="s">
        <v>67</v>
      </c>
      <c r="M39" s="208">
        <v>5.2598127559377588</v>
      </c>
      <c r="N39" s="5">
        <v>0</v>
      </c>
      <c r="O39" s="29">
        <v>0.6</v>
      </c>
    </row>
    <row r="40" spans="1:15" x14ac:dyDescent="0.3">
      <c r="A40" s="137" t="s">
        <v>74</v>
      </c>
      <c r="B40" s="85" t="s">
        <v>4</v>
      </c>
      <c r="C40" s="208">
        <v>2.8633625</v>
      </c>
      <c r="D40" s="5">
        <v>0</v>
      </c>
      <c r="E40" s="29">
        <v>0.5</v>
      </c>
      <c r="K40" s="137" t="s">
        <v>75</v>
      </c>
      <c r="L40" s="87" t="s">
        <v>60</v>
      </c>
      <c r="M40" s="208">
        <v>5.1324422510570074</v>
      </c>
      <c r="N40" s="5">
        <v>0</v>
      </c>
      <c r="O40" s="29">
        <v>0.23</v>
      </c>
    </row>
    <row r="41" spans="1:15" x14ac:dyDescent="0.3">
      <c r="A41" s="137" t="s">
        <v>75</v>
      </c>
      <c r="B41" s="87" t="s">
        <v>268</v>
      </c>
      <c r="C41" s="208">
        <v>2.7932221859633439</v>
      </c>
      <c r="D41" s="5">
        <v>0</v>
      </c>
      <c r="E41" s="29">
        <v>0.4</v>
      </c>
      <c r="K41" s="137" t="s">
        <v>75</v>
      </c>
      <c r="L41" s="87" t="s">
        <v>48</v>
      </c>
      <c r="M41" s="208">
        <v>5.051266281755197</v>
      </c>
      <c r="N41" s="5">
        <v>2</v>
      </c>
      <c r="O41" s="29">
        <v>0.3</v>
      </c>
    </row>
    <row r="42" spans="1:15" x14ac:dyDescent="0.3">
      <c r="A42" s="137" t="s">
        <v>74</v>
      </c>
      <c r="B42" s="86" t="s">
        <v>343</v>
      </c>
      <c r="C42" s="208">
        <v>2.6972716504854377</v>
      </c>
      <c r="D42" s="5">
        <v>0</v>
      </c>
      <c r="E42" s="29">
        <v>1</v>
      </c>
      <c r="K42" s="137" t="s">
        <v>75</v>
      </c>
      <c r="L42" s="87" t="s">
        <v>50</v>
      </c>
      <c r="M42" s="208">
        <v>4.6904583979713639</v>
      </c>
      <c r="N42" s="5">
        <v>2</v>
      </c>
      <c r="O42" s="29">
        <v>1</v>
      </c>
    </row>
    <row r="43" spans="1:15" x14ac:dyDescent="0.3">
      <c r="A43" s="137" t="s">
        <v>74</v>
      </c>
      <c r="B43" s="15" t="s">
        <v>23</v>
      </c>
      <c r="C43" s="208">
        <v>2.5180924489795933</v>
      </c>
      <c r="D43" s="5">
        <v>2</v>
      </c>
      <c r="E43" s="29">
        <v>3000</v>
      </c>
      <c r="K43" s="137" t="s">
        <v>75</v>
      </c>
      <c r="L43" s="87" t="s">
        <v>56</v>
      </c>
      <c r="M43" s="208">
        <v>4.6444600745110236</v>
      </c>
      <c r="N43" s="5">
        <v>2</v>
      </c>
      <c r="O43" s="29">
        <v>0.06</v>
      </c>
    </row>
    <row r="44" spans="1:15" x14ac:dyDescent="0.3">
      <c r="A44" s="137" t="s">
        <v>74</v>
      </c>
      <c r="B44" s="85" t="s">
        <v>22</v>
      </c>
      <c r="C44" s="208">
        <v>2.0512909640287784</v>
      </c>
      <c r="D44" s="5">
        <v>0</v>
      </c>
      <c r="E44" s="29">
        <v>0.3</v>
      </c>
      <c r="K44" s="137" t="s">
        <v>75</v>
      </c>
      <c r="L44" s="87" t="s">
        <v>54</v>
      </c>
      <c r="M44" s="208">
        <v>4.3211007833733035</v>
      </c>
      <c r="N44" s="5">
        <v>0</v>
      </c>
      <c r="O44" s="29">
        <v>0.04</v>
      </c>
    </row>
    <row r="45" spans="1:15" x14ac:dyDescent="0.3">
      <c r="A45" s="137" t="s">
        <v>75</v>
      </c>
      <c r="B45" s="87" t="s">
        <v>285</v>
      </c>
      <c r="C45" s="208">
        <v>1.9487839865996643</v>
      </c>
      <c r="D45" s="5">
        <v>0</v>
      </c>
      <c r="E45" s="29">
        <v>10</v>
      </c>
      <c r="K45" s="137" t="s">
        <v>75</v>
      </c>
      <c r="L45" s="87" t="s">
        <v>61</v>
      </c>
      <c r="M45" s="208">
        <v>4.2909369080779936</v>
      </c>
      <c r="N45" s="5">
        <v>2</v>
      </c>
      <c r="O45" s="29">
        <v>4</v>
      </c>
    </row>
    <row r="46" spans="1:15" x14ac:dyDescent="0.3">
      <c r="A46" s="137" t="s">
        <v>74</v>
      </c>
      <c r="B46" s="15" t="s">
        <v>21</v>
      </c>
      <c r="C46" s="208">
        <v>1.7435752587017868</v>
      </c>
      <c r="D46" s="5">
        <v>0</v>
      </c>
      <c r="E46" s="29">
        <v>150</v>
      </c>
      <c r="K46" s="137" t="s">
        <v>75</v>
      </c>
      <c r="L46" s="87" t="s">
        <v>58</v>
      </c>
      <c r="M46" s="208">
        <v>4.2010235805535867</v>
      </c>
      <c r="N46" s="5">
        <v>2</v>
      </c>
      <c r="O46" s="29">
        <v>3.5000000000000003E-2</v>
      </c>
    </row>
    <row r="47" spans="1:15" x14ac:dyDescent="0.3">
      <c r="A47" s="137" t="s">
        <v>74</v>
      </c>
      <c r="B47" s="15" t="s">
        <v>1</v>
      </c>
      <c r="C47" s="208">
        <v>1.6343962118126283</v>
      </c>
      <c r="D47" s="5">
        <v>1</v>
      </c>
      <c r="E47" s="29">
        <v>7600</v>
      </c>
      <c r="K47" s="137" t="s">
        <v>75</v>
      </c>
      <c r="L47" s="87" t="s">
        <v>63</v>
      </c>
      <c r="M47" s="208">
        <v>4.1639270347855462</v>
      </c>
      <c r="N47" s="5">
        <v>0</v>
      </c>
      <c r="O47" s="29">
        <v>0.5</v>
      </c>
    </row>
    <row r="48" spans="1:15" x14ac:dyDescent="0.3">
      <c r="A48" s="137" t="s">
        <v>74</v>
      </c>
      <c r="B48" s="18" t="s">
        <v>11</v>
      </c>
      <c r="C48" s="208">
        <v>1.6272357440890131</v>
      </c>
      <c r="D48" s="5">
        <v>0</v>
      </c>
      <c r="E48" s="29">
        <v>0.3</v>
      </c>
      <c r="K48" s="137" t="s">
        <v>75</v>
      </c>
      <c r="L48" s="87" t="s">
        <v>57</v>
      </c>
      <c r="M48" s="208">
        <v>4.0735661709212003</v>
      </c>
      <c r="N48" s="5">
        <v>0</v>
      </c>
      <c r="O48" s="29">
        <v>0.1</v>
      </c>
    </row>
    <row r="49" spans="1:15" x14ac:dyDescent="0.3">
      <c r="A49" s="137" t="s">
        <v>74</v>
      </c>
      <c r="B49" s="85" t="s">
        <v>9</v>
      </c>
      <c r="C49" s="208">
        <v>1.1962637008153136</v>
      </c>
      <c r="D49" s="5">
        <v>0</v>
      </c>
      <c r="E49" s="29">
        <v>14000</v>
      </c>
      <c r="K49" s="137" t="s">
        <v>75</v>
      </c>
      <c r="L49" s="87" t="s">
        <v>49</v>
      </c>
      <c r="M49" s="208">
        <v>3.7825693374649556</v>
      </c>
      <c r="N49" s="5">
        <v>0</v>
      </c>
      <c r="O49" s="29">
        <v>0.6</v>
      </c>
    </row>
    <row r="50" spans="1:15" x14ac:dyDescent="0.3">
      <c r="A50" s="137" t="s">
        <v>75</v>
      </c>
      <c r="B50" s="87" t="s">
        <v>269</v>
      </c>
      <c r="C50" s="208">
        <v>1.1688997162629771</v>
      </c>
      <c r="D50" s="5">
        <v>0</v>
      </c>
      <c r="E50" s="29">
        <v>0.25</v>
      </c>
      <c r="K50" s="137" t="s">
        <v>75</v>
      </c>
      <c r="L50" s="87" t="s">
        <v>59</v>
      </c>
      <c r="M50" s="208">
        <v>3.7052442591404762</v>
      </c>
      <c r="N50" s="5">
        <v>0</v>
      </c>
      <c r="O50" s="29">
        <v>1</v>
      </c>
    </row>
    <row r="51" spans="1:15" x14ac:dyDescent="0.3">
      <c r="A51" s="137" t="s">
        <v>74</v>
      </c>
      <c r="B51" s="85" t="s">
        <v>20</v>
      </c>
      <c r="C51" s="208">
        <v>1.1610378606615057</v>
      </c>
      <c r="D51" s="5">
        <v>0</v>
      </c>
      <c r="E51" s="29">
        <v>300</v>
      </c>
      <c r="K51" s="137" t="s">
        <v>75</v>
      </c>
      <c r="L51" s="87" t="s">
        <v>62</v>
      </c>
      <c r="M51" s="208">
        <v>3.1820863803877599</v>
      </c>
      <c r="N51" s="5">
        <v>0</v>
      </c>
      <c r="O51" s="29">
        <v>3.5</v>
      </c>
    </row>
    <row r="52" spans="1:15" x14ac:dyDescent="0.3">
      <c r="A52" s="137" t="s">
        <v>74</v>
      </c>
      <c r="B52" s="85" t="s">
        <v>25</v>
      </c>
      <c r="C52" s="208">
        <v>0.8732649166151949</v>
      </c>
      <c r="D52" s="5">
        <v>0</v>
      </c>
      <c r="E52" s="29">
        <v>7000</v>
      </c>
      <c r="K52" s="137" t="s">
        <v>75</v>
      </c>
      <c r="L52" s="87" t="s">
        <v>65</v>
      </c>
      <c r="M52" s="208">
        <v>3.009011010025993</v>
      </c>
      <c r="N52" s="5">
        <v>0</v>
      </c>
      <c r="O52" s="29">
        <v>0.3</v>
      </c>
    </row>
    <row r="53" spans="1:15" x14ac:dyDescent="0.3">
      <c r="A53" s="137" t="s">
        <v>74</v>
      </c>
      <c r="B53" s="15" t="s">
        <v>0</v>
      </c>
      <c r="C53" s="208">
        <v>0.82299540540540561</v>
      </c>
      <c r="D53" s="5">
        <v>0</v>
      </c>
      <c r="E53" s="29">
        <v>1</v>
      </c>
      <c r="K53" s="137" t="s">
        <v>75</v>
      </c>
      <c r="L53" s="87" t="s">
        <v>268</v>
      </c>
      <c r="M53" s="208">
        <v>2.7932221859633439</v>
      </c>
      <c r="N53" s="5">
        <v>0</v>
      </c>
      <c r="O53" s="29">
        <v>0.4</v>
      </c>
    </row>
    <row r="54" spans="1:15" x14ac:dyDescent="0.3">
      <c r="A54" s="137" t="s">
        <v>75</v>
      </c>
      <c r="B54" s="87" t="s">
        <v>66</v>
      </c>
      <c r="C54" s="208">
        <v>0.45732534354142251</v>
      </c>
      <c r="D54" s="5">
        <v>0</v>
      </c>
      <c r="E54" s="29">
        <v>0.2</v>
      </c>
      <c r="K54" s="137" t="s">
        <v>75</v>
      </c>
      <c r="L54" s="87" t="s">
        <v>285</v>
      </c>
      <c r="M54" s="208">
        <v>1.9487839865996643</v>
      </c>
      <c r="N54" s="5">
        <v>0</v>
      </c>
      <c r="O54" s="29">
        <v>10</v>
      </c>
    </row>
    <row r="55" spans="1:15" x14ac:dyDescent="0.3">
      <c r="A55" s="137" t="s">
        <v>74</v>
      </c>
      <c r="B55" s="85" t="s">
        <v>17</v>
      </c>
      <c r="C55" s="208">
        <v>0.37452162447257398</v>
      </c>
      <c r="D55" s="5">
        <v>0</v>
      </c>
      <c r="E55" s="29">
        <v>0.5</v>
      </c>
      <c r="K55" s="137" t="s">
        <v>75</v>
      </c>
      <c r="L55" s="87" t="s">
        <v>269</v>
      </c>
      <c r="M55" s="208">
        <v>1.1688997162629771</v>
      </c>
      <c r="N55" s="5">
        <v>0</v>
      </c>
      <c r="O55" s="29">
        <v>0.25</v>
      </c>
    </row>
    <row r="56" spans="1:15" ht="15" thickBot="1" x14ac:dyDescent="0.35">
      <c r="A56" s="138" t="s">
        <v>74</v>
      </c>
      <c r="B56" s="91" t="s">
        <v>351</v>
      </c>
      <c r="C56" s="209">
        <v>1.4689987937275273E-3</v>
      </c>
      <c r="D56" s="9">
        <v>0</v>
      </c>
      <c r="E56" s="30">
        <v>2</v>
      </c>
      <c r="K56" s="138" t="s">
        <v>75</v>
      </c>
      <c r="L56" s="210" t="s">
        <v>66</v>
      </c>
      <c r="M56" s="209">
        <v>0.45732534354142251</v>
      </c>
      <c r="N56" s="9">
        <v>0</v>
      </c>
      <c r="O56" s="30">
        <v>0.2</v>
      </c>
    </row>
  </sheetData>
  <sortState xmlns:xlrd2="http://schemas.microsoft.com/office/spreadsheetml/2017/richdata2" ref="K3:O56">
    <sortCondition descending="1" ref="K3:K56"/>
  </sortState>
  <conditionalFormatting sqref="C2:C43">
    <cfRule type="colorScale" priority="6">
      <colorScale>
        <cfvo type="min"/>
        <cfvo type="max"/>
        <color rgb="FFFCFCFF"/>
        <color rgb="FFF8696B"/>
      </colorScale>
    </cfRule>
  </conditionalFormatting>
  <conditionalFormatting sqref="C45:C56">
    <cfRule type="colorScale" priority="4">
      <colorScale>
        <cfvo type="min"/>
        <cfvo type="max"/>
        <color theme="4" tint="0.59999389629810485"/>
        <color theme="0"/>
      </colorScale>
    </cfRule>
    <cfRule type="colorScale" priority="5">
      <colorScale>
        <cfvo type="min"/>
        <cfvo type="max"/>
        <color rgb="FF63BE7B"/>
        <color rgb="FFFCFCFF"/>
      </colorScale>
    </cfRule>
  </conditionalFormatting>
  <conditionalFormatting sqref="M2:M43">
    <cfRule type="colorScale" priority="3">
      <colorScale>
        <cfvo type="min"/>
        <cfvo type="max"/>
        <color rgb="FFFCFCFF"/>
        <color rgb="FFF8696B"/>
      </colorScale>
    </cfRule>
  </conditionalFormatting>
  <conditionalFormatting sqref="M45:M56">
    <cfRule type="colorScale" priority="1">
      <colorScale>
        <cfvo type="min"/>
        <cfvo type="max"/>
        <color theme="4" tint="0.59999389629810485"/>
        <color theme="0"/>
      </colorScale>
    </cfRule>
    <cfRule type="colorScale" priority="2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1 Fossil Taxa</vt:lpstr>
      <vt:lpstr>2 Extant Taxa</vt:lpstr>
      <vt:lpstr>3 Calibration</vt:lpstr>
      <vt:lpstr>4 Allometry</vt:lpstr>
      <vt:lpstr>5 Modern &amp; Fossil MRs</vt:lpstr>
      <vt:lpstr>6 Endothermy CI</vt:lpstr>
      <vt:lpstr>7 MR ranges</vt:lpstr>
      <vt:lpstr>8 Intraskeletal Variation</vt:lpstr>
      <vt:lpstr>9 Correlation Analysis</vt:lpstr>
      <vt:lpstr>10 O2 through time</vt:lpstr>
      <vt:lpstr>11 Statistics</vt:lpstr>
      <vt:lpstr>12 ChemoSpace</vt:lpstr>
      <vt:lpstr>13 Sediments</vt:lpstr>
      <vt:lpstr>14 ACS Codings</vt:lpstr>
      <vt:lpstr>15 Add. band assignments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 Wiemann</dc:creator>
  <cp:lastModifiedBy>Jasmina Wiemann</cp:lastModifiedBy>
  <dcterms:created xsi:type="dcterms:W3CDTF">2015-06-05T18:17:20Z</dcterms:created>
  <dcterms:modified xsi:type="dcterms:W3CDTF">2022-05-11T22:10:27Z</dcterms:modified>
</cp:coreProperties>
</file>