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/Desktop/Johnston/2nd Revised Nature/"/>
    </mc:Choice>
  </mc:AlternateContent>
  <xr:revisionPtr revIDLastSave="0" documentId="13_ncr:1_{95BE6FF5-E782-B64C-AD1D-CFF3261BECDC}" xr6:coauthVersionLast="36" xr6:coauthVersionMax="47" xr10:uidLastSave="{00000000-0000-0000-0000-000000000000}"/>
  <bookViews>
    <workbookView xWindow="17560" yWindow="500" windowWidth="30660" windowHeight="27280" tabRatio="608" xr2:uid="{9A1E8503-A0B1-4D2E-86C6-7DFA054F6063}"/>
  </bookViews>
  <sheets>
    <sheet name="Supplementary Table 1" sheetId="4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9" i="4" l="1"/>
  <c r="J219" i="4"/>
  <c r="H219" i="4"/>
  <c r="F219" i="4"/>
  <c r="G8" i="4"/>
  <c r="G14" i="4"/>
  <c r="G15" i="4"/>
  <c r="M299" i="4"/>
  <c r="J299" i="4"/>
  <c r="G299" i="4"/>
  <c r="E299" i="4"/>
  <c r="D299" i="4"/>
  <c r="F195" i="4"/>
  <c r="E195" i="4"/>
  <c r="M176" i="4"/>
  <c r="D8" i="4"/>
  <c r="D14" i="4"/>
  <c r="D15" i="4"/>
  <c r="D34" i="4"/>
  <c r="L15" i="4"/>
  <c r="J15" i="4"/>
  <c r="L8" i="4"/>
  <c r="J8" i="4"/>
  <c r="K43" i="4"/>
  <c r="I43" i="4"/>
  <c r="G43" i="4"/>
  <c r="L14" i="4"/>
  <c r="L34" i="4"/>
  <c r="L43" i="4"/>
  <c r="L151" i="4"/>
  <c r="L177" i="4"/>
  <c r="J14" i="4"/>
  <c r="J34" i="4"/>
  <c r="J43" i="4"/>
  <c r="J151" i="4"/>
  <c r="J177" i="4"/>
  <c r="H8" i="4"/>
  <c r="H14" i="4"/>
  <c r="H15" i="4"/>
  <c r="H34" i="4"/>
  <c r="H43" i="4"/>
  <c r="H151" i="4"/>
  <c r="H177" i="4"/>
  <c r="F7" i="4"/>
  <c r="F8" i="4"/>
  <c r="F14" i="4"/>
  <c r="F15" i="4"/>
  <c r="F34" i="4"/>
  <c r="K177" i="4"/>
  <c r="I177" i="4"/>
  <c r="G177" i="4"/>
  <c r="K151" i="4"/>
  <c r="I151" i="4"/>
  <c r="G151" i="4"/>
  <c r="K8" i="4"/>
  <c r="K14" i="4"/>
  <c r="K15" i="4"/>
  <c r="K34" i="4"/>
  <c r="I8" i="4"/>
  <c r="I14" i="4"/>
  <c r="I15" i="4"/>
  <c r="I34" i="4"/>
  <c r="G34" i="4"/>
</calcChain>
</file>

<file path=xl/sharedStrings.xml><?xml version="1.0" encoding="utf-8"?>
<sst xmlns="http://schemas.openxmlformats.org/spreadsheetml/2006/main" count="784" uniqueCount="261">
  <si>
    <t>Sample</t>
  </si>
  <si>
    <t>Type</t>
  </si>
  <si>
    <t>Allende</t>
  </si>
  <si>
    <r>
      <t>μ</t>
    </r>
    <r>
      <rPr>
        <b/>
        <vertAlign val="superscript"/>
        <sz val="11"/>
        <color theme="1"/>
        <rFont val="Arial"/>
        <family val="2"/>
      </rPr>
      <t>142</t>
    </r>
    <r>
      <rPr>
        <b/>
        <sz val="11"/>
        <color theme="1"/>
        <rFont val="Arial"/>
        <family val="2"/>
      </rPr>
      <t>Nd</t>
    </r>
  </si>
  <si>
    <r>
      <t>μ</t>
    </r>
    <r>
      <rPr>
        <b/>
        <vertAlign val="superscript"/>
        <sz val="11"/>
        <color theme="1"/>
        <rFont val="Arial"/>
        <family val="2"/>
      </rPr>
      <t>142</t>
    </r>
    <r>
      <rPr>
        <b/>
        <sz val="11"/>
        <color theme="1"/>
        <rFont val="Arial"/>
        <family val="2"/>
      </rPr>
      <t>Nd</t>
    </r>
    <r>
      <rPr>
        <b/>
        <vertAlign val="subscript"/>
        <sz val="11"/>
        <color theme="1"/>
        <rFont val="Arial"/>
        <family val="2"/>
      </rPr>
      <t>corr.</t>
    </r>
  </si>
  <si>
    <r>
      <t>μ</t>
    </r>
    <r>
      <rPr>
        <b/>
        <vertAlign val="superscript"/>
        <sz val="11"/>
        <color theme="1"/>
        <rFont val="Arial"/>
        <family val="2"/>
      </rPr>
      <t>145</t>
    </r>
    <r>
      <rPr>
        <b/>
        <sz val="11"/>
        <color theme="1"/>
        <rFont val="Arial"/>
        <family val="2"/>
      </rPr>
      <t>Nd</t>
    </r>
  </si>
  <si>
    <r>
      <t>μ</t>
    </r>
    <r>
      <rPr>
        <b/>
        <vertAlign val="superscript"/>
        <sz val="11"/>
        <color theme="1"/>
        <rFont val="Arial"/>
        <family val="2"/>
      </rPr>
      <t>148</t>
    </r>
    <r>
      <rPr>
        <b/>
        <sz val="11"/>
        <color theme="1"/>
        <rFont val="Arial"/>
        <family val="2"/>
      </rPr>
      <t>Nd</t>
    </r>
  </si>
  <si>
    <r>
      <t>μ</t>
    </r>
    <r>
      <rPr>
        <b/>
        <vertAlign val="superscript"/>
        <sz val="11"/>
        <color theme="1"/>
        <rFont val="Arial"/>
        <family val="2"/>
      </rPr>
      <t>150</t>
    </r>
    <r>
      <rPr>
        <b/>
        <sz val="11"/>
        <color theme="1"/>
        <rFont val="Arial"/>
        <family val="2"/>
      </rPr>
      <t>Nd</t>
    </r>
  </si>
  <si>
    <t>CV3</t>
  </si>
  <si>
    <t xml:space="preserve">Allende </t>
  </si>
  <si>
    <t>CAI A-ZH-5</t>
  </si>
  <si>
    <t>CAI Allende 322</t>
  </si>
  <si>
    <t>CAI Allende 323</t>
  </si>
  <si>
    <t>CAI 165</t>
  </si>
  <si>
    <t>CAI 167</t>
  </si>
  <si>
    <t>CAI 170</t>
  </si>
  <si>
    <t>CAI 173</t>
  </si>
  <si>
    <t>CAI 174</t>
  </si>
  <si>
    <t>CAI 175</t>
  </si>
  <si>
    <t>CI</t>
  </si>
  <si>
    <t>EH3</t>
  </si>
  <si>
    <t>EH4</t>
  </si>
  <si>
    <t>EH5</t>
  </si>
  <si>
    <t>EL3</t>
  </si>
  <si>
    <t>EH4/5</t>
  </si>
  <si>
    <t>EL4</t>
  </si>
  <si>
    <t>EL6</t>
  </si>
  <si>
    <t>LEW 87223</t>
  </si>
  <si>
    <t>MAC 02839</t>
  </si>
  <si>
    <t>ALHA 81021</t>
  </si>
  <si>
    <t>MAC 02747</t>
  </si>
  <si>
    <t>PCA 91020</t>
  </si>
  <si>
    <t>GRO 95626</t>
  </si>
  <si>
    <t>GRO 95517</t>
  </si>
  <si>
    <t>LAR 06252</t>
  </si>
  <si>
    <t>MET 01018</t>
  </si>
  <si>
    <t>MIL 07028</t>
  </si>
  <si>
    <t>PCA 91238</t>
  </si>
  <si>
    <t>EET 88746</t>
  </si>
  <si>
    <t>EET 96135</t>
  </si>
  <si>
    <t>EET 96299</t>
  </si>
  <si>
    <t>LEW 88180</t>
  </si>
  <si>
    <t>MAC 88136</t>
  </si>
  <si>
    <t>Blithfield</t>
  </si>
  <si>
    <t>LON 94100</t>
  </si>
  <si>
    <t>PCA 91461</t>
  </si>
  <si>
    <t>KLE 98300</t>
  </si>
  <si>
    <t>ALH 84170</t>
  </si>
  <si>
    <t>EET 96341</t>
  </si>
  <si>
    <t>Blithfield (2)</t>
  </si>
  <si>
    <t>Blithfield (3)</t>
  </si>
  <si>
    <t>MAC 88136 (2)</t>
  </si>
  <si>
    <t>MAC 02747 (2)</t>
  </si>
  <si>
    <t>ALH 81021 (2)</t>
  </si>
  <si>
    <t>EET 96341 (2)</t>
  </si>
  <si>
    <t>Allende SI</t>
  </si>
  <si>
    <r>
      <t>μ</t>
    </r>
    <r>
      <rPr>
        <b/>
        <vertAlign val="superscript"/>
        <sz val="11"/>
        <color theme="1"/>
        <rFont val="Arial"/>
        <family val="2"/>
      </rPr>
      <t>142</t>
    </r>
    <r>
      <rPr>
        <b/>
        <sz val="11"/>
        <color theme="1"/>
        <rFont val="Arial"/>
        <family val="2"/>
      </rPr>
      <t>Nd measured</t>
    </r>
  </si>
  <si>
    <r>
      <t>μ</t>
    </r>
    <r>
      <rPr>
        <b/>
        <vertAlign val="superscript"/>
        <sz val="11"/>
        <rFont val="Arial"/>
        <family val="2"/>
      </rPr>
      <t>145</t>
    </r>
    <r>
      <rPr>
        <b/>
        <sz val="11"/>
        <rFont val="Arial"/>
        <family val="2"/>
      </rPr>
      <t>Nd</t>
    </r>
  </si>
  <si>
    <r>
      <t>μ</t>
    </r>
    <r>
      <rPr>
        <b/>
        <vertAlign val="superscript"/>
        <sz val="11"/>
        <rFont val="Arial"/>
        <family val="2"/>
      </rPr>
      <t>148</t>
    </r>
    <r>
      <rPr>
        <b/>
        <sz val="11"/>
        <rFont val="Arial"/>
        <family val="2"/>
      </rPr>
      <t>Nd</t>
    </r>
  </si>
  <si>
    <r>
      <t>μ</t>
    </r>
    <r>
      <rPr>
        <b/>
        <vertAlign val="superscript"/>
        <sz val="11"/>
        <rFont val="Arial"/>
        <family val="2"/>
      </rPr>
      <t>150</t>
    </r>
    <r>
      <rPr>
        <b/>
        <sz val="11"/>
        <rFont val="Arial"/>
        <family val="2"/>
      </rPr>
      <t>Nd</t>
    </r>
  </si>
  <si>
    <t>Ordinary Chondrites</t>
  </si>
  <si>
    <t>H</t>
  </si>
  <si>
    <t>Sharps</t>
  </si>
  <si>
    <t>H3.4</t>
  </si>
  <si>
    <t>Dhajala</t>
  </si>
  <si>
    <t>H3.8</t>
  </si>
  <si>
    <t>Gladstone</t>
  </si>
  <si>
    <t>H4</t>
  </si>
  <si>
    <t>Kesen</t>
  </si>
  <si>
    <t>Sainte Marguerite</t>
  </si>
  <si>
    <t>Richardton</t>
  </si>
  <si>
    <t>H5</t>
  </si>
  <si>
    <t>Richardton Bomb</t>
  </si>
  <si>
    <t>Ucera</t>
  </si>
  <si>
    <t>Jilin</t>
  </si>
  <si>
    <t>Allegan</t>
  </si>
  <si>
    <t>Forest City</t>
  </si>
  <si>
    <t>Pultusk</t>
  </si>
  <si>
    <t>Queens Mercy</t>
  </si>
  <si>
    <t>H6</t>
  </si>
  <si>
    <t>L</t>
  </si>
  <si>
    <t>NWA5697 (1)</t>
  </si>
  <si>
    <t>L3</t>
  </si>
  <si>
    <t>NWA5697 (2)</t>
  </si>
  <si>
    <t>NWA5697 (3)</t>
  </si>
  <si>
    <t>Saratov</t>
  </si>
  <si>
    <t>L4</t>
  </si>
  <si>
    <t>Etter</t>
  </si>
  <si>
    <t>L5</t>
  </si>
  <si>
    <t>Farmington</t>
  </si>
  <si>
    <t>Homestead</t>
  </si>
  <si>
    <t>SAH97172</t>
  </si>
  <si>
    <t>Bruderheim</t>
  </si>
  <si>
    <t>L6</t>
  </si>
  <si>
    <t>Modoc</t>
  </si>
  <si>
    <t>Peace River</t>
  </si>
  <si>
    <t>LL</t>
  </si>
  <si>
    <t>Hamlet</t>
  </si>
  <si>
    <t>LL4</t>
  </si>
  <si>
    <t>Chelyabinsk</t>
  </si>
  <si>
    <t>LL5</t>
  </si>
  <si>
    <t>Tuxtuac</t>
  </si>
  <si>
    <t>Saint-Severin</t>
  </si>
  <si>
    <t>LL6</t>
  </si>
  <si>
    <t>Dhurmsala</t>
  </si>
  <si>
    <t>Enstatite Chondrites</t>
  </si>
  <si>
    <t>EH</t>
  </si>
  <si>
    <t>Sahara 97072</t>
  </si>
  <si>
    <t>Sahara 97096</t>
  </si>
  <si>
    <t>Sahara 97158</t>
  </si>
  <si>
    <t xml:space="preserve">ALHA 77295 </t>
  </si>
  <si>
    <t>ALHA77295</t>
  </si>
  <si>
    <t>Y 691</t>
  </si>
  <si>
    <t>SAH97159</t>
  </si>
  <si>
    <t>Indarch</t>
  </si>
  <si>
    <t>Abee</t>
  </si>
  <si>
    <t>St. Mark's</t>
  </si>
  <si>
    <t>Saint Sauvier</t>
  </si>
  <si>
    <t>EH6</t>
  </si>
  <si>
    <t>Y 980223</t>
  </si>
  <si>
    <t>EL</t>
  </si>
  <si>
    <t>MAC 02837</t>
  </si>
  <si>
    <t>MAC 88180</t>
  </si>
  <si>
    <t>MS-177</t>
  </si>
  <si>
    <t>Hvittis</t>
  </si>
  <si>
    <t>Khairpur</t>
  </si>
  <si>
    <t>Eagle 4725</t>
  </si>
  <si>
    <t>Atlanta</t>
  </si>
  <si>
    <t>NWA 8552</t>
  </si>
  <si>
    <t>Allende Bomb</t>
  </si>
  <si>
    <t>Grosnaja</t>
  </si>
  <si>
    <t>CV3.3</t>
  </si>
  <si>
    <t>Mokoia</t>
  </si>
  <si>
    <t>CV3.2</t>
  </si>
  <si>
    <t>CM</t>
  </si>
  <si>
    <t>Cold Bokkveld</t>
  </si>
  <si>
    <t>CM2</t>
  </si>
  <si>
    <t>Mighei</t>
  </si>
  <si>
    <t>Murray</t>
  </si>
  <si>
    <t>Murchison</t>
  </si>
  <si>
    <t>Jbilet</t>
  </si>
  <si>
    <t>CO</t>
  </si>
  <si>
    <t>SAH 99544</t>
  </si>
  <si>
    <t>CO3</t>
  </si>
  <si>
    <t>DaG 190</t>
  </si>
  <si>
    <t>NWA 2090</t>
  </si>
  <si>
    <t>Kainsaz</t>
  </si>
  <si>
    <t>CO3.2</t>
  </si>
  <si>
    <t>CR</t>
  </si>
  <si>
    <t>NWA 6043</t>
  </si>
  <si>
    <t>CR2</t>
  </si>
  <si>
    <t>Dho 1432</t>
  </si>
  <si>
    <t>CI1</t>
  </si>
  <si>
    <t>CAI 164</t>
  </si>
  <si>
    <t>CAI 166</t>
  </si>
  <si>
    <t>CAI 168</t>
  </si>
  <si>
    <t>CAI 171</t>
  </si>
  <si>
    <t>CAI 172</t>
  </si>
  <si>
    <t>Carbonaceous Chondrites</t>
  </si>
  <si>
    <r>
      <rPr>
        <b/>
        <vertAlign val="superscript"/>
        <sz val="11"/>
        <color theme="1"/>
        <rFont val="Arial"/>
        <family val="2"/>
      </rPr>
      <t>147</t>
    </r>
    <r>
      <rPr>
        <b/>
        <sz val="11"/>
        <color theme="1"/>
        <rFont val="Arial"/>
        <family val="2"/>
      </rPr>
      <t>Sm/</t>
    </r>
    <r>
      <rPr>
        <b/>
        <vertAlign val="superscript"/>
        <sz val="11"/>
        <color theme="1"/>
        <rFont val="Arial"/>
        <family val="2"/>
      </rPr>
      <t>144</t>
    </r>
    <r>
      <rPr>
        <b/>
        <sz val="11"/>
        <color theme="1"/>
        <rFont val="Arial"/>
        <family val="2"/>
      </rPr>
      <t>Nd calculated</t>
    </r>
  </si>
  <si>
    <t>2σ</t>
  </si>
  <si>
    <t>n.r.</t>
  </si>
  <si>
    <t>Kota Kota</t>
  </si>
  <si>
    <t>C2</t>
  </si>
  <si>
    <t>Tagish Lake</t>
  </si>
  <si>
    <t>-</t>
  </si>
  <si>
    <t>μ142Ndcorr.</t>
  </si>
  <si>
    <t>Count</t>
  </si>
  <si>
    <t>This Study UH</t>
  </si>
  <si>
    <t>This Study Berlin</t>
  </si>
  <si>
    <t>μ142Nd</t>
  </si>
  <si>
    <r>
      <t>2</t>
    </r>
    <r>
      <rPr>
        <b/>
        <sz val="11"/>
        <color theme="1"/>
        <rFont val="Symbol"/>
        <charset val="2"/>
      </rPr>
      <t>s</t>
    </r>
  </si>
  <si>
    <t xml:space="preserve">ENSTATITE CHONDRITE AVERAGES </t>
  </si>
  <si>
    <t xml:space="preserve">ORDINARY CHONDRITE AVERAGES </t>
  </si>
  <si>
    <t>AVERAGE Allende</t>
  </si>
  <si>
    <t xml:space="preserve">CV3 </t>
  </si>
  <si>
    <t>Orgueil</t>
  </si>
  <si>
    <t>Adrian</t>
  </si>
  <si>
    <t>Allende CAIs</t>
  </si>
  <si>
    <t>AVERAGE CC Meteorites (w/o Allende)</t>
  </si>
  <si>
    <t>AVERAGE Allende CAI's</t>
  </si>
  <si>
    <t>AVERAGE Ordinary Chondrites</t>
  </si>
  <si>
    <t>CV3 Allende</t>
  </si>
  <si>
    <t xml:space="preserve">Allende AVERAGES </t>
  </si>
  <si>
    <r>
      <rPr>
        <sz val="11"/>
        <color theme="1"/>
        <rFont val="Symbol"/>
        <charset val="2"/>
      </rPr>
      <t>m</t>
    </r>
    <r>
      <rPr>
        <sz val="11"/>
        <color theme="1"/>
        <rFont val="Arial"/>
        <family val="2"/>
      </rPr>
      <t xml:space="preserve">148Nd values for Berlin measurements (this study) are highighted in green shade and not used in group averages. See supplmental information </t>
    </r>
    <r>
      <rPr>
        <sz val="11"/>
        <color theme="1"/>
        <rFont val="Arial"/>
        <family val="2"/>
        <charset val="2"/>
      </rPr>
      <t>disccussing these data.</t>
    </r>
  </si>
  <si>
    <t>Boyet and Carlson, 2005 [22]</t>
  </si>
  <si>
    <t>Fukai and Yokoyama, 2017 [43]</t>
  </si>
  <si>
    <t>Fukai and Yokoyama, 2019 [44]</t>
  </si>
  <si>
    <t>Burkhardt et al., 2016 [4]</t>
  </si>
  <si>
    <t>Gannoun et al., 2011 [45]</t>
  </si>
  <si>
    <t>Andreasen and Sharma, 2006 [41]</t>
  </si>
  <si>
    <t>Carlson et al., 2007 [42]</t>
  </si>
  <si>
    <t>DTM Lab [22,42]</t>
  </si>
  <si>
    <t>Fukai and Yokoyama, 2017 [44]</t>
  </si>
  <si>
    <t>Fukai and Yokoyama, 2019 [45]</t>
  </si>
  <si>
    <t>Fukai and Yokoyama, 2017 [45]</t>
  </si>
  <si>
    <t>Gannoun et al., 2011 [46]</t>
  </si>
  <si>
    <t>Saji et al., 2020 [47]</t>
  </si>
  <si>
    <t>Average n=2 [45]</t>
  </si>
  <si>
    <t>Burkhardt et al., 2016 [1]</t>
  </si>
  <si>
    <t>Bouvier and Boyet, 2016 [2]</t>
  </si>
  <si>
    <t>Brennecka et al., 2013 [9]</t>
  </si>
  <si>
    <t>AVERAGE Enstatite Chondrites</t>
  </si>
  <si>
    <t>--</t>
  </si>
  <si>
    <t>Present-Day accessible mantle</t>
  </si>
  <si>
    <t>This Study</t>
  </si>
  <si>
    <t>JNdi Standard Campaign 1</t>
  </si>
  <si>
    <t>JNdi Standard Campaign 2</t>
  </si>
  <si>
    <t>JNdi Standard This Study Campaign 2</t>
  </si>
  <si>
    <t>JNdi Standard This Study Campaign 3</t>
  </si>
  <si>
    <t>JNdi Standard This Study Campaign 2&amp;3</t>
  </si>
  <si>
    <t>Hawaii</t>
  </si>
  <si>
    <t>H-5</t>
  </si>
  <si>
    <t>H-11</t>
  </si>
  <si>
    <t>H-23</t>
  </si>
  <si>
    <t>KOOCF.f2</t>
  </si>
  <si>
    <t>KOOCF.f2.rpt</t>
  </si>
  <si>
    <t>LO-0201.f1</t>
  </si>
  <si>
    <t>LO-0201.f2</t>
  </si>
  <si>
    <t>MK-1-6</t>
  </si>
  <si>
    <t>Gough Island</t>
  </si>
  <si>
    <t>83.rpt</t>
  </si>
  <si>
    <t>83A</t>
  </si>
  <si>
    <t>83A.rpt</t>
  </si>
  <si>
    <t>173-2</t>
  </si>
  <si>
    <t>ICE 3</t>
  </si>
  <si>
    <t>ICE 8a</t>
  </si>
  <si>
    <t>ICE10(1)</t>
  </si>
  <si>
    <t>ICE10(2)</t>
  </si>
  <si>
    <t>ICE10(3)</t>
  </si>
  <si>
    <t>KOOCF.f1</t>
  </si>
  <si>
    <t>Iceland</t>
  </si>
  <si>
    <t>Ocean Island Basalts [18]</t>
  </si>
  <si>
    <t xml:space="preserve">Ocean Island Basalts </t>
  </si>
  <si>
    <t>KOOCF average</t>
  </si>
  <si>
    <t>LO-0201 average</t>
  </si>
  <si>
    <t>83 average</t>
  </si>
  <si>
    <t>83A average</t>
  </si>
  <si>
    <t>ICE 10 average</t>
  </si>
  <si>
    <t>ICE 9a</t>
  </si>
  <si>
    <t>ICE 9a average</t>
  </si>
  <si>
    <t>JNdi Standard</t>
  </si>
  <si>
    <t>KN207</t>
  </si>
  <si>
    <t>CH59-2</t>
  </si>
  <si>
    <t>HLY102</t>
  </si>
  <si>
    <t>A12DR44</t>
  </si>
  <si>
    <t>RC2D</t>
  </si>
  <si>
    <t>DICE</t>
  </si>
  <si>
    <t>BHVO-2</t>
  </si>
  <si>
    <t>K1714</t>
  </si>
  <si>
    <t>HE-5</t>
  </si>
  <si>
    <t>K410</t>
  </si>
  <si>
    <t>GN</t>
  </si>
  <si>
    <t>E-58</t>
  </si>
  <si>
    <t>RAM</t>
  </si>
  <si>
    <t>Sample Age (Ga)</t>
  </si>
  <si>
    <t>Hyung and Jacobsen [ 25]</t>
  </si>
  <si>
    <t>≤2Ga Terrestrial Samples</t>
  </si>
  <si>
    <t>Hyung and Jacobsen samples</t>
  </si>
  <si>
    <t>95% CI</t>
  </si>
  <si>
    <r>
      <t>Extended Data Table 1</t>
    </r>
    <r>
      <rPr>
        <sz val="11"/>
        <color theme="1"/>
        <rFont val="Arial"/>
        <family val="2"/>
      </rPr>
      <t xml:space="preserve"> | Compilation of measured and calculated Nd isotope compositions for bulk chondrites and CAI's. Reference number listed as [XX]. Values not used in group averages in grey shade.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</si>
</sst>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0"/>
      <name val="Verdana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Symbol"/>
      <charset val="2"/>
    </font>
    <font>
      <sz val="11"/>
      <color theme="1"/>
      <name val="Arial"/>
      <family val="2"/>
      <charset val="2"/>
    </font>
    <font>
      <b/>
      <sz val="11"/>
      <color theme="1"/>
      <name val="Symbol"/>
      <charset val="2"/>
    </font>
    <font>
      <sz val="10"/>
      <color theme="1"/>
      <name val="Times New Roman"/>
      <family val="1"/>
    </font>
    <font>
      <i/>
      <sz val="11"/>
      <color theme="1"/>
      <name val="Arial"/>
      <family val="2"/>
    </font>
    <font>
      <sz val="10"/>
      <color theme="1"/>
      <name val="Helvetic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5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164" fontId="4" fillId="2" borderId="0" xfId="0" applyNumberFormat="1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1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center"/>
    </xf>
    <xf numFmtId="0" fontId="1" fillId="2" borderId="2" xfId="0" applyFont="1" applyFill="1" applyBorder="1"/>
    <xf numFmtId="164" fontId="4" fillId="2" borderId="2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center"/>
    </xf>
    <xf numFmtId="0" fontId="5" fillId="2" borderId="0" xfId="1" applyFont="1" applyFill="1" applyAlignment="1">
      <alignment horizontal="left"/>
    </xf>
    <xf numFmtId="164" fontId="4" fillId="2" borderId="0" xfId="1" applyNumberFormat="1" applyFont="1" applyFill="1" applyAlignment="1">
      <alignment horizontal="center"/>
    </xf>
    <xf numFmtId="164" fontId="5" fillId="2" borderId="0" xfId="1" applyNumberFormat="1" applyFont="1" applyFill="1" applyAlignment="1">
      <alignment horizontal="center"/>
    </xf>
    <xf numFmtId="166" fontId="5" fillId="2" borderId="0" xfId="0" applyNumberFormat="1" applyFont="1" applyFill="1" applyAlignment="1">
      <alignment horizontal="center"/>
    </xf>
    <xf numFmtId="165" fontId="4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0" xfId="0" applyFill="1"/>
    <xf numFmtId="0" fontId="4" fillId="2" borderId="1" xfId="0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0" fontId="4" fillId="0" borderId="0" xfId="0" applyFont="1" applyFill="1"/>
    <xf numFmtId="0" fontId="1" fillId="4" borderId="6" xfId="0" applyFont="1" applyFill="1" applyBorder="1"/>
    <xf numFmtId="0" fontId="4" fillId="4" borderId="6" xfId="0" applyFont="1" applyFill="1" applyBorder="1"/>
    <xf numFmtId="0" fontId="1" fillId="4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4" xfId="0" applyFont="1" applyFill="1" applyBorder="1"/>
    <xf numFmtId="0" fontId="1" fillId="4" borderId="3" xfId="0" applyFont="1" applyFill="1" applyBorder="1" applyAlignment="1">
      <alignment horizont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5" xfId="0" applyNumberFormat="1" applyFont="1" applyFill="1" applyBorder="1" applyAlignment="1">
      <alignment horizontal="center"/>
    </xf>
    <xf numFmtId="164" fontId="8" fillId="2" borderId="9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6" borderId="0" xfId="0" applyFont="1" applyFill="1"/>
    <xf numFmtId="0" fontId="10" fillId="6" borderId="0" xfId="0" applyFont="1" applyFill="1"/>
    <xf numFmtId="0" fontId="4" fillId="6" borderId="0" xfId="0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164" fontId="4" fillId="6" borderId="0" xfId="0" applyNumberFormat="1" applyFont="1" applyFill="1" applyAlignment="1">
      <alignment horizontal="center"/>
    </xf>
    <xf numFmtId="164" fontId="5" fillId="6" borderId="0" xfId="0" applyNumberFormat="1" applyFont="1" applyFill="1" applyAlignment="1">
      <alignment horizontal="center"/>
    </xf>
    <xf numFmtId="0" fontId="5" fillId="6" borderId="0" xfId="0" applyFont="1" applyFill="1"/>
    <xf numFmtId="0" fontId="5" fillId="6" borderId="0" xfId="0" applyFont="1" applyFill="1" applyAlignment="1">
      <alignment horizontal="center"/>
    </xf>
    <xf numFmtId="165" fontId="4" fillId="6" borderId="0" xfId="0" applyNumberFormat="1" applyFont="1" applyFill="1" applyAlignment="1">
      <alignment horizontal="center"/>
    </xf>
    <xf numFmtId="0" fontId="5" fillId="6" borderId="0" xfId="1" applyFont="1" applyFill="1" applyAlignment="1">
      <alignment horizontal="left"/>
    </xf>
    <xf numFmtId="164" fontId="5" fillId="6" borderId="0" xfId="1" applyNumberFormat="1" applyFont="1" applyFill="1" applyAlignment="1">
      <alignment horizontal="center"/>
    </xf>
    <xf numFmtId="0" fontId="4" fillId="2" borderId="9" xfId="0" applyFont="1" applyFill="1" applyBorder="1"/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1" fillId="2" borderId="0" xfId="0" applyNumberFormat="1" applyFont="1" applyFill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5" borderId="0" xfId="0" applyFont="1" applyFill="1"/>
    <xf numFmtId="0" fontId="5" fillId="5" borderId="0" xfId="0" applyFont="1" applyFill="1"/>
    <xf numFmtId="0" fontId="4" fillId="5" borderId="0" xfId="0" applyFont="1" applyFill="1" applyAlignment="1">
      <alignment horizontal="center"/>
    </xf>
    <xf numFmtId="164" fontId="4" fillId="5" borderId="0" xfId="0" applyNumberFormat="1" applyFont="1" applyFill="1" applyAlignment="1">
      <alignment horizontal="center"/>
    </xf>
    <xf numFmtId="164" fontId="5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left"/>
    </xf>
    <xf numFmtId="0" fontId="4" fillId="5" borderId="0" xfId="1" applyFont="1" applyFill="1" applyAlignment="1">
      <alignment horizontal="center"/>
    </xf>
    <xf numFmtId="0" fontId="0" fillId="5" borderId="0" xfId="0" applyFill="1" applyAlignment="1">
      <alignment horizontal="center"/>
    </xf>
    <xf numFmtId="165" fontId="4" fillId="2" borderId="0" xfId="1" applyNumberFormat="1" applyFont="1" applyFill="1" applyAlignment="1">
      <alignment horizontal="center"/>
    </xf>
    <xf numFmtId="1" fontId="1" fillId="4" borderId="3" xfId="0" applyNumberFormat="1" applyFont="1" applyFill="1" applyBorder="1" applyAlignment="1">
      <alignment horizontal="center"/>
    </xf>
    <xf numFmtId="164" fontId="4" fillId="5" borderId="0" xfId="1" applyNumberFormat="1" applyFont="1" applyFill="1" applyAlignment="1">
      <alignment horizontal="center"/>
    </xf>
    <xf numFmtId="0" fontId="4" fillId="5" borderId="0" xfId="1" applyFont="1" applyFill="1" applyAlignment="1">
      <alignment horizontal="left"/>
    </xf>
    <xf numFmtId="164" fontId="5" fillId="0" borderId="0" xfId="0" applyNumberFormat="1" applyFont="1" applyFill="1" applyAlignment="1">
      <alignment horizontal="center"/>
    </xf>
    <xf numFmtId="164" fontId="5" fillId="7" borderId="0" xfId="0" applyNumberFormat="1" applyFont="1" applyFill="1" applyAlignment="1">
      <alignment horizontal="center"/>
    </xf>
    <xf numFmtId="164" fontId="4" fillId="7" borderId="0" xfId="0" applyNumberFormat="1" applyFont="1" applyFill="1" applyAlignment="1">
      <alignment horizontal="center"/>
    </xf>
    <xf numFmtId="164" fontId="4" fillId="7" borderId="0" xfId="1" applyNumberFormat="1" applyFont="1" applyFill="1" applyAlignment="1">
      <alignment horizontal="center"/>
    </xf>
    <xf numFmtId="0" fontId="5" fillId="0" borderId="0" xfId="0" applyFont="1" applyFill="1"/>
    <xf numFmtId="0" fontId="1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14" fillId="3" borderId="0" xfId="0" applyFont="1" applyFill="1"/>
    <xf numFmtId="0" fontId="10" fillId="8" borderId="0" xfId="0" applyFont="1" applyFill="1"/>
    <xf numFmtId="0" fontId="12" fillId="8" borderId="2" xfId="0" applyFont="1" applyFill="1" applyBorder="1"/>
    <xf numFmtId="0" fontId="1" fillId="0" borderId="0" xfId="0" applyFont="1" applyFill="1"/>
    <xf numFmtId="164" fontId="1" fillId="2" borderId="0" xfId="0" quotePrefix="1" applyNumberFormat="1" applyFont="1" applyFill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/>
    </xf>
    <xf numFmtId="0" fontId="4" fillId="0" borderId="2" xfId="0" applyFont="1" applyBorder="1"/>
    <xf numFmtId="164" fontId="1" fillId="2" borderId="9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1" fillId="2" borderId="9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horizontal="center"/>
    </xf>
    <xf numFmtId="0" fontId="17" fillId="9" borderId="2" xfId="0" applyFont="1" applyFill="1" applyBorder="1"/>
    <xf numFmtId="0" fontId="17" fillId="9" borderId="2" xfId="0" applyFont="1" applyFill="1" applyBorder="1" applyAlignment="1">
      <alignment horizontal="center"/>
    </xf>
    <xf numFmtId="164" fontId="17" fillId="9" borderId="2" xfId="0" applyNumberFormat="1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164" fontId="4" fillId="2" borderId="0" xfId="0" applyNumberFormat="1" applyFont="1" applyFill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0" fontId="0" fillId="2" borderId="2" xfId="0" applyFill="1" applyBorder="1"/>
    <xf numFmtId="0" fontId="16" fillId="2" borderId="0" xfId="0" applyFont="1" applyFill="1" applyAlignment="1">
      <alignment horizontal="center" vertical="center" wrapText="1"/>
    </xf>
    <xf numFmtId="0" fontId="1" fillId="0" borderId="10" xfId="0" applyFont="1" applyBorder="1"/>
    <xf numFmtId="0" fontId="18" fillId="2" borderId="0" xfId="0" applyFont="1" applyFill="1"/>
    <xf numFmtId="0" fontId="18" fillId="2" borderId="2" xfId="0" applyFont="1" applyFill="1" applyBorder="1"/>
    <xf numFmtId="0" fontId="1" fillId="2" borderId="11" xfId="0" applyFont="1" applyFill="1" applyBorder="1"/>
    <xf numFmtId="0" fontId="1" fillId="10" borderId="9" xfId="0" applyFont="1" applyFill="1" applyBorder="1"/>
    <xf numFmtId="0" fontId="4" fillId="10" borderId="9" xfId="0" applyFont="1" applyFill="1" applyBorder="1"/>
    <xf numFmtId="0" fontId="4" fillId="10" borderId="9" xfId="0" applyFont="1" applyFill="1" applyBorder="1" applyAlignment="1">
      <alignment horizontal="center"/>
    </xf>
    <xf numFmtId="164" fontId="4" fillId="10" borderId="9" xfId="0" applyNumberFormat="1" applyFont="1" applyFill="1" applyBorder="1" applyAlignment="1">
      <alignment horizontal="center"/>
    </xf>
    <xf numFmtId="0" fontId="1" fillId="10" borderId="9" xfId="0" applyFont="1" applyFill="1" applyBorder="1" applyAlignment="1">
      <alignment horizontal="center" wrapText="1"/>
    </xf>
    <xf numFmtId="164" fontId="8" fillId="4" borderId="7" xfId="0" applyNumberFormat="1" applyFont="1" applyFill="1" applyBorder="1" applyAlignment="1">
      <alignment horizontal="center"/>
    </xf>
    <xf numFmtId="0" fontId="1" fillId="4" borderId="12" xfId="0" applyFont="1" applyFill="1" applyBorder="1"/>
    <xf numFmtId="0" fontId="1" fillId="4" borderId="13" xfId="0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0" fontId="0" fillId="2" borderId="9" xfId="0" applyFill="1" applyBorder="1"/>
    <xf numFmtId="164" fontId="4" fillId="2" borderId="15" xfId="0" applyNumberFormat="1" applyFont="1" applyFill="1" applyBorder="1" applyAlignment="1">
      <alignment horizontal="center"/>
    </xf>
    <xf numFmtId="0" fontId="0" fillId="2" borderId="15" xfId="0" applyFill="1" applyBorder="1"/>
    <xf numFmtId="164" fontId="4" fillId="9" borderId="2" xfId="0" applyNumberFormat="1" applyFont="1" applyFill="1" applyBorder="1" applyAlignment="1">
      <alignment horizontal="center"/>
    </xf>
    <xf numFmtId="0" fontId="0" fillId="9" borderId="2" xfId="0" applyFill="1" applyBorder="1"/>
    <xf numFmtId="164" fontId="4" fillId="7" borderId="0" xfId="0" applyNumberFormat="1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</cellXfs>
  <cellStyles count="3">
    <cellStyle name="Normal" xfId="0" builtinId="0"/>
    <cellStyle name="Normal 2" xfId="1" xr:uid="{9B94C802-54AE-4E0D-AF3C-7A9FEAE65073}"/>
    <cellStyle name="Normal 2 2" xfId="2" xr:uid="{FD56E0E8-3361-473E-8A75-9FC52846CA29}"/>
  </cellStyles>
  <dxfs count="0"/>
  <tableStyles count="0" defaultTableStyle="TableStyleMedium2" defaultPivotStyle="PivotStyleLight16"/>
  <colors>
    <mruColors>
      <color rgb="FFB1A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C61D4-C2DD-4838-B1A1-055B9972C6D5}">
  <dimension ref="A1:O572"/>
  <sheetViews>
    <sheetView tabSelected="1" topLeftCell="A258" zoomScale="150" zoomScaleNormal="150" zoomScaleSheetLayoutView="47" zoomScalePageLayoutView="44" workbookViewId="0">
      <selection activeCell="G273" sqref="G273"/>
    </sheetView>
  </sheetViews>
  <sheetFormatPr baseColWidth="10" defaultColWidth="8.83203125" defaultRowHeight="15" x14ac:dyDescent="0.2"/>
  <cols>
    <col min="1" max="1" width="36.83203125" style="13" customWidth="1"/>
    <col min="2" max="2" width="27" style="13" customWidth="1"/>
    <col min="3" max="3" width="8.6640625" style="15"/>
    <col min="4" max="4" width="13" style="14" customWidth="1"/>
    <col min="5" max="5" width="15.1640625" style="14" customWidth="1"/>
    <col min="6" max="6" width="9" style="14" customWidth="1"/>
    <col min="7" max="7" width="12.1640625" style="14" customWidth="1"/>
    <col min="8" max="8" width="10.6640625" style="14" bestFit="1" customWidth="1"/>
    <col min="9" max="9" width="10.33203125" style="14" customWidth="1"/>
    <col min="10" max="10" width="10.6640625" style="14" bestFit="1" customWidth="1"/>
    <col min="11" max="11" width="11" style="14" customWidth="1"/>
    <col min="12" max="12" width="8.6640625" style="14" bestFit="1" customWidth="1"/>
    <col min="13" max="13" width="17.5" style="12" customWidth="1"/>
    <col min="15" max="15" width="10.33203125" customWidth="1"/>
    <col min="16" max="16" width="24.1640625" customWidth="1"/>
    <col min="17" max="17" width="11.6640625" bestFit="1" customWidth="1"/>
    <col min="18" max="18" width="13.1640625" bestFit="1" customWidth="1"/>
    <col min="19" max="19" width="14" bestFit="1" customWidth="1"/>
    <col min="20" max="20" width="11.6640625" bestFit="1" customWidth="1"/>
    <col min="21" max="21" width="13.33203125" bestFit="1" customWidth="1"/>
    <col min="22" max="22" width="11.6640625" bestFit="1" customWidth="1"/>
    <col min="23" max="23" width="13.33203125" bestFit="1" customWidth="1"/>
    <col min="24" max="24" width="12.6640625" bestFit="1" customWidth="1"/>
    <col min="25" max="25" width="23.33203125" customWidth="1"/>
    <col min="29" max="29" width="25.6640625" customWidth="1"/>
    <col min="30" max="30" width="15" customWidth="1"/>
    <col min="31" max="31" width="17.83203125" customWidth="1"/>
    <col min="32" max="33" width="19" customWidth="1"/>
    <col min="34" max="34" width="16.33203125" customWidth="1"/>
    <col min="35" max="35" width="18.33203125" customWidth="1"/>
    <col min="36" max="36" width="16.5" customWidth="1"/>
    <col min="37" max="37" width="14.6640625" customWidth="1"/>
    <col min="38" max="38" width="12.5" customWidth="1"/>
    <col min="39" max="39" width="21.33203125" customWidth="1"/>
    <col min="40" max="40" width="20.33203125" customWidth="1"/>
    <col min="41" max="41" width="16.33203125" customWidth="1"/>
    <col min="42" max="43" width="15.6640625" customWidth="1"/>
    <col min="44" max="44" width="15" customWidth="1"/>
    <col min="45" max="45" width="16.1640625" customWidth="1"/>
    <col min="46" max="46" width="14.33203125" customWidth="1"/>
    <col min="47" max="47" width="13.6640625" customWidth="1"/>
    <col min="48" max="48" width="14.83203125" customWidth="1"/>
    <col min="49" max="49" width="14.5" customWidth="1"/>
    <col min="51" max="51" width="14.6640625" customWidth="1"/>
    <col min="57" max="57" width="16.1640625" customWidth="1"/>
    <col min="58" max="58" width="15.1640625" customWidth="1"/>
    <col min="59" max="59" width="17.1640625" customWidth="1"/>
  </cols>
  <sheetData>
    <row r="1" spans="1:13" x14ac:dyDescent="0.2">
      <c r="A1" s="93" t="s">
        <v>260</v>
      </c>
      <c r="B1" s="94"/>
      <c r="C1" s="95"/>
      <c r="D1" s="96"/>
      <c r="E1" s="96"/>
      <c r="F1" s="96"/>
      <c r="G1" s="96"/>
      <c r="H1" s="96"/>
      <c r="I1" s="96"/>
      <c r="J1" s="96"/>
      <c r="K1" s="96"/>
      <c r="L1" s="96"/>
      <c r="M1" s="95"/>
    </row>
    <row r="2" spans="1:13" x14ac:dyDescent="0.2">
      <c r="A2" s="93"/>
      <c r="B2" s="97" t="s">
        <v>184</v>
      </c>
      <c r="C2" s="95"/>
      <c r="D2" s="96"/>
      <c r="E2" s="96"/>
      <c r="F2" s="96"/>
      <c r="G2" s="96"/>
      <c r="H2" s="96"/>
      <c r="I2" s="96"/>
      <c r="J2" s="96"/>
      <c r="K2" s="96"/>
      <c r="L2" s="96"/>
      <c r="M2" s="95"/>
    </row>
    <row r="3" spans="1:13" ht="33" thickBot="1" x14ac:dyDescent="0.25">
      <c r="A3" s="24"/>
      <c r="B3" s="1" t="s">
        <v>0</v>
      </c>
      <c r="C3" s="2" t="s">
        <v>1</v>
      </c>
      <c r="D3" s="26" t="s">
        <v>56</v>
      </c>
      <c r="E3" s="27" t="s">
        <v>4</v>
      </c>
      <c r="F3" s="28" t="s">
        <v>160</v>
      </c>
      <c r="G3" s="28" t="s">
        <v>57</v>
      </c>
      <c r="H3" s="28" t="s">
        <v>160</v>
      </c>
      <c r="I3" s="28" t="s">
        <v>58</v>
      </c>
      <c r="J3" s="28" t="s">
        <v>160</v>
      </c>
      <c r="K3" s="28" t="s">
        <v>59</v>
      </c>
      <c r="L3" s="28" t="s">
        <v>160</v>
      </c>
      <c r="M3" s="25" t="s">
        <v>159</v>
      </c>
    </row>
    <row r="4" spans="1:13" ht="24" customHeight="1" thickTop="1" x14ac:dyDescent="0.2">
      <c r="A4" s="18" t="s">
        <v>60</v>
      </c>
      <c r="B4" s="18"/>
      <c r="C4" s="23"/>
      <c r="D4" s="20"/>
      <c r="E4" s="20"/>
      <c r="F4" s="20"/>
      <c r="G4" s="20"/>
      <c r="H4" s="20"/>
      <c r="I4" s="20"/>
      <c r="J4" s="20"/>
      <c r="K4" s="20"/>
      <c r="L4" s="20"/>
      <c r="M4" s="16"/>
    </row>
    <row r="5" spans="1:13" ht="18" customHeight="1" x14ac:dyDescent="0.2">
      <c r="A5" s="6" t="s">
        <v>61</v>
      </c>
      <c r="B5" s="7"/>
      <c r="C5" s="8"/>
      <c r="D5" s="22"/>
      <c r="E5" s="22"/>
      <c r="F5" s="22"/>
      <c r="G5" s="22"/>
      <c r="H5" s="41"/>
      <c r="I5" s="22"/>
      <c r="J5" s="22"/>
      <c r="K5" s="22"/>
      <c r="L5" s="22"/>
      <c r="M5" s="8"/>
    </row>
    <row r="6" spans="1:13" x14ac:dyDescent="0.2">
      <c r="A6" s="3" t="s">
        <v>185</v>
      </c>
      <c r="B6" s="3" t="s">
        <v>62</v>
      </c>
      <c r="C6" s="16" t="s">
        <v>63</v>
      </c>
      <c r="D6" s="5">
        <v>-16.2</v>
      </c>
      <c r="E6" s="5">
        <v>-15.9</v>
      </c>
      <c r="F6" s="5">
        <v>4.0999999999999996</v>
      </c>
      <c r="G6" s="5">
        <v>8.5</v>
      </c>
      <c r="H6" s="5">
        <v>3.1</v>
      </c>
      <c r="I6" s="5">
        <v>1.6</v>
      </c>
      <c r="J6" s="5">
        <v>5</v>
      </c>
      <c r="K6" s="5">
        <v>-13.3</v>
      </c>
      <c r="L6" s="5">
        <v>7.7</v>
      </c>
      <c r="M6" s="16">
        <v>0.19589999999999999</v>
      </c>
    </row>
    <row r="7" spans="1:13" x14ac:dyDescent="0.2">
      <c r="A7" s="3" t="s">
        <v>185</v>
      </c>
      <c r="B7" s="3" t="s">
        <v>62</v>
      </c>
      <c r="C7" s="16" t="s">
        <v>63</v>
      </c>
      <c r="D7" s="5">
        <v>-13.9</v>
      </c>
      <c r="E7" s="5">
        <v>-13.9</v>
      </c>
      <c r="F7" s="5">
        <f>0.000007/1.141844*1000000</f>
        <v>6.1304346302997601</v>
      </c>
      <c r="G7" s="5">
        <v>7.2</v>
      </c>
      <c r="H7" s="5">
        <v>4.5</v>
      </c>
      <c r="I7" s="5">
        <v>-2.4</v>
      </c>
      <c r="J7" s="5">
        <v>8.1</v>
      </c>
      <c r="K7" s="5">
        <v>-13.2</v>
      </c>
      <c r="L7" s="5">
        <v>11.5</v>
      </c>
      <c r="M7" s="16">
        <v>0.1951</v>
      </c>
    </row>
    <row r="8" spans="1:13" x14ac:dyDescent="0.2">
      <c r="A8" s="3" t="s">
        <v>185</v>
      </c>
      <c r="B8" s="3" t="s">
        <v>64</v>
      </c>
      <c r="C8" s="16" t="s">
        <v>65</v>
      </c>
      <c r="D8" s="5">
        <f>((1.14184/1.141862)-1)*1000000</f>
        <v>-19.266776545623365</v>
      </c>
      <c r="E8" s="5">
        <v>-18.899999999999999</v>
      </c>
      <c r="F8" s="5">
        <f>0.000008/1.141844*1000000</f>
        <v>7.0062110060568683</v>
      </c>
      <c r="G8" s="5">
        <f>((0.348406/0.348404)-1)*1000000</f>
        <v>5.7404622220147417</v>
      </c>
      <c r="H8" s="5">
        <f>0.000002/0.348407*1000000</f>
        <v>5.7404127930839497</v>
      </c>
      <c r="I8" s="5">
        <f>((0.241576/0.241577)-1)*1000000</f>
        <v>-4.1394669193506317</v>
      </c>
      <c r="J8" s="5">
        <f>0.000002/0.241578*1000000</f>
        <v>8.2788995686693312</v>
      </c>
      <c r="K8" s="5">
        <f>((0.236445/0.236445)-1)*1000000</f>
        <v>0</v>
      </c>
      <c r="L8" s="5">
        <f>0.000003/0.236442*1000000</f>
        <v>12.688101098789556</v>
      </c>
      <c r="M8" s="16">
        <v>0.19539999999999999</v>
      </c>
    </row>
    <row r="9" spans="1:13" x14ac:dyDescent="0.2">
      <c r="A9" s="3" t="s">
        <v>191</v>
      </c>
      <c r="B9" s="3" t="s">
        <v>66</v>
      </c>
      <c r="C9" s="16" t="s">
        <v>67</v>
      </c>
      <c r="D9" s="5">
        <v>-19</v>
      </c>
      <c r="E9" s="5">
        <v>-19.2</v>
      </c>
      <c r="F9" s="5">
        <v>5</v>
      </c>
      <c r="G9" s="5">
        <v>7</v>
      </c>
      <c r="H9" s="5">
        <v>6</v>
      </c>
      <c r="I9" s="5">
        <v>-6</v>
      </c>
      <c r="J9" s="5">
        <v>11</v>
      </c>
      <c r="K9" s="5">
        <v>-21</v>
      </c>
      <c r="L9" s="5">
        <v>14</v>
      </c>
      <c r="M9" s="35">
        <v>0.19109999999999999</v>
      </c>
    </row>
    <row r="10" spans="1:13" x14ac:dyDescent="0.2">
      <c r="A10" s="3" t="s">
        <v>193</v>
      </c>
      <c r="B10" s="3" t="s">
        <v>68</v>
      </c>
      <c r="C10" s="16" t="s">
        <v>67</v>
      </c>
      <c r="D10" s="5">
        <v>-12</v>
      </c>
      <c r="E10" s="5">
        <v>-12</v>
      </c>
      <c r="F10" s="5">
        <v>4.9000000000000004</v>
      </c>
      <c r="G10" s="5">
        <v>-4.4000000000000004</v>
      </c>
      <c r="H10" s="5">
        <v>14</v>
      </c>
      <c r="I10" s="5">
        <v>15</v>
      </c>
      <c r="J10" s="5">
        <v>4.9000000000000004</v>
      </c>
      <c r="K10" s="5">
        <v>27</v>
      </c>
      <c r="L10" s="5">
        <v>12</v>
      </c>
      <c r="M10" s="35" t="s">
        <v>161</v>
      </c>
    </row>
    <row r="11" spans="1:13" x14ac:dyDescent="0.2">
      <c r="A11" s="76" t="s">
        <v>193</v>
      </c>
      <c r="B11" s="76" t="s">
        <v>177</v>
      </c>
      <c r="C11" s="78" t="s">
        <v>67</v>
      </c>
      <c r="D11" s="79">
        <v>-8.9</v>
      </c>
      <c r="E11" s="79" t="s">
        <v>165</v>
      </c>
      <c r="F11" s="79">
        <v>5.0999999999999996</v>
      </c>
      <c r="G11" s="79">
        <v>-7.5</v>
      </c>
      <c r="H11" s="79">
        <v>16</v>
      </c>
      <c r="I11" s="79">
        <v>-1</v>
      </c>
      <c r="J11" s="79">
        <v>5.9</v>
      </c>
      <c r="K11" s="79">
        <v>-1.7</v>
      </c>
      <c r="L11" s="79">
        <v>11</v>
      </c>
      <c r="M11" s="83">
        <v>0.13700000000000001</v>
      </c>
    </row>
    <row r="12" spans="1:13" x14ac:dyDescent="0.2">
      <c r="A12" s="3" t="s">
        <v>199</v>
      </c>
      <c r="B12" s="17" t="s">
        <v>69</v>
      </c>
      <c r="C12" s="16" t="s">
        <v>67</v>
      </c>
      <c r="D12" s="32">
        <v>-16</v>
      </c>
      <c r="E12" s="32">
        <v>-16.600000000000001</v>
      </c>
      <c r="F12" s="32">
        <v>6</v>
      </c>
      <c r="G12" s="32">
        <v>10</v>
      </c>
      <c r="H12" s="32">
        <v>6</v>
      </c>
      <c r="I12" s="32">
        <v>11</v>
      </c>
      <c r="J12" s="32">
        <v>7</v>
      </c>
      <c r="K12" s="32">
        <v>21</v>
      </c>
      <c r="L12" s="32">
        <v>24</v>
      </c>
      <c r="M12" s="39">
        <v>0.19550000000000001</v>
      </c>
    </row>
    <row r="13" spans="1:13" x14ac:dyDescent="0.2">
      <c r="A13" s="3" t="s">
        <v>199</v>
      </c>
      <c r="B13" s="17" t="s">
        <v>69</v>
      </c>
      <c r="C13" s="16" t="s">
        <v>67</v>
      </c>
      <c r="D13" s="32">
        <v>-24.4</v>
      </c>
      <c r="E13" s="32">
        <v>-24.7</v>
      </c>
      <c r="F13" s="32">
        <v>8</v>
      </c>
      <c r="G13" s="32">
        <v>10</v>
      </c>
      <c r="H13" s="32">
        <v>13</v>
      </c>
      <c r="I13" s="32">
        <v>6</v>
      </c>
      <c r="J13" s="32">
        <v>15</v>
      </c>
      <c r="K13" s="32">
        <v>18</v>
      </c>
      <c r="L13" s="32">
        <v>31</v>
      </c>
      <c r="M13" s="39">
        <v>0.19539999999999999</v>
      </c>
    </row>
    <row r="14" spans="1:13" x14ac:dyDescent="0.2">
      <c r="A14" s="3" t="s">
        <v>185</v>
      </c>
      <c r="B14" s="3" t="s">
        <v>70</v>
      </c>
      <c r="C14" s="16" t="s">
        <v>71</v>
      </c>
      <c r="D14" s="5">
        <f>((1.141832/1.14186)-1)*1000000</f>
        <v>-24.521394917154105</v>
      </c>
      <c r="E14" s="5">
        <v>-23.7</v>
      </c>
      <c r="F14" s="5">
        <f>0.000013/1.141844*1000000</f>
        <v>11.385092884842411</v>
      </c>
      <c r="G14" s="5">
        <f>((0.348405/0.348404)-1)*1000000</f>
        <v>2.8702311110073708</v>
      </c>
      <c r="H14" s="5">
        <f>0.000003/0.348407*1000000</f>
        <v>8.6106191896259254</v>
      </c>
      <c r="I14" s="5">
        <f>((0.241582/0.241577)-1)*1000000</f>
        <v>20.69733459730827</v>
      </c>
      <c r="J14" s="5">
        <f>0.000004/0.241578*1000000</f>
        <v>16.557799137338662</v>
      </c>
      <c r="K14" s="5">
        <f>((0.236443/0.236447)-1)*1000000</f>
        <v>-16.917110388425805</v>
      </c>
      <c r="L14" s="5">
        <f>0.000005/0.236442*1000000</f>
        <v>21.146835164649261</v>
      </c>
      <c r="M14" s="16">
        <v>0.19420000000000001</v>
      </c>
    </row>
    <row r="15" spans="1:13" x14ac:dyDescent="0.2">
      <c r="A15" s="3" t="s">
        <v>185</v>
      </c>
      <c r="B15" s="3" t="s">
        <v>72</v>
      </c>
      <c r="C15" s="16" t="s">
        <v>71</v>
      </c>
      <c r="D15" s="5">
        <f>((1.141838/1.14186)-1)*1000000</f>
        <v>-19.266810292184466</v>
      </c>
      <c r="E15" s="5">
        <v>-19.2</v>
      </c>
      <c r="F15" s="5">
        <f>0.000009/1.141844*1000000</f>
        <v>7.8819873818139783</v>
      </c>
      <c r="G15" s="5">
        <f>((0.348405/0.348404)-1)*1000000</f>
        <v>2.8702311110073708</v>
      </c>
      <c r="H15" s="5">
        <f>0.000002/0.348407*1000000</f>
        <v>5.7404127930839497</v>
      </c>
      <c r="I15" s="5">
        <f>((0.241579/0.241577)-1)*1000000</f>
        <v>8.278933838923308</v>
      </c>
      <c r="J15" s="5">
        <f>0.000003/0.241578*1000000</f>
        <v>12.418349353004</v>
      </c>
      <c r="K15" s="5">
        <f>((0.23644/0.236447)-1)*1000000</f>
        <v>-29.60494317960638</v>
      </c>
      <c r="L15" s="5">
        <f>0.000003/0.236442*1000000</f>
        <v>12.688101098789556</v>
      </c>
      <c r="M15" s="16">
        <v>0.19420000000000001</v>
      </c>
    </row>
    <row r="16" spans="1:13" x14ac:dyDescent="0.2">
      <c r="A16" s="42" t="s">
        <v>191</v>
      </c>
      <c r="B16" s="3" t="s">
        <v>73</v>
      </c>
      <c r="C16" s="16" t="s">
        <v>71</v>
      </c>
      <c r="D16" s="5">
        <v>-22</v>
      </c>
      <c r="E16" s="5">
        <v>-22.7</v>
      </c>
      <c r="F16" s="5">
        <v>5</v>
      </c>
      <c r="G16" s="5">
        <v>1</v>
      </c>
      <c r="H16" s="5">
        <v>6</v>
      </c>
      <c r="I16" s="5">
        <v>12</v>
      </c>
      <c r="J16" s="5">
        <v>10</v>
      </c>
      <c r="K16" s="5">
        <v>93</v>
      </c>
      <c r="L16" s="5">
        <v>13</v>
      </c>
      <c r="M16" s="16">
        <v>0.1963</v>
      </c>
    </row>
    <row r="17" spans="1:13" x14ac:dyDescent="0.2">
      <c r="A17" s="3" t="s">
        <v>196</v>
      </c>
      <c r="B17" s="3" t="s">
        <v>74</v>
      </c>
      <c r="C17" s="16" t="s">
        <v>71</v>
      </c>
      <c r="D17" s="5">
        <v>-22.4</v>
      </c>
      <c r="E17" s="5">
        <v>-19.428669543408716</v>
      </c>
      <c r="F17" s="5">
        <v>5</v>
      </c>
      <c r="G17" s="5">
        <v>2.9</v>
      </c>
      <c r="H17" s="5">
        <v>2.6</v>
      </c>
      <c r="I17" s="5">
        <v>4.5</v>
      </c>
      <c r="J17" s="5">
        <v>15.5</v>
      </c>
      <c r="K17" s="5">
        <v>-11.3</v>
      </c>
      <c r="L17" s="5">
        <v>18.5</v>
      </c>
      <c r="M17" s="16">
        <v>0.19739999999999999</v>
      </c>
    </row>
    <row r="18" spans="1:13" x14ac:dyDescent="0.2">
      <c r="A18" s="3" t="s">
        <v>199</v>
      </c>
      <c r="B18" s="17" t="s">
        <v>75</v>
      </c>
      <c r="C18" s="16" t="s">
        <v>71</v>
      </c>
      <c r="D18" s="32">
        <v>-16.100000000000001</v>
      </c>
      <c r="E18" s="32">
        <v>-15.382550627940361</v>
      </c>
      <c r="F18" s="32">
        <v>5</v>
      </c>
      <c r="G18" s="32">
        <v>5</v>
      </c>
      <c r="H18" s="32">
        <v>9</v>
      </c>
      <c r="I18" s="32">
        <v>11</v>
      </c>
      <c r="J18" s="32">
        <v>6</v>
      </c>
      <c r="K18" s="32">
        <v>25</v>
      </c>
      <c r="L18" s="32">
        <v>24</v>
      </c>
      <c r="M18" s="39">
        <v>0.19520000000000001</v>
      </c>
    </row>
    <row r="19" spans="1:13" x14ac:dyDescent="0.2">
      <c r="A19" s="3" t="s">
        <v>199</v>
      </c>
      <c r="B19" s="17" t="s">
        <v>76</v>
      </c>
      <c r="C19" s="16" t="s">
        <v>71</v>
      </c>
      <c r="D19" s="32">
        <v>-18.600000000000001</v>
      </c>
      <c r="E19" s="32">
        <v>-16.990733311295081</v>
      </c>
      <c r="F19" s="32">
        <v>5</v>
      </c>
      <c r="G19" s="32">
        <v>5</v>
      </c>
      <c r="H19" s="32">
        <v>9</v>
      </c>
      <c r="I19" s="32">
        <v>4</v>
      </c>
      <c r="J19" s="32">
        <v>6</v>
      </c>
      <c r="K19" s="32">
        <v>7</v>
      </c>
      <c r="L19" s="32">
        <v>24</v>
      </c>
      <c r="M19" s="39">
        <v>0.19439999999999999</v>
      </c>
    </row>
    <row r="20" spans="1:13" x14ac:dyDescent="0.2">
      <c r="A20" s="3" t="s">
        <v>193</v>
      </c>
      <c r="B20" s="17" t="s">
        <v>76</v>
      </c>
      <c r="C20" s="16" t="s">
        <v>71</v>
      </c>
      <c r="D20" s="32">
        <v>-12</v>
      </c>
      <c r="E20" s="32">
        <v>-12</v>
      </c>
      <c r="F20" s="32">
        <v>7.4</v>
      </c>
      <c r="G20" s="32">
        <v>17</v>
      </c>
      <c r="H20" s="32">
        <v>27</v>
      </c>
      <c r="I20" s="32">
        <v>11</v>
      </c>
      <c r="J20" s="32">
        <v>7.6</v>
      </c>
      <c r="K20" s="32">
        <v>17</v>
      </c>
      <c r="L20" s="32">
        <v>19</v>
      </c>
      <c r="M20" s="39">
        <v>0.19600000000000001</v>
      </c>
    </row>
    <row r="21" spans="1:13" x14ac:dyDescent="0.2">
      <c r="A21" s="3" t="s">
        <v>199</v>
      </c>
      <c r="B21" s="17" t="s">
        <v>77</v>
      </c>
      <c r="C21" s="16" t="s">
        <v>71</v>
      </c>
      <c r="D21" s="32">
        <v>-16</v>
      </c>
      <c r="E21" s="32">
        <v>-19</v>
      </c>
      <c r="F21" s="32">
        <v>8</v>
      </c>
      <c r="G21" s="32">
        <v>13</v>
      </c>
      <c r="H21" s="32">
        <v>13</v>
      </c>
      <c r="I21" s="32">
        <v>11</v>
      </c>
      <c r="J21" s="32">
        <v>15</v>
      </c>
      <c r="K21" s="32">
        <v>18</v>
      </c>
      <c r="L21" s="32">
        <v>31</v>
      </c>
      <c r="M21" s="39">
        <v>0.19320000000000001</v>
      </c>
    </row>
    <row r="22" spans="1:13" x14ac:dyDescent="0.2">
      <c r="A22" s="3" t="s">
        <v>199</v>
      </c>
      <c r="B22" s="17" t="s">
        <v>78</v>
      </c>
      <c r="C22" s="16" t="s">
        <v>79</v>
      </c>
      <c r="D22" s="32">
        <v>-19.8</v>
      </c>
      <c r="E22" s="32">
        <v>-18.167506491972851</v>
      </c>
      <c r="F22" s="32">
        <v>5</v>
      </c>
      <c r="G22" s="32">
        <v>2</v>
      </c>
      <c r="H22" s="32">
        <v>9</v>
      </c>
      <c r="I22" s="32">
        <v>6</v>
      </c>
      <c r="J22" s="32">
        <v>5</v>
      </c>
      <c r="K22" s="32">
        <v>16</v>
      </c>
      <c r="L22" s="32">
        <v>24</v>
      </c>
      <c r="M22" s="39">
        <v>0.1946</v>
      </c>
    </row>
    <row r="23" spans="1:13" x14ac:dyDescent="0.2">
      <c r="B23" s="3"/>
      <c r="C23" s="16"/>
      <c r="D23" s="5"/>
      <c r="E23" s="5"/>
      <c r="F23" s="5"/>
      <c r="G23" s="5"/>
      <c r="H23" s="5"/>
      <c r="I23" s="5"/>
      <c r="J23" s="5"/>
      <c r="K23" s="5"/>
      <c r="L23" s="5"/>
      <c r="M23" s="11"/>
    </row>
    <row r="24" spans="1:13" x14ac:dyDescent="0.2">
      <c r="A24" s="6" t="s">
        <v>80</v>
      </c>
      <c r="B24" s="7"/>
      <c r="C24" s="8"/>
      <c r="D24" s="22"/>
      <c r="E24" s="22"/>
      <c r="F24" s="22"/>
      <c r="G24" s="22"/>
      <c r="H24" s="22"/>
      <c r="I24" s="22"/>
      <c r="J24" s="22"/>
      <c r="K24" s="22"/>
      <c r="L24" s="22"/>
      <c r="M24" s="8"/>
    </row>
    <row r="25" spans="1:13" x14ac:dyDescent="0.2">
      <c r="A25" s="3" t="s">
        <v>197</v>
      </c>
      <c r="B25" s="17" t="s">
        <v>81</v>
      </c>
      <c r="C25" s="16" t="s">
        <v>82</v>
      </c>
      <c r="D25" s="32">
        <v>-16</v>
      </c>
      <c r="E25" s="32">
        <v>-13.4</v>
      </c>
      <c r="F25" s="32">
        <v>1.7</v>
      </c>
      <c r="G25" s="32">
        <v>4.6399999999999997</v>
      </c>
      <c r="H25" s="32">
        <v>0.88</v>
      </c>
      <c r="I25" s="32">
        <v>7.7</v>
      </c>
      <c r="J25" s="32">
        <v>5.3</v>
      </c>
      <c r="K25" s="32">
        <v>9.4</v>
      </c>
      <c r="L25" s="32">
        <v>3.7</v>
      </c>
      <c r="M25" s="35" t="s">
        <v>161</v>
      </c>
    </row>
    <row r="26" spans="1:13" x14ac:dyDescent="0.2">
      <c r="A26" s="3" t="s">
        <v>197</v>
      </c>
      <c r="B26" s="17" t="s">
        <v>83</v>
      </c>
      <c r="C26" s="16" t="s">
        <v>82</v>
      </c>
      <c r="D26" s="32">
        <v>-14.9</v>
      </c>
      <c r="E26" s="32">
        <v>-12</v>
      </c>
      <c r="F26" s="32">
        <v>2.2999999999999998</v>
      </c>
      <c r="G26" s="32">
        <v>5.2</v>
      </c>
      <c r="H26" s="32">
        <v>2.9</v>
      </c>
      <c r="I26" s="32">
        <v>9.6999999999999993</v>
      </c>
      <c r="J26" s="32">
        <v>3.6</v>
      </c>
      <c r="K26" s="32">
        <v>16.100000000000001</v>
      </c>
      <c r="L26" s="32">
        <v>4.9000000000000004</v>
      </c>
      <c r="M26" s="35" t="s">
        <v>161</v>
      </c>
    </row>
    <row r="27" spans="1:13" x14ac:dyDescent="0.2">
      <c r="A27" s="3" t="s">
        <v>197</v>
      </c>
      <c r="B27" s="17" t="s">
        <v>84</v>
      </c>
      <c r="C27" s="16" t="s">
        <v>82</v>
      </c>
      <c r="D27" s="32">
        <v>-12</v>
      </c>
      <c r="E27" s="32">
        <v>-7.8</v>
      </c>
      <c r="F27" s="32">
        <v>3.2</v>
      </c>
      <c r="G27" s="32">
        <v>-0.1</v>
      </c>
      <c r="H27" s="32">
        <v>4.2</v>
      </c>
      <c r="I27" s="32">
        <v>7.8</v>
      </c>
      <c r="J27" s="32">
        <v>4</v>
      </c>
      <c r="K27" s="32">
        <v>12.5</v>
      </c>
      <c r="L27" s="32">
        <v>3.6</v>
      </c>
      <c r="M27" s="35" t="s">
        <v>161</v>
      </c>
    </row>
    <row r="28" spans="1:13" x14ac:dyDescent="0.2">
      <c r="A28" s="3" t="s">
        <v>193</v>
      </c>
      <c r="B28" s="17" t="s">
        <v>85</v>
      </c>
      <c r="C28" s="16" t="s">
        <v>86</v>
      </c>
      <c r="D28" s="32">
        <v>-14</v>
      </c>
      <c r="E28" s="32">
        <v>-13</v>
      </c>
      <c r="F28" s="32">
        <v>5.0999999999999996</v>
      </c>
      <c r="G28" s="32">
        <v>6.8</v>
      </c>
      <c r="H28" s="32">
        <v>16</v>
      </c>
      <c r="I28" s="32">
        <v>13</v>
      </c>
      <c r="J28" s="32">
        <v>5.9</v>
      </c>
      <c r="K28" s="32">
        <v>20</v>
      </c>
      <c r="L28" s="32">
        <v>11</v>
      </c>
      <c r="M28" s="39">
        <v>0.19600000000000001</v>
      </c>
    </row>
    <row r="29" spans="1:13" x14ac:dyDescent="0.2">
      <c r="A29" s="3" t="s">
        <v>193</v>
      </c>
      <c r="B29" s="17" t="s">
        <v>87</v>
      </c>
      <c r="C29" s="16" t="s">
        <v>88</v>
      </c>
      <c r="D29" s="32">
        <v>-16</v>
      </c>
      <c r="E29" s="32">
        <v>-15</v>
      </c>
      <c r="F29" s="32">
        <v>4</v>
      </c>
      <c r="G29" s="32">
        <v>-12</v>
      </c>
      <c r="H29" s="32">
        <v>27</v>
      </c>
      <c r="I29" s="32">
        <v>8.9</v>
      </c>
      <c r="J29" s="32">
        <v>4.5999999999999996</v>
      </c>
      <c r="K29" s="32">
        <v>19</v>
      </c>
      <c r="L29" s="32">
        <v>7.4</v>
      </c>
      <c r="M29" s="39">
        <v>0.19500000000000001</v>
      </c>
    </row>
    <row r="30" spans="1:13" x14ac:dyDescent="0.2">
      <c r="A30" s="3" t="s">
        <v>199</v>
      </c>
      <c r="B30" s="17" t="s">
        <v>89</v>
      </c>
      <c r="C30" s="16" t="s">
        <v>88</v>
      </c>
      <c r="D30" s="32">
        <v>-15.9</v>
      </c>
      <c r="E30" s="32">
        <v>-14</v>
      </c>
      <c r="F30" s="32">
        <v>6</v>
      </c>
      <c r="G30" s="32">
        <v>10</v>
      </c>
      <c r="H30" s="32">
        <v>6</v>
      </c>
      <c r="I30" s="32">
        <v>10</v>
      </c>
      <c r="J30" s="32">
        <v>7</v>
      </c>
      <c r="K30" s="32">
        <v>24</v>
      </c>
      <c r="L30" s="32">
        <v>24</v>
      </c>
      <c r="M30" s="39">
        <v>0.19439999999999999</v>
      </c>
    </row>
    <row r="31" spans="1:13" x14ac:dyDescent="0.2">
      <c r="A31" s="42" t="s">
        <v>191</v>
      </c>
      <c r="B31" s="3" t="s">
        <v>90</v>
      </c>
      <c r="C31" s="16" t="s">
        <v>88</v>
      </c>
      <c r="D31" s="5">
        <v>-20</v>
      </c>
      <c r="E31" s="5">
        <v>-19.600000000000001</v>
      </c>
      <c r="F31" s="5">
        <v>3</v>
      </c>
      <c r="G31" s="5">
        <v>2</v>
      </c>
      <c r="H31" s="5">
        <v>3</v>
      </c>
      <c r="I31" s="5">
        <v>-1</v>
      </c>
      <c r="J31" s="5">
        <v>6</v>
      </c>
      <c r="K31" s="5">
        <v>-17</v>
      </c>
      <c r="L31" s="5">
        <v>8</v>
      </c>
      <c r="M31" s="16">
        <v>0.1951</v>
      </c>
    </row>
    <row r="32" spans="1:13" x14ac:dyDescent="0.2">
      <c r="A32" s="3" t="s">
        <v>197</v>
      </c>
      <c r="B32" s="17" t="s">
        <v>91</v>
      </c>
      <c r="C32" s="16" t="s">
        <v>88</v>
      </c>
      <c r="D32" s="32">
        <v>-6.7</v>
      </c>
      <c r="E32" s="32">
        <v>-3.7</v>
      </c>
      <c r="F32" s="32">
        <v>1.8</v>
      </c>
      <c r="G32" s="32">
        <v>0.5</v>
      </c>
      <c r="H32" s="32">
        <v>1.4</v>
      </c>
      <c r="I32" s="32">
        <v>4.5999999999999996</v>
      </c>
      <c r="J32" s="32">
        <v>3.5</v>
      </c>
      <c r="K32" s="32">
        <v>9.3000000000000007</v>
      </c>
      <c r="L32" s="32">
        <v>8.8000000000000007</v>
      </c>
      <c r="M32" s="35" t="s">
        <v>161</v>
      </c>
    </row>
    <row r="33" spans="1:13" x14ac:dyDescent="0.2">
      <c r="A33" s="3" t="s">
        <v>199</v>
      </c>
      <c r="B33" s="17" t="s">
        <v>92</v>
      </c>
      <c r="C33" s="16" t="s">
        <v>93</v>
      </c>
      <c r="D33" s="32">
        <v>-19.399999999999999</v>
      </c>
      <c r="E33" s="32">
        <v>-16.100000000000001</v>
      </c>
      <c r="F33" s="32">
        <v>5</v>
      </c>
      <c r="G33" s="32">
        <v>2</v>
      </c>
      <c r="H33" s="32">
        <v>9</v>
      </c>
      <c r="I33" s="32">
        <v>1</v>
      </c>
      <c r="J33" s="32">
        <v>5</v>
      </c>
      <c r="K33" s="32">
        <v>12</v>
      </c>
      <c r="L33" s="32">
        <v>24</v>
      </c>
      <c r="M33" s="39">
        <v>0.19350000000000001</v>
      </c>
    </row>
    <row r="34" spans="1:13" x14ac:dyDescent="0.2">
      <c r="A34" s="3" t="s">
        <v>185</v>
      </c>
      <c r="B34" s="3" t="s">
        <v>92</v>
      </c>
      <c r="C34" s="16" t="s">
        <v>93</v>
      </c>
      <c r="D34" s="5">
        <f>((1.141852/1.141862)-1)*1000000</f>
        <v>-8.7576257024046811</v>
      </c>
      <c r="E34" s="5">
        <v>-8.1</v>
      </c>
      <c r="F34" s="5">
        <f>0.000009/1.141844*1000000</f>
        <v>7.8819873818139783</v>
      </c>
      <c r="G34" s="5">
        <f>((0.348405/0.348404)-1)*1000000</f>
        <v>2.8702311110073708</v>
      </c>
      <c r="H34" s="5">
        <f>0.000002/0.348407*1000000</f>
        <v>5.7404127930839497</v>
      </c>
      <c r="I34" s="5">
        <f>((0.241573/0.241577)-1)*1000000</f>
        <v>-16.557867677735594</v>
      </c>
      <c r="J34" s="5">
        <f>0.000003/0.241578*1000000</f>
        <v>12.418349353004</v>
      </c>
      <c r="K34" s="5">
        <f>((0.236439/0.236445)-1)*1000000</f>
        <v>-25.375880225775305</v>
      </c>
      <c r="L34" s="5">
        <f>0.000003/0.236442*1000000</f>
        <v>12.688101098789556</v>
      </c>
      <c r="M34" s="16">
        <v>0.19550000000000001</v>
      </c>
    </row>
    <row r="35" spans="1:13" x14ac:dyDescent="0.2">
      <c r="A35" s="3" t="s">
        <v>193</v>
      </c>
      <c r="B35" s="17" t="s">
        <v>94</v>
      </c>
      <c r="C35" s="16" t="s">
        <v>93</v>
      </c>
      <c r="D35" s="32">
        <v>-19</v>
      </c>
      <c r="E35" s="32">
        <v>-13</v>
      </c>
      <c r="F35" s="32">
        <v>5.0999999999999996</v>
      </c>
      <c r="G35" s="32">
        <v>-6.1</v>
      </c>
      <c r="H35" s="32">
        <v>16</v>
      </c>
      <c r="I35" s="32">
        <v>8.1</v>
      </c>
      <c r="J35" s="32">
        <v>59</v>
      </c>
      <c r="K35" s="32">
        <v>6</v>
      </c>
      <c r="L35" s="32">
        <v>11</v>
      </c>
      <c r="M35" s="39">
        <v>0.19500000000000001</v>
      </c>
    </row>
    <row r="36" spans="1:13" x14ac:dyDescent="0.2">
      <c r="A36" s="42" t="s">
        <v>191</v>
      </c>
      <c r="B36" s="17" t="s">
        <v>95</v>
      </c>
      <c r="C36" s="16" t="s">
        <v>93</v>
      </c>
      <c r="D36" s="32">
        <v>-17.3</v>
      </c>
      <c r="E36" s="32">
        <v>-17.8</v>
      </c>
      <c r="F36" s="32">
        <v>8</v>
      </c>
      <c r="G36" s="32">
        <v>22.1</v>
      </c>
      <c r="H36" s="32">
        <v>9</v>
      </c>
      <c r="I36" s="32">
        <v>0.4</v>
      </c>
      <c r="J36" s="32">
        <v>14</v>
      </c>
      <c r="K36" s="32">
        <v>26.2</v>
      </c>
      <c r="L36" s="32">
        <v>19</v>
      </c>
      <c r="M36" s="39">
        <v>0.1903</v>
      </c>
    </row>
    <row r="37" spans="1:13" x14ac:dyDescent="0.2">
      <c r="A37" s="3"/>
      <c r="B37" s="3"/>
      <c r="C37" s="16"/>
      <c r="D37" s="5"/>
      <c r="E37" s="5"/>
      <c r="F37" s="5"/>
      <c r="G37" s="5"/>
      <c r="H37" s="5"/>
      <c r="I37" s="5"/>
      <c r="J37" s="5"/>
      <c r="K37" s="5"/>
      <c r="L37" s="5"/>
      <c r="M37" s="16"/>
    </row>
    <row r="38" spans="1:13" x14ac:dyDescent="0.2">
      <c r="A38" s="6" t="s">
        <v>96</v>
      </c>
      <c r="B38" s="7"/>
      <c r="C38" s="8"/>
      <c r="D38" s="22"/>
      <c r="E38" s="22"/>
      <c r="F38" s="22"/>
      <c r="G38" s="22"/>
      <c r="H38" s="22"/>
      <c r="I38" s="22"/>
      <c r="J38" s="22"/>
      <c r="K38" s="22"/>
      <c r="L38" s="22"/>
      <c r="M38" s="8"/>
    </row>
    <row r="39" spans="1:13" x14ac:dyDescent="0.2">
      <c r="A39" s="3" t="s">
        <v>193</v>
      </c>
      <c r="B39" s="17" t="s">
        <v>97</v>
      </c>
      <c r="C39" s="16" t="s">
        <v>98</v>
      </c>
      <c r="D39" s="5">
        <v>-7.5</v>
      </c>
      <c r="E39" s="5">
        <v>-7.2</v>
      </c>
      <c r="F39" s="5">
        <v>4.9000000000000004</v>
      </c>
      <c r="G39" s="5">
        <v>2.4</v>
      </c>
      <c r="H39" s="5">
        <v>15</v>
      </c>
      <c r="I39" s="5">
        <v>10</v>
      </c>
      <c r="J39" s="5">
        <v>5.0999999999999996</v>
      </c>
      <c r="K39" s="5">
        <v>35</v>
      </c>
      <c r="L39" s="5">
        <v>12</v>
      </c>
      <c r="M39" s="35" t="s">
        <v>161</v>
      </c>
    </row>
    <row r="40" spans="1:13" x14ac:dyDescent="0.2">
      <c r="A40" s="3" t="s">
        <v>199</v>
      </c>
      <c r="B40" s="17" t="s">
        <v>99</v>
      </c>
      <c r="C40" s="16" t="s">
        <v>100</v>
      </c>
      <c r="D40" s="32">
        <v>-18.3</v>
      </c>
      <c r="E40" s="32">
        <v>-19.187513952523272</v>
      </c>
      <c r="F40" s="32">
        <v>5</v>
      </c>
      <c r="G40" s="32">
        <v>2</v>
      </c>
      <c r="H40" s="32">
        <v>9</v>
      </c>
      <c r="I40" s="32">
        <v>3</v>
      </c>
      <c r="J40" s="32">
        <v>4</v>
      </c>
      <c r="K40" s="32">
        <v>8</v>
      </c>
      <c r="L40" s="32">
        <v>24</v>
      </c>
      <c r="M40" s="39">
        <v>0.1963</v>
      </c>
    </row>
    <row r="41" spans="1:13" x14ac:dyDescent="0.2">
      <c r="A41" s="3" t="s">
        <v>193</v>
      </c>
      <c r="B41" s="17" t="s">
        <v>101</v>
      </c>
      <c r="C41" s="16" t="s">
        <v>100</v>
      </c>
      <c r="D41" s="32">
        <v>-11</v>
      </c>
      <c r="E41" s="32">
        <v>-12</v>
      </c>
      <c r="F41" s="32">
        <v>5.0999999999999996</v>
      </c>
      <c r="G41" s="32">
        <v>-7.3</v>
      </c>
      <c r="H41" s="32">
        <v>16</v>
      </c>
      <c r="I41" s="32">
        <v>6.4</v>
      </c>
      <c r="J41" s="32">
        <v>5.9</v>
      </c>
      <c r="K41" s="32">
        <v>13</v>
      </c>
      <c r="L41" s="32">
        <v>11</v>
      </c>
      <c r="M41" s="39">
        <v>0.192</v>
      </c>
    </row>
    <row r="42" spans="1:13" x14ac:dyDescent="0.2">
      <c r="A42" s="3" t="s">
        <v>193</v>
      </c>
      <c r="B42" s="17" t="s">
        <v>102</v>
      </c>
      <c r="C42" s="16" t="s">
        <v>103</v>
      </c>
      <c r="D42" s="32">
        <v>-12</v>
      </c>
      <c r="E42" s="32">
        <v>-8.9</v>
      </c>
      <c r="F42" s="32">
        <v>7.8</v>
      </c>
      <c r="G42" s="32">
        <v>-5.7</v>
      </c>
      <c r="H42" s="32">
        <v>14</v>
      </c>
      <c r="I42" s="32">
        <v>10</v>
      </c>
      <c r="J42" s="32">
        <v>12</v>
      </c>
      <c r="K42" s="32">
        <v>23</v>
      </c>
      <c r="L42" s="32">
        <v>12</v>
      </c>
      <c r="M42" s="39">
        <v>0.191</v>
      </c>
    </row>
    <row r="43" spans="1:13" x14ac:dyDescent="0.2">
      <c r="A43" s="76" t="s">
        <v>190</v>
      </c>
      <c r="B43" s="57" t="s">
        <v>102</v>
      </c>
      <c r="C43" s="58" t="s">
        <v>103</v>
      </c>
      <c r="D43" s="59">
        <v>-21</v>
      </c>
      <c r="E43" s="59">
        <v>-17.49587853172585</v>
      </c>
      <c r="F43" s="59">
        <v>9</v>
      </c>
      <c r="G43" s="60">
        <f>((0.348404/0.348399)-1)*1000000</f>
        <v>14.351361513620375</v>
      </c>
      <c r="H43" s="60">
        <f>0.000003/0.348407*1000000</f>
        <v>8.6106191896259254</v>
      </c>
      <c r="I43" s="60">
        <f>((0.241587/0.241578)-1)*1000000</f>
        <v>37.255048058959517</v>
      </c>
      <c r="J43" s="60">
        <f>0.000003/0.241578*1000000</f>
        <v>12.418349353004</v>
      </c>
      <c r="K43" s="60">
        <f>((0.236503/0.236447)-1)*1000000</f>
        <v>236.83954543729513</v>
      </c>
      <c r="L43" s="60">
        <f>0.000004/0.236442*1000000</f>
        <v>16.917468131719403</v>
      </c>
      <c r="M43" s="58">
        <v>0.19339999999999999</v>
      </c>
    </row>
    <row r="44" spans="1:13" x14ac:dyDescent="0.2">
      <c r="A44" s="3" t="s">
        <v>199</v>
      </c>
      <c r="B44" s="17" t="s">
        <v>104</v>
      </c>
      <c r="C44" s="16" t="s">
        <v>103</v>
      </c>
      <c r="D44" s="32">
        <v>-14.3</v>
      </c>
      <c r="E44" s="32">
        <v>-14.648106213210887</v>
      </c>
      <c r="F44" s="32">
        <v>5</v>
      </c>
      <c r="G44" s="32">
        <v>0</v>
      </c>
      <c r="H44" s="32">
        <v>9</v>
      </c>
      <c r="I44" s="32">
        <v>9</v>
      </c>
      <c r="J44" s="32">
        <v>5</v>
      </c>
      <c r="K44" s="32">
        <v>22</v>
      </c>
      <c r="L44" s="32">
        <v>24</v>
      </c>
      <c r="M44" s="39">
        <v>0.19650000000000001</v>
      </c>
    </row>
    <row r="45" spans="1:13" x14ac:dyDescent="0.2">
      <c r="A45" s="3"/>
      <c r="B45" s="3"/>
      <c r="C45" s="16"/>
      <c r="D45" s="5"/>
      <c r="E45" s="5"/>
      <c r="F45" s="5"/>
      <c r="G45" s="5"/>
      <c r="H45" s="5"/>
      <c r="I45" s="5"/>
      <c r="J45" s="5"/>
      <c r="K45" s="5"/>
      <c r="L45" s="5"/>
      <c r="M45" s="11"/>
    </row>
    <row r="46" spans="1:13" ht="16" thickBot="1" x14ac:dyDescent="0.25">
      <c r="A46" s="24"/>
      <c r="B46" s="24"/>
      <c r="C46" s="38"/>
      <c r="D46" s="30"/>
      <c r="E46" s="30"/>
      <c r="F46" s="30"/>
      <c r="G46" s="30"/>
      <c r="H46" s="30"/>
      <c r="I46" s="30"/>
      <c r="J46" s="30"/>
      <c r="K46" s="30"/>
      <c r="L46" s="30"/>
      <c r="M46" s="71"/>
    </row>
    <row r="47" spans="1:13" ht="19" customHeight="1" thickTop="1" thickBot="1" x14ac:dyDescent="0.25">
      <c r="A47" s="68" t="s">
        <v>173</v>
      </c>
      <c r="B47" s="28" t="s">
        <v>167</v>
      </c>
      <c r="C47" s="69"/>
      <c r="D47" s="28" t="s">
        <v>170</v>
      </c>
      <c r="E47" s="28" t="s">
        <v>166</v>
      </c>
      <c r="F47" s="151" t="s">
        <v>259</v>
      </c>
      <c r="G47" s="28" t="s">
        <v>57</v>
      </c>
      <c r="H47" s="151" t="s">
        <v>259</v>
      </c>
      <c r="I47" s="28" t="s">
        <v>58</v>
      </c>
      <c r="J47" s="151" t="s">
        <v>259</v>
      </c>
      <c r="K47" s="28" t="s">
        <v>59</v>
      </c>
      <c r="L47" s="151" t="s">
        <v>259</v>
      </c>
      <c r="M47" s="70"/>
    </row>
    <row r="48" spans="1:13" ht="16" thickTop="1" x14ac:dyDescent="0.2">
      <c r="A48" s="18" t="s">
        <v>192</v>
      </c>
      <c r="B48" s="23">
        <v>10</v>
      </c>
      <c r="C48" s="23"/>
      <c r="D48" s="20">
        <v>-18.021260745736662</v>
      </c>
      <c r="E48" s="20">
        <v>-17.899999999999999</v>
      </c>
      <c r="F48" s="20">
        <v>3.1989510780879407</v>
      </c>
      <c r="G48" s="20">
        <v>5.2</v>
      </c>
      <c r="H48" s="20">
        <v>4.3828806081552667</v>
      </c>
      <c r="I48" s="23">
        <v>4.5999999999999996</v>
      </c>
      <c r="J48" s="20">
        <v>7.3919380502120511</v>
      </c>
      <c r="K48" s="20">
        <v>-5.5</v>
      </c>
      <c r="L48" s="20">
        <v>26.329146331353286</v>
      </c>
      <c r="M48" s="11"/>
    </row>
    <row r="49" spans="1:13" x14ac:dyDescent="0.2">
      <c r="A49" s="18" t="s">
        <v>193</v>
      </c>
      <c r="B49" s="23">
        <v>8</v>
      </c>
      <c r="C49" s="23"/>
      <c r="D49" s="20">
        <v>-12.9</v>
      </c>
      <c r="E49" s="23">
        <v>-11.6</v>
      </c>
      <c r="F49" s="20">
        <v>2.0626975813099588</v>
      </c>
      <c r="G49" s="23">
        <v>-1.2</v>
      </c>
      <c r="H49" s="20">
        <v>7.8472469580656465</v>
      </c>
      <c r="I49" s="23">
        <v>10.3</v>
      </c>
      <c r="J49" s="20">
        <v>2.2802854360020044</v>
      </c>
      <c r="K49" s="20">
        <v>20</v>
      </c>
      <c r="L49" s="20">
        <v>7.3304100572302815</v>
      </c>
      <c r="M49" s="11"/>
    </row>
    <row r="50" spans="1:13" x14ac:dyDescent="0.2">
      <c r="A50" s="18" t="s">
        <v>199</v>
      </c>
      <c r="B50" s="23">
        <v>10</v>
      </c>
      <c r="C50" s="23"/>
      <c r="D50" s="20">
        <v>-17.899999999999999</v>
      </c>
      <c r="E50" s="23">
        <v>-17.5</v>
      </c>
      <c r="F50" s="20">
        <v>2.2018157107725562</v>
      </c>
      <c r="G50" s="23">
        <v>5.9</v>
      </c>
      <c r="H50" s="20">
        <v>3.2246174408757384</v>
      </c>
      <c r="I50" s="23">
        <v>7.2</v>
      </c>
      <c r="J50" s="20">
        <v>2.6508220913520395</v>
      </c>
      <c r="K50" s="20">
        <v>17.100000000000001</v>
      </c>
      <c r="L50" s="20">
        <v>4.5421851173196366</v>
      </c>
      <c r="M50" s="11"/>
    </row>
    <row r="51" spans="1:13" x14ac:dyDescent="0.2">
      <c r="A51" s="18" t="s">
        <v>197</v>
      </c>
      <c r="B51" s="23">
        <v>4</v>
      </c>
      <c r="C51" s="23"/>
      <c r="D51" s="20">
        <v>-12.4</v>
      </c>
      <c r="E51" s="23">
        <v>-9.1999999999999993</v>
      </c>
      <c r="F51" s="20">
        <v>6.0865290327629813</v>
      </c>
      <c r="G51" s="23">
        <v>2.6</v>
      </c>
      <c r="H51" s="20">
        <v>3.8109131831622713</v>
      </c>
      <c r="I51" s="23">
        <v>7.5</v>
      </c>
      <c r="J51" s="20">
        <v>2.930181637145842</v>
      </c>
      <c r="K51" s="20">
        <v>11.8</v>
      </c>
      <c r="L51" s="20">
        <v>4.4608961057916137</v>
      </c>
      <c r="M51" s="11"/>
    </row>
    <row r="52" spans="1:13" ht="19" customHeight="1" thickBot="1" x14ac:dyDescent="0.25">
      <c r="A52" s="67"/>
      <c r="B52" s="52" t="s">
        <v>167</v>
      </c>
      <c r="C52" s="54"/>
      <c r="D52" s="52" t="s">
        <v>170</v>
      </c>
      <c r="E52" s="52" t="s">
        <v>166</v>
      </c>
      <c r="F52" s="53" t="s">
        <v>171</v>
      </c>
      <c r="G52" s="52" t="s">
        <v>57</v>
      </c>
      <c r="H52" s="53" t="s">
        <v>171</v>
      </c>
      <c r="I52" s="52" t="s">
        <v>58</v>
      </c>
      <c r="J52" s="53" t="s">
        <v>171</v>
      </c>
      <c r="K52" s="52" t="s">
        <v>59</v>
      </c>
      <c r="L52" s="53" t="s">
        <v>171</v>
      </c>
      <c r="M52" s="55"/>
    </row>
    <row r="53" spans="1:13" ht="17" thickTop="1" thickBot="1" x14ac:dyDescent="0.25">
      <c r="A53" s="19" t="s">
        <v>189</v>
      </c>
      <c r="B53" s="23">
        <v>1</v>
      </c>
      <c r="C53" s="3"/>
      <c r="D53" s="23">
        <v>-22.4</v>
      </c>
      <c r="E53" s="23">
        <v>-19.399999999999999</v>
      </c>
      <c r="F53" s="23">
        <v>5</v>
      </c>
      <c r="G53" s="23">
        <v>2.9</v>
      </c>
      <c r="H53" s="23">
        <v>2.6</v>
      </c>
      <c r="I53" s="23">
        <v>4.5</v>
      </c>
      <c r="J53" s="20">
        <v>15.5</v>
      </c>
      <c r="K53" s="20">
        <v>-11.3</v>
      </c>
      <c r="L53" s="20">
        <v>18.5</v>
      </c>
      <c r="M53" s="11"/>
    </row>
    <row r="54" spans="1:13" ht="17" thickBot="1" x14ac:dyDescent="0.25">
      <c r="A54" s="44"/>
      <c r="B54" s="45" t="s">
        <v>167</v>
      </c>
      <c r="C54" s="46"/>
      <c r="D54" s="45" t="s">
        <v>3</v>
      </c>
      <c r="E54" s="45" t="s">
        <v>4</v>
      </c>
      <c r="F54" s="45" t="s">
        <v>259</v>
      </c>
      <c r="G54" s="45" t="s">
        <v>5</v>
      </c>
      <c r="H54" s="45" t="s">
        <v>259</v>
      </c>
      <c r="I54" s="45" t="s">
        <v>6</v>
      </c>
      <c r="J54" s="45" t="s">
        <v>259</v>
      </c>
      <c r="K54" s="45" t="s">
        <v>7</v>
      </c>
      <c r="L54" s="47" t="s">
        <v>259</v>
      </c>
      <c r="M54" s="11"/>
    </row>
    <row r="55" spans="1:13" ht="17" thickTop="1" thickBot="1" x14ac:dyDescent="0.25">
      <c r="A55" s="48" t="s">
        <v>181</v>
      </c>
      <c r="B55" s="49">
        <v>33</v>
      </c>
      <c r="C55" s="49"/>
      <c r="D55" s="50">
        <v>-16</v>
      </c>
      <c r="E55" s="50">
        <v>-15.2</v>
      </c>
      <c r="F55" s="50">
        <v>1.7220435242196261</v>
      </c>
      <c r="G55" s="50">
        <v>3.5</v>
      </c>
      <c r="H55" s="50">
        <v>2.4038947629100034</v>
      </c>
      <c r="I55" s="50">
        <v>7.1</v>
      </c>
      <c r="J55" s="50">
        <v>2.4673489492132883</v>
      </c>
      <c r="K55" s="50">
        <v>9.9356113488454643</v>
      </c>
      <c r="L55" s="51">
        <v>8.0045098505915089</v>
      </c>
      <c r="M55" s="11"/>
    </row>
    <row r="56" spans="1:13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5"/>
      <c r="M56" s="11"/>
    </row>
    <row r="57" spans="1:13" ht="20" customHeight="1" thickBot="1" x14ac:dyDescent="0.25">
      <c r="A57" s="24"/>
      <c r="B57" s="1" t="s">
        <v>0</v>
      </c>
      <c r="C57" s="2" t="s">
        <v>1</v>
      </c>
      <c r="D57" s="26" t="s">
        <v>56</v>
      </c>
      <c r="E57" s="27" t="s">
        <v>4</v>
      </c>
      <c r="F57" s="28" t="s">
        <v>160</v>
      </c>
      <c r="G57" s="28" t="s">
        <v>57</v>
      </c>
      <c r="H57" s="28" t="s">
        <v>160</v>
      </c>
      <c r="I57" s="28" t="s">
        <v>58</v>
      </c>
      <c r="J57" s="28" t="s">
        <v>160</v>
      </c>
      <c r="K57" s="28" t="s">
        <v>59</v>
      </c>
      <c r="L57" s="28" t="s">
        <v>160</v>
      </c>
      <c r="M57" s="25" t="s">
        <v>159</v>
      </c>
    </row>
    <row r="58" spans="1:13" ht="16" thickTop="1" x14ac:dyDescent="0.2">
      <c r="A58" s="18" t="s">
        <v>105</v>
      </c>
      <c r="B58" s="3"/>
      <c r="C58" s="16"/>
      <c r="D58" s="5"/>
      <c r="E58" s="5"/>
      <c r="F58" s="5"/>
      <c r="G58" s="5"/>
      <c r="H58" s="5"/>
      <c r="I58" s="5"/>
      <c r="J58" s="5"/>
      <c r="K58" s="5"/>
      <c r="L58" s="5"/>
      <c r="M58" s="16"/>
    </row>
    <row r="59" spans="1:13" x14ac:dyDescent="0.2">
      <c r="A59" s="6" t="s">
        <v>106</v>
      </c>
      <c r="B59" s="7"/>
      <c r="C59" s="8"/>
      <c r="D59" s="22"/>
      <c r="E59" s="22"/>
      <c r="F59" s="22"/>
      <c r="G59" s="22"/>
      <c r="H59" s="22"/>
      <c r="I59" s="22"/>
      <c r="J59" s="22"/>
      <c r="K59" s="22"/>
      <c r="L59" s="22"/>
      <c r="M59" s="8"/>
    </row>
    <row r="60" spans="1:13" x14ac:dyDescent="0.2">
      <c r="A60" s="3" t="s">
        <v>196</v>
      </c>
      <c r="B60" s="3" t="s">
        <v>107</v>
      </c>
      <c r="C60" s="16" t="s">
        <v>20</v>
      </c>
      <c r="D60" s="5">
        <v>-16.100000000000001</v>
      </c>
      <c r="E60" s="40">
        <v>-10.6</v>
      </c>
      <c r="F60" s="5">
        <v>4.3</v>
      </c>
      <c r="G60" s="60">
        <v>13.5</v>
      </c>
      <c r="H60" s="5">
        <v>8.4</v>
      </c>
      <c r="I60" s="5">
        <v>14.7</v>
      </c>
      <c r="J60" s="5">
        <v>8.4</v>
      </c>
      <c r="K60" s="5">
        <v>6.4</v>
      </c>
      <c r="L60" s="5">
        <v>3.1</v>
      </c>
      <c r="M60" s="16">
        <v>0.1875</v>
      </c>
    </row>
    <row r="61" spans="1:13" x14ac:dyDescent="0.2">
      <c r="A61" s="3" t="s">
        <v>196</v>
      </c>
      <c r="B61" s="3" t="s">
        <v>107</v>
      </c>
      <c r="C61" s="16" t="s">
        <v>20</v>
      </c>
      <c r="D61" s="5">
        <v>-11.2</v>
      </c>
      <c r="E61" s="5">
        <v>-6.4832209575316213</v>
      </c>
      <c r="F61" s="5">
        <v>8</v>
      </c>
      <c r="G61" s="5">
        <v>0</v>
      </c>
      <c r="H61" s="5">
        <v>2.1</v>
      </c>
      <c r="I61" s="5">
        <v>6.7</v>
      </c>
      <c r="J61" s="5">
        <v>1.1000000000000001</v>
      </c>
      <c r="K61" s="5">
        <v>27.4</v>
      </c>
      <c r="L61" s="10">
        <v>8.1999999999999993</v>
      </c>
      <c r="M61" s="16">
        <v>0.1875</v>
      </c>
    </row>
    <row r="62" spans="1:13" x14ac:dyDescent="0.2">
      <c r="A62" s="3" t="s">
        <v>196</v>
      </c>
      <c r="B62" s="3" t="s">
        <v>108</v>
      </c>
      <c r="C62" s="16" t="s">
        <v>20</v>
      </c>
      <c r="D62" s="5">
        <v>-19.899999999999999</v>
      </c>
      <c r="E62" s="5">
        <v>-17.455566446944459</v>
      </c>
      <c r="F62" s="5">
        <v>4.3</v>
      </c>
      <c r="G62" s="5">
        <v>2.5</v>
      </c>
      <c r="H62" s="5">
        <v>7.2</v>
      </c>
      <c r="I62" s="5">
        <v>15.8</v>
      </c>
      <c r="J62" s="5">
        <v>14.3</v>
      </c>
      <c r="K62" s="5">
        <v>18.2</v>
      </c>
      <c r="L62" s="5">
        <v>31.5</v>
      </c>
      <c r="M62" s="16">
        <v>0.1961</v>
      </c>
    </row>
    <row r="63" spans="1:13" x14ac:dyDescent="0.2">
      <c r="A63" s="3" t="s">
        <v>196</v>
      </c>
      <c r="B63" s="3" t="s">
        <v>109</v>
      </c>
      <c r="C63" s="16" t="s">
        <v>20</v>
      </c>
      <c r="D63" s="5">
        <v>-13.9</v>
      </c>
      <c r="E63" s="5">
        <v>-10.539946448617776</v>
      </c>
      <c r="F63" s="5">
        <v>9.9</v>
      </c>
      <c r="G63" s="5">
        <v>9.1999999999999993</v>
      </c>
      <c r="H63" s="5">
        <v>8</v>
      </c>
      <c r="I63" s="5">
        <v>0.3</v>
      </c>
      <c r="J63" s="5">
        <v>14.1</v>
      </c>
      <c r="K63" s="60">
        <v>53.1</v>
      </c>
      <c r="L63" s="5">
        <v>17.100000000000001</v>
      </c>
      <c r="M63" s="16">
        <v>0.18990000000000001</v>
      </c>
    </row>
    <row r="64" spans="1:13" x14ac:dyDescent="0.2">
      <c r="A64" s="3" t="s">
        <v>196</v>
      </c>
      <c r="B64" s="3" t="s">
        <v>110</v>
      </c>
      <c r="C64" s="16" t="s">
        <v>20</v>
      </c>
      <c r="D64" s="5">
        <v>-2.2999999999999998</v>
      </c>
      <c r="E64" s="5">
        <v>-1.1000000000000001</v>
      </c>
      <c r="F64" s="5">
        <v>7.4</v>
      </c>
      <c r="G64" s="5">
        <v>4.3</v>
      </c>
      <c r="H64" s="5">
        <v>5.8</v>
      </c>
      <c r="I64" s="5">
        <v>16.100000000000001</v>
      </c>
      <c r="J64" s="5">
        <v>10.4</v>
      </c>
      <c r="K64" s="60">
        <v>46.4</v>
      </c>
      <c r="L64" s="5">
        <v>14.1</v>
      </c>
      <c r="M64" s="16">
        <v>0.19700000000000001</v>
      </c>
    </row>
    <row r="65" spans="1:13" x14ac:dyDescent="0.2">
      <c r="A65" s="56" t="s">
        <v>196</v>
      </c>
      <c r="B65" s="56" t="s">
        <v>162</v>
      </c>
      <c r="C65" s="58" t="s">
        <v>20</v>
      </c>
      <c r="D65" s="60">
        <v>2.4</v>
      </c>
      <c r="E65" s="60">
        <v>11.334110807448283</v>
      </c>
      <c r="F65" s="60">
        <v>4.4000000000000004</v>
      </c>
      <c r="G65" s="60">
        <v>2.2000000000000002</v>
      </c>
      <c r="H65" s="60">
        <v>2.9</v>
      </c>
      <c r="I65" s="60">
        <v>-24.7</v>
      </c>
      <c r="J65" s="60">
        <v>21.5</v>
      </c>
      <c r="K65" s="60">
        <v>-44</v>
      </c>
      <c r="L65" s="60">
        <v>40.9</v>
      </c>
      <c r="M65" s="78">
        <v>0.16719999999999999</v>
      </c>
    </row>
    <row r="66" spans="1:13" x14ac:dyDescent="0.2">
      <c r="A66" s="3" t="s">
        <v>200</v>
      </c>
      <c r="B66" s="3" t="s">
        <v>111</v>
      </c>
      <c r="C66" s="16" t="s">
        <v>20</v>
      </c>
      <c r="D66" s="5">
        <v>-10.9</v>
      </c>
      <c r="E66" s="5">
        <v>-8.6999999999999993</v>
      </c>
      <c r="F66" s="5">
        <v>5.6</v>
      </c>
      <c r="G66" s="5">
        <v>0</v>
      </c>
      <c r="H66" s="5">
        <v>5.9</v>
      </c>
      <c r="I66" s="5">
        <v>-7.9</v>
      </c>
      <c r="J66" s="5">
        <v>9</v>
      </c>
      <c r="K66" s="5">
        <v>19</v>
      </c>
      <c r="L66" s="5">
        <v>11.8</v>
      </c>
      <c r="M66" s="16">
        <v>0.1951</v>
      </c>
    </row>
    <row r="67" spans="1:13" x14ac:dyDescent="0.2">
      <c r="A67" s="3" t="s">
        <v>194</v>
      </c>
      <c r="B67" s="4" t="s">
        <v>112</v>
      </c>
      <c r="C67" s="16" t="s">
        <v>20</v>
      </c>
      <c r="D67" s="32">
        <v>-14</v>
      </c>
      <c r="E67" s="32">
        <v>-12</v>
      </c>
      <c r="F67" s="32">
        <v>5.7</v>
      </c>
      <c r="G67" s="60">
        <v>23</v>
      </c>
      <c r="H67" s="32">
        <v>37</v>
      </c>
      <c r="I67" s="32">
        <v>8.8000000000000007</v>
      </c>
      <c r="J67" s="32">
        <v>7.5</v>
      </c>
      <c r="K67" s="32">
        <v>11</v>
      </c>
      <c r="L67" s="32">
        <v>12</v>
      </c>
      <c r="M67" s="35" t="s">
        <v>161</v>
      </c>
    </row>
    <row r="68" spans="1:13" x14ac:dyDescent="0.2">
      <c r="A68" s="3" t="s">
        <v>169</v>
      </c>
      <c r="B68" s="4" t="s">
        <v>45</v>
      </c>
      <c r="C68" s="16" t="s">
        <v>20</v>
      </c>
      <c r="D68" s="32">
        <v>-8.1</v>
      </c>
      <c r="E68" s="32">
        <v>-7.3</v>
      </c>
      <c r="F68" s="32">
        <v>3.6257719872856269</v>
      </c>
      <c r="G68" s="5">
        <v>1.3</v>
      </c>
      <c r="H68" s="32">
        <v>2.7094748383356246</v>
      </c>
      <c r="I68" s="91">
        <v>27.4</v>
      </c>
      <c r="J68" s="32">
        <v>5.6708584106694921</v>
      </c>
      <c r="K68" s="32">
        <v>13.8</v>
      </c>
      <c r="L68" s="32">
        <v>11.925957565582195</v>
      </c>
      <c r="M68" s="35">
        <v>0.19534860069671592</v>
      </c>
    </row>
    <row r="69" spans="1:13" x14ac:dyDescent="0.2">
      <c r="A69" s="3" t="s">
        <v>169</v>
      </c>
      <c r="B69" s="4" t="s">
        <v>46</v>
      </c>
      <c r="C69" s="16" t="s">
        <v>20</v>
      </c>
      <c r="D69" s="32">
        <v>-10.3</v>
      </c>
      <c r="E69" s="32">
        <v>-6.7</v>
      </c>
      <c r="F69" s="32">
        <v>2.6536456217067368</v>
      </c>
      <c r="G69" s="5">
        <v>2.1</v>
      </c>
      <c r="H69" s="32">
        <v>2.4396741066107164</v>
      </c>
      <c r="I69" s="91">
        <v>34.00009052900721</v>
      </c>
      <c r="J69" s="32">
        <v>4.5532368174066775</v>
      </c>
      <c r="K69" s="32">
        <v>14.376982186536935</v>
      </c>
      <c r="L69" s="32">
        <v>9.6000443885752862</v>
      </c>
      <c r="M69" s="35">
        <v>0.19344840143246902</v>
      </c>
    </row>
    <row r="70" spans="1:13" x14ac:dyDescent="0.2">
      <c r="A70" s="3" t="s">
        <v>169</v>
      </c>
      <c r="B70" s="4" t="s">
        <v>47</v>
      </c>
      <c r="C70" s="16" t="s">
        <v>20</v>
      </c>
      <c r="D70" s="32">
        <v>-11.2</v>
      </c>
      <c r="E70" s="32">
        <v>-11.1</v>
      </c>
      <c r="F70" s="32">
        <v>6.1042657458549652</v>
      </c>
      <c r="G70" s="5">
        <v>1.2</v>
      </c>
      <c r="H70" s="32">
        <v>3.673865663839111</v>
      </c>
      <c r="I70" s="91">
        <v>22.1</v>
      </c>
      <c r="J70" s="32">
        <v>8.1958683385906941</v>
      </c>
      <c r="K70" s="32">
        <v>9</v>
      </c>
      <c r="L70" s="32">
        <v>18.650263118842478</v>
      </c>
      <c r="M70" s="35">
        <v>0.19579555129555945</v>
      </c>
    </row>
    <row r="71" spans="1:13" x14ac:dyDescent="0.2">
      <c r="A71" s="3" t="s">
        <v>168</v>
      </c>
      <c r="B71" s="4" t="s">
        <v>37</v>
      </c>
      <c r="C71" s="36" t="s">
        <v>20</v>
      </c>
      <c r="D71" s="10">
        <v>-0.6839088065868637</v>
      </c>
      <c r="E71" s="10">
        <v>-0.68180099987991127</v>
      </c>
      <c r="F71" s="10">
        <v>9.7212249573691452</v>
      </c>
      <c r="G71" s="10">
        <v>-3.7026109922511097</v>
      </c>
      <c r="H71" s="10">
        <v>8.381134983632391</v>
      </c>
      <c r="I71" s="10">
        <v>8.5219782570700175</v>
      </c>
      <c r="J71" s="10">
        <v>11.962747920189347</v>
      </c>
      <c r="K71" s="61">
        <v>32.083508599178856</v>
      </c>
      <c r="L71" s="10">
        <v>21.398892095621413</v>
      </c>
      <c r="M71" s="35">
        <v>0.19645839617333594</v>
      </c>
    </row>
    <row r="72" spans="1:13" x14ac:dyDescent="0.2">
      <c r="A72" s="3" t="s">
        <v>168</v>
      </c>
      <c r="B72" s="4" t="s">
        <v>35</v>
      </c>
      <c r="C72" s="36" t="s">
        <v>20</v>
      </c>
      <c r="D72" s="10">
        <v>-12.357218622471855</v>
      </c>
      <c r="E72" s="10">
        <v>-10.176023525598765</v>
      </c>
      <c r="F72" s="10">
        <v>3.5907315686434895</v>
      </c>
      <c r="G72" s="10">
        <v>3.1490426897207158</v>
      </c>
      <c r="H72" s="10">
        <v>2.6118930685237323</v>
      </c>
      <c r="I72" s="10">
        <v>14.972734367013629</v>
      </c>
      <c r="J72" s="10">
        <v>5.381115430721036</v>
      </c>
      <c r="K72" s="61">
        <v>34.419503176952304</v>
      </c>
      <c r="L72" s="10">
        <v>10.57259213654579</v>
      </c>
      <c r="M72" s="35">
        <v>0.19500778438462049</v>
      </c>
    </row>
    <row r="73" spans="1:13" x14ac:dyDescent="0.2">
      <c r="A73" s="3" t="s">
        <v>168</v>
      </c>
      <c r="B73" s="4" t="s">
        <v>33</v>
      </c>
      <c r="C73" s="36" t="s">
        <v>20</v>
      </c>
      <c r="D73" s="10">
        <v>-7.8294496445030504</v>
      </c>
      <c r="E73" s="10">
        <v>-11.359422512291495</v>
      </c>
      <c r="F73" s="10">
        <v>3.5907153105131928</v>
      </c>
      <c r="G73" s="10">
        <v>-0.81186256850607208</v>
      </c>
      <c r="H73" s="10">
        <v>3.157245885046629</v>
      </c>
      <c r="I73" s="10">
        <v>7.7702104890331469</v>
      </c>
      <c r="J73" s="10">
        <v>7.0368939381960365</v>
      </c>
      <c r="K73" s="61">
        <v>783.87291911008458</v>
      </c>
      <c r="L73" s="10">
        <v>32.539198006809315</v>
      </c>
      <c r="M73" s="35">
        <v>0.19874819396843074</v>
      </c>
    </row>
    <row r="74" spans="1:13" x14ac:dyDescent="0.2">
      <c r="A74" s="3" t="s">
        <v>168</v>
      </c>
      <c r="B74" s="4" t="s">
        <v>34</v>
      </c>
      <c r="C74" s="36" t="s">
        <v>20</v>
      </c>
      <c r="D74" s="10">
        <v>-9.6948554324516323</v>
      </c>
      <c r="E74" s="10">
        <v>-8.507629028819963</v>
      </c>
      <c r="F74" s="10">
        <v>4.6416650356614744</v>
      </c>
      <c r="G74" s="10">
        <v>-1.7016311409934204</v>
      </c>
      <c r="H74" s="10">
        <v>3.4442713028395349</v>
      </c>
      <c r="I74" s="10">
        <v>13.275587935845934</v>
      </c>
      <c r="J74" s="10">
        <v>7.0368551979531526</v>
      </c>
      <c r="K74" s="61">
        <v>372.9232637506019</v>
      </c>
      <c r="L74" s="10">
        <v>13.10557811453007</v>
      </c>
      <c r="M74" s="35">
        <v>0.19565876331729759</v>
      </c>
    </row>
    <row r="75" spans="1:13" x14ac:dyDescent="0.2">
      <c r="A75" s="3" t="s">
        <v>168</v>
      </c>
      <c r="B75" s="4" t="s">
        <v>36</v>
      </c>
      <c r="C75" s="36" t="s">
        <v>20</v>
      </c>
      <c r="D75" s="10">
        <v>-7.7506296817242415</v>
      </c>
      <c r="E75" s="10">
        <v>-3.8749066912924235</v>
      </c>
      <c r="F75" s="10">
        <v>3.240401366272323</v>
      </c>
      <c r="G75" s="10">
        <v>-3.1941461658968606</v>
      </c>
      <c r="H75" s="10">
        <v>2.4971004215249026</v>
      </c>
      <c r="I75" s="10">
        <v>0.52629279556626329</v>
      </c>
      <c r="J75" s="10">
        <v>6.209069040749748</v>
      </c>
      <c r="K75" s="10">
        <v>15.219015008449688</v>
      </c>
      <c r="L75" s="10">
        <v>10.995706937682085</v>
      </c>
      <c r="M75" s="35">
        <v>0.19389798890800047</v>
      </c>
    </row>
    <row r="76" spans="1:13" x14ac:dyDescent="0.2">
      <c r="A76" s="3" t="s">
        <v>168</v>
      </c>
      <c r="B76" s="4" t="s">
        <v>33</v>
      </c>
      <c r="C76" s="36" t="s">
        <v>20</v>
      </c>
      <c r="D76" s="10">
        <v>-11.490199031016779</v>
      </c>
      <c r="E76" s="10">
        <v>-10.740822127597305</v>
      </c>
      <c r="F76" s="10">
        <v>2.9776772556752538</v>
      </c>
      <c r="G76" s="10">
        <v>2.488891813312577</v>
      </c>
      <c r="H76" s="10">
        <v>2.2387669652253765</v>
      </c>
      <c r="I76" s="10">
        <v>4.9968248578835528</v>
      </c>
      <c r="J76" s="10">
        <v>4.553296940900565</v>
      </c>
      <c r="K76" s="61">
        <v>349.74734411119533</v>
      </c>
      <c r="L76" s="10">
        <v>9.3009483331474563</v>
      </c>
      <c r="M76" s="35">
        <v>0.19594552365726464</v>
      </c>
    </row>
    <row r="77" spans="1:13" x14ac:dyDescent="0.2">
      <c r="A77" s="98" t="s">
        <v>197</v>
      </c>
      <c r="B77" s="17" t="s">
        <v>113</v>
      </c>
      <c r="C77" s="16" t="s">
        <v>20</v>
      </c>
      <c r="D77" s="32">
        <v>-17.100000000000001</v>
      </c>
      <c r="E77" s="33">
        <v>-12.6</v>
      </c>
      <c r="F77" s="32">
        <v>4.0999999999999996</v>
      </c>
      <c r="G77" s="32">
        <v>3.9</v>
      </c>
      <c r="H77" s="32">
        <v>5.3</v>
      </c>
      <c r="I77" s="32">
        <v>7.2</v>
      </c>
      <c r="J77" s="32">
        <v>9.9</v>
      </c>
      <c r="K77" s="32">
        <v>10.8</v>
      </c>
      <c r="L77" s="32">
        <v>8.3000000000000007</v>
      </c>
      <c r="M77" s="35" t="s">
        <v>161</v>
      </c>
    </row>
    <row r="78" spans="1:13" x14ac:dyDescent="0.2">
      <c r="A78" s="3" t="s">
        <v>191</v>
      </c>
      <c r="B78" s="3" t="s">
        <v>114</v>
      </c>
      <c r="C78" s="16" t="s">
        <v>21</v>
      </c>
      <c r="D78" s="5">
        <v>-14.6</v>
      </c>
      <c r="E78" s="5">
        <v>-14.3</v>
      </c>
      <c r="F78" s="5">
        <v>5</v>
      </c>
      <c r="G78" s="5">
        <v>4</v>
      </c>
      <c r="H78" s="5">
        <v>6</v>
      </c>
      <c r="I78" s="5">
        <v>-6</v>
      </c>
      <c r="J78" s="5">
        <v>8</v>
      </c>
      <c r="K78" s="5">
        <v>-20</v>
      </c>
      <c r="L78" s="5">
        <v>11</v>
      </c>
      <c r="M78" s="16">
        <v>0.19339999999999999</v>
      </c>
    </row>
    <row r="79" spans="1:13" x14ac:dyDescent="0.2">
      <c r="A79" s="3" t="s">
        <v>196</v>
      </c>
      <c r="B79" s="3" t="s">
        <v>114</v>
      </c>
      <c r="C79" s="16" t="s">
        <v>21</v>
      </c>
      <c r="D79" s="5">
        <v>-17.7</v>
      </c>
      <c r="E79" s="5">
        <v>-17.399999999999999</v>
      </c>
      <c r="F79" s="5">
        <v>7.3</v>
      </c>
      <c r="G79" s="5">
        <v>-0.3</v>
      </c>
      <c r="H79" s="5">
        <v>6</v>
      </c>
      <c r="I79" s="5">
        <v>0.7</v>
      </c>
      <c r="J79" s="5">
        <v>9.6999999999999993</v>
      </c>
      <c r="K79" s="5">
        <v>17.2</v>
      </c>
      <c r="L79" s="5">
        <v>13.9</v>
      </c>
      <c r="M79" s="16">
        <v>0.2009</v>
      </c>
    </row>
    <row r="80" spans="1:13" x14ac:dyDescent="0.2">
      <c r="A80" s="3" t="s">
        <v>199</v>
      </c>
      <c r="B80" s="3" t="s">
        <v>115</v>
      </c>
      <c r="C80" s="16" t="s">
        <v>21</v>
      </c>
      <c r="D80" s="10">
        <v>-18.899999999999999</v>
      </c>
      <c r="E80" s="10">
        <v>-7.4</v>
      </c>
      <c r="F80" s="5">
        <v>6</v>
      </c>
      <c r="G80" s="5">
        <v>-3</v>
      </c>
      <c r="H80" s="5">
        <v>6</v>
      </c>
      <c r="I80" s="5">
        <v>3</v>
      </c>
      <c r="J80" s="5">
        <v>7</v>
      </c>
      <c r="K80" s="5">
        <v>8</v>
      </c>
      <c r="L80" s="5">
        <v>24</v>
      </c>
      <c r="M80" s="16">
        <v>0.18740000000000001</v>
      </c>
    </row>
    <row r="81" spans="1:13" x14ac:dyDescent="0.2">
      <c r="A81" s="3" t="s">
        <v>199</v>
      </c>
      <c r="B81" s="3" t="s">
        <v>115</v>
      </c>
      <c r="C81" s="16" t="s">
        <v>21</v>
      </c>
      <c r="D81" s="10">
        <v>-5.5</v>
      </c>
      <c r="E81" s="10">
        <v>1.4</v>
      </c>
      <c r="F81" s="5">
        <v>8</v>
      </c>
      <c r="G81" s="5">
        <v>8</v>
      </c>
      <c r="H81" s="5">
        <v>13</v>
      </c>
      <c r="I81" s="5">
        <v>1</v>
      </c>
      <c r="J81" s="5">
        <v>15</v>
      </c>
      <c r="K81" s="5">
        <v>22</v>
      </c>
      <c r="L81" s="5">
        <v>31</v>
      </c>
      <c r="M81" s="16">
        <v>0.1903</v>
      </c>
    </row>
    <row r="82" spans="1:13" x14ac:dyDescent="0.2">
      <c r="A82" s="3" t="s">
        <v>199</v>
      </c>
      <c r="B82" s="3" t="s">
        <v>114</v>
      </c>
      <c r="C82" s="16" t="s">
        <v>21</v>
      </c>
      <c r="D82" s="10">
        <v>-13.5</v>
      </c>
      <c r="E82" s="10">
        <v>-13.1</v>
      </c>
      <c r="F82" s="5">
        <v>6</v>
      </c>
      <c r="G82" s="5">
        <v>-1</v>
      </c>
      <c r="H82" s="5">
        <v>6</v>
      </c>
      <c r="I82" s="5">
        <v>3</v>
      </c>
      <c r="J82" s="5">
        <v>7</v>
      </c>
      <c r="K82" s="5">
        <v>0</v>
      </c>
      <c r="L82" s="5">
        <v>24</v>
      </c>
      <c r="M82" s="16">
        <v>0.1948</v>
      </c>
    </row>
    <row r="83" spans="1:13" x14ac:dyDescent="0.2">
      <c r="A83" s="3" t="s">
        <v>199</v>
      </c>
      <c r="B83" s="3" t="s">
        <v>114</v>
      </c>
      <c r="C83" s="16" t="s">
        <v>21</v>
      </c>
      <c r="D83" s="10">
        <v>-16.3</v>
      </c>
      <c r="E83" s="10">
        <v>-15.3</v>
      </c>
      <c r="F83" s="5">
        <v>8</v>
      </c>
      <c r="G83" s="5">
        <v>7</v>
      </c>
      <c r="H83" s="5">
        <v>13</v>
      </c>
      <c r="I83" s="5">
        <v>2</v>
      </c>
      <c r="J83" s="5">
        <v>15</v>
      </c>
      <c r="K83" s="5">
        <v>12</v>
      </c>
      <c r="L83" s="5">
        <v>31</v>
      </c>
      <c r="M83" s="16">
        <v>0.1948</v>
      </c>
    </row>
    <row r="84" spans="1:13" x14ac:dyDescent="0.2">
      <c r="A84" s="3" t="s">
        <v>168</v>
      </c>
      <c r="B84" s="3" t="s">
        <v>38</v>
      </c>
      <c r="C84" s="16" t="s">
        <v>21</v>
      </c>
      <c r="D84" s="5">
        <v>-11.472683483559898</v>
      </c>
      <c r="E84" s="5">
        <v>-10.272875197614439</v>
      </c>
      <c r="F84" s="5">
        <v>5.6926181831981042</v>
      </c>
      <c r="G84" s="5">
        <v>-1.4433112328626763</v>
      </c>
      <c r="H84" s="5">
        <v>5.1090011127863653</v>
      </c>
      <c r="I84" s="5">
        <v>2.8443464574756661</v>
      </c>
      <c r="J84" s="5">
        <v>8.6926765069696419</v>
      </c>
      <c r="K84" s="60">
        <v>65.757744879046953</v>
      </c>
      <c r="L84" s="5">
        <v>16.915617331014143</v>
      </c>
      <c r="M84" s="35">
        <v>0.19565052307764594</v>
      </c>
    </row>
    <row r="85" spans="1:13" x14ac:dyDescent="0.2">
      <c r="A85" s="3" t="s">
        <v>168</v>
      </c>
      <c r="B85" s="3" t="s">
        <v>39</v>
      </c>
      <c r="C85" s="16" t="s">
        <v>24</v>
      </c>
      <c r="D85" s="5">
        <v>-4.2562779947186158</v>
      </c>
      <c r="E85" s="5">
        <v>-2.8803233581564669</v>
      </c>
      <c r="F85" s="5">
        <v>5.0795303378671504</v>
      </c>
      <c r="G85" s="5">
        <v>2.8333183574869025</v>
      </c>
      <c r="H85" s="5">
        <v>3.7312769902279865</v>
      </c>
      <c r="I85" s="5">
        <v>-7.1315630515433881</v>
      </c>
      <c r="J85" s="5">
        <v>8.6927632249423024</v>
      </c>
      <c r="K85" s="60">
        <v>40.298066735111604</v>
      </c>
      <c r="L85" s="5">
        <v>17.76185037882432</v>
      </c>
      <c r="M85" s="35">
        <v>0.19553515972248642</v>
      </c>
    </row>
    <row r="86" spans="1:13" x14ac:dyDescent="0.2">
      <c r="A86" s="3" t="s">
        <v>168</v>
      </c>
      <c r="B86" s="3" t="s">
        <v>40</v>
      </c>
      <c r="C86" s="16" t="s">
        <v>24</v>
      </c>
      <c r="D86" s="5">
        <v>-7.3302565464228309</v>
      </c>
      <c r="E86" s="5">
        <v>-5.9694001686150244</v>
      </c>
      <c r="F86" s="5">
        <v>5.1671243308376944</v>
      </c>
      <c r="G86" s="5">
        <v>2.1444652691382515</v>
      </c>
      <c r="H86" s="5">
        <v>3.6164709586618708</v>
      </c>
      <c r="I86" s="5">
        <v>1.2299876572807733</v>
      </c>
      <c r="J86" s="5">
        <v>9.5205658295798852</v>
      </c>
      <c r="K86" s="5">
        <v>6.0839809898904917</v>
      </c>
      <c r="L86" s="5">
        <v>15.9016291388219</v>
      </c>
      <c r="M86" s="35">
        <v>0.1955450480100735</v>
      </c>
    </row>
    <row r="87" spans="1:13" x14ac:dyDescent="0.2">
      <c r="A87" s="3" t="s">
        <v>169</v>
      </c>
      <c r="B87" s="4" t="s">
        <v>54</v>
      </c>
      <c r="C87" s="16" t="s">
        <v>24</v>
      </c>
      <c r="D87" s="5">
        <v>-6.3</v>
      </c>
      <c r="E87" s="5">
        <v>-6.3</v>
      </c>
      <c r="F87" s="5">
        <v>2.7061821338345968</v>
      </c>
      <c r="G87" s="5">
        <v>2.2000000000000002</v>
      </c>
      <c r="H87" s="5">
        <v>2.0005326525820171</v>
      </c>
      <c r="I87" s="90">
        <v>62.9</v>
      </c>
      <c r="J87" s="5">
        <v>4.5530745484415878</v>
      </c>
      <c r="K87" s="40">
        <v>21</v>
      </c>
      <c r="L87" s="5">
        <v>8.4580683438142188</v>
      </c>
      <c r="M87" s="35">
        <v>0.19579621051473142</v>
      </c>
    </row>
    <row r="88" spans="1:13" x14ac:dyDescent="0.2">
      <c r="A88" s="3" t="s">
        <v>168</v>
      </c>
      <c r="B88" s="4" t="s">
        <v>48</v>
      </c>
      <c r="C88" s="16" t="s">
        <v>24</v>
      </c>
      <c r="D88" s="5">
        <v>-12.628709605611022</v>
      </c>
      <c r="E88" s="5">
        <v>-11.231617406903815</v>
      </c>
      <c r="F88" s="5">
        <v>4.6416786538017902</v>
      </c>
      <c r="G88" s="5">
        <v>-3.079337317912767</v>
      </c>
      <c r="H88" s="5">
        <v>3.7312990520519951</v>
      </c>
      <c r="I88" s="5">
        <v>18.615390121157205</v>
      </c>
      <c r="J88" s="5">
        <v>7.4507480716636127</v>
      </c>
      <c r="K88" s="60">
        <v>37.972016406317977</v>
      </c>
      <c r="L88" s="5">
        <v>17.338989509065541</v>
      </c>
      <c r="M88" s="35">
        <v>0.19552131611986742</v>
      </c>
    </row>
    <row r="89" spans="1:13" x14ac:dyDescent="0.2">
      <c r="A89" s="3" t="s">
        <v>196</v>
      </c>
      <c r="B89" s="3" t="s">
        <v>116</v>
      </c>
      <c r="C89" s="16" t="s">
        <v>22</v>
      </c>
      <c r="D89" s="5">
        <v>-17</v>
      </c>
      <c r="E89" s="5">
        <v>-15.7</v>
      </c>
      <c r="F89" s="5">
        <v>5.9</v>
      </c>
      <c r="G89" s="5">
        <v>7.3</v>
      </c>
      <c r="H89" s="5">
        <v>7.3</v>
      </c>
      <c r="I89" s="5">
        <v>18.600000000000001</v>
      </c>
      <c r="J89" s="5">
        <v>3.8</v>
      </c>
      <c r="K89" s="5">
        <v>24.8</v>
      </c>
      <c r="L89" s="5">
        <v>24.4</v>
      </c>
      <c r="M89" s="35">
        <v>0.1953</v>
      </c>
    </row>
    <row r="90" spans="1:13" x14ac:dyDescent="0.2">
      <c r="A90" s="3" t="s">
        <v>168</v>
      </c>
      <c r="B90" s="3" t="s">
        <v>41</v>
      </c>
      <c r="C90" s="16" t="s">
        <v>22</v>
      </c>
      <c r="D90" s="5">
        <v>-7.7769030026875186</v>
      </c>
      <c r="E90" s="5">
        <v>-6.2972736568633891</v>
      </c>
      <c r="F90" s="5">
        <v>4.9043913859164601</v>
      </c>
      <c r="G90" s="5">
        <v>0.91027015258760002</v>
      </c>
      <c r="H90" s="5">
        <v>3.4442623067510523</v>
      </c>
      <c r="I90" s="5">
        <v>7.4804537812944716</v>
      </c>
      <c r="J90" s="5">
        <v>7.8647660921289466</v>
      </c>
      <c r="K90" s="60">
        <v>35.645966077524349</v>
      </c>
      <c r="L90" s="5">
        <v>15.224514004966997</v>
      </c>
      <c r="M90" s="35">
        <v>0.19546726014773538</v>
      </c>
    </row>
    <row r="91" spans="1:13" x14ac:dyDescent="0.2">
      <c r="A91" s="3" t="s">
        <v>199</v>
      </c>
      <c r="B91" s="3" t="s">
        <v>117</v>
      </c>
      <c r="C91" s="16" t="s">
        <v>118</v>
      </c>
      <c r="D91" s="10">
        <v>-10</v>
      </c>
      <c r="E91" s="10">
        <v>-9.6999999999999993</v>
      </c>
      <c r="F91" s="5">
        <v>5</v>
      </c>
      <c r="G91" s="5">
        <v>5</v>
      </c>
      <c r="H91" s="5">
        <v>9</v>
      </c>
      <c r="I91" s="5">
        <v>5</v>
      </c>
      <c r="J91" s="5">
        <v>5</v>
      </c>
      <c r="K91" s="5">
        <v>-5</v>
      </c>
      <c r="L91" s="5">
        <v>24</v>
      </c>
      <c r="M91" s="35">
        <v>0.1956</v>
      </c>
    </row>
    <row r="92" spans="1:13" x14ac:dyDescent="0.2">
      <c r="A92" s="3" t="s">
        <v>194</v>
      </c>
      <c r="B92" s="4" t="s">
        <v>119</v>
      </c>
      <c r="C92" s="16" t="s">
        <v>118</v>
      </c>
      <c r="D92" s="32">
        <v>-24</v>
      </c>
      <c r="E92" s="32">
        <v>-15</v>
      </c>
      <c r="F92" s="32">
        <v>5.0999999999999996</v>
      </c>
      <c r="G92" s="60">
        <v>-16</v>
      </c>
      <c r="H92" s="32">
        <v>27</v>
      </c>
      <c r="I92" s="32">
        <v>5.7</v>
      </c>
      <c r="J92" s="32">
        <v>5.9</v>
      </c>
      <c r="K92" s="32">
        <v>15</v>
      </c>
      <c r="L92" s="32">
        <v>11</v>
      </c>
      <c r="M92" s="84">
        <v>0.19</v>
      </c>
    </row>
    <row r="93" spans="1:13" x14ac:dyDescent="0.2">
      <c r="A93" s="3"/>
      <c r="B93" s="3"/>
      <c r="C93" s="16"/>
      <c r="D93" s="5"/>
      <c r="E93" s="5"/>
      <c r="F93" s="5"/>
      <c r="G93" s="5"/>
      <c r="H93" s="5"/>
      <c r="I93" s="5"/>
      <c r="J93" s="5"/>
      <c r="K93" s="5"/>
      <c r="L93" s="5"/>
      <c r="M93" s="16"/>
    </row>
    <row r="94" spans="1:13" x14ac:dyDescent="0.2">
      <c r="A94" s="6" t="s">
        <v>120</v>
      </c>
      <c r="B94" s="7"/>
      <c r="C94" s="8"/>
      <c r="D94" s="22"/>
      <c r="E94" s="22"/>
      <c r="F94" s="22"/>
      <c r="G94" s="22"/>
      <c r="H94" s="22"/>
      <c r="I94" s="22"/>
      <c r="J94" s="22"/>
      <c r="K94" s="22"/>
      <c r="L94" s="22"/>
      <c r="M94" s="8"/>
    </row>
    <row r="95" spans="1:13" x14ac:dyDescent="0.2">
      <c r="A95" s="3" t="s">
        <v>196</v>
      </c>
      <c r="B95" s="3" t="s">
        <v>28</v>
      </c>
      <c r="C95" s="16" t="s">
        <v>23</v>
      </c>
      <c r="D95" s="5">
        <v>-4.2</v>
      </c>
      <c r="E95" s="5">
        <v>-4.8</v>
      </c>
      <c r="F95" s="5">
        <v>2.1</v>
      </c>
      <c r="G95" s="5">
        <v>-1.3</v>
      </c>
      <c r="H95" s="5">
        <v>7.1</v>
      </c>
      <c r="I95" s="5">
        <v>-11.9</v>
      </c>
      <c r="J95" s="5">
        <v>20.5</v>
      </c>
      <c r="K95" s="5">
        <v>2.7</v>
      </c>
      <c r="L95" s="5">
        <v>32.4</v>
      </c>
      <c r="M95" s="16">
        <v>0.1976</v>
      </c>
    </row>
    <row r="96" spans="1:13" x14ac:dyDescent="0.2">
      <c r="A96" s="3" t="s">
        <v>196</v>
      </c>
      <c r="B96" s="3" t="s">
        <v>121</v>
      </c>
      <c r="C96" s="16" t="s">
        <v>23</v>
      </c>
      <c r="D96" s="5">
        <v>-4.4000000000000004</v>
      </c>
      <c r="E96" s="5">
        <v>-5.5</v>
      </c>
      <c r="F96" s="5">
        <v>4.0999999999999996</v>
      </c>
      <c r="G96" s="5">
        <v>-5.3</v>
      </c>
      <c r="H96" s="5">
        <v>4.8</v>
      </c>
      <c r="I96" s="79">
        <v>-25.8</v>
      </c>
      <c r="J96" s="5">
        <v>29</v>
      </c>
      <c r="K96" s="5">
        <v>-14.1</v>
      </c>
      <c r="L96" s="5">
        <v>51.8</v>
      </c>
      <c r="M96" s="16">
        <v>0.19869999999999999</v>
      </c>
    </row>
    <row r="97" spans="1:13" x14ac:dyDescent="0.2">
      <c r="A97" s="3" t="s">
        <v>200</v>
      </c>
      <c r="B97" s="3" t="s">
        <v>28</v>
      </c>
      <c r="C97" s="16" t="s">
        <v>23</v>
      </c>
      <c r="D97" s="5">
        <v>-5</v>
      </c>
      <c r="E97" s="5">
        <v>-1.8</v>
      </c>
      <c r="F97" s="5">
        <v>6.8</v>
      </c>
      <c r="G97" s="5">
        <v>-1.9</v>
      </c>
      <c r="H97" s="5">
        <v>6.4</v>
      </c>
      <c r="I97" s="5">
        <v>-4.7</v>
      </c>
      <c r="J97" s="5">
        <v>19</v>
      </c>
      <c r="K97" s="60">
        <v>115</v>
      </c>
      <c r="L97" s="5">
        <v>8.6</v>
      </c>
      <c r="M97" s="16">
        <v>0.1948</v>
      </c>
    </row>
    <row r="98" spans="1:13" ht="17" customHeight="1" x14ac:dyDescent="0.2">
      <c r="A98" s="3" t="s">
        <v>200</v>
      </c>
      <c r="B98" s="3" t="s">
        <v>121</v>
      </c>
      <c r="C98" s="16" t="s">
        <v>23</v>
      </c>
      <c r="D98" s="5">
        <v>-11.4</v>
      </c>
      <c r="E98" s="5">
        <v>-9.6</v>
      </c>
      <c r="F98" s="5">
        <v>3.2</v>
      </c>
      <c r="G98" s="5">
        <v>0.8</v>
      </c>
      <c r="H98" s="5">
        <v>3.3</v>
      </c>
      <c r="I98" s="5">
        <v>5.4</v>
      </c>
      <c r="J98" s="5">
        <v>5.2</v>
      </c>
      <c r="K98" s="60">
        <v>56.9</v>
      </c>
      <c r="L98" s="5">
        <v>7.6</v>
      </c>
      <c r="M98" s="16">
        <v>0.19389999999999999</v>
      </c>
    </row>
    <row r="99" spans="1:13" x14ac:dyDescent="0.2">
      <c r="A99" s="3" t="s">
        <v>196</v>
      </c>
      <c r="B99" s="3" t="s">
        <v>122</v>
      </c>
      <c r="C99" s="16" t="s">
        <v>23</v>
      </c>
      <c r="D99" s="5">
        <v>3.1</v>
      </c>
      <c r="E99" s="5">
        <v>-1.9</v>
      </c>
      <c r="F99" s="5">
        <v>4.8</v>
      </c>
      <c r="G99" s="5">
        <v>5.8</v>
      </c>
      <c r="H99" s="5">
        <v>1.6</v>
      </c>
      <c r="I99" s="5">
        <v>-8.1999999999999993</v>
      </c>
      <c r="J99" s="5">
        <v>4.8</v>
      </c>
      <c r="K99" s="5">
        <v>-11.9</v>
      </c>
      <c r="L99" s="5">
        <v>6.3</v>
      </c>
      <c r="M99" s="16">
        <v>0.19739999999999999</v>
      </c>
    </row>
    <row r="100" spans="1:13" x14ac:dyDescent="0.2">
      <c r="A100" s="3" t="s">
        <v>200</v>
      </c>
      <c r="B100" s="3" t="s">
        <v>123</v>
      </c>
      <c r="C100" s="16" t="s">
        <v>23</v>
      </c>
      <c r="D100" s="5">
        <v>-10.9</v>
      </c>
      <c r="E100" s="5">
        <v>-1.1000000000000001</v>
      </c>
      <c r="F100" s="5">
        <v>5.7</v>
      </c>
      <c r="G100" s="5">
        <v>5.7</v>
      </c>
      <c r="H100" s="5">
        <v>4.0999999999999996</v>
      </c>
      <c r="I100" s="5">
        <v>9.9</v>
      </c>
      <c r="J100" s="5">
        <v>7.4</v>
      </c>
      <c r="K100" s="5">
        <v>11.5</v>
      </c>
      <c r="L100" s="5">
        <v>11.5</v>
      </c>
      <c r="M100" s="16">
        <v>0.18959999999999999</v>
      </c>
    </row>
    <row r="101" spans="1:13" x14ac:dyDescent="0.2">
      <c r="A101" s="3" t="s">
        <v>168</v>
      </c>
      <c r="B101" s="4" t="s">
        <v>31</v>
      </c>
      <c r="C101" s="16" t="s">
        <v>23</v>
      </c>
      <c r="D101" s="5">
        <v>-17.350105601110499</v>
      </c>
      <c r="E101" s="5">
        <v>-18.42149450814734</v>
      </c>
      <c r="F101" s="5">
        <v>13.049429364218314</v>
      </c>
      <c r="G101" s="5">
        <v>2.6693242036746057</v>
      </c>
      <c r="H101" s="5">
        <v>11.796659346806056</v>
      </c>
      <c r="I101" s="5">
        <v>6.0797355507791195</v>
      </c>
      <c r="J101" s="5">
        <v>17.840681472638561</v>
      </c>
      <c r="K101" s="60">
        <v>77.124123736060923</v>
      </c>
      <c r="L101" s="5">
        <v>26.85313142823264</v>
      </c>
      <c r="M101" s="35">
        <v>0.1971614534206291</v>
      </c>
    </row>
    <row r="102" spans="1:13" x14ac:dyDescent="0.2">
      <c r="A102" s="3" t="s">
        <v>169</v>
      </c>
      <c r="B102" s="4" t="s">
        <v>42</v>
      </c>
      <c r="C102" s="16" t="s">
        <v>23</v>
      </c>
      <c r="D102" s="5">
        <v>-5.6</v>
      </c>
      <c r="E102" s="5">
        <v>-6.7</v>
      </c>
      <c r="F102" s="5">
        <v>3.2228943202442957</v>
      </c>
      <c r="G102" s="5">
        <v>2.8</v>
      </c>
      <c r="H102" s="5">
        <v>2.7266925549381908</v>
      </c>
      <c r="I102" s="90">
        <v>42.5</v>
      </c>
      <c r="J102" s="5">
        <v>5.215446363977061</v>
      </c>
      <c r="K102" s="5">
        <v>9.1999999999999993</v>
      </c>
      <c r="L102" s="5">
        <v>10.488128495813756</v>
      </c>
      <c r="M102" s="35">
        <v>0.19656288241215222</v>
      </c>
    </row>
    <row r="103" spans="1:13" x14ac:dyDescent="0.2">
      <c r="A103" s="3" t="s">
        <v>169</v>
      </c>
      <c r="B103" s="4" t="s">
        <v>51</v>
      </c>
      <c r="C103" s="16" t="s">
        <v>23</v>
      </c>
      <c r="D103" s="5">
        <v>-9</v>
      </c>
      <c r="E103" s="5">
        <v>-10.1</v>
      </c>
      <c r="F103" s="5">
        <v>2.8375580017874511</v>
      </c>
      <c r="G103" s="5">
        <v>1.4</v>
      </c>
      <c r="H103" s="5">
        <v>2.0407169822325018</v>
      </c>
      <c r="I103" s="90">
        <v>44.7</v>
      </c>
      <c r="J103" s="5">
        <v>4.5531572834373524</v>
      </c>
      <c r="K103" s="5">
        <v>14</v>
      </c>
      <c r="L103" s="5">
        <v>8.3312554533776186</v>
      </c>
      <c r="M103" s="35">
        <v>0.19652992145353471</v>
      </c>
    </row>
    <row r="104" spans="1:13" x14ac:dyDescent="0.2">
      <c r="A104" s="3" t="s">
        <v>168</v>
      </c>
      <c r="B104" s="4" t="s">
        <v>28</v>
      </c>
      <c r="C104" s="36" t="s">
        <v>23</v>
      </c>
      <c r="D104" s="10">
        <v>-8.5651026312527634</v>
      </c>
      <c r="E104" s="10">
        <v>-10.370351088084817</v>
      </c>
      <c r="F104" s="10">
        <v>12.173409642337081</v>
      </c>
      <c r="G104" s="10">
        <v>2.1444652691382515</v>
      </c>
      <c r="H104" s="10">
        <v>6.3144731024254899</v>
      </c>
      <c r="I104" s="10">
        <v>8.184148642786937</v>
      </c>
      <c r="J104" s="10">
        <v>16.971325414154151</v>
      </c>
      <c r="K104" s="61">
        <v>47.741427787073576</v>
      </c>
      <c r="L104" s="10">
        <v>25.796781162226189</v>
      </c>
      <c r="M104" s="35">
        <v>0.19761862191664023</v>
      </c>
    </row>
    <row r="105" spans="1:13" x14ac:dyDescent="0.2">
      <c r="A105" s="3" t="s">
        <v>168</v>
      </c>
      <c r="B105" s="4" t="s">
        <v>27</v>
      </c>
      <c r="C105" s="36" t="s">
        <v>23</v>
      </c>
      <c r="D105" s="10">
        <v>-2.6536054165138268</v>
      </c>
      <c r="E105" s="10">
        <v>2.4928876753982365</v>
      </c>
      <c r="F105" s="10">
        <v>7.7944392333606762</v>
      </c>
      <c r="G105" s="10">
        <v>2.000954208991601</v>
      </c>
      <c r="H105" s="10">
        <v>5.7404309169276413</v>
      </c>
      <c r="I105" s="10">
        <v>-15.534507575742929</v>
      </c>
      <c r="J105" s="10">
        <v>12.004392945506721</v>
      </c>
      <c r="K105" s="10">
        <v>17.206730743790644</v>
      </c>
      <c r="L105" s="10">
        <v>24.951746916207259</v>
      </c>
      <c r="M105" s="35">
        <v>0.19306572470293243</v>
      </c>
    </row>
    <row r="106" spans="1:13" x14ac:dyDescent="0.2">
      <c r="A106" s="3" t="s">
        <v>168</v>
      </c>
      <c r="B106" s="29" t="s">
        <v>30</v>
      </c>
      <c r="C106" s="36" t="s">
        <v>25</v>
      </c>
      <c r="D106" s="10">
        <v>-9.5985199222159423</v>
      </c>
      <c r="E106" s="10">
        <v>-9.5819118376416768</v>
      </c>
      <c r="F106" s="10">
        <v>5.2547146284905812</v>
      </c>
      <c r="G106" s="10">
        <v>0.68065245639736816</v>
      </c>
      <c r="H106" s="10">
        <v>3.1572411728129159</v>
      </c>
      <c r="I106" s="10">
        <v>5.7833073501267762</v>
      </c>
      <c r="J106" s="10">
        <v>8.6926509596810835</v>
      </c>
      <c r="K106" s="10">
        <v>17.460481688935658</v>
      </c>
      <c r="L106" s="10">
        <v>17.339345152141121</v>
      </c>
      <c r="M106" s="35">
        <v>0.19642543521472206</v>
      </c>
    </row>
    <row r="107" spans="1:13" x14ac:dyDescent="0.2">
      <c r="A107" s="3" t="s">
        <v>169</v>
      </c>
      <c r="B107" s="29" t="s">
        <v>52</v>
      </c>
      <c r="C107" s="36" t="s">
        <v>25</v>
      </c>
      <c r="D107" s="10">
        <v>-6.8</v>
      </c>
      <c r="E107" s="10">
        <v>-6.9</v>
      </c>
      <c r="F107" s="10">
        <v>2.408415743773431</v>
      </c>
      <c r="G107" s="10">
        <v>2.6</v>
      </c>
      <c r="H107" s="10">
        <v>1.6073139212673351</v>
      </c>
      <c r="I107" s="89">
        <v>36.5</v>
      </c>
      <c r="J107" s="10">
        <v>3.7087841185890342</v>
      </c>
      <c r="K107" s="10">
        <v>-4.4000000000000004</v>
      </c>
      <c r="L107" s="10">
        <v>7.1472433632136037</v>
      </c>
      <c r="M107" s="35">
        <v>0.19588586432216892</v>
      </c>
    </row>
    <row r="108" spans="1:13" x14ac:dyDescent="0.2">
      <c r="A108" s="3" t="s">
        <v>196</v>
      </c>
      <c r="B108" s="4" t="s">
        <v>124</v>
      </c>
      <c r="C108" s="36" t="s">
        <v>26</v>
      </c>
      <c r="D108" s="10">
        <v>-1.8</v>
      </c>
      <c r="E108" s="10">
        <v>-7.7</v>
      </c>
      <c r="F108" s="10">
        <v>5.5</v>
      </c>
      <c r="G108" s="61">
        <v>16.100000000000001</v>
      </c>
      <c r="H108" s="10">
        <v>4.9000000000000004</v>
      </c>
      <c r="I108" s="10">
        <v>17.3</v>
      </c>
      <c r="J108" s="10">
        <v>8.1</v>
      </c>
      <c r="K108" s="61">
        <v>119.8</v>
      </c>
      <c r="L108" s="10">
        <v>10.199999999999999</v>
      </c>
      <c r="M108" s="16">
        <v>0.20069999999999999</v>
      </c>
    </row>
    <row r="109" spans="1:13" x14ac:dyDescent="0.2">
      <c r="A109" s="3" t="s">
        <v>196</v>
      </c>
      <c r="B109" s="4" t="s">
        <v>125</v>
      </c>
      <c r="C109" s="36" t="s">
        <v>26</v>
      </c>
      <c r="D109" s="10">
        <v>-13.2</v>
      </c>
      <c r="E109" s="10">
        <v>-13.4</v>
      </c>
      <c r="F109" s="10">
        <v>5.0999999999999996</v>
      </c>
      <c r="G109" s="61">
        <v>-10.3</v>
      </c>
      <c r="H109" s="10">
        <v>4.0999999999999996</v>
      </c>
      <c r="I109" s="10">
        <v>-18.5</v>
      </c>
      <c r="J109" s="10">
        <v>7.2</v>
      </c>
      <c r="K109" s="10">
        <v>-25.4</v>
      </c>
      <c r="L109" s="10">
        <v>9.5</v>
      </c>
      <c r="M109" s="16">
        <v>0.19650000000000001</v>
      </c>
    </row>
    <row r="110" spans="1:13" x14ac:dyDescent="0.2">
      <c r="A110" s="3" t="s">
        <v>196</v>
      </c>
      <c r="B110" s="4" t="s">
        <v>126</v>
      </c>
      <c r="C110" s="36" t="s">
        <v>26</v>
      </c>
      <c r="D110" s="10">
        <v>-10.9</v>
      </c>
      <c r="E110" s="10">
        <v>-14.2</v>
      </c>
      <c r="F110" s="10">
        <v>6</v>
      </c>
      <c r="G110" s="10">
        <v>1.9</v>
      </c>
      <c r="H110" s="10">
        <v>4.7</v>
      </c>
      <c r="I110" s="10">
        <v>1.5</v>
      </c>
      <c r="J110" s="10">
        <v>8.3000000000000007</v>
      </c>
      <c r="K110" s="10">
        <v>0.1</v>
      </c>
      <c r="L110" s="10">
        <v>11.2</v>
      </c>
      <c r="M110" s="16">
        <v>0.2001</v>
      </c>
    </row>
    <row r="111" spans="1:13" x14ac:dyDescent="0.2">
      <c r="A111" s="3" t="s">
        <v>199</v>
      </c>
      <c r="B111" s="4" t="s">
        <v>124</v>
      </c>
      <c r="C111" s="36" t="s">
        <v>26</v>
      </c>
      <c r="D111" s="10">
        <v>-6.3</v>
      </c>
      <c r="E111" s="10">
        <v>-12.775709230639087</v>
      </c>
      <c r="F111" s="10">
        <v>5</v>
      </c>
      <c r="G111" s="10">
        <v>5</v>
      </c>
      <c r="H111" s="10">
        <v>9</v>
      </c>
      <c r="I111" s="10">
        <v>2</v>
      </c>
      <c r="J111" s="10">
        <v>5</v>
      </c>
      <c r="K111" s="10">
        <v>-10</v>
      </c>
      <c r="L111" s="10">
        <v>24</v>
      </c>
      <c r="M111" s="16">
        <v>0.19989999999999999</v>
      </c>
    </row>
    <row r="112" spans="1:13" x14ac:dyDescent="0.2">
      <c r="A112" s="3" t="s">
        <v>199</v>
      </c>
      <c r="B112" s="4" t="s">
        <v>124</v>
      </c>
      <c r="C112" s="36" t="s">
        <v>26</v>
      </c>
      <c r="D112" s="10">
        <v>-3.5</v>
      </c>
      <c r="E112" s="10">
        <v>-9.5</v>
      </c>
      <c r="F112" s="10">
        <v>6</v>
      </c>
      <c r="G112" s="10">
        <v>2</v>
      </c>
      <c r="H112" s="10">
        <v>6</v>
      </c>
      <c r="I112" s="10">
        <v>4</v>
      </c>
      <c r="J112" s="10">
        <v>7</v>
      </c>
      <c r="K112" s="10">
        <v>26</v>
      </c>
      <c r="L112" s="10">
        <v>24</v>
      </c>
      <c r="M112" s="16">
        <v>0.1986</v>
      </c>
    </row>
    <row r="113" spans="1:13" x14ac:dyDescent="0.2">
      <c r="A113" s="3" t="s">
        <v>199</v>
      </c>
      <c r="B113" s="4" t="s">
        <v>124</v>
      </c>
      <c r="C113" s="36" t="s">
        <v>26</v>
      </c>
      <c r="D113" s="10">
        <v>-9.6</v>
      </c>
      <c r="E113" s="10">
        <v>-16.3</v>
      </c>
      <c r="F113" s="10">
        <v>8</v>
      </c>
      <c r="G113" s="10">
        <v>7</v>
      </c>
      <c r="H113" s="10">
        <v>13</v>
      </c>
      <c r="I113" s="10">
        <v>0</v>
      </c>
      <c r="J113" s="10">
        <v>15</v>
      </c>
      <c r="K113" s="10">
        <v>0</v>
      </c>
      <c r="L113" s="10">
        <v>31</v>
      </c>
      <c r="M113" s="16">
        <v>0.1993</v>
      </c>
    </row>
    <row r="114" spans="1:13" x14ac:dyDescent="0.2">
      <c r="A114" s="56" t="s">
        <v>199</v>
      </c>
      <c r="B114" s="62" t="s">
        <v>127</v>
      </c>
      <c r="C114" s="63" t="s">
        <v>26</v>
      </c>
      <c r="D114" s="61">
        <v>-4.5999999999999996</v>
      </c>
      <c r="E114" s="61">
        <v>-12.4</v>
      </c>
      <c r="F114" s="61">
        <v>6</v>
      </c>
      <c r="G114" s="61">
        <v>2</v>
      </c>
      <c r="H114" s="61">
        <v>6</v>
      </c>
      <c r="I114" s="61">
        <v>2</v>
      </c>
      <c r="J114" s="61">
        <v>7</v>
      </c>
      <c r="K114" s="61">
        <v>-3</v>
      </c>
      <c r="L114" s="61">
        <v>24</v>
      </c>
      <c r="M114" s="58">
        <v>0.19089999999999999</v>
      </c>
    </row>
    <row r="115" spans="1:13" x14ac:dyDescent="0.2">
      <c r="A115" s="56" t="s">
        <v>199</v>
      </c>
      <c r="B115" s="62" t="s">
        <v>127</v>
      </c>
      <c r="C115" s="63" t="s">
        <v>26</v>
      </c>
      <c r="D115" s="61">
        <v>-8.4</v>
      </c>
      <c r="E115" s="61">
        <v>-16.3</v>
      </c>
      <c r="F115" s="61">
        <v>8</v>
      </c>
      <c r="G115" s="61">
        <v>2</v>
      </c>
      <c r="H115" s="61">
        <v>13</v>
      </c>
      <c r="I115" s="61">
        <v>-2</v>
      </c>
      <c r="J115" s="61">
        <v>15</v>
      </c>
      <c r="K115" s="61">
        <v>15</v>
      </c>
      <c r="L115" s="61">
        <v>31</v>
      </c>
      <c r="M115" s="58">
        <v>0.19089999999999999</v>
      </c>
    </row>
    <row r="116" spans="1:13" x14ac:dyDescent="0.2">
      <c r="A116" s="56" t="s">
        <v>199</v>
      </c>
      <c r="B116" s="62" t="s">
        <v>43</v>
      </c>
      <c r="C116" s="63" t="s">
        <v>26</v>
      </c>
      <c r="D116" s="61">
        <v>22</v>
      </c>
      <c r="E116" s="61">
        <v>-18.8</v>
      </c>
      <c r="F116" s="61">
        <v>6</v>
      </c>
      <c r="G116" s="61">
        <v>4</v>
      </c>
      <c r="H116" s="61">
        <v>6</v>
      </c>
      <c r="I116" s="61">
        <v>-1</v>
      </c>
      <c r="J116" s="61">
        <v>7</v>
      </c>
      <c r="K116" s="61">
        <v>11</v>
      </c>
      <c r="L116" s="61">
        <v>24</v>
      </c>
      <c r="M116" s="58">
        <v>0.22850000000000001</v>
      </c>
    </row>
    <row r="117" spans="1:13" x14ac:dyDescent="0.2">
      <c r="A117" s="56" t="s">
        <v>199</v>
      </c>
      <c r="B117" s="62" t="s">
        <v>43</v>
      </c>
      <c r="C117" s="63" t="s">
        <v>26</v>
      </c>
      <c r="D117" s="61">
        <v>-8.5</v>
      </c>
      <c r="E117" s="61">
        <v>-10</v>
      </c>
      <c r="F117" s="61">
        <v>8</v>
      </c>
      <c r="G117" s="61">
        <v>4</v>
      </c>
      <c r="H117" s="61">
        <v>13</v>
      </c>
      <c r="I117" s="61">
        <v>5</v>
      </c>
      <c r="J117" s="61">
        <v>15</v>
      </c>
      <c r="K117" s="61">
        <v>22</v>
      </c>
      <c r="L117" s="61">
        <v>31</v>
      </c>
      <c r="M117" s="58">
        <v>0.19980000000000001</v>
      </c>
    </row>
    <row r="118" spans="1:13" x14ac:dyDescent="0.2">
      <c r="A118" s="56" t="s">
        <v>169</v>
      </c>
      <c r="B118" s="62" t="s">
        <v>43</v>
      </c>
      <c r="C118" s="63" t="s">
        <v>26</v>
      </c>
      <c r="D118" s="61">
        <v>-3.9765554457060759</v>
      </c>
      <c r="E118" s="61">
        <v>-76.978229676338827</v>
      </c>
      <c r="F118" s="61">
        <v>3.9410327959875242</v>
      </c>
      <c r="G118" s="61">
        <v>2.6373058490403167</v>
      </c>
      <c r="H118" s="61">
        <v>3.0998195273590361</v>
      </c>
      <c r="I118" s="61">
        <v>21.714925724003464</v>
      </c>
      <c r="J118" s="61">
        <v>7.2852310773884019</v>
      </c>
      <c r="K118" s="61">
        <v>-4.3892242256315939</v>
      </c>
      <c r="L118" s="61">
        <v>12.349093130389804</v>
      </c>
      <c r="M118" s="64">
        <v>0.24363673467960167</v>
      </c>
    </row>
    <row r="119" spans="1:13" x14ac:dyDescent="0.2">
      <c r="A119" s="56" t="s">
        <v>169</v>
      </c>
      <c r="B119" s="62" t="s">
        <v>49</v>
      </c>
      <c r="C119" s="63" t="s">
        <v>26</v>
      </c>
      <c r="D119" s="61">
        <v>-4.2091267957733436</v>
      </c>
      <c r="E119" s="61">
        <v>-77.170035388762756</v>
      </c>
      <c r="F119" s="61">
        <v>2.7762393149817783</v>
      </c>
      <c r="G119" s="61">
        <v>-0.96277816707956987</v>
      </c>
      <c r="H119" s="61">
        <v>1.7938835287967962</v>
      </c>
      <c r="I119" s="61">
        <v>72.537523640558987</v>
      </c>
      <c r="J119" s="61">
        <v>5.1325070521267762</v>
      </c>
      <c r="K119" s="61">
        <v>63.500313931319496</v>
      </c>
      <c r="L119" s="61">
        <v>8.8805939442722437</v>
      </c>
      <c r="M119" s="64">
        <v>0.24361003630312347</v>
      </c>
    </row>
    <row r="120" spans="1:13" x14ac:dyDescent="0.2">
      <c r="A120" s="56" t="s">
        <v>169</v>
      </c>
      <c r="B120" s="62" t="s">
        <v>50</v>
      </c>
      <c r="C120" s="63" t="s">
        <v>26</v>
      </c>
      <c r="D120" s="61">
        <v>-1.8644062212969104</v>
      </c>
      <c r="E120" s="61">
        <v>-74.881683998606633</v>
      </c>
      <c r="F120" s="61">
        <v>2.5310134980263523</v>
      </c>
      <c r="G120" s="61">
        <v>1.9248759017820305</v>
      </c>
      <c r="H120" s="61">
        <v>1.9747012640068531</v>
      </c>
      <c r="I120" s="61">
        <v>13.405251117371009</v>
      </c>
      <c r="J120" s="61">
        <v>3.8206324417475663</v>
      </c>
      <c r="K120" s="61">
        <v>-9.7600815590626055</v>
      </c>
      <c r="L120" s="61">
        <v>7.9931203340160035</v>
      </c>
      <c r="M120" s="64">
        <v>0.24364695257677291</v>
      </c>
    </row>
    <row r="121" spans="1:13" x14ac:dyDescent="0.2">
      <c r="A121" s="98" t="s">
        <v>197</v>
      </c>
      <c r="B121" s="65" t="s">
        <v>128</v>
      </c>
      <c r="C121" s="63" t="s">
        <v>26</v>
      </c>
      <c r="D121" s="66">
        <v>14.2</v>
      </c>
      <c r="E121" s="66">
        <v>-7</v>
      </c>
      <c r="F121" s="66">
        <v>9.5</v>
      </c>
      <c r="G121" s="66">
        <v>1.2</v>
      </c>
      <c r="H121" s="66">
        <v>7.1</v>
      </c>
      <c r="I121" s="66">
        <v>0</v>
      </c>
      <c r="J121" s="66">
        <v>15</v>
      </c>
      <c r="K121" s="66">
        <v>15</v>
      </c>
      <c r="L121" s="66">
        <v>18</v>
      </c>
      <c r="M121" s="64" t="s">
        <v>161</v>
      </c>
    </row>
    <row r="122" spans="1:13" x14ac:dyDescent="0.2">
      <c r="A122" s="3" t="s">
        <v>168</v>
      </c>
      <c r="B122" s="4" t="s">
        <v>29</v>
      </c>
      <c r="C122" s="36" t="s">
        <v>26</v>
      </c>
      <c r="D122" s="10">
        <v>-11.131130311259341</v>
      </c>
      <c r="E122" s="10">
        <v>-9.2191874933034192</v>
      </c>
      <c r="F122" s="10">
        <v>3.984831367191263</v>
      </c>
      <c r="G122" s="10">
        <v>-2.3043775934095123</v>
      </c>
      <c r="H122" s="10">
        <v>3.1572505972944085</v>
      </c>
      <c r="I122" s="61">
        <v>36.828668892985306</v>
      </c>
      <c r="J122" s="10">
        <v>7.4506123741094852</v>
      </c>
      <c r="K122" s="61">
        <v>110.67166213685198</v>
      </c>
      <c r="L122" s="10">
        <v>12.686143251337574</v>
      </c>
      <c r="M122" s="35">
        <v>0.19518412551321973</v>
      </c>
    </row>
    <row r="123" spans="1:13" x14ac:dyDescent="0.2">
      <c r="A123" s="3" t="s">
        <v>168</v>
      </c>
      <c r="B123" s="4" t="s">
        <v>32</v>
      </c>
      <c r="C123" s="36" t="s">
        <v>26</v>
      </c>
      <c r="D123" s="10">
        <v>-9.2744822971502217</v>
      </c>
      <c r="E123" s="10">
        <v>-9.4113731753386887</v>
      </c>
      <c r="F123" s="10">
        <v>7.0062839009993869</v>
      </c>
      <c r="G123" s="10">
        <v>0.91027015258760002</v>
      </c>
      <c r="H123" s="10">
        <v>5.4534153190224997</v>
      </c>
      <c r="I123" s="10">
        <v>22.382227321759984</v>
      </c>
      <c r="J123" s="10">
        <v>10.762151120553105</v>
      </c>
      <c r="K123" s="10">
        <v>23.931130785248556</v>
      </c>
      <c r="L123" s="10">
        <v>19.453773562643139</v>
      </c>
      <c r="M123" s="35">
        <v>0.19652596613850279</v>
      </c>
    </row>
    <row r="124" spans="1:13" x14ac:dyDescent="0.2">
      <c r="A124" s="3" t="s">
        <v>169</v>
      </c>
      <c r="B124" s="4" t="s">
        <v>44</v>
      </c>
      <c r="C124" s="36" t="s">
        <v>26</v>
      </c>
      <c r="D124" s="10">
        <v>-5.7</v>
      </c>
      <c r="E124" s="10">
        <v>-8.9</v>
      </c>
      <c r="F124" s="10">
        <v>2.4084131915709217</v>
      </c>
      <c r="G124" s="10">
        <v>1.8</v>
      </c>
      <c r="H124" s="10">
        <v>1.7221234424972076</v>
      </c>
      <c r="I124" s="89">
        <v>15.9</v>
      </c>
      <c r="J124" s="10">
        <v>3.4894747011842364</v>
      </c>
      <c r="K124" s="10">
        <v>16.100000000000001</v>
      </c>
      <c r="L124" s="10">
        <v>7.9083323627652709</v>
      </c>
      <c r="M124" s="35">
        <v>0.19788527607184894</v>
      </c>
    </row>
    <row r="125" spans="1:13" x14ac:dyDescent="0.2">
      <c r="A125" s="3" t="s">
        <v>169</v>
      </c>
      <c r="B125" s="4" t="s">
        <v>53</v>
      </c>
      <c r="C125" s="36" t="s">
        <v>26</v>
      </c>
      <c r="D125" s="10">
        <v>-5.0999999999999996</v>
      </c>
      <c r="E125" s="10">
        <v>-11.1</v>
      </c>
      <c r="F125" s="10">
        <v>2.4609589228910016</v>
      </c>
      <c r="G125" s="10">
        <v>1.1000000000000001</v>
      </c>
      <c r="H125" s="10">
        <v>1.7881393548950029</v>
      </c>
      <c r="I125" s="89">
        <v>38.700000000000003</v>
      </c>
      <c r="J125" s="10">
        <v>3.8909032131616832</v>
      </c>
      <c r="K125" s="10">
        <v>-28.7</v>
      </c>
      <c r="L125" s="10">
        <v>7.866394117256724</v>
      </c>
      <c r="M125" s="35">
        <v>0.19974954789120256</v>
      </c>
    </row>
    <row r="126" spans="1:13" x14ac:dyDescent="0.2">
      <c r="A126" s="3"/>
      <c r="B126" s="3"/>
      <c r="C126" s="16"/>
      <c r="D126" s="5"/>
      <c r="E126" s="5"/>
      <c r="F126" s="5"/>
      <c r="G126" s="5"/>
      <c r="H126" s="5"/>
      <c r="I126" s="5"/>
      <c r="J126" s="5"/>
      <c r="K126" s="5"/>
      <c r="L126" s="5"/>
      <c r="M126" s="11"/>
    </row>
    <row r="127" spans="1:13" ht="16" thickBot="1" x14ac:dyDescent="0.25">
      <c r="A127" s="24"/>
      <c r="B127" s="24"/>
      <c r="C127" s="38"/>
      <c r="D127" s="30"/>
      <c r="E127" s="30"/>
      <c r="F127" s="30"/>
      <c r="G127" s="30"/>
      <c r="H127" s="30"/>
      <c r="I127" s="30"/>
      <c r="J127" s="30"/>
      <c r="K127" s="30"/>
      <c r="L127" s="30"/>
      <c r="M127" s="11"/>
    </row>
    <row r="128" spans="1:13" ht="20" customHeight="1" thickTop="1" thickBot="1" x14ac:dyDescent="0.25">
      <c r="A128" s="1" t="s">
        <v>172</v>
      </c>
      <c r="B128" s="28" t="s">
        <v>167</v>
      </c>
      <c r="C128" s="38"/>
      <c r="D128" s="28" t="s">
        <v>170</v>
      </c>
      <c r="E128" s="28" t="s">
        <v>166</v>
      </c>
      <c r="F128" s="151" t="s">
        <v>259</v>
      </c>
      <c r="G128" s="28" t="s">
        <v>57</v>
      </c>
      <c r="H128" s="151" t="s">
        <v>259</v>
      </c>
      <c r="I128" s="28" t="s">
        <v>58</v>
      </c>
      <c r="J128" s="151" t="s">
        <v>259</v>
      </c>
      <c r="K128" s="28" t="s">
        <v>59</v>
      </c>
      <c r="L128" s="151" t="s">
        <v>259</v>
      </c>
      <c r="M128" s="11"/>
    </row>
    <row r="129" spans="1:13" ht="16" thickTop="1" x14ac:dyDescent="0.2">
      <c r="A129" s="18" t="s">
        <v>169</v>
      </c>
      <c r="B129" s="23">
        <v>9</v>
      </c>
      <c r="C129" s="23"/>
      <c r="D129" s="20">
        <v>-7.5666666666666664</v>
      </c>
      <c r="E129" s="20">
        <v>-8.986842067101307</v>
      </c>
      <c r="F129" s="20">
        <v>1.5240900381684968</v>
      </c>
      <c r="G129" s="20">
        <v>1.8333333333333337</v>
      </c>
      <c r="H129" s="20">
        <v>0.48240361731645365</v>
      </c>
      <c r="I129" s="101" t="s">
        <v>203</v>
      </c>
      <c r="J129" s="101" t="s">
        <v>203</v>
      </c>
      <c r="K129" s="20">
        <v>7.1529980207263248</v>
      </c>
      <c r="L129" s="20">
        <v>11.682543147391636</v>
      </c>
      <c r="M129" s="11"/>
    </row>
    <row r="130" spans="1:13" x14ac:dyDescent="0.2">
      <c r="A130" s="18" t="s">
        <v>168</v>
      </c>
      <c r="B130" s="23">
        <v>17</v>
      </c>
      <c r="C130" s="23"/>
      <c r="D130" s="20">
        <v>-8.9320022371327585</v>
      </c>
      <c r="E130" s="20">
        <v>-8.0296191235735694</v>
      </c>
      <c r="F130" s="20">
        <v>2.4842539756594193</v>
      </c>
      <c r="G130" s="20">
        <v>0.21731632712959148</v>
      </c>
      <c r="H130" s="20">
        <v>1.2203217686548478</v>
      </c>
      <c r="I130" s="20">
        <v>6.2498221848616984</v>
      </c>
      <c r="J130" s="20">
        <v>4.9119722521776081</v>
      </c>
      <c r="K130" s="20">
        <v>15.980267843263007</v>
      </c>
      <c r="L130" s="20">
        <v>7.995278674770117</v>
      </c>
      <c r="M130" s="11"/>
    </row>
    <row r="131" spans="1:13" x14ac:dyDescent="0.2">
      <c r="A131" s="100" t="s">
        <v>199</v>
      </c>
      <c r="B131" s="23">
        <v>8</v>
      </c>
      <c r="C131" s="23"/>
      <c r="D131" s="20">
        <v>-10.45</v>
      </c>
      <c r="E131" s="20">
        <v>-10.334463653829888</v>
      </c>
      <c r="F131" s="20">
        <v>5.0361818214633054</v>
      </c>
      <c r="G131" s="20">
        <v>3.75</v>
      </c>
      <c r="H131" s="20">
        <v>3.6070173952721549</v>
      </c>
      <c r="I131" s="23">
        <v>2.5</v>
      </c>
      <c r="J131" s="20">
        <v>1.4364369183532439</v>
      </c>
      <c r="K131" s="20">
        <v>6.625</v>
      </c>
      <c r="L131" s="20">
        <v>11.440884159764176</v>
      </c>
      <c r="M131" s="11"/>
    </row>
    <row r="132" spans="1:13" x14ac:dyDescent="0.2">
      <c r="A132" s="18" t="s">
        <v>196</v>
      </c>
      <c r="B132" s="23">
        <v>13</v>
      </c>
      <c r="C132" s="23"/>
      <c r="D132" s="20">
        <v>-9.9615384615384635</v>
      </c>
      <c r="E132" s="20">
        <v>-9.7522102963918371</v>
      </c>
      <c r="F132" s="20">
        <v>3.4098129461890103</v>
      </c>
      <c r="G132" s="20">
        <v>2.4099999999999997</v>
      </c>
      <c r="H132" s="20">
        <v>3.121646446633215</v>
      </c>
      <c r="I132" s="20">
        <v>4.4250000000000007</v>
      </c>
      <c r="J132" s="20">
        <v>7.9738045080960793</v>
      </c>
      <c r="K132" s="20">
        <v>4.5400000000000009</v>
      </c>
      <c r="L132" s="20">
        <v>11.903051824781507</v>
      </c>
      <c r="M132" s="11"/>
    </row>
    <row r="133" spans="1:13" x14ac:dyDescent="0.2">
      <c r="A133" s="18" t="s">
        <v>200</v>
      </c>
      <c r="B133" s="23">
        <v>4</v>
      </c>
      <c r="C133" s="23"/>
      <c r="D133" s="23">
        <v>-9.5500000000000007</v>
      </c>
      <c r="E133" s="20">
        <v>-5.3000000000000007</v>
      </c>
      <c r="F133" s="20">
        <v>6.2131600655383066</v>
      </c>
      <c r="G133" s="20">
        <v>1.1500000000000001</v>
      </c>
      <c r="H133" s="20">
        <v>4.5005386714629321</v>
      </c>
      <c r="I133" s="20">
        <v>0.67499999999999982</v>
      </c>
      <c r="J133" s="20">
        <v>11.625350958859981</v>
      </c>
      <c r="K133" s="20">
        <v>15.25</v>
      </c>
      <c r="L133" s="20">
        <v>16.125</v>
      </c>
      <c r="M133" s="11"/>
    </row>
    <row r="134" spans="1:13" ht="18" customHeight="1" thickBot="1" x14ac:dyDescent="0.25">
      <c r="A134" s="67"/>
      <c r="B134" s="52" t="s">
        <v>167</v>
      </c>
      <c r="C134" s="75"/>
      <c r="D134" s="52" t="s">
        <v>170</v>
      </c>
      <c r="E134" s="52" t="s">
        <v>166</v>
      </c>
      <c r="F134" s="53" t="s">
        <v>171</v>
      </c>
      <c r="G134" s="52" t="s">
        <v>57</v>
      </c>
      <c r="H134" s="53" t="s">
        <v>171</v>
      </c>
      <c r="I134" s="52" t="s">
        <v>58</v>
      </c>
      <c r="J134" s="53" t="s">
        <v>171</v>
      </c>
      <c r="K134" s="52" t="s">
        <v>59</v>
      </c>
      <c r="L134" s="53" t="s">
        <v>171</v>
      </c>
      <c r="M134" s="11"/>
    </row>
    <row r="135" spans="1:13" ht="16" thickTop="1" x14ac:dyDescent="0.2">
      <c r="A135" s="18" t="s">
        <v>192</v>
      </c>
      <c r="B135" s="23">
        <v>1</v>
      </c>
      <c r="C135" s="16"/>
      <c r="D135" s="20">
        <v>-14.6</v>
      </c>
      <c r="E135" s="20">
        <v>-14.3</v>
      </c>
      <c r="F135" s="20">
        <v>5</v>
      </c>
      <c r="G135" s="20">
        <v>4</v>
      </c>
      <c r="H135" s="20">
        <v>6</v>
      </c>
      <c r="I135" s="20">
        <v>-6</v>
      </c>
      <c r="J135" s="20">
        <v>8</v>
      </c>
      <c r="K135" s="20">
        <v>-20</v>
      </c>
      <c r="L135" s="20">
        <v>11</v>
      </c>
      <c r="M135" s="11"/>
    </row>
    <row r="136" spans="1:13" x14ac:dyDescent="0.2">
      <c r="A136" s="99" t="s">
        <v>197</v>
      </c>
      <c r="B136" s="6">
        <v>1</v>
      </c>
      <c r="C136" s="8"/>
      <c r="D136" s="74">
        <v>-17.100000000000001</v>
      </c>
      <c r="E136" s="74">
        <v>-12.6</v>
      </c>
      <c r="F136" s="74">
        <v>4.0999999999999996</v>
      </c>
      <c r="G136" s="74">
        <v>3.9</v>
      </c>
      <c r="H136" s="74">
        <v>5.3</v>
      </c>
      <c r="I136" s="74">
        <v>7.2</v>
      </c>
      <c r="J136" s="74">
        <v>9.9</v>
      </c>
      <c r="K136" s="74">
        <v>10.8</v>
      </c>
      <c r="L136" s="74">
        <v>8.3000000000000007</v>
      </c>
      <c r="M136" s="11"/>
    </row>
    <row r="137" spans="1:13" x14ac:dyDescent="0.2">
      <c r="A137" s="18" t="s">
        <v>194</v>
      </c>
      <c r="B137" s="23">
        <v>1</v>
      </c>
      <c r="C137" s="3"/>
      <c r="D137" s="23">
        <v>-14</v>
      </c>
      <c r="E137" s="23">
        <v>-12</v>
      </c>
      <c r="F137" s="23">
        <v>5.7</v>
      </c>
      <c r="G137" s="23" t="s">
        <v>165</v>
      </c>
      <c r="H137" s="23" t="s">
        <v>165</v>
      </c>
      <c r="I137" s="23">
        <v>8.8000000000000007</v>
      </c>
      <c r="J137" s="20">
        <v>7.5</v>
      </c>
      <c r="K137" s="20">
        <v>11</v>
      </c>
      <c r="L137" s="20">
        <v>12</v>
      </c>
      <c r="M137" s="11"/>
    </row>
    <row r="138" spans="1:13" x14ac:dyDescent="0.2">
      <c r="A138" s="21" t="s">
        <v>194</v>
      </c>
      <c r="B138" s="6">
        <v>1</v>
      </c>
      <c r="C138" s="6"/>
      <c r="D138" s="73">
        <v>-24</v>
      </c>
      <c r="E138" s="6">
        <v>-15</v>
      </c>
      <c r="F138" s="6">
        <v>5.0999999999999996</v>
      </c>
      <c r="G138" s="6" t="s">
        <v>165</v>
      </c>
      <c r="H138" s="6" t="s">
        <v>165</v>
      </c>
      <c r="I138" s="6">
        <v>5.7</v>
      </c>
      <c r="J138" s="6">
        <v>5.9</v>
      </c>
      <c r="K138" s="74">
        <v>15</v>
      </c>
      <c r="L138" s="74">
        <v>11</v>
      </c>
      <c r="M138" s="11"/>
    </row>
    <row r="139" spans="1:13" ht="16" thickBot="1" x14ac:dyDescent="0.25">
      <c r="A139" s="18" t="s">
        <v>198</v>
      </c>
      <c r="B139" s="23">
        <v>2</v>
      </c>
      <c r="C139" s="16"/>
      <c r="D139" s="72">
        <v>-19</v>
      </c>
      <c r="E139" s="20">
        <v>-13.5</v>
      </c>
      <c r="F139" s="20">
        <v>4.2426406871192848</v>
      </c>
      <c r="G139" s="20" t="s">
        <v>165</v>
      </c>
      <c r="H139" s="20" t="s">
        <v>165</v>
      </c>
      <c r="I139" s="20">
        <v>7.25</v>
      </c>
      <c r="J139" s="20">
        <v>4.3840620433565975</v>
      </c>
      <c r="K139" s="20">
        <v>13</v>
      </c>
      <c r="L139" s="20">
        <v>5.6568542494923806</v>
      </c>
      <c r="M139" s="11"/>
    </row>
    <row r="140" spans="1:13" ht="19" customHeight="1" thickBot="1" x14ac:dyDescent="0.25">
      <c r="A140" s="44"/>
      <c r="B140" s="45" t="s">
        <v>167</v>
      </c>
      <c r="C140" s="46"/>
      <c r="D140" s="45" t="s">
        <v>3</v>
      </c>
      <c r="E140" s="45" t="s">
        <v>4</v>
      </c>
      <c r="F140" s="45" t="s">
        <v>259</v>
      </c>
      <c r="G140" s="45" t="s">
        <v>5</v>
      </c>
      <c r="H140" s="45" t="s">
        <v>259</v>
      </c>
      <c r="I140" s="45" t="s">
        <v>6</v>
      </c>
      <c r="J140" s="45" t="s">
        <v>259</v>
      </c>
      <c r="K140" s="45" t="s">
        <v>7</v>
      </c>
      <c r="L140" s="47" t="s">
        <v>259</v>
      </c>
      <c r="M140" s="11"/>
    </row>
    <row r="141" spans="1:13" ht="17" thickTop="1" thickBot="1" x14ac:dyDescent="0.25">
      <c r="A141" s="48" t="s">
        <v>202</v>
      </c>
      <c r="B141" s="49">
        <v>55</v>
      </c>
      <c r="C141" s="49"/>
      <c r="D141" s="50">
        <v>-9.8000000000000007</v>
      </c>
      <c r="E141" s="50">
        <v>-9.1</v>
      </c>
      <c r="F141" s="50">
        <v>1.3012403959816794</v>
      </c>
      <c r="G141" s="50">
        <v>1.7</v>
      </c>
      <c r="H141" s="50">
        <v>0.90159968042352734</v>
      </c>
      <c r="I141" s="50">
        <v>4.4000000000000004</v>
      </c>
      <c r="J141" s="50">
        <v>2.7503041498411682</v>
      </c>
      <c r="K141" s="50">
        <v>7.6</v>
      </c>
      <c r="L141" s="51">
        <v>4.1633253096144243</v>
      </c>
      <c r="M141" s="11"/>
    </row>
    <row r="142" spans="1:13" x14ac:dyDescent="0.2">
      <c r="A142" s="3"/>
      <c r="B142" s="3"/>
      <c r="C142" s="16"/>
      <c r="D142" s="5"/>
      <c r="E142" s="5"/>
      <c r="F142" s="5"/>
      <c r="G142" s="5"/>
      <c r="H142" s="5"/>
      <c r="I142" s="5"/>
      <c r="J142" s="5"/>
      <c r="K142" s="5"/>
      <c r="L142" s="5"/>
      <c r="M142" s="11"/>
    </row>
    <row r="143" spans="1:13" ht="32" customHeight="1" thickBot="1" x14ac:dyDescent="0.25">
      <c r="A143" s="24"/>
      <c r="B143" s="1" t="s">
        <v>0</v>
      </c>
      <c r="C143" s="2" t="s">
        <v>1</v>
      </c>
      <c r="D143" s="26" t="s">
        <v>56</v>
      </c>
      <c r="E143" s="27" t="s">
        <v>4</v>
      </c>
      <c r="F143" s="28" t="s">
        <v>160</v>
      </c>
      <c r="G143" s="28" t="s">
        <v>57</v>
      </c>
      <c r="H143" s="28" t="s">
        <v>160</v>
      </c>
      <c r="I143" s="28" t="s">
        <v>58</v>
      </c>
      <c r="J143" s="28" t="s">
        <v>160</v>
      </c>
      <c r="K143" s="28" t="s">
        <v>59</v>
      </c>
      <c r="L143" s="28" t="s">
        <v>160</v>
      </c>
      <c r="M143" s="25" t="s">
        <v>159</v>
      </c>
    </row>
    <row r="144" spans="1:13" ht="16" thickTop="1" x14ac:dyDescent="0.2">
      <c r="A144" s="18" t="s">
        <v>158</v>
      </c>
      <c r="B144" s="3"/>
      <c r="C144" s="16"/>
      <c r="D144" s="5"/>
      <c r="E144" s="5"/>
      <c r="F144" s="5"/>
      <c r="G144" s="5"/>
      <c r="H144" s="5"/>
      <c r="I144" s="5"/>
      <c r="J144" s="5"/>
      <c r="K144" s="5"/>
      <c r="L144" s="5"/>
      <c r="M144" s="16"/>
    </row>
    <row r="145" spans="1:13" x14ac:dyDescent="0.2">
      <c r="A145" s="6" t="s">
        <v>182</v>
      </c>
      <c r="B145" s="7"/>
      <c r="C145" s="8"/>
      <c r="D145" s="22"/>
      <c r="E145" s="22"/>
      <c r="F145" s="22"/>
      <c r="G145" s="22"/>
      <c r="H145" s="22"/>
      <c r="I145" s="22"/>
      <c r="J145" s="22"/>
      <c r="K145" s="22"/>
      <c r="L145" s="22"/>
      <c r="M145" s="8"/>
    </row>
    <row r="146" spans="1:13" x14ac:dyDescent="0.2">
      <c r="A146" s="3" t="s">
        <v>185</v>
      </c>
      <c r="B146" s="4" t="s">
        <v>2</v>
      </c>
      <c r="C146" s="16" t="s">
        <v>8</v>
      </c>
      <c r="D146" s="5">
        <v>-36.6</v>
      </c>
      <c r="E146" s="5">
        <v>-32.9</v>
      </c>
      <c r="F146" s="5">
        <v>7</v>
      </c>
      <c r="G146" s="5">
        <v>5.7404786986126055</v>
      </c>
      <c r="H146" s="5">
        <v>3.8</v>
      </c>
      <c r="I146" s="5">
        <v>4.139449784279492</v>
      </c>
      <c r="J146" s="5">
        <v>7.2</v>
      </c>
      <c r="K146" s="5">
        <v>4.2292418238609741</v>
      </c>
      <c r="L146" s="5">
        <v>10.3</v>
      </c>
      <c r="M146" s="16">
        <v>0.193</v>
      </c>
    </row>
    <row r="147" spans="1:13" x14ac:dyDescent="0.2">
      <c r="A147" s="3" t="s">
        <v>185</v>
      </c>
      <c r="B147" s="4" t="s">
        <v>9</v>
      </c>
      <c r="C147" s="16" t="s">
        <v>8</v>
      </c>
      <c r="D147" s="5">
        <v>-33.9</v>
      </c>
      <c r="E147" s="5">
        <v>-30.3</v>
      </c>
      <c r="F147" s="5">
        <v>7</v>
      </c>
      <c r="G147" s="5">
        <v>5.7404622220147417</v>
      </c>
      <c r="H147" s="5">
        <v>5.4</v>
      </c>
      <c r="I147" s="5">
        <v>-4.1394497843905143</v>
      </c>
      <c r="J147" s="5">
        <v>9.6</v>
      </c>
      <c r="K147" s="5">
        <v>-21.146298551877329</v>
      </c>
      <c r="L147" s="5">
        <v>13.3</v>
      </c>
      <c r="M147" s="16">
        <v>0.1938</v>
      </c>
    </row>
    <row r="148" spans="1:13" x14ac:dyDescent="0.2">
      <c r="A148" s="3" t="s">
        <v>185</v>
      </c>
      <c r="B148" s="4" t="s">
        <v>129</v>
      </c>
      <c r="C148" s="16" t="s">
        <v>8</v>
      </c>
      <c r="D148" s="5">
        <v>-29.7</v>
      </c>
      <c r="E148" s="5">
        <v>-27</v>
      </c>
      <c r="F148" s="5">
        <v>8</v>
      </c>
      <c r="G148" s="5">
        <v>0</v>
      </c>
      <c r="H148" s="5">
        <v>4.5</v>
      </c>
      <c r="I148" s="5">
        <v>-8.2789338388122857</v>
      </c>
      <c r="J148" s="5">
        <v>8.1999999999999993</v>
      </c>
      <c r="K148" s="5">
        <v>-25.375665582472173</v>
      </c>
      <c r="L148" s="5">
        <v>10.9</v>
      </c>
      <c r="M148" s="16">
        <v>0.19289999999999999</v>
      </c>
    </row>
    <row r="149" spans="1:13" x14ac:dyDescent="0.2">
      <c r="A149" s="3" t="s">
        <v>185</v>
      </c>
      <c r="B149" s="4" t="s">
        <v>9</v>
      </c>
      <c r="C149" s="16" t="s">
        <v>8</v>
      </c>
      <c r="D149" s="5">
        <v>-32</v>
      </c>
      <c r="E149" s="5">
        <v>-28.7</v>
      </c>
      <c r="F149" s="5">
        <v>7.1</v>
      </c>
      <c r="G149" s="5">
        <v>2.8702311110073708</v>
      </c>
      <c r="H149" s="5">
        <v>5.4</v>
      </c>
      <c r="I149" s="5">
        <v>0</v>
      </c>
      <c r="J149" s="5">
        <v>9.8000000000000007</v>
      </c>
      <c r="K149" s="5">
        <v>-12.68794011277663</v>
      </c>
      <c r="L149" s="5">
        <v>13.2</v>
      </c>
      <c r="M149" s="35" t="s">
        <v>161</v>
      </c>
    </row>
    <row r="150" spans="1:13" ht="17" customHeight="1" x14ac:dyDescent="0.2">
      <c r="A150" s="3" t="s">
        <v>196</v>
      </c>
      <c r="B150" s="4" t="s">
        <v>9</v>
      </c>
      <c r="C150" s="16" t="s">
        <v>8</v>
      </c>
      <c r="D150" s="5">
        <v>-21.8</v>
      </c>
      <c r="E150" s="5">
        <v>-23.6</v>
      </c>
      <c r="F150" s="5">
        <v>1.5</v>
      </c>
      <c r="G150" s="5">
        <v>-1.8</v>
      </c>
      <c r="H150" s="5">
        <v>15.4</v>
      </c>
      <c r="I150" s="5">
        <v>14.2</v>
      </c>
      <c r="J150" s="5">
        <v>19.899999999999999</v>
      </c>
      <c r="K150" s="5">
        <v>14.1</v>
      </c>
      <c r="L150" s="5">
        <v>32.5</v>
      </c>
      <c r="M150" s="16">
        <v>0.19789999999999999</v>
      </c>
    </row>
    <row r="151" spans="1:13" x14ac:dyDescent="0.2">
      <c r="A151" s="76" t="s">
        <v>190</v>
      </c>
      <c r="B151" s="77" t="s">
        <v>9</v>
      </c>
      <c r="C151" s="78" t="s">
        <v>8</v>
      </c>
      <c r="D151" s="79">
        <v>-30</v>
      </c>
      <c r="E151" s="79">
        <v>-24.945199783021899</v>
      </c>
      <c r="F151" s="79">
        <v>6</v>
      </c>
      <c r="G151" s="79">
        <f>((0.3484/0.348399)-1)*1000000</f>
        <v>2.8702723027240751</v>
      </c>
      <c r="H151" s="79">
        <f>0.000001/0.348407*1000000</f>
        <v>2.8702063965419748</v>
      </c>
      <c r="I151" s="79">
        <f>((0.24158/0.241578)-1)*1000000</f>
        <v>8.2788995687810285</v>
      </c>
      <c r="J151" s="79">
        <f>0.000002/0.241578*1000000</f>
        <v>8.2788995686693312</v>
      </c>
      <c r="K151" s="79">
        <f>((0.236446/0.236447)-1)*1000000</f>
        <v>-4.2292775971342067</v>
      </c>
      <c r="L151" s="79">
        <f>0.000002/0.236442*1000000</f>
        <v>8.4587340658597014</v>
      </c>
      <c r="M151" s="78">
        <v>0.19500000000000001</v>
      </c>
    </row>
    <row r="152" spans="1:13" x14ac:dyDescent="0.2">
      <c r="A152" s="42" t="s">
        <v>191</v>
      </c>
      <c r="B152" s="92" t="s">
        <v>9</v>
      </c>
      <c r="C152" s="16" t="s">
        <v>8</v>
      </c>
      <c r="D152" s="5">
        <v>-40</v>
      </c>
      <c r="E152" s="5">
        <v>-36.9</v>
      </c>
      <c r="F152" s="5">
        <v>4</v>
      </c>
      <c r="G152" s="5">
        <v>13.202676584223028</v>
      </c>
      <c r="H152" s="5">
        <v>5</v>
      </c>
      <c r="I152" s="5">
        <v>30.217695730971883</v>
      </c>
      <c r="J152" s="5">
        <v>8</v>
      </c>
      <c r="K152" s="5">
        <v>26.221310397422926</v>
      </c>
      <c r="L152" s="5">
        <v>11</v>
      </c>
      <c r="M152" s="16">
        <v>0.19470000000000001</v>
      </c>
    </row>
    <row r="153" spans="1:13" x14ac:dyDescent="0.2">
      <c r="A153" s="3" t="s">
        <v>199</v>
      </c>
      <c r="B153" s="4" t="s">
        <v>9</v>
      </c>
      <c r="C153" s="16" t="s">
        <v>8</v>
      </c>
      <c r="D153" s="5">
        <v>-30</v>
      </c>
      <c r="E153" s="5">
        <v>-31</v>
      </c>
      <c r="F153" s="5">
        <v>5</v>
      </c>
      <c r="G153" s="5">
        <v>2</v>
      </c>
      <c r="H153" s="5">
        <v>9</v>
      </c>
      <c r="I153" s="5">
        <v>9</v>
      </c>
      <c r="J153" s="5">
        <v>4</v>
      </c>
      <c r="K153" s="5">
        <v>8</v>
      </c>
      <c r="L153" s="5">
        <v>24</v>
      </c>
      <c r="M153" s="16">
        <v>0.19589999999999999</v>
      </c>
    </row>
    <row r="154" spans="1:13" x14ac:dyDescent="0.2">
      <c r="A154" s="3" t="s">
        <v>199</v>
      </c>
      <c r="B154" s="4" t="s">
        <v>9</v>
      </c>
      <c r="C154" s="16" t="s">
        <v>8</v>
      </c>
      <c r="D154" s="5">
        <v>-30</v>
      </c>
      <c r="E154" s="5">
        <v>-31.440848434205471</v>
      </c>
      <c r="F154" s="5">
        <v>6</v>
      </c>
      <c r="G154" s="5">
        <v>5</v>
      </c>
      <c r="H154" s="5">
        <v>6</v>
      </c>
      <c r="I154" s="5">
        <v>4</v>
      </c>
      <c r="J154" s="5">
        <v>7</v>
      </c>
      <c r="K154" s="5">
        <v>-6</v>
      </c>
      <c r="L154" s="5">
        <v>24</v>
      </c>
      <c r="M154" s="16">
        <v>0.1961</v>
      </c>
    </row>
    <row r="155" spans="1:13" x14ac:dyDescent="0.2">
      <c r="A155" s="3" t="s">
        <v>199</v>
      </c>
      <c r="B155" s="4" t="s">
        <v>9</v>
      </c>
      <c r="C155" s="16" t="s">
        <v>8</v>
      </c>
      <c r="D155" s="5">
        <v>-33</v>
      </c>
      <c r="E155" s="5">
        <v>-33</v>
      </c>
      <c r="F155" s="5">
        <v>8</v>
      </c>
      <c r="G155" s="5">
        <v>8</v>
      </c>
      <c r="H155" s="5">
        <v>13</v>
      </c>
      <c r="I155" s="5">
        <v>16</v>
      </c>
      <c r="J155" s="5">
        <v>15</v>
      </c>
      <c r="K155" s="5">
        <v>11</v>
      </c>
      <c r="L155" s="5">
        <v>31</v>
      </c>
      <c r="M155" s="16">
        <v>0.1948</v>
      </c>
    </row>
    <row r="156" spans="1:13" x14ac:dyDescent="0.2">
      <c r="A156" s="3" t="s">
        <v>193</v>
      </c>
      <c r="B156" s="4" t="s">
        <v>2</v>
      </c>
      <c r="C156" s="16" t="s">
        <v>8</v>
      </c>
      <c r="D156" s="5">
        <v>-32</v>
      </c>
      <c r="E156" s="5">
        <v>-31</v>
      </c>
      <c r="F156" s="5">
        <v>7.5</v>
      </c>
      <c r="G156" s="5">
        <v>-1.1000000000000001</v>
      </c>
      <c r="H156" s="5">
        <v>16</v>
      </c>
      <c r="I156" s="5">
        <v>19</v>
      </c>
      <c r="J156" s="5">
        <v>16</v>
      </c>
      <c r="K156" s="5">
        <v>27</v>
      </c>
      <c r="L156" s="5">
        <v>26</v>
      </c>
      <c r="M156" s="16">
        <v>0.19500000000000001</v>
      </c>
    </row>
    <row r="157" spans="1:13" x14ac:dyDescent="0.2">
      <c r="A157" s="3" t="s">
        <v>169</v>
      </c>
      <c r="B157" s="3" t="s">
        <v>2</v>
      </c>
      <c r="C157" s="16" t="s">
        <v>8</v>
      </c>
      <c r="D157" s="5">
        <v>-22.983051075287086</v>
      </c>
      <c r="E157" s="5">
        <v>-21.76799607778166</v>
      </c>
      <c r="F157" s="10">
        <v>2.9777180684972198</v>
      </c>
      <c r="G157" s="10">
        <v>2.9747368222032833</v>
      </c>
      <c r="H157" s="10">
        <v>2.0005310448406259</v>
      </c>
      <c r="I157" s="89">
        <v>11.524190246525734</v>
      </c>
      <c r="J157" s="10">
        <v>4.4291271154928831</v>
      </c>
      <c r="K157" s="10">
        <v>-24.923282191169349</v>
      </c>
      <c r="L157" s="10">
        <v>9.0928406947843801</v>
      </c>
      <c r="M157" s="35">
        <v>0.19503019783647896</v>
      </c>
    </row>
    <row r="158" spans="1:13" x14ac:dyDescent="0.2">
      <c r="A158" s="3" t="s">
        <v>169</v>
      </c>
      <c r="B158" s="3" t="s">
        <v>55</v>
      </c>
      <c r="C158" s="16" t="s">
        <v>8</v>
      </c>
      <c r="D158" s="5">
        <v>-27.379109096004051</v>
      </c>
      <c r="E158" s="5">
        <v>-20.493127471432572</v>
      </c>
      <c r="F158" s="10">
        <v>3.3280524730880545</v>
      </c>
      <c r="G158" s="10">
        <v>1.0049169942849545</v>
      </c>
      <c r="H158" s="10">
        <v>2.5717063337539239</v>
      </c>
      <c r="I158" s="89">
        <v>18.114399410906756</v>
      </c>
      <c r="J158" s="10">
        <v>5.4639339380583607</v>
      </c>
      <c r="K158" s="10">
        <v>-4.5618316680817728</v>
      </c>
      <c r="L158" s="10">
        <v>9.8539013223554957</v>
      </c>
      <c r="M158" s="35">
        <v>0.19131615701956273</v>
      </c>
    </row>
    <row r="159" spans="1:13" x14ac:dyDescent="0.2">
      <c r="A159" s="3"/>
      <c r="B159" s="7"/>
      <c r="C159" s="8"/>
      <c r="D159" s="22"/>
      <c r="E159" s="22"/>
      <c r="F159" s="22"/>
      <c r="G159" s="22"/>
      <c r="H159" s="22"/>
      <c r="I159" s="22"/>
      <c r="J159" s="22"/>
      <c r="K159" s="22"/>
      <c r="L159" s="22"/>
      <c r="M159" s="11"/>
    </row>
    <row r="160" spans="1:13" ht="18" customHeight="1" thickBot="1" x14ac:dyDescent="0.25">
      <c r="A160" s="1" t="s">
        <v>183</v>
      </c>
      <c r="B160" s="28" t="s">
        <v>167</v>
      </c>
      <c r="C160" s="38"/>
      <c r="D160" s="28" t="s">
        <v>170</v>
      </c>
      <c r="E160" s="28" t="s">
        <v>166</v>
      </c>
      <c r="F160" s="2" t="s">
        <v>259</v>
      </c>
      <c r="G160" s="28" t="s">
        <v>57</v>
      </c>
      <c r="H160" s="2" t="s">
        <v>259</v>
      </c>
      <c r="I160" s="28" t="s">
        <v>58</v>
      </c>
      <c r="J160" s="2" t="s">
        <v>259</v>
      </c>
      <c r="K160" s="28" t="s">
        <v>59</v>
      </c>
      <c r="L160" s="2" t="s">
        <v>259</v>
      </c>
      <c r="M160" s="11"/>
    </row>
    <row r="161" spans="1:13" ht="16" thickTop="1" x14ac:dyDescent="0.2">
      <c r="A161" s="18" t="s">
        <v>188</v>
      </c>
      <c r="B161" s="23">
        <v>3</v>
      </c>
      <c r="C161" s="23"/>
      <c r="D161" s="20">
        <v>-31</v>
      </c>
      <c r="E161" s="20">
        <v>-31.813616144735153</v>
      </c>
      <c r="F161" s="104">
        <v>1.9292729387152148</v>
      </c>
      <c r="G161" s="20">
        <v>5</v>
      </c>
      <c r="H161" s="104">
        <v>5.5079215680690305</v>
      </c>
      <c r="I161" s="20">
        <v>9.6666666666666661</v>
      </c>
      <c r="J161" s="104">
        <v>11.066724899445186</v>
      </c>
      <c r="K161" s="20">
        <v>4.333333333333333</v>
      </c>
      <c r="L161" s="104">
        <v>16.659207664231815</v>
      </c>
      <c r="M161" s="11"/>
    </row>
    <row r="162" spans="1:13" x14ac:dyDescent="0.2">
      <c r="A162" s="114"/>
      <c r="B162" s="114"/>
      <c r="C162" s="116"/>
      <c r="D162" s="117"/>
      <c r="E162" s="117"/>
      <c r="F162" s="152"/>
      <c r="G162" s="117"/>
      <c r="H162" s="152"/>
      <c r="I162" s="117"/>
      <c r="J162" s="117"/>
      <c r="K162" s="117"/>
      <c r="L162" s="117"/>
      <c r="M162" s="11"/>
    </row>
    <row r="163" spans="1:13" ht="16" thickBot="1" x14ac:dyDescent="0.25">
      <c r="B163" s="3"/>
      <c r="C163" s="16"/>
      <c r="D163" s="5"/>
      <c r="E163" s="5"/>
      <c r="F163" s="5"/>
      <c r="G163" s="5"/>
      <c r="H163" s="5"/>
      <c r="I163" s="5"/>
      <c r="J163" s="5"/>
      <c r="K163" s="5"/>
      <c r="L163" s="5"/>
      <c r="M163" s="11"/>
    </row>
    <row r="164" spans="1:13" ht="17" thickBot="1" x14ac:dyDescent="0.25">
      <c r="A164" s="44"/>
      <c r="B164" s="45" t="s">
        <v>167</v>
      </c>
      <c r="C164" s="46"/>
      <c r="D164" s="45" t="s">
        <v>3</v>
      </c>
      <c r="E164" s="45" t="s">
        <v>4</v>
      </c>
      <c r="F164" s="45" t="s">
        <v>259</v>
      </c>
      <c r="G164" s="45" t="s">
        <v>5</v>
      </c>
      <c r="H164" s="45" t="s">
        <v>259</v>
      </c>
      <c r="I164" s="45" t="s">
        <v>6</v>
      </c>
      <c r="J164" s="45" t="s">
        <v>259</v>
      </c>
      <c r="K164" s="45" t="s">
        <v>7</v>
      </c>
      <c r="L164" s="47" t="s">
        <v>259</v>
      </c>
    </row>
    <row r="165" spans="1:13" ht="17" thickTop="1" thickBot="1" x14ac:dyDescent="0.25">
      <c r="A165" s="48" t="s">
        <v>174</v>
      </c>
      <c r="B165" s="49">
        <v>12</v>
      </c>
      <c r="C165" s="49"/>
      <c r="D165" s="50">
        <v>-30.780180014274265</v>
      </c>
      <c r="E165" s="50">
        <v>-29.008497665284974</v>
      </c>
      <c r="F165" s="50">
        <v>3.2438027249175887</v>
      </c>
      <c r="G165" s="50">
        <v>3.6361252026954989</v>
      </c>
      <c r="H165" s="50">
        <v>2.7861137030554128</v>
      </c>
      <c r="I165" s="50">
        <v>8.4138761892048581</v>
      </c>
      <c r="J165" s="50">
        <v>8.3331976464063491</v>
      </c>
      <c r="K165" s="50">
        <v>-0.3453721570911128</v>
      </c>
      <c r="L165" s="51">
        <v>12.147379009284597</v>
      </c>
      <c r="M165" s="11"/>
    </row>
    <row r="166" spans="1:13" x14ac:dyDescent="0.2">
      <c r="B166" s="3"/>
      <c r="C166" s="16"/>
      <c r="D166" s="5"/>
      <c r="E166" s="5"/>
      <c r="F166" s="5"/>
      <c r="G166" s="5"/>
      <c r="H166" s="5"/>
      <c r="I166" s="5"/>
      <c r="J166" s="5"/>
      <c r="K166" s="5"/>
      <c r="L166" s="5"/>
      <c r="M166" s="11"/>
    </row>
    <row r="167" spans="1:13" ht="33" thickBot="1" x14ac:dyDescent="0.25">
      <c r="A167" s="6" t="s">
        <v>175</v>
      </c>
      <c r="B167" s="1" t="s">
        <v>0</v>
      </c>
      <c r="C167" s="2" t="s">
        <v>1</v>
      </c>
      <c r="D167" s="26" t="s">
        <v>56</v>
      </c>
      <c r="E167" s="27" t="s">
        <v>4</v>
      </c>
      <c r="F167" s="28" t="s">
        <v>160</v>
      </c>
      <c r="G167" s="28" t="s">
        <v>57</v>
      </c>
      <c r="H167" s="28" t="s">
        <v>160</v>
      </c>
      <c r="I167" s="28" t="s">
        <v>58</v>
      </c>
      <c r="J167" s="28" t="s">
        <v>160</v>
      </c>
      <c r="K167" s="28" t="s">
        <v>59</v>
      </c>
      <c r="L167" s="28" t="s">
        <v>160</v>
      </c>
      <c r="M167" s="25" t="s">
        <v>159</v>
      </c>
    </row>
    <row r="168" spans="1:13" ht="16" thickTop="1" x14ac:dyDescent="0.2">
      <c r="A168" s="42" t="s">
        <v>191</v>
      </c>
      <c r="B168" s="4" t="s">
        <v>130</v>
      </c>
      <c r="C168" s="16" t="s">
        <v>131</v>
      </c>
      <c r="D168" s="5">
        <v>-7</v>
      </c>
      <c r="E168" s="5">
        <v>-17.2</v>
      </c>
      <c r="F168" s="5">
        <v>4</v>
      </c>
      <c r="G168" s="5">
        <v>-12.054617751000585</v>
      </c>
      <c r="H168" s="5">
        <v>4</v>
      </c>
      <c r="I168" s="5">
        <v>7.8648797108282764</v>
      </c>
      <c r="J168" s="5">
        <v>6</v>
      </c>
      <c r="K168" s="5">
        <v>18.185747533649987</v>
      </c>
      <c r="L168" s="5">
        <v>10</v>
      </c>
      <c r="M168" s="16">
        <v>0.2024</v>
      </c>
    </row>
    <row r="169" spans="1:13" x14ac:dyDescent="0.2">
      <c r="A169" s="42" t="s">
        <v>191</v>
      </c>
      <c r="B169" s="4" t="s">
        <v>132</v>
      </c>
      <c r="C169" s="16" t="s">
        <v>133</v>
      </c>
      <c r="D169" s="5">
        <v>-34</v>
      </c>
      <c r="E169" s="5">
        <v>-34.9</v>
      </c>
      <c r="F169" s="5">
        <v>5</v>
      </c>
      <c r="G169" s="5">
        <v>1.7220882502222423</v>
      </c>
      <c r="H169" s="5">
        <v>5</v>
      </c>
      <c r="I169" s="5">
        <v>21.938874982918577</v>
      </c>
      <c r="J169" s="5">
        <v>8</v>
      </c>
      <c r="K169" s="5">
        <v>39.754889957333006</v>
      </c>
      <c r="L169" s="5">
        <v>11</v>
      </c>
      <c r="M169" s="16">
        <v>0.1963</v>
      </c>
    </row>
    <row r="170" spans="1:13" ht="14" customHeight="1" x14ac:dyDescent="0.2">
      <c r="A170" s="3"/>
      <c r="B170" s="3"/>
      <c r="C170" s="16"/>
      <c r="D170" s="5"/>
      <c r="E170" s="5"/>
      <c r="F170" s="5"/>
      <c r="G170" s="5"/>
      <c r="H170" s="5"/>
      <c r="I170" s="5"/>
      <c r="J170" s="5"/>
      <c r="K170" s="5"/>
      <c r="L170" s="5"/>
      <c r="M170" s="11"/>
    </row>
    <row r="171" spans="1:13" x14ac:dyDescent="0.2">
      <c r="A171" s="6" t="s">
        <v>134</v>
      </c>
      <c r="B171" s="7"/>
      <c r="C171" s="8"/>
      <c r="D171" s="22"/>
      <c r="E171" s="22"/>
      <c r="F171" s="22"/>
      <c r="G171" s="22"/>
      <c r="H171" s="22"/>
      <c r="I171" s="22"/>
      <c r="J171" s="22"/>
      <c r="K171" s="22"/>
      <c r="L171" s="22"/>
      <c r="M171" s="8"/>
    </row>
    <row r="172" spans="1:13" x14ac:dyDescent="0.2">
      <c r="A172" s="42" t="s">
        <v>191</v>
      </c>
      <c r="B172" s="3" t="s">
        <v>135</v>
      </c>
      <c r="C172" s="16" t="s">
        <v>136</v>
      </c>
      <c r="D172" s="5">
        <v>-42</v>
      </c>
      <c r="E172" s="5">
        <v>-42.2</v>
      </c>
      <c r="F172" s="5">
        <v>7</v>
      </c>
      <c r="G172" s="5">
        <v>2.58</v>
      </c>
      <c r="H172" s="5">
        <v>7</v>
      </c>
      <c r="I172" s="5">
        <v>25.66</v>
      </c>
      <c r="J172" s="5">
        <v>12</v>
      </c>
      <c r="K172" s="5">
        <v>42.29</v>
      </c>
      <c r="L172" s="5">
        <v>17</v>
      </c>
      <c r="M172" s="16">
        <v>0.19620000000000001</v>
      </c>
    </row>
    <row r="173" spans="1:13" ht="18" customHeight="1" x14ac:dyDescent="0.2">
      <c r="A173" s="42" t="s">
        <v>191</v>
      </c>
      <c r="B173" s="3" t="s">
        <v>137</v>
      </c>
      <c r="C173" s="16" t="s">
        <v>136</v>
      </c>
      <c r="D173" s="5">
        <v>-45</v>
      </c>
      <c r="E173" s="5">
        <v>-44.4</v>
      </c>
      <c r="F173" s="5">
        <v>7</v>
      </c>
      <c r="G173" s="5">
        <v>8.0299999999999994</v>
      </c>
      <c r="H173" s="5">
        <v>7</v>
      </c>
      <c r="I173" s="5">
        <v>50.5</v>
      </c>
      <c r="J173" s="5">
        <v>13</v>
      </c>
      <c r="K173" s="5">
        <v>88.81</v>
      </c>
      <c r="L173" s="5">
        <v>18</v>
      </c>
      <c r="M173" s="16">
        <v>0.1953</v>
      </c>
    </row>
    <row r="174" spans="1:13" x14ac:dyDescent="0.2">
      <c r="A174" s="98" t="s">
        <v>197</v>
      </c>
      <c r="B174" s="3" t="s">
        <v>137</v>
      </c>
      <c r="C174" s="16" t="s">
        <v>136</v>
      </c>
      <c r="D174" s="32">
        <v>-14.6</v>
      </c>
      <c r="E174" s="33">
        <v>-14.6</v>
      </c>
      <c r="F174" s="32">
        <v>4.9000000000000004</v>
      </c>
      <c r="G174" s="32">
        <v>-0.1</v>
      </c>
      <c r="H174" s="32">
        <v>2.2999999999999998</v>
      </c>
      <c r="I174" s="32">
        <v>0.4</v>
      </c>
      <c r="J174" s="32">
        <v>2.1</v>
      </c>
      <c r="K174" s="32">
        <v>3.7</v>
      </c>
      <c r="L174" s="32">
        <v>4.7</v>
      </c>
      <c r="M174" s="35" t="s">
        <v>161</v>
      </c>
    </row>
    <row r="175" spans="1:13" x14ac:dyDescent="0.2">
      <c r="A175" s="42" t="s">
        <v>191</v>
      </c>
      <c r="B175" s="3" t="s">
        <v>138</v>
      </c>
      <c r="C175" s="16" t="s">
        <v>136</v>
      </c>
      <c r="D175" s="5">
        <v>-38</v>
      </c>
      <c r="E175" s="5">
        <v>-38.5</v>
      </c>
      <c r="F175" s="5">
        <v>8</v>
      </c>
      <c r="G175" s="5">
        <v>4.8899999999999997</v>
      </c>
      <c r="H175" s="5">
        <v>8</v>
      </c>
      <c r="I175" s="5">
        <v>28.56</v>
      </c>
      <c r="J175" s="5">
        <v>15</v>
      </c>
      <c r="K175" s="5">
        <v>29.18</v>
      </c>
      <c r="L175" s="5">
        <v>19</v>
      </c>
      <c r="M175" s="16">
        <v>0.19620000000000001</v>
      </c>
    </row>
    <row r="176" spans="1:13" x14ac:dyDescent="0.2">
      <c r="A176" s="3" t="s">
        <v>194</v>
      </c>
      <c r="B176" s="3" t="s">
        <v>138</v>
      </c>
      <c r="C176" s="16" t="s">
        <v>136</v>
      </c>
      <c r="D176" s="5">
        <v>-21</v>
      </c>
      <c r="E176" s="5">
        <v>-21</v>
      </c>
      <c r="F176" s="5">
        <v>3</v>
      </c>
      <c r="G176" s="5">
        <v>5.8</v>
      </c>
      <c r="H176" s="5">
        <v>3.6</v>
      </c>
      <c r="I176" s="5">
        <v>2</v>
      </c>
      <c r="J176" s="5">
        <v>4.8</v>
      </c>
      <c r="K176" s="5">
        <v>-2.1</v>
      </c>
      <c r="L176" s="5">
        <v>8.9</v>
      </c>
      <c r="M176" s="5" t="str">
        <f>"0.20"</f>
        <v>0.20</v>
      </c>
    </row>
    <row r="177" spans="1:13" x14ac:dyDescent="0.2">
      <c r="A177" s="76" t="s">
        <v>190</v>
      </c>
      <c r="B177" s="76" t="s">
        <v>139</v>
      </c>
      <c r="C177" s="78" t="s">
        <v>136</v>
      </c>
      <c r="D177" s="79">
        <v>-26</v>
      </c>
      <c r="E177" s="79">
        <v>-22.549275580763251</v>
      </c>
      <c r="F177" s="79">
        <v>5</v>
      </c>
      <c r="G177" s="79">
        <f>((0.3484/0.348399)-1)*1000000</f>
        <v>2.8702723027240751</v>
      </c>
      <c r="H177" s="79">
        <f>0.000001/0.348407*1000000</f>
        <v>2.8702063965419748</v>
      </c>
      <c r="I177" s="79">
        <f>((0.241584/0.241578)-1)*1000000</f>
        <v>24.836698706121041</v>
      </c>
      <c r="J177" s="79">
        <f>0.000002/0.241578*1000000</f>
        <v>8.2788995686693312</v>
      </c>
      <c r="K177" s="79">
        <f>((0.236456/0.236447)-1)*1000000</f>
        <v>38.063498373874793</v>
      </c>
      <c r="L177" s="79">
        <f>0.000002/0.236442*1000000</f>
        <v>8.4587340658597014</v>
      </c>
      <c r="M177" s="78">
        <v>0.19359999999999999</v>
      </c>
    </row>
    <row r="178" spans="1:13" x14ac:dyDescent="0.2">
      <c r="A178" s="3" t="s">
        <v>187</v>
      </c>
      <c r="B178" s="3" t="s">
        <v>139</v>
      </c>
      <c r="C178" s="16" t="s">
        <v>136</v>
      </c>
      <c r="D178" s="5">
        <v>-31</v>
      </c>
      <c r="E178" s="5">
        <v>-31</v>
      </c>
      <c r="F178" s="5">
        <v>7.4</v>
      </c>
      <c r="G178" s="5">
        <v>2.1</v>
      </c>
      <c r="H178" s="5">
        <v>16</v>
      </c>
      <c r="I178" s="5">
        <v>23</v>
      </c>
      <c r="J178" s="5">
        <v>13</v>
      </c>
      <c r="K178" s="5">
        <v>24</v>
      </c>
      <c r="L178" s="5">
        <v>24</v>
      </c>
      <c r="M178" s="16">
        <v>0.19700000000000001</v>
      </c>
    </row>
    <row r="179" spans="1:13" x14ac:dyDescent="0.2">
      <c r="A179" s="98" t="s">
        <v>197</v>
      </c>
      <c r="B179" s="17" t="s">
        <v>140</v>
      </c>
      <c r="C179" s="16" t="s">
        <v>136</v>
      </c>
      <c r="D179" s="32">
        <v>-26.8</v>
      </c>
      <c r="E179" s="33">
        <v>-21.8</v>
      </c>
      <c r="F179" s="32">
        <v>1.4</v>
      </c>
      <c r="G179" s="32">
        <v>6.5</v>
      </c>
      <c r="H179" s="32">
        <v>1.3</v>
      </c>
      <c r="I179" s="32">
        <v>20.9</v>
      </c>
      <c r="J179" s="32">
        <v>1.2</v>
      </c>
      <c r="K179" s="32">
        <v>24.9</v>
      </c>
      <c r="L179" s="32">
        <v>3.8</v>
      </c>
      <c r="M179" s="35" t="s">
        <v>161</v>
      </c>
    </row>
    <row r="180" spans="1:13" x14ac:dyDescent="0.2">
      <c r="A180" s="3"/>
      <c r="B180" s="3"/>
      <c r="C180" s="16"/>
      <c r="D180" s="5"/>
      <c r="E180" s="5"/>
      <c r="F180" s="5"/>
      <c r="G180" s="5"/>
      <c r="H180" s="5"/>
      <c r="I180" s="5"/>
      <c r="J180" s="5"/>
      <c r="K180" s="5"/>
      <c r="L180" s="5"/>
      <c r="M180" s="11"/>
    </row>
    <row r="181" spans="1:13" x14ac:dyDescent="0.2">
      <c r="A181" s="6" t="s">
        <v>141</v>
      </c>
      <c r="B181" s="7"/>
      <c r="C181" s="8"/>
      <c r="D181" s="22"/>
      <c r="E181" s="22"/>
      <c r="F181" s="22"/>
      <c r="G181" s="22"/>
      <c r="H181" s="22"/>
      <c r="I181" s="22"/>
      <c r="J181" s="22"/>
      <c r="K181" s="22"/>
      <c r="L181" s="22"/>
      <c r="M181" s="8"/>
    </row>
    <row r="182" spans="1:13" x14ac:dyDescent="0.2">
      <c r="A182" s="98" t="s">
        <v>197</v>
      </c>
      <c r="B182" s="17" t="s">
        <v>142</v>
      </c>
      <c r="C182" s="16" t="s">
        <v>143</v>
      </c>
      <c r="D182" s="32">
        <v>-15.2</v>
      </c>
      <c r="E182" s="33">
        <v>-14.2</v>
      </c>
      <c r="F182" s="32">
        <v>1.2</v>
      </c>
      <c r="G182" s="32">
        <v>5.9</v>
      </c>
      <c r="H182" s="32">
        <v>1.9</v>
      </c>
      <c r="I182" s="32">
        <v>9.3000000000000007</v>
      </c>
      <c r="J182" s="32">
        <v>2.2000000000000002</v>
      </c>
      <c r="K182" s="32">
        <v>10.9</v>
      </c>
      <c r="L182" s="32">
        <v>5</v>
      </c>
      <c r="M182" s="35" t="s">
        <v>161</v>
      </c>
    </row>
    <row r="183" spans="1:13" x14ac:dyDescent="0.2">
      <c r="A183" s="3" t="s">
        <v>194</v>
      </c>
      <c r="B183" s="3" t="s">
        <v>144</v>
      </c>
      <c r="C183" s="16" t="s">
        <v>143</v>
      </c>
      <c r="D183" s="5">
        <v>-34</v>
      </c>
      <c r="E183" s="5">
        <v>-34</v>
      </c>
      <c r="F183" s="5">
        <v>4</v>
      </c>
      <c r="G183" s="79">
        <v>19</v>
      </c>
      <c r="H183" s="5">
        <v>27</v>
      </c>
      <c r="I183" s="5">
        <v>22</v>
      </c>
      <c r="J183" s="5">
        <v>4.5999999999999996</v>
      </c>
      <c r="K183" s="5">
        <v>27</v>
      </c>
      <c r="L183" s="5">
        <v>7.4</v>
      </c>
      <c r="M183" s="16">
        <v>0.19700000000000001</v>
      </c>
    </row>
    <row r="184" spans="1:13" x14ac:dyDescent="0.2">
      <c r="A184" s="76" t="s">
        <v>193</v>
      </c>
      <c r="B184" s="77" t="s">
        <v>145</v>
      </c>
      <c r="C184" s="78" t="s">
        <v>143</v>
      </c>
      <c r="D184" s="80">
        <v>-5.6</v>
      </c>
      <c r="E184" s="80"/>
      <c r="F184" s="80">
        <v>5.0999999999999996</v>
      </c>
      <c r="G184" s="80">
        <v>-6.7</v>
      </c>
      <c r="H184" s="80">
        <v>48</v>
      </c>
      <c r="I184" s="80">
        <v>0.8</v>
      </c>
      <c r="J184" s="80">
        <v>5.9</v>
      </c>
      <c r="K184" s="80">
        <v>4.3</v>
      </c>
      <c r="L184" s="80">
        <v>11</v>
      </c>
      <c r="M184" s="78">
        <v>0.17399999999999999</v>
      </c>
    </row>
    <row r="185" spans="1:13" x14ac:dyDescent="0.2">
      <c r="A185" s="76" t="s">
        <v>194</v>
      </c>
      <c r="B185" s="76" t="s">
        <v>146</v>
      </c>
      <c r="C185" s="78" t="s">
        <v>147</v>
      </c>
      <c r="D185" s="79">
        <v>-35</v>
      </c>
      <c r="E185" s="79"/>
      <c r="F185" s="79">
        <v>4.8</v>
      </c>
      <c r="G185" s="79">
        <v>3.7</v>
      </c>
      <c r="H185" s="79">
        <v>20</v>
      </c>
      <c r="I185" s="79">
        <v>21</v>
      </c>
      <c r="J185" s="79">
        <v>5.6</v>
      </c>
      <c r="K185" s="79">
        <v>26</v>
      </c>
      <c r="L185" s="79">
        <v>10</v>
      </c>
      <c r="M185" s="78">
        <v>0.21</v>
      </c>
    </row>
    <row r="186" spans="1:13" x14ac:dyDescent="0.2">
      <c r="A186" s="3"/>
      <c r="B186" s="3"/>
      <c r="C186" s="16"/>
      <c r="D186" s="5"/>
      <c r="E186" s="5"/>
      <c r="F186" s="5"/>
      <c r="G186" s="5"/>
      <c r="H186" s="5"/>
      <c r="I186" s="5"/>
      <c r="J186" s="5"/>
      <c r="K186" s="5"/>
      <c r="L186" s="5"/>
      <c r="M186" s="11"/>
    </row>
    <row r="187" spans="1:13" x14ac:dyDescent="0.2">
      <c r="A187" s="6" t="s">
        <v>148</v>
      </c>
      <c r="B187" s="7"/>
      <c r="C187" s="8"/>
      <c r="D187" s="22"/>
      <c r="E187" s="22"/>
      <c r="F187" s="22"/>
      <c r="G187" s="22"/>
      <c r="H187" s="22"/>
      <c r="I187" s="22"/>
      <c r="J187" s="22"/>
      <c r="K187" s="22"/>
      <c r="L187" s="22"/>
      <c r="M187" s="8"/>
    </row>
    <row r="188" spans="1:13" x14ac:dyDescent="0.2">
      <c r="A188" s="98" t="s">
        <v>197</v>
      </c>
      <c r="B188" s="31" t="s">
        <v>149</v>
      </c>
      <c r="C188" s="16" t="s">
        <v>150</v>
      </c>
      <c r="D188" s="32">
        <v>-37</v>
      </c>
      <c r="E188" s="33">
        <v>-36.4</v>
      </c>
      <c r="F188" s="32">
        <v>11</v>
      </c>
      <c r="G188" s="32">
        <v>3.1</v>
      </c>
      <c r="H188" s="32">
        <v>3.8</v>
      </c>
      <c r="I188" s="32">
        <v>28</v>
      </c>
      <c r="J188" s="32">
        <v>10</v>
      </c>
      <c r="K188" s="32">
        <v>60.6</v>
      </c>
      <c r="L188" s="32">
        <v>2.2000000000000002</v>
      </c>
      <c r="M188" s="35" t="s">
        <v>161</v>
      </c>
    </row>
    <row r="189" spans="1:13" x14ac:dyDescent="0.2">
      <c r="A189" s="3" t="s">
        <v>186</v>
      </c>
      <c r="B189" s="17" t="s">
        <v>151</v>
      </c>
      <c r="C189" s="16" t="s">
        <v>150</v>
      </c>
      <c r="D189" s="32">
        <v>-28</v>
      </c>
      <c r="E189" s="33">
        <v>-30</v>
      </c>
      <c r="F189" s="32">
        <v>3.8</v>
      </c>
      <c r="G189" s="86">
        <v>16</v>
      </c>
      <c r="H189" s="32">
        <v>15</v>
      </c>
      <c r="I189" s="32">
        <v>18</v>
      </c>
      <c r="J189" s="32">
        <v>5.4</v>
      </c>
      <c r="K189" s="32">
        <v>26</v>
      </c>
      <c r="L189" s="32">
        <v>9.5</v>
      </c>
      <c r="M189" s="16">
        <v>0.19500000000000001</v>
      </c>
    </row>
    <row r="190" spans="1:13" x14ac:dyDescent="0.2">
      <c r="A190" s="3"/>
      <c r="B190" s="3"/>
      <c r="C190" s="16"/>
      <c r="D190" s="5"/>
      <c r="E190" s="5"/>
      <c r="F190" s="5"/>
      <c r="G190" s="5"/>
      <c r="H190" s="5"/>
      <c r="I190" s="5"/>
      <c r="J190" s="5"/>
      <c r="K190" s="5"/>
      <c r="L190" s="5"/>
      <c r="M190" s="16"/>
    </row>
    <row r="191" spans="1:13" x14ac:dyDescent="0.2">
      <c r="A191" s="6" t="s">
        <v>19</v>
      </c>
      <c r="B191" s="7"/>
      <c r="C191" s="8"/>
      <c r="D191" s="22"/>
      <c r="E191" s="22"/>
      <c r="F191" s="22"/>
      <c r="G191" s="22"/>
      <c r="H191" s="22"/>
      <c r="I191" s="22"/>
      <c r="J191" s="22"/>
      <c r="K191" s="22"/>
      <c r="L191" s="22"/>
      <c r="M191" s="8"/>
    </row>
    <row r="192" spans="1:13" x14ac:dyDescent="0.2">
      <c r="A192" s="42" t="s">
        <v>191</v>
      </c>
      <c r="B192" s="3" t="s">
        <v>176</v>
      </c>
      <c r="C192" s="16" t="s">
        <v>152</v>
      </c>
      <c r="D192" s="5">
        <v>-28</v>
      </c>
      <c r="E192" s="10">
        <v>-28.5</v>
      </c>
      <c r="F192" s="5">
        <v>12</v>
      </c>
      <c r="G192" s="5">
        <v>-25.3</v>
      </c>
      <c r="H192" s="5">
        <v>13</v>
      </c>
      <c r="I192" s="5">
        <v>4.1399999999999997</v>
      </c>
      <c r="J192" s="5">
        <v>20</v>
      </c>
      <c r="K192" s="5">
        <v>1.268</v>
      </c>
      <c r="L192" s="5">
        <v>28</v>
      </c>
      <c r="M192" s="16">
        <v>0.1968</v>
      </c>
    </row>
    <row r="193" spans="1:13" x14ac:dyDescent="0.2">
      <c r="A193" s="3"/>
      <c r="B193" s="3"/>
      <c r="C193" s="16"/>
      <c r="D193" s="5"/>
      <c r="E193" s="5"/>
      <c r="F193" s="5"/>
      <c r="G193" s="5"/>
      <c r="H193" s="5"/>
      <c r="I193" s="5"/>
      <c r="J193" s="5"/>
      <c r="K193" s="5"/>
      <c r="L193" s="5"/>
      <c r="M193" s="11"/>
    </row>
    <row r="194" spans="1:13" ht="18" customHeight="1" x14ac:dyDescent="0.2">
      <c r="A194" s="6" t="s">
        <v>163</v>
      </c>
      <c r="B194" s="7"/>
      <c r="C194" s="8"/>
      <c r="D194" s="22"/>
      <c r="E194" s="22"/>
      <c r="F194" s="22"/>
      <c r="G194" s="22"/>
      <c r="H194" s="22"/>
      <c r="I194" s="22"/>
      <c r="J194" s="22"/>
      <c r="K194" s="22"/>
      <c r="L194" s="22"/>
      <c r="M194" s="8"/>
    </row>
    <row r="195" spans="1:13" x14ac:dyDescent="0.2">
      <c r="A195" s="76" t="s">
        <v>195</v>
      </c>
      <c r="B195" s="81" t="s">
        <v>164</v>
      </c>
      <c r="C195" s="78" t="s">
        <v>163</v>
      </c>
      <c r="D195" s="82">
        <v>-18</v>
      </c>
      <c r="E195" s="82" t="str">
        <f>"--"</f>
        <v>--</v>
      </c>
      <c r="F195" s="79" t="str">
        <f>"--"</f>
        <v>--</v>
      </c>
      <c r="G195" s="79">
        <v>-4.9000000000000004</v>
      </c>
      <c r="H195" s="79">
        <v>16</v>
      </c>
      <c r="I195" s="79">
        <v>3.2</v>
      </c>
      <c r="J195" s="79">
        <v>5.9</v>
      </c>
      <c r="K195" s="79">
        <v>8.6999999999999993</v>
      </c>
      <c r="L195" s="79">
        <v>11</v>
      </c>
      <c r="M195" s="78">
        <v>0.14799999999999999</v>
      </c>
    </row>
    <row r="196" spans="1:13" x14ac:dyDescent="0.2">
      <c r="A196" s="98" t="s">
        <v>197</v>
      </c>
      <c r="B196" s="9" t="s">
        <v>164</v>
      </c>
      <c r="C196" s="16" t="s">
        <v>163</v>
      </c>
      <c r="D196" s="39">
        <v>-15.8</v>
      </c>
      <c r="E196" s="39">
        <v>-12.4</v>
      </c>
      <c r="F196" s="5">
        <v>1.9</v>
      </c>
      <c r="G196" s="5">
        <v>-0.4</v>
      </c>
      <c r="H196" s="5">
        <v>3.7</v>
      </c>
      <c r="I196" s="5">
        <v>5.3</v>
      </c>
      <c r="J196" s="5">
        <v>6.9</v>
      </c>
      <c r="K196" s="5">
        <v>0</v>
      </c>
      <c r="L196" s="5">
        <v>4.4000000000000004</v>
      </c>
      <c r="M196" s="35" t="s">
        <v>161</v>
      </c>
    </row>
    <row r="197" spans="1:13" ht="16" thickBot="1" x14ac:dyDescent="0.25">
      <c r="A197" s="3"/>
      <c r="B197" s="3"/>
      <c r="C197" s="16"/>
      <c r="D197" s="5"/>
      <c r="E197" s="5"/>
      <c r="F197" s="5"/>
      <c r="G197" s="5"/>
      <c r="H197" s="5"/>
      <c r="I197" s="5"/>
      <c r="J197" s="5"/>
      <c r="K197" s="5"/>
      <c r="L197" s="5"/>
      <c r="M197" s="11"/>
    </row>
    <row r="198" spans="1:13" ht="17" thickBot="1" x14ac:dyDescent="0.25">
      <c r="A198" s="44"/>
      <c r="B198" s="45" t="s">
        <v>167</v>
      </c>
      <c r="C198" s="46"/>
      <c r="D198" s="45" t="s">
        <v>3</v>
      </c>
      <c r="E198" s="45" t="s">
        <v>4</v>
      </c>
      <c r="F198" s="45" t="s">
        <v>259</v>
      </c>
      <c r="G198" s="45" t="s">
        <v>5</v>
      </c>
      <c r="H198" s="45" t="s">
        <v>259</v>
      </c>
      <c r="I198" s="45" t="s">
        <v>6</v>
      </c>
      <c r="J198" s="45" t="s">
        <v>259</v>
      </c>
      <c r="K198" s="45" t="s">
        <v>7</v>
      </c>
      <c r="L198" s="47" t="s">
        <v>259</v>
      </c>
    </row>
    <row r="199" spans="1:13" ht="15" customHeight="1" thickTop="1" thickBot="1" x14ac:dyDescent="0.25">
      <c r="A199" s="48" t="s">
        <v>179</v>
      </c>
      <c r="B199" s="85">
        <v>15</v>
      </c>
      <c r="C199" s="49"/>
      <c r="D199" s="50">
        <v>-27.826666666666664</v>
      </c>
      <c r="E199" s="50">
        <v>-28.073333333333327</v>
      </c>
      <c r="F199" s="50">
        <v>5.8704756006458148</v>
      </c>
      <c r="G199" s="50">
        <v>0.21288234609397338</v>
      </c>
      <c r="H199" s="50">
        <v>5.8037043101506613</v>
      </c>
      <c r="I199" s="50">
        <v>17.83758364624979</v>
      </c>
      <c r="J199" s="50">
        <v>7.4011656266192762</v>
      </c>
      <c r="K199" s="50">
        <v>26.299242499398865</v>
      </c>
      <c r="L199" s="51">
        <v>13.65871864758223</v>
      </c>
    </row>
    <row r="200" spans="1:13" x14ac:dyDescent="0.2">
      <c r="A200" s="3"/>
      <c r="B200" s="3"/>
      <c r="C200" s="16"/>
      <c r="D200" s="5"/>
      <c r="E200" s="5"/>
      <c r="F200" s="5"/>
      <c r="G200" s="5"/>
      <c r="H200" s="5"/>
      <c r="I200" s="5"/>
      <c r="J200" s="5"/>
      <c r="K200" s="5"/>
      <c r="L200" s="5"/>
      <c r="M200" s="11"/>
    </row>
    <row r="201" spans="1:13" ht="33" thickBot="1" x14ac:dyDescent="0.25">
      <c r="A201" s="24"/>
      <c r="B201" s="1" t="s">
        <v>0</v>
      </c>
      <c r="C201" s="2" t="s">
        <v>1</v>
      </c>
      <c r="D201" s="26" t="s">
        <v>56</v>
      </c>
      <c r="E201" s="27" t="s">
        <v>4</v>
      </c>
      <c r="F201" s="28" t="s">
        <v>160</v>
      </c>
      <c r="G201" s="28" t="s">
        <v>57</v>
      </c>
      <c r="H201" s="28" t="s">
        <v>160</v>
      </c>
      <c r="I201" s="28" t="s">
        <v>58</v>
      </c>
      <c r="J201" s="28" t="s">
        <v>160</v>
      </c>
      <c r="K201" s="28" t="s">
        <v>59</v>
      </c>
      <c r="L201" s="28" t="s">
        <v>160</v>
      </c>
      <c r="M201" s="25" t="s">
        <v>159</v>
      </c>
    </row>
    <row r="202" spans="1:13" ht="16" thickTop="1" x14ac:dyDescent="0.2">
      <c r="A202" s="6" t="s">
        <v>178</v>
      </c>
      <c r="B202" s="7"/>
      <c r="C202" s="8"/>
      <c r="D202" s="22"/>
      <c r="E202" s="22"/>
      <c r="F202" s="22"/>
      <c r="G202" s="22"/>
      <c r="H202" s="22"/>
      <c r="I202" s="22"/>
      <c r="J202" s="22"/>
      <c r="K202" s="22"/>
      <c r="L202" s="22"/>
      <c r="M202" s="8"/>
    </row>
    <row r="203" spans="1:13" x14ac:dyDescent="0.2">
      <c r="A203" s="3" t="s">
        <v>199</v>
      </c>
      <c r="B203" s="9" t="s">
        <v>10</v>
      </c>
      <c r="C203" s="16"/>
      <c r="D203" s="5">
        <v>-9.1999999999999993</v>
      </c>
      <c r="E203" s="5">
        <v>-15.2</v>
      </c>
      <c r="F203" s="5">
        <v>7.8</v>
      </c>
      <c r="G203" s="5">
        <v>-19</v>
      </c>
      <c r="H203" s="5">
        <v>13</v>
      </c>
      <c r="I203" s="5">
        <v>-28</v>
      </c>
      <c r="J203" s="5">
        <v>15</v>
      </c>
      <c r="K203" s="5">
        <v>-47</v>
      </c>
      <c r="L203" s="5">
        <v>31</v>
      </c>
      <c r="M203" s="35">
        <v>0.19889999999999999</v>
      </c>
    </row>
    <row r="204" spans="1:13" x14ac:dyDescent="0.2">
      <c r="A204" s="3" t="s">
        <v>201</v>
      </c>
      <c r="B204" s="9" t="s">
        <v>153</v>
      </c>
      <c r="C204" s="16"/>
      <c r="D204" s="5">
        <v>6.1304883196555693</v>
      </c>
      <c r="E204" s="5">
        <v>0.19179462462659558</v>
      </c>
      <c r="F204" s="10">
        <v>20</v>
      </c>
      <c r="G204" s="10">
        <v>-25.832228288003023</v>
      </c>
      <c r="H204" s="10">
        <v>8.6109652030896147</v>
      </c>
      <c r="I204" s="10">
        <v>-24.836595896027269</v>
      </c>
      <c r="J204" s="10">
        <v>23.180811869916162</v>
      </c>
      <c r="K204" s="10">
        <v>-67.666152121947931</v>
      </c>
      <c r="L204" s="10">
        <v>38.062210568678978</v>
      </c>
      <c r="M204" s="34">
        <v>0.20200000000000001</v>
      </c>
    </row>
    <row r="205" spans="1:13" ht="16" customHeight="1" x14ac:dyDescent="0.2">
      <c r="A205" s="3" t="s">
        <v>201</v>
      </c>
      <c r="B205" s="9" t="s">
        <v>13</v>
      </c>
      <c r="C205" s="16"/>
      <c r="D205" s="5">
        <v>-32.404009689734892</v>
      </c>
      <c r="E205" s="5">
        <v>-14.738912342493471</v>
      </c>
      <c r="F205" s="10">
        <v>20</v>
      </c>
      <c r="G205" s="10">
        <v>-25.832228288003023</v>
      </c>
      <c r="H205" s="10">
        <v>8.6109652030896147</v>
      </c>
      <c r="I205" s="10">
        <v>-41.394326493526812</v>
      </c>
      <c r="J205" s="10">
        <v>23.180702205860548</v>
      </c>
      <c r="K205" s="10">
        <v>-84.582690152434907</v>
      </c>
      <c r="L205" s="10">
        <v>38.062210568678971</v>
      </c>
      <c r="M205" s="34">
        <v>0.187</v>
      </c>
    </row>
    <row r="206" spans="1:13" ht="16" customHeight="1" x14ac:dyDescent="0.2">
      <c r="A206" s="3" t="s">
        <v>201</v>
      </c>
      <c r="B206" s="9" t="s">
        <v>154</v>
      </c>
      <c r="C206" s="16"/>
      <c r="D206" s="5">
        <v>-24.521953278622277</v>
      </c>
      <c r="E206" s="5">
        <v>-16.721126814833731</v>
      </c>
      <c r="F206" s="10">
        <v>20</v>
      </c>
      <c r="G206" s="10">
        <v>-22.961980700508811</v>
      </c>
      <c r="H206" s="10">
        <v>8.610940486919981</v>
      </c>
      <c r="I206" s="10">
        <v>-33.115461194777041</v>
      </c>
      <c r="J206" s="10">
        <v>23.180757037888355</v>
      </c>
      <c r="K206" s="10">
        <v>-93.040959167733917</v>
      </c>
      <c r="L206" s="10">
        <v>38.062210568678978</v>
      </c>
      <c r="M206" s="34">
        <v>0.19600000000000001</v>
      </c>
    </row>
    <row r="207" spans="1:13" x14ac:dyDescent="0.2">
      <c r="A207" s="3" t="s">
        <v>201</v>
      </c>
      <c r="B207" s="9" t="s">
        <v>14</v>
      </c>
      <c r="C207" s="16"/>
      <c r="D207" s="5">
        <v>-23.646169233004777</v>
      </c>
      <c r="E207" s="5">
        <v>-15.241407817057073</v>
      </c>
      <c r="F207" s="10">
        <v>20</v>
      </c>
      <c r="G207" s="10">
        <v>-22.961980700508811</v>
      </c>
      <c r="H207" s="10">
        <v>8.610940486919981</v>
      </c>
      <c r="I207" s="10">
        <v>-37.254893844207437</v>
      </c>
      <c r="J207" s="10">
        <v>23.180729621929963</v>
      </c>
      <c r="K207" s="10">
        <v>-71.895286629541914</v>
      </c>
      <c r="L207" s="10">
        <v>38.062210568678971</v>
      </c>
      <c r="M207" s="34">
        <v>0.192</v>
      </c>
    </row>
    <row r="208" spans="1:13" x14ac:dyDescent="0.2">
      <c r="A208" s="3" t="s">
        <v>201</v>
      </c>
      <c r="B208" s="9" t="s">
        <v>155</v>
      </c>
      <c r="C208" s="16"/>
      <c r="D208" s="5">
        <v>0</v>
      </c>
      <c r="E208" s="5">
        <v>1.1575419913700813</v>
      </c>
      <c r="F208" s="10">
        <v>20</v>
      </c>
      <c r="G208" s="10">
        <v>-17.221485525409364</v>
      </c>
      <c r="H208" s="10">
        <v>8.6108910550063733</v>
      </c>
      <c r="I208" s="88">
        <v>-12.418297947958123</v>
      </c>
      <c r="J208" s="10">
        <v>23.180894118013384</v>
      </c>
      <c r="K208" s="10">
        <v>-33.833076060973966</v>
      </c>
      <c r="L208" s="10">
        <v>38.062210568678978</v>
      </c>
      <c r="M208" s="34">
        <v>0.19800000000000001</v>
      </c>
    </row>
    <row r="209" spans="1:13" x14ac:dyDescent="0.2">
      <c r="A209" s="3" t="s">
        <v>201</v>
      </c>
      <c r="B209" s="9" t="s">
        <v>15</v>
      </c>
      <c r="C209" s="16"/>
      <c r="D209" s="5">
        <v>-3.5031361828030683</v>
      </c>
      <c r="E209" s="5">
        <v>-2.2952662787067979</v>
      </c>
      <c r="F209" s="10">
        <v>20</v>
      </c>
      <c r="G209" s="10">
        <v>-22.961980700508811</v>
      </c>
      <c r="H209" s="10">
        <v>8.610940486919981</v>
      </c>
      <c r="I209" s="10">
        <v>-24.836595896027269</v>
      </c>
      <c r="J209" s="10">
        <v>23.180811869916162</v>
      </c>
      <c r="K209" s="10">
        <v>-54.978748599054938</v>
      </c>
      <c r="L209" s="10">
        <v>38.062210568678978</v>
      </c>
      <c r="M209" s="34">
        <v>0.19600000000000001</v>
      </c>
    </row>
    <row r="210" spans="1:13" x14ac:dyDescent="0.2">
      <c r="A210" s="3" t="s">
        <v>201</v>
      </c>
      <c r="B210" s="9" t="s">
        <v>156</v>
      </c>
      <c r="C210" s="16"/>
      <c r="D210" s="5">
        <v>0</v>
      </c>
      <c r="E210" s="5">
        <v>5.234102917750505</v>
      </c>
      <c r="F210" s="10">
        <v>20</v>
      </c>
      <c r="G210" s="10">
        <v>-20.091733112792554</v>
      </c>
      <c r="H210" s="10">
        <v>8.6109157708922339</v>
      </c>
      <c r="I210" s="10">
        <v>-12.418297947958123</v>
      </c>
      <c r="J210" s="10">
        <v>23.180894118013384</v>
      </c>
      <c r="K210" s="10">
        <v>-46.520479583866958</v>
      </c>
      <c r="L210" s="10">
        <v>38.062210568567956</v>
      </c>
      <c r="M210" s="34">
        <v>0.193</v>
      </c>
    </row>
    <row r="211" spans="1:13" x14ac:dyDescent="0.2">
      <c r="A211" s="3" t="s">
        <v>201</v>
      </c>
      <c r="B211" s="9" t="s">
        <v>157</v>
      </c>
      <c r="C211" s="16"/>
      <c r="D211" s="5">
        <v>-3.5031361828030683</v>
      </c>
      <c r="E211" s="5">
        <v>-7.5796971090724696</v>
      </c>
      <c r="F211" s="10">
        <v>20</v>
      </c>
      <c r="G211" s="10">
        <v>-20.091733112792554</v>
      </c>
      <c r="H211" s="10">
        <v>8.6109157708922339</v>
      </c>
      <c r="I211" s="10">
        <v>-16.55773059738852</v>
      </c>
      <c r="J211" s="10">
        <v>23.180866702054992</v>
      </c>
      <c r="K211" s="10">
        <v>-38.062210568678978</v>
      </c>
      <c r="L211" s="10">
        <v>38.062210568678978</v>
      </c>
      <c r="M211" s="34">
        <v>0.19900000000000001</v>
      </c>
    </row>
    <row r="212" spans="1:13" ht="16" customHeight="1" x14ac:dyDescent="0.2">
      <c r="A212" s="3" t="s">
        <v>201</v>
      </c>
      <c r="B212" s="9" t="s">
        <v>16</v>
      </c>
      <c r="C212" s="16"/>
      <c r="D212" s="5">
        <v>-14.888328776274662</v>
      </c>
      <c r="E212" s="5">
        <v>-9.7045537713613683</v>
      </c>
      <c r="F212" s="10">
        <v>20</v>
      </c>
      <c r="G212" s="10">
        <v>-22.961980700508811</v>
      </c>
      <c r="H212" s="10">
        <v>8.610940486919981</v>
      </c>
      <c r="I212" s="10">
        <v>-28.976028545457666</v>
      </c>
      <c r="J212" s="10">
        <v>23.18078445395777</v>
      </c>
      <c r="K212" s="10">
        <v>-76.124421137135911</v>
      </c>
      <c r="L212" s="10">
        <v>38.062210568567956</v>
      </c>
      <c r="M212" s="34">
        <v>0.192</v>
      </c>
    </row>
    <row r="213" spans="1:13" x14ac:dyDescent="0.2">
      <c r="A213" s="3" t="s">
        <v>201</v>
      </c>
      <c r="B213" s="9" t="s">
        <v>17</v>
      </c>
      <c r="C213" s="16"/>
      <c r="D213" s="5">
        <v>-10.509408548076138</v>
      </c>
      <c r="E213" s="5">
        <v>-9.7041619454563133</v>
      </c>
      <c r="F213" s="10">
        <v>20</v>
      </c>
      <c r="G213" s="10">
        <v>-34.442971050707705</v>
      </c>
      <c r="H213" s="10">
        <v>8.6110393524498416</v>
      </c>
      <c r="I213" s="10">
        <v>-33.115461194777041</v>
      </c>
      <c r="J213" s="10">
        <v>23.180757037888355</v>
      </c>
      <c r="K213" s="10">
        <v>-76.124421137135911</v>
      </c>
      <c r="L213" s="10">
        <v>38.062210568567956</v>
      </c>
      <c r="M213" s="34">
        <v>0.19400000000000001</v>
      </c>
    </row>
    <row r="214" spans="1:13" x14ac:dyDescent="0.2">
      <c r="A214" s="3" t="s">
        <v>201</v>
      </c>
      <c r="B214" s="9" t="s">
        <v>18</v>
      </c>
      <c r="C214" s="16"/>
      <c r="D214" s="5">
        <v>-65.683803425087291</v>
      </c>
      <c r="E214" s="5">
        <v>-11.681953129727418</v>
      </c>
      <c r="F214" s="10">
        <v>20</v>
      </c>
      <c r="G214" s="10">
        <v>-25.832228288003023</v>
      </c>
      <c r="H214" s="10">
        <v>8.6109652030896147</v>
      </c>
      <c r="I214" s="10">
        <v>-28.976028545457666</v>
      </c>
      <c r="J214" s="10">
        <v>23.18078445395777</v>
      </c>
      <c r="K214" s="10">
        <v>-71.895286629541914</v>
      </c>
      <c r="L214" s="10">
        <v>38.062210568678971</v>
      </c>
      <c r="M214" s="34">
        <v>0.16200000000000001</v>
      </c>
    </row>
    <row r="215" spans="1:13" x14ac:dyDescent="0.2">
      <c r="A215" s="76" t="s">
        <v>200</v>
      </c>
      <c r="B215" s="87" t="s">
        <v>11</v>
      </c>
      <c r="C215" s="78"/>
      <c r="D215" s="79">
        <v>1.7608568150251358</v>
      </c>
      <c r="E215" s="79">
        <v>-6.9070437033191823</v>
      </c>
      <c r="F215" s="79">
        <v>5.264872169188374</v>
      </c>
      <c r="G215" s="79">
        <v>-0.76358832712397628</v>
      </c>
      <c r="H215" s="79">
        <v>4.1557353150145069</v>
      </c>
      <c r="I215" s="79">
        <v>3.9991331743927105</v>
      </c>
      <c r="J215" s="79">
        <v>6.9892514074678305</v>
      </c>
      <c r="K215" s="79">
        <v>3.3366136344969988</v>
      </c>
      <c r="L215" s="79">
        <v>9.4469046430205452</v>
      </c>
      <c r="M215" s="78">
        <v>0.2046</v>
      </c>
    </row>
    <row r="216" spans="1:13" x14ac:dyDescent="0.2">
      <c r="A216" s="76" t="s">
        <v>200</v>
      </c>
      <c r="B216" s="87" t="s">
        <v>12</v>
      </c>
      <c r="C216" s="78"/>
      <c r="D216" s="79">
        <v>6.1367179768900826</v>
      </c>
      <c r="E216" s="79">
        <v>-14.013012878955067</v>
      </c>
      <c r="F216" s="79">
        <v>4.4747804992073847</v>
      </c>
      <c r="G216" s="79">
        <v>-0.55357719186410748</v>
      </c>
      <c r="H216" s="79">
        <v>3.37774034681925</v>
      </c>
      <c r="I216" s="79">
        <v>-9.0595517194813624</v>
      </c>
      <c r="J216" s="79">
        <v>5.9218742717619222</v>
      </c>
      <c r="K216" s="79">
        <v>-23.61699734909628</v>
      </c>
      <c r="L216" s="79">
        <v>8.0873287946900199</v>
      </c>
      <c r="M216" s="78">
        <v>0.2107</v>
      </c>
    </row>
    <row r="217" spans="1:13" ht="16" thickBot="1" x14ac:dyDescent="0.25">
      <c r="A217" s="3"/>
      <c r="B217" s="3"/>
      <c r="C217" s="16"/>
      <c r="D217" s="5"/>
      <c r="E217" s="5"/>
      <c r="F217" s="5"/>
      <c r="G217" s="5"/>
      <c r="H217" s="5"/>
      <c r="I217" s="5"/>
      <c r="J217" s="5"/>
      <c r="K217" s="5"/>
      <c r="L217" s="5"/>
      <c r="M217" s="11"/>
    </row>
    <row r="218" spans="1:13" ht="17" thickBot="1" x14ac:dyDescent="0.25">
      <c r="A218" s="43"/>
      <c r="B218" s="45" t="s">
        <v>167</v>
      </c>
      <c r="C218" s="45"/>
      <c r="D218" s="45" t="s">
        <v>3</v>
      </c>
      <c r="E218" s="45" t="s">
        <v>4</v>
      </c>
      <c r="F218" s="45" t="s">
        <v>259</v>
      </c>
      <c r="G218" s="45" t="s">
        <v>5</v>
      </c>
      <c r="H218" s="45" t="s">
        <v>259</v>
      </c>
      <c r="I218" s="45" t="s">
        <v>6</v>
      </c>
      <c r="J218" s="45" t="s">
        <v>259</v>
      </c>
      <c r="K218" s="45" t="s">
        <v>7</v>
      </c>
      <c r="L218" s="47" t="s">
        <v>259</v>
      </c>
      <c r="M218" s="11"/>
    </row>
    <row r="219" spans="1:13" ht="16" customHeight="1" thickTop="1" thickBot="1" x14ac:dyDescent="0.25">
      <c r="A219" s="48" t="s">
        <v>180</v>
      </c>
      <c r="B219" s="49">
        <v>12</v>
      </c>
      <c r="C219" s="49"/>
      <c r="D219" s="50">
        <v>-15.144121416395885</v>
      </c>
      <c r="E219" s="50">
        <v>-8.0236366395801237</v>
      </c>
      <c r="F219" s="50">
        <f>2.18*(((STDEV(E203,E204,E205,E206,E207,E208,E209,E210,E211,E212,E213,E214))/(SQRT(12))))</f>
        <v>4.6629989587463951</v>
      </c>
      <c r="G219" s="50">
        <v>-23.349377538978871</v>
      </c>
      <c r="H219" s="50">
        <f>2.18*(((STDEV(G203,G204,G205,G206,G207,G208,G209,G210,G211,G212,G213,G214))/(SQRT(12))))</f>
        <v>2.8134364806058505</v>
      </c>
      <c r="I219" s="50">
        <v>-26.824976508630243</v>
      </c>
      <c r="J219" s="50">
        <f>2.18*(((STDEV(I203,I204,I205,I206,I207,I208,I209,I210,I211,I212,I213,I214))/(SQRT(12))))</f>
        <v>5.8151477171082897</v>
      </c>
      <c r="K219" s="50">
        <v>-63.476977649003935</v>
      </c>
      <c r="L219" s="51">
        <f>2.18*(((STDEV(K203,K204,K205,K206,K207,K208,K209,K210,K211,K212,K213,K214))/(SQRT(12))))</f>
        <v>11.93218609560838</v>
      </c>
      <c r="M219" s="11"/>
    </row>
    <row r="220" spans="1:13" ht="16" customHeight="1" x14ac:dyDescent="0.2">
      <c r="A220" s="102"/>
      <c r="B220" s="102"/>
      <c r="C220" s="103"/>
      <c r="D220" s="104"/>
      <c r="E220" s="104"/>
      <c r="F220" s="104"/>
      <c r="G220" s="104"/>
      <c r="H220" s="104"/>
      <c r="I220" s="104"/>
      <c r="J220" s="104"/>
      <c r="K220" s="104"/>
      <c r="L220" s="104"/>
      <c r="M220" s="11"/>
    </row>
    <row r="221" spans="1:13" ht="16" thickBot="1" x14ac:dyDescent="0.25">
      <c r="A221" s="131" t="s">
        <v>204</v>
      </c>
      <c r="B221" s="132"/>
      <c r="C221" s="133"/>
      <c r="D221" s="134"/>
      <c r="E221" s="134"/>
      <c r="F221" s="134"/>
      <c r="G221" s="134"/>
      <c r="H221" s="134"/>
      <c r="I221" s="134"/>
      <c r="J221" s="134"/>
      <c r="K221" s="134"/>
      <c r="L221" s="134"/>
      <c r="M221" s="135"/>
    </row>
    <row r="222" spans="1:13" ht="19" customHeight="1" thickTop="1" x14ac:dyDescent="0.2">
      <c r="A222" s="130" t="s">
        <v>257</v>
      </c>
      <c r="B222" s="3"/>
      <c r="C222" s="16"/>
      <c r="D222" s="5"/>
      <c r="E222" s="5"/>
      <c r="F222" s="5"/>
      <c r="G222" s="37"/>
      <c r="H222" s="37"/>
      <c r="I222" s="37"/>
      <c r="J222" s="37"/>
      <c r="K222" s="37"/>
      <c r="L222" s="37"/>
      <c r="M222" s="37"/>
    </row>
    <row r="223" spans="1:13" ht="16" customHeight="1" thickBot="1" x14ac:dyDescent="0.25">
      <c r="A223" s="1" t="s">
        <v>256</v>
      </c>
      <c r="B223" s="1" t="s">
        <v>255</v>
      </c>
      <c r="C223" s="2"/>
      <c r="D223" s="26" t="s">
        <v>56</v>
      </c>
      <c r="E223" s="28" t="s">
        <v>160</v>
      </c>
      <c r="F223" s="5"/>
      <c r="G223" s="37"/>
      <c r="H223" s="37"/>
      <c r="I223" s="37"/>
      <c r="J223" s="37"/>
      <c r="K223" s="37"/>
      <c r="L223" s="37"/>
      <c r="M223" s="37"/>
    </row>
    <row r="224" spans="1:13" ht="16" thickTop="1" x14ac:dyDescent="0.2">
      <c r="A224" s="128" t="s">
        <v>242</v>
      </c>
      <c r="B224" s="16">
        <v>0</v>
      </c>
      <c r="C224" s="16"/>
      <c r="D224" s="5">
        <v>-3.02</v>
      </c>
      <c r="E224" s="5">
        <v>1.03</v>
      </c>
      <c r="F224" s="5"/>
      <c r="G224" s="5"/>
      <c r="H224" s="5"/>
      <c r="I224" s="5"/>
      <c r="J224" s="5"/>
      <c r="K224" s="5"/>
      <c r="L224" s="5"/>
      <c r="M224" s="37"/>
    </row>
    <row r="225" spans="1:13" x14ac:dyDescent="0.2">
      <c r="A225" s="128" t="s">
        <v>243</v>
      </c>
      <c r="B225" s="16">
        <v>0</v>
      </c>
      <c r="C225" s="16"/>
      <c r="D225" s="5">
        <v>-0.31</v>
      </c>
      <c r="E225" s="5">
        <v>1.94</v>
      </c>
      <c r="F225" s="5"/>
      <c r="G225" s="5"/>
      <c r="H225" s="5"/>
      <c r="I225" s="5"/>
      <c r="J225" s="5"/>
      <c r="K225" s="5"/>
      <c r="L225" s="5"/>
      <c r="M225" s="37"/>
    </row>
    <row r="226" spans="1:13" x14ac:dyDescent="0.2">
      <c r="A226" s="128" t="s">
        <v>244</v>
      </c>
      <c r="B226" s="16">
        <v>0</v>
      </c>
      <c r="C226" s="16"/>
      <c r="D226" s="5">
        <v>0.04</v>
      </c>
      <c r="E226" s="5">
        <v>1.81</v>
      </c>
      <c r="F226" s="5"/>
      <c r="G226" s="5"/>
      <c r="H226" s="5"/>
      <c r="I226" s="5"/>
      <c r="J226" s="5"/>
      <c r="K226" s="5"/>
      <c r="L226" s="5"/>
      <c r="M226" s="37"/>
    </row>
    <row r="227" spans="1:13" x14ac:dyDescent="0.2">
      <c r="A227" s="128" t="s">
        <v>245</v>
      </c>
      <c r="B227" s="16">
        <v>0</v>
      </c>
      <c r="C227" s="16"/>
      <c r="D227" s="5">
        <v>1.53</v>
      </c>
      <c r="E227" s="5">
        <v>1.34</v>
      </c>
      <c r="F227" s="5"/>
      <c r="G227" s="5"/>
      <c r="H227" s="5"/>
      <c r="I227" s="5"/>
      <c r="J227" s="5"/>
      <c r="K227" s="5"/>
      <c r="L227" s="5"/>
      <c r="M227" s="37"/>
    </row>
    <row r="228" spans="1:13" x14ac:dyDescent="0.2">
      <c r="A228" s="128" t="s">
        <v>246</v>
      </c>
      <c r="B228" s="16">
        <v>0</v>
      </c>
      <c r="C228" s="16"/>
      <c r="D228" s="5">
        <v>-0.13</v>
      </c>
      <c r="E228" s="5">
        <v>1.94</v>
      </c>
      <c r="F228" s="5"/>
      <c r="G228" s="5"/>
      <c r="H228" s="5"/>
      <c r="I228" s="5"/>
      <c r="J228" s="5"/>
      <c r="K228" s="5"/>
      <c r="L228" s="5"/>
      <c r="M228" s="37"/>
    </row>
    <row r="229" spans="1:13" x14ac:dyDescent="0.2">
      <c r="A229" s="128" t="s">
        <v>247</v>
      </c>
      <c r="B229" s="16">
        <v>0</v>
      </c>
      <c r="C229" s="16"/>
      <c r="D229" s="5">
        <v>0.64</v>
      </c>
      <c r="E229" s="5">
        <v>1.9</v>
      </c>
      <c r="F229" s="5"/>
      <c r="G229" s="5"/>
      <c r="H229" s="5"/>
      <c r="I229" s="5"/>
      <c r="J229" s="5"/>
      <c r="K229" s="5"/>
      <c r="L229" s="5"/>
      <c r="M229" s="37"/>
    </row>
    <row r="230" spans="1:13" x14ac:dyDescent="0.2">
      <c r="A230" s="128" t="s">
        <v>248</v>
      </c>
      <c r="B230" s="16">
        <v>0</v>
      </c>
      <c r="C230" s="16"/>
      <c r="D230" s="5">
        <v>0.32</v>
      </c>
      <c r="E230" s="5">
        <v>2.5</v>
      </c>
      <c r="F230" s="5"/>
      <c r="G230" s="5"/>
      <c r="H230" s="5"/>
      <c r="I230" s="5"/>
      <c r="J230" s="5"/>
      <c r="K230" s="5"/>
      <c r="L230" s="5"/>
      <c r="M230" s="37"/>
    </row>
    <row r="231" spans="1:13" x14ac:dyDescent="0.2">
      <c r="A231" s="128" t="s">
        <v>249</v>
      </c>
      <c r="B231" s="16">
        <v>0.28999999999999998</v>
      </c>
      <c r="C231" s="16"/>
      <c r="D231" s="5">
        <v>-0.41</v>
      </c>
      <c r="E231" s="5">
        <v>1.75</v>
      </c>
      <c r="F231" s="5"/>
      <c r="G231" s="5"/>
      <c r="H231" s="5"/>
      <c r="I231" s="5"/>
      <c r="J231" s="5"/>
      <c r="K231" s="5"/>
      <c r="L231" s="5"/>
      <c r="M231" s="37"/>
    </row>
    <row r="232" spans="1:13" x14ac:dyDescent="0.2">
      <c r="A232" s="128" t="s">
        <v>250</v>
      </c>
      <c r="B232" s="16">
        <v>0.92600000000000005</v>
      </c>
      <c r="C232" s="16"/>
      <c r="D232" s="5">
        <v>2.2799999999999998</v>
      </c>
      <c r="E232" s="5">
        <v>1.05</v>
      </c>
      <c r="F232" s="5"/>
      <c r="G232" s="5"/>
      <c r="H232" s="5"/>
      <c r="I232" s="5"/>
      <c r="J232" s="5"/>
      <c r="K232" s="5"/>
      <c r="L232" s="5"/>
      <c r="M232" s="37"/>
    </row>
    <row r="233" spans="1:13" x14ac:dyDescent="0.2">
      <c r="A233" s="128" t="s">
        <v>251</v>
      </c>
      <c r="B233" s="16">
        <v>1.2</v>
      </c>
      <c r="C233" s="16"/>
      <c r="D233" s="5">
        <v>1.58</v>
      </c>
      <c r="E233" s="5">
        <v>1.64</v>
      </c>
      <c r="F233" s="5"/>
      <c r="G233" s="5"/>
      <c r="H233" s="5"/>
      <c r="I233" s="5"/>
      <c r="J233" s="5"/>
      <c r="K233" s="5"/>
      <c r="L233" s="5"/>
      <c r="M233" s="37"/>
    </row>
    <row r="234" spans="1:13" x14ac:dyDescent="0.2">
      <c r="A234" s="128" t="s">
        <v>252</v>
      </c>
      <c r="B234" s="16">
        <v>1.08</v>
      </c>
      <c r="C234" s="16"/>
      <c r="D234" s="5">
        <v>-2.54</v>
      </c>
      <c r="E234" s="5">
        <v>1.59</v>
      </c>
      <c r="F234" s="5"/>
      <c r="G234" s="5"/>
      <c r="H234" s="5"/>
      <c r="I234" s="5"/>
      <c r="J234" s="5"/>
      <c r="K234" s="5"/>
      <c r="L234" s="5"/>
      <c r="M234" s="37"/>
    </row>
    <row r="235" spans="1:13" x14ac:dyDescent="0.2">
      <c r="A235" s="128" t="s">
        <v>253</v>
      </c>
      <c r="B235" s="16">
        <v>1.58</v>
      </c>
      <c r="C235" s="16"/>
      <c r="D235" s="5">
        <v>2.19</v>
      </c>
      <c r="E235" s="5">
        <v>2.52</v>
      </c>
      <c r="F235" s="5"/>
      <c r="G235" s="5"/>
      <c r="H235" s="5"/>
      <c r="I235" s="5"/>
      <c r="J235" s="5"/>
      <c r="K235" s="5"/>
      <c r="L235" s="5"/>
      <c r="M235" s="37"/>
    </row>
    <row r="236" spans="1:13" x14ac:dyDescent="0.2">
      <c r="A236" s="129" t="s">
        <v>254</v>
      </c>
      <c r="B236" s="8">
        <v>1.792</v>
      </c>
      <c r="C236" s="8"/>
      <c r="D236" s="22">
        <v>2.4900000000000002</v>
      </c>
      <c r="E236" s="22">
        <v>1.48</v>
      </c>
      <c r="F236" s="5"/>
      <c r="G236" s="5"/>
      <c r="H236" s="5"/>
      <c r="I236" s="5"/>
      <c r="J236" s="5"/>
      <c r="K236" s="5"/>
      <c r="L236" s="5"/>
      <c r="M236" s="37"/>
    </row>
    <row r="237" spans="1:13" ht="16" thickBot="1" x14ac:dyDescent="0.25">
      <c r="A237" s="3"/>
      <c r="B237" s="3"/>
      <c r="C237" s="16"/>
      <c r="D237" s="5"/>
      <c r="E237" s="5"/>
      <c r="F237" s="5"/>
      <c r="G237" s="5"/>
      <c r="H237" s="5"/>
      <c r="I237" s="5"/>
      <c r="J237" s="5"/>
      <c r="K237" s="5"/>
      <c r="L237" s="5"/>
      <c r="M237" s="37"/>
    </row>
    <row r="238" spans="1:13" ht="17" thickBot="1" x14ac:dyDescent="0.25">
      <c r="A238" s="43"/>
      <c r="B238" s="45" t="s">
        <v>167</v>
      </c>
      <c r="C238" s="45"/>
      <c r="D238" s="45" t="s">
        <v>3</v>
      </c>
      <c r="E238" s="45" t="s">
        <v>259</v>
      </c>
      <c r="F238" s="5"/>
      <c r="G238" s="37"/>
      <c r="H238" s="37"/>
      <c r="I238" s="37"/>
      <c r="J238" s="37"/>
      <c r="K238" s="37"/>
      <c r="L238" s="37"/>
      <c r="M238" s="37"/>
    </row>
    <row r="239" spans="1:13" ht="17" thickTop="1" thickBot="1" x14ac:dyDescent="0.25">
      <c r="A239" s="48" t="s">
        <v>258</v>
      </c>
      <c r="B239" s="49">
        <v>13</v>
      </c>
      <c r="C239" s="49"/>
      <c r="D239" s="50">
        <v>0.3584615384615385</v>
      </c>
      <c r="E239" s="51">
        <v>1</v>
      </c>
      <c r="F239" s="5"/>
      <c r="G239" s="37"/>
      <c r="H239" s="37"/>
      <c r="I239" s="37"/>
      <c r="J239" s="37"/>
      <c r="K239" s="37"/>
      <c r="L239" s="37"/>
      <c r="M239"/>
    </row>
    <row r="240" spans="1:13" ht="16" thickBot="1" x14ac:dyDescent="0.25">
      <c r="A240" s="3"/>
      <c r="B240" s="3"/>
      <c r="C240" s="16"/>
      <c r="D240" s="5"/>
      <c r="E240" s="5"/>
      <c r="F240" s="5"/>
      <c r="G240" s="5"/>
      <c r="H240" s="5"/>
      <c r="I240" s="5"/>
      <c r="J240" s="5"/>
      <c r="K240" s="5"/>
      <c r="L240" s="5"/>
      <c r="M240" s="37"/>
    </row>
    <row r="241" spans="1:15" ht="34" thickTop="1" thickBot="1" x14ac:dyDescent="0.25">
      <c r="A241" s="127" t="s">
        <v>241</v>
      </c>
      <c r="B241" s="1" t="s">
        <v>0</v>
      </c>
      <c r="C241" s="2"/>
      <c r="D241" s="26" t="s">
        <v>56</v>
      </c>
      <c r="E241" s="28" t="s">
        <v>160</v>
      </c>
      <c r="F241" s="139"/>
      <c r="G241" s="28" t="s">
        <v>57</v>
      </c>
      <c r="H241" s="28" t="s">
        <v>160</v>
      </c>
      <c r="I241" s="139"/>
      <c r="J241" s="28" t="s">
        <v>58</v>
      </c>
      <c r="K241" s="28" t="s">
        <v>160</v>
      </c>
      <c r="L241" s="139"/>
      <c r="M241" s="28" t="s">
        <v>59</v>
      </c>
      <c r="N241" s="28" t="s">
        <v>160</v>
      </c>
      <c r="O241" s="140"/>
    </row>
    <row r="242" spans="1:15" ht="16" thickTop="1" x14ac:dyDescent="0.2">
      <c r="A242" s="3" t="s">
        <v>205</v>
      </c>
      <c r="B242" s="3" t="s">
        <v>206</v>
      </c>
      <c r="C242" s="3"/>
      <c r="D242" s="5">
        <v>-2.6098165480936686</v>
      </c>
      <c r="E242" s="5">
        <v>1.6639813365050802</v>
      </c>
      <c r="F242" s="5"/>
      <c r="G242" s="10">
        <v>1.1685900604962995</v>
      </c>
      <c r="H242" s="5">
        <v>1.2628958529112091</v>
      </c>
      <c r="I242" s="5"/>
      <c r="J242" s="5">
        <v>-4.1098145280304976</v>
      </c>
      <c r="K242" s="5">
        <v>2.6906090582706859</v>
      </c>
      <c r="L242" s="5"/>
      <c r="M242" s="5">
        <v>-1.8668819521394653</v>
      </c>
      <c r="N242" s="5">
        <v>5.0750283736377986</v>
      </c>
      <c r="O242" s="37"/>
    </row>
    <row r="243" spans="1:15" x14ac:dyDescent="0.2">
      <c r="A243" s="3" t="s">
        <v>205</v>
      </c>
      <c r="B243" s="3" t="s">
        <v>206</v>
      </c>
      <c r="C243" s="3"/>
      <c r="D243" s="5">
        <v>2.4259033015727738</v>
      </c>
      <c r="E243" s="5">
        <v>2.014283053430312</v>
      </c>
      <c r="F243" s="5"/>
      <c r="G243" s="10">
        <v>-0.15171169220895564</v>
      </c>
      <c r="H243" s="5">
        <v>1.3490041694274613</v>
      </c>
      <c r="I243" s="5"/>
      <c r="J243" s="5">
        <v>-2.7024248047124999</v>
      </c>
      <c r="K243" s="5">
        <v>3.3115141803383561</v>
      </c>
      <c r="L243" s="5"/>
      <c r="M243" s="5">
        <v>1.2627130356879235</v>
      </c>
      <c r="N243" s="5">
        <v>6.3437656135931171</v>
      </c>
      <c r="O243" s="37"/>
    </row>
    <row r="244" spans="1:15" x14ac:dyDescent="0.2">
      <c r="A244" s="3" t="s">
        <v>205</v>
      </c>
      <c r="B244" s="3" t="s">
        <v>206</v>
      </c>
      <c r="C244" s="3"/>
      <c r="D244" s="5">
        <v>-1.8128591457999832</v>
      </c>
      <c r="E244" s="5">
        <v>1.4012463245308906</v>
      </c>
      <c r="F244" s="5"/>
      <c r="G244" s="10">
        <v>4.9203791929741669E-2</v>
      </c>
      <c r="H244" s="5">
        <v>1.0619817923508723</v>
      </c>
      <c r="I244" s="5"/>
      <c r="J244" s="5">
        <v>-1.0880660045176072</v>
      </c>
      <c r="K244" s="5">
        <v>2.3180561840523368</v>
      </c>
      <c r="L244" s="5"/>
      <c r="M244" s="5">
        <v>-4.996476939966854</v>
      </c>
      <c r="N244" s="5">
        <v>4.1446194761420898</v>
      </c>
      <c r="O244" s="37"/>
    </row>
    <row r="245" spans="1:15" x14ac:dyDescent="0.2">
      <c r="A245" s="3" t="s">
        <v>205</v>
      </c>
      <c r="B245" s="3" t="s">
        <v>206</v>
      </c>
      <c r="C245" s="3"/>
      <c r="D245" s="5">
        <v>1.0772061591612925</v>
      </c>
      <c r="E245" s="5">
        <v>2.1018634122628002</v>
      </c>
      <c r="F245" s="5"/>
      <c r="G245" s="10">
        <v>0.27882148811997354</v>
      </c>
      <c r="H245" s="5">
        <v>1.5958425431530463</v>
      </c>
      <c r="I245" s="5"/>
      <c r="J245" s="5">
        <v>2.5545897497369907</v>
      </c>
      <c r="K245" s="5">
        <v>3.3032180297753233</v>
      </c>
      <c r="L245" s="5"/>
      <c r="M245" s="5">
        <v>6.5068992314287755</v>
      </c>
      <c r="N245" s="5">
        <v>6.8512309335952484</v>
      </c>
      <c r="O245" s="37"/>
    </row>
    <row r="246" spans="1:15" x14ac:dyDescent="0.2">
      <c r="A246" s="3" t="s">
        <v>205</v>
      </c>
      <c r="B246" s="3" t="s">
        <v>206</v>
      </c>
      <c r="C246" s="3"/>
      <c r="D246" s="5">
        <v>0.26273320963277058</v>
      </c>
      <c r="E246" s="5">
        <v>2.329567179292011</v>
      </c>
      <c r="F246" s="5"/>
      <c r="G246" s="10">
        <v>-0.55354266037532796</v>
      </c>
      <c r="H246" s="5">
        <v>1.7221336742545694</v>
      </c>
      <c r="I246" s="5"/>
      <c r="J246" s="5">
        <v>4.9968248578835528</v>
      </c>
      <c r="K246" s="5">
        <v>3.7502609349599196</v>
      </c>
      <c r="L246" s="5"/>
      <c r="M246" s="5">
        <v>8.9175332085300596</v>
      </c>
      <c r="N246" s="5">
        <v>7.1472545471023734</v>
      </c>
      <c r="O246" s="37"/>
    </row>
    <row r="247" spans="1:15" x14ac:dyDescent="0.2">
      <c r="A247" s="3" t="s">
        <v>205</v>
      </c>
      <c r="B247" s="3" t="s">
        <v>206</v>
      </c>
      <c r="C247" s="3"/>
      <c r="D247" s="5">
        <v>0.9808706491476471</v>
      </c>
      <c r="E247" s="5">
        <v>3.2403730727344739</v>
      </c>
      <c r="F247" s="5"/>
      <c r="G247" s="10">
        <v>0.91027015258760002</v>
      </c>
      <c r="H247" s="5">
        <v>2.3822814288361442</v>
      </c>
      <c r="I247" s="5"/>
      <c r="J247" s="5">
        <v>0.65047424180342261</v>
      </c>
      <c r="K247" s="5">
        <v>5.3811925004058665</v>
      </c>
      <c r="L247" s="5"/>
      <c r="M247" s="5">
        <v>0.79750296988478908</v>
      </c>
      <c r="N247" s="5">
        <v>9.727111799320717</v>
      </c>
      <c r="O247" s="37"/>
    </row>
    <row r="248" spans="1:15" x14ac:dyDescent="0.2">
      <c r="A248" s="3" t="s">
        <v>205</v>
      </c>
      <c r="B248" s="3" t="s">
        <v>206</v>
      </c>
      <c r="C248" s="3"/>
      <c r="D248" s="5">
        <v>-0.32403762506572065</v>
      </c>
      <c r="E248" s="5">
        <v>3.1527995362301944</v>
      </c>
      <c r="F248" s="5"/>
      <c r="G248" s="10">
        <v>-1.7016311409934204</v>
      </c>
      <c r="H248" s="5">
        <v>2.2961808685596901</v>
      </c>
      <c r="I248" s="5"/>
      <c r="J248" s="5">
        <v>-0.30158351205233913</v>
      </c>
      <c r="K248" s="5">
        <v>4.9672593448739599</v>
      </c>
      <c r="L248" s="5"/>
      <c r="M248" s="5">
        <v>-10.621289553203184</v>
      </c>
      <c r="N248" s="5">
        <v>9.3043001387905537</v>
      </c>
      <c r="O248" s="37"/>
    </row>
    <row r="249" spans="1:15" x14ac:dyDescent="0.2">
      <c r="A249" s="3" t="s">
        <v>205</v>
      </c>
      <c r="B249" s="3" t="s">
        <v>207</v>
      </c>
      <c r="C249" s="3"/>
      <c r="D249" s="5">
        <v>-3.0214598528699455</v>
      </c>
      <c r="E249" s="5">
        <v>1.29616640394483</v>
      </c>
      <c r="F249" s="5"/>
      <c r="G249" s="5">
        <v>-0.61710191179287222</v>
      </c>
      <c r="H249" s="5">
        <v>0.10447685325362017</v>
      </c>
      <c r="I249" s="5"/>
      <c r="J249" s="5">
        <v>-0.9158410148035756</v>
      </c>
      <c r="K249" s="5">
        <v>1.705432061899236</v>
      </c>
      <c r="L249" s="5"/>
      <c r="M249" s="5">
        <v>-3.1877336769126075</v>
      </c>
      <c r="N249" s="5">
        <v>3.0069464268722044</v>
      </c>
      <c r="O249" s="37"/>
    </row>
    <row r="250" spans="1:15" x14ac:dyDescent="0.2">
      <c r="A250" s="3" t="s">
        <v>205</v>
      </c>
      <c r="B250" s="3" t="s">
        <v>207</v>
      </c>
      <c r="C250" s="3"/>
      <c r="D250" s="5">
        <v>-1.0159111387686437</v>
      </c>
      <c r="E250" s="5">
        <v>1.900456388909185</v>
      </c>
      <c r="F250" s="5"/>
      <c r="G250" s="5">
        <v>-0.44488742478865362</v>
      </c>
      <c r="H250" s="5">
        <v>1.4896559752899656</v>
      </c>
      <c r="I250" s="5"/>
      <c r="J250" s="5">
        <v>0.49155308712300894</v>
      </c>
      <c r="K250" s="5">
        <v>2.3387566962433155</v>
      </c>
      <c r="L250" s="5"/>
      <c r="M250" s="5">
        <v>1.7180985820708372</v>
      </c>
      <c r="N250" s="5">
        <v>4.1530336218944548</v>
      </c>
      <c r="O250" s="37"/>
    </row>
    <row r="251" spans="1:15" x14ac:dyDescent="0.2">
      <c r="A251" s="3" t="s">
        <v>205</v>
      </c>
      <c r="B251" s="3" t="s">
        <v>207</v>
      </c>
      <c r="C251" s="3"/>
      <c r="D251" s="5">
        <v>1.9354858769027317</v>
      </c>
      <c r="E251" s="5">
        <v>2.2945534762152362</v>
      </c>
      <c r="F251" s="5"/>
      <c r="G251" s="5">
        <v>-0.53099466834627407</v>
      </c>
      <c r="H251" s="5">
        <v>1.7164052985144542</v>
      </c>
      <c r="I251" s="5"/>
      <c r="J251" s="5">
        <v>2.6440381841741356</v>
      </c>
      <c r="K251" s="5">
        <v>2.8313382953778774</v>
      </c>
      <c r="L251" s="5"/>
      <c r="M251" s="5">
        <v>4.6785146003980316</v>
      </c>
      <c r="N251" s="5">
        <v>4.7789349284995204</v>
      </c>
      <c r="O251" s="37"/>
    </row>
    <row r="252" spans="1:15" x14ac:dyDescent="0.2">
      <c r="A252" s="3" t="s">
        <v>205</v>
      </c>
      <c r="B252" s="3" t="s">
        <v>207</v>
      </c>
      <c r="C252" s="3"/>
      <c r="D252" s="5">
        <v>1.6990238014269465</v>
      </c>
      <c r="E252" s="5">
        <v>2.6361097696776596</v>
      </c>
      <c r="F252" s="5"/>
      <c r="G252" s="5">
        <v>-0.38748259578724742</v>
      </c>
      <c r="H252" s="5">
        <v>2.5602563654732666</v>
      </c>
      <c r="I252" s="5"/>
      <c r="J252" s="5">
        <v>2.437068463256864</v>
      </c>
      <c r="K252" s="5">
        <v>3.2494166986572086</v>
      </c>
      <c r="L252" s="5"/>
      <c r="M252" s="5">
        <v>0.82997377659488336</v>
      </c>
      <c r="N252" s="5">
        <v>6.089993611850451</v>
      </c>
      <c r="O252" s="37"/>
    </row>
    <row r="253" spans="1:15" x14ac:dyDescent="0.2">
      <c r="A253" s="3" t="s">
        <v>205</v>
      </c>
      <c r="B253" s="3" t="s">
        <v>207</v>
      </c>
      <c r="C253" s="3"/>
      <c r="D253" s="5">
        <v>-6.1304982534871044E-2</v>
      </c>
      <c r="E253" s="5">
        <v>2.5397780030843067</v>
      </c>
      <c r="F253" s="5"/>
      <c r="G253" s="5">
        <v>0.35878018112001087</v>
      </c>
      <c r="H253" s="5">
        <v>1.8283431476899143</v>
      </c>
      <c r="I253" s="5"/>
      <c r="J253" s="5">
        <v>-2.5715987818086816</v>
      </c>
      <c r="K253" s="5">
        <v>3.597142999183585</v>
      </c>
      <c r="L253" s="5"/>
      <c r="M253" s="5">
        <v>1.7603902395801896</v>
      </c>
      <c r="N253" s="5">
        <v>5.4133226183378751</v>
      </c>
      <c r="O253" s="37"/>
    </row>
    <row r="254" spans="1:15" x14ac:dyDescent="0.2">
      <c r="A254" s="3" t="s">
        <v>205</v>
      </c>
      <c r="B254" s="3" t="s">
        <v>207</v>
      </c>
      <c r="C254" s="3"/>
      <c r="D254" s="5">
        <v>-1.6815080919885261</v>
      </c>
      <c r="E254" s="5">
        <v>2.1106465187911514</v>
      </c>
      <c r="F254" s="5"/>
      <c r="G254" s="5">
        <v>-0.10045845078021642</v>
      </c>
      <c r="H254" s="5">
        <v>2.0637038098813867</v>
      </c>
      <c r="I254" s="5"/>
      <c r="J254" s="5">
        <v>-2.4888108934861819</v>
      </c>
      <c r="K254" s="5">
        <v>3.0093472311915073</v>
      </c>
      <c r="L254" s="5"/>
      <c r="M254" s="5">
        <v>-10.165857148969337</v>
      </c>
      <c r="N254" s="5">
        <v>5.3288030049373898</v>
      </c>
      <c r="O254" s="37"/>
    </row>
    <row r="255" spans="1:15" x14ac:dyDescent="0.2">
      <c r="A255" s="3" t="s">
        <v>205</v>
      </c>
      <c r="B255" s="3" t="s">
        <v>207</v>
      </c>
      <c r="C255" s="3"/>
      <c r="D255" s="5">
        <v>3.7308460794083231</v>
      </c>
      <c r="E255" s="5">
        <v>1.7340487504685544</v>
      </c>
      <c r="F255" s="5"/>
      <c r="G255" s="5">
        <v>0.81801881313126046</v>
      </c>
      <c r="H255" s="5">
        <v>1.3059587914605677</v>
      </c>
      <c r="I255" s="5"/>
      <c r="J255" s="5">
        <v>0.57434097544550866</v>
      </c>
      <c r="K255" s="5">
        <v>2.0696960200200869</v>
      </c>
      <c r="L255" s="5"/>
      <c r="M255" s="5">
        <v>7.4274723318445979</v>
      </c>
      <c r="N255" s="5">
        <v>3.6962634033425643</v>
      </c>
      <c r="O255" s="37"/>
    </row>
    <row r="256" spans="1:15" x14ac:dyDescent="0.2">
      <c r="A256" s="3" t="s">
        <v>205</v>
      </c>
      <c r="B256" s="3" t="s">
        <v>207</v>
      </c>
      <c r="C256" s="3"/>
      <c r="D256" s="5">
        <v>-1.5851716907988589</v>
      </c>
      <c r="E256" s="5">
        <v>2.3033194230939769</v>
      </c>
      <c r="F256" s="5"/>
      <c r="G256" s="5">
        <v>0.90412605668888091</v>
      </c>
      <c r="H256" s="5">
        <v>1.6561278193136422</v>
      </c>
      <c r="I256" s="5"/>
      <c r="J256" s="5">
        <v>-0.17075001967903347</v>
      </c>
      <c r="K256" s="5">
        <v>2.9389705382277485</v>
      </c>
      <c r="L256" s="5"/>
      <c r="M256" s="5">
        <v>-3.0608587048286395</v>
      </c>
      <c r="N256" s="5">
        <v>5.2441815699751659</v>
      </c>
      <c r="O256" s="37"/>
    </row>
    <row r="257" spans="1:15" ht="16" thickBot="1" x14ac:dyDescent="0.25">
      <c r="A257" s="3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5"/>
      <c r="M257" s="11"/>
      <c r="N257" s="37"/>
      <c r="O257" s="37"/>
    </row>
    <row r="258" spans="1:15" ht="17" thickBot="1" x14ac:dyDescent="0.25">
      <c r="A258" s="137"/>
      <c r="B258" s="138" t="s">
        <v>167</v>
      </c>
      <c r="C258" s="138"/>
      <c r="D258" s="138" t="s">
        <v>3</v>
      </c>
      <c r="E258" s="149" t="s">
        <v>160</v>
      </c>
      <c r="F258" s="138" t="s">
        <v>259</v>
      </c>
      <c r="G258" s="138" t="s">
        <v>5</v>
      </c>
      <c r="H258" s="149" t="s">
        <v>160</v>
      </c>
      <c r="I258" s="138" t="s">
        <v>259</v>
      </c>
      <c r="J258" s="138" t="s">
        <v>6</v>
      </c>
      <c r="K258" s="149" t="s">
        <v>160</v>
      </c>
      <c r="L258" s="138" t="s">
        <v>259</v>
      </c>
      <c r="M258" s="138" t="s">
        <v>7</v>
      </c>
      <c r="N258" s="149" t="s">
        <v>160</v>
      </c>
      <c r="O258" s="150" t="s">
        <v>259</v>
      </c>
    </row>
    <row r="259" spans="1:15" ht="16" thickBot="1" x14ac:dyDescent="0.25">
      <c r="A259" s="48" t="s">
        <v>208</v>
      </c>
      <c r="B259" s="49">
        <v>7</v>
      </c>
      <c r="C259" s="49"/>
      <c r="D259" s="50">
        <v>0</v>
      </c>
      <c r="E259" s="50">
        <v>3.4908563407271478</v>
      </c>
      <c r="F259" s="50">
        <v>1.6143099750222125</v>
      </c>
      <c r="G259" s="50">
        <v>0</v>
      </c>
      <c r="H259" s="50">
        <v>1.9147378184261798</v>
      </c>
      <c r="I259" s="50">
        <v>0.88545046204731492</v>
      </c>
      <c r="J259" s="50">
        <v>0</v>
      </c>
      <c r="K259" s="50">
        <v>6.1852415589551386</v>
      </c>
      <c r="L259" s="50">
        <v>2.8603002163255336</v>
      </c>
      <c r="M259" s="50">
        <v>0</v>
      </c>
      <c r="N259" s="50">
        <v>13.300486535925513</v>
      </c>
      <c r="O259" s="51">
        <v>6.1506707787123496</v>
      </c>
    </row>
    <row r="260" spans="1:15" ht="16" thickBot="1" x14ac:dyDescent="0.25">
      <c r="A260" s="48" t="s">
        <v>209</v>
      </c>
      <c r="B260" s="49">
        <v>8</v>
      </c>
      <c r="C260" s="49"/>
      <c r="D260" s="50">
        <v>0</v>
      </c>
      <c r="E260" s="50">
        <v>4.5391813021253293</v>
      </c>
      <c r="F260" s="50">
        <v>1.8977267764128318</v>
      </c>
      <c r="G260" s="50">
        <v>0</v>
      </c>
      <c r="H260" s="50">
        <v>1.2273668711844232</v>
      </c>
      <c r="I260" s="50">
        <v>0.5131337174917735</v>
      </c>
      <c r="J260" s="50">
        <v>0</v>
      </c>
      <c r="K260" s="50">
        <v>3.9407724332934748</v>
      </c>
      <c r="L260" s="50">
        <v>1.6475458609483169</v>
      </c>
      <c r="M260" s="50">
        <v>0</v>
      </c>
      <c r="N260" s="50">
        <v>10.867269092849718</v>
      </c>
      <c r="O260" s="51">
        <v>4.5433540040201459</v>
      </c>
    </row>
    <row r="261" spans="1:15" ht="16" thickBot="1" x14ac:dyDescent="0.25">
      <c r="A261" s="48" t="s">
        <v>210</v>
      </c>
      <c r="B261" s="49">
        <v>15</v>
      </c>
      <c r="C261" s="49"/>
      <c r="D261" s="50">
        <v>0</v>
      </c>
      <c r="E261" s="50">
        <v>3.9401381067575265</v>
      </c>
      <c r="F261" s="50">
        <v>1.0910963827498821</v>
      </c>
      <c r="G261" s="50">
        <v>-6.6613381477509392E-11</v>
      </c>
      <c r="H261" s="50">
        <v>1.5246154441421791</v>
      </c>
      <c r="I261" s="50">
        <v>0.42219393105412978</v>
      </c>
      <c r="J261" s="50">
        <v>0</v>
      </c>
      <c r="K261" s="50">
        <v>4.9153628731966128</v>
      </c>
      <c r="L261" s="50">
        <v>1.3611539762146554</v>
      </c>
      <c r="M261" s="50">
        <v>0</v>
      </c>
      <c r="N261" s="50">
        <v>11.613109634340169</v>
      </c>
      <c r="O261" s="51">
        <v>3.2158826851208473</v>
      </c>
    </row>
    <row r="262" spans="1:15" x14ac:dyDescent="0.2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5"/>
      <c r="M262" s="11"/>
      <c r="N262" s="37"/>
      <c r="O262" s="37"/>
    </row>
    <row r="263" spans="1:15" x14ac:dyDescent="0.2">
      <c r="A263" s="37"/>
      <c r="B263" s="125"/>
      <c r="C263" s="37"/>
      <c r="D263" s="37"/>
      <c r="E263" s="37"/>
      <c r="F263" s="125"/>
      <c r="G263" s="125"/>
      <c r="H263" s="125"/>
      <c r="I263" s="125"/>
      <c r="J263" s="125"/>
      <c r="K263" s="125"/>
      <c r="L263" s="22"/>
      <c r="M263" s="141"/>
      <c r="N263" s="125"/>
      <c r="O263" s="125"/>
    </row>
    <row r="264" spans="1:15" ht="33" thickBot="1" x14ac:dyDescent="0.25">
      <c r="A264" s="113" t="s">
        <v>232</v>
      </c>
      <c r="B264" s="1" t="s">
        <v>0</v>
      </c>
      <c r="C264" s="75"/>
      <c r="D264" s="106" t="s">
        <v>56</v>
      </c>
      <c r="E264" s="52" t="s">
        <v>160</v>
      </c>
      <c r="F264" s="142"/>
      <c r="G264" s="52" t="s">
        <v>57</v>
      </c>
      <c r="H264" s="52" t="s">
        <v>160</v>
      </c>
      <c r="I264" s="142"/>
      <c r="J264" s="52" t="s">
        <v>58</v>
      </c>
      <c r="K264" s="52" t="s">
        <v>160</v>
      </c>
      <c r="L264" s="142"/>
      <c r="M264" s="52" t="s">
        <v>59</v>
      </c>
      <c r="N264" s="52" t="s">
        <v>160</v>
      </c>
      <c r="O264" s="143"/>
    </row>
    <row r="265" spans="1:15" ht="16" thickTop="1" x14ac:dyDescent="0.2">
      <c r="A265" s="107" t="s">
        <v>211</v>
      </c>
      <c r="B265" s="3"/>
      <c r="C265" s="16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37"/>
    </row>
    <row r="266" spans="1:15" x14ac:dyDescent="0.2">
      <c r="A266" s="3"/>
      <c r="B266" s="108" t="s">
        <v>212</v>
      </c>
      <c r="C266" s="16"/>
      <c r="D266" s="122">
        <v>3</v>
      </c>
      <c r="E266" s="109">
        <v>2.9</v>
      </c>
      <c r="F266" s="5"/>
      <c r="G266" s="5">
        <v>-4.3053330734954542</v>
      </c>
      <c r="H266" s="5">
        <v>2.2961875250427952</v>
      </c>
      <c r="I266" s="5"/>
      <c r="J266" s="5">
        <v>4.6125376695904663</v>
      </c>
      <c r="K266" s="5">
        <v>4.5533815688220853</v>
      </c>
      <c r="L266" s="5"/>
      <c r="M266" s="5">
        <v>9.928625468003105</v>
      </c>
      <c r="N266" s="5">
        <v>9.7271368933808517</v>
      </c>
      <c r="O266" s="37"/>
    </row>
    <row r="267" spans="1:15" x14ac:dyDescent="0.2">
      <c r="A267" s="3"/>
      <c r="B267" s="108" t="s">
        <v>213</v>
      </c>
      <c r="C267" s="16"/>
      <c r="D267" s="122">
        <v>1.5</v>
      </c>
      <c r="E267" s="109">
        <v>3.3</v>
      </c>
      <c r="F267" s="5"/>
      <c r="G267" s="5">
        <v>-4.5923552783877497</v>
      </c>
      <c r="H267" s="5">
        <v>3.4442822761539422</v>
      </c>
      <c r="I267" s="5"/>
      <c r="J267" s="90">
        <v>20.342473825651908</v>
      </c>
      <c r="K267" s="5">
        <v>6.6229962849130208</v>
      </c>
      <c r="L267" s="5"/>
      <c r="M267" s="5">
        <v>4.0077007468219961</v>
      </c>
      <c r="N267" s="5">
        <v>12.264723483350638</v>
      </c>
      <c r="O267" s="37"/>
    </row>
    <row r="268" spans="1:15" x14ac:dyDescent="0.2">
      <c r="A268" s="3"/>
      <c r="B268" s="110" t="s">
        <v>214</v>
      </c>
      <c r="C268" s="8"/>
      <c r="D268" s="123">
        <v>-1.8</v>
      </c>
      <c r="E268" s="111">
        <v>3.4</v>
      </c>
      <c r="F268" s="22"/>
      <c r="G268" s="22">
        <v>-4.3053330734954542</v>
      </c>
      <c r="H268" s="22">
        <v>2.5832109656731448</v>
      </c>
      <c r="I268" s="22"/>
      <c r="J268" s="22">
        <v>7.51015748789996</v>
      </c>
      <c r="K268" s="22">
        <v>6.6230812726581823</v>
      </c>
      <c r="L268" s="22"/>
      <c r="M268" s="22">
        <v>17.964166161066331</v>
      </c>
      <c r="N268" s="22">
        <v>14.379130299449617</v>
      </c>
      <c r="O268" s="125"/>
    </row>
    <row r="269" spans="1:15" x14ac:dyDescent="0.2">
      <c r="A269" s="3"/>
      <c r="B269" s="108" t="s">
        <v>230</v>
      </c>
      <c r="C269" s="16"/>
      <c r="D269" s="122">
        <v>3.4</v>
      </c>
      <c r="E269" s="109">
        <v>2.1</v>
      </c>
      <c r="F269" s="5"/>
      <c r="G269" s="5">
        <v>-3.4442664587075456</v>
      </c>
      <c r="H269" s="5">
        <v>1.7221391608991747</v>
      </c>
      <c r="I269" s="5"/>
      <c r="J269" s="5">
        <v>0.88702647493832387</v>
      </c>
      <c r="K269" s="5">
        <v>2.8976172479424847</v>
      </c>
      <c r="L269" s="5"/>
      <c r="M269" s="5">
        <v>-4.873686334838645</v>
      </c>
      <c r="N269" s="5">
        <v>6.7668040891797112</v>
      </c>
      <c r="O269" s="37"/>
    </row>
    <row r="270" spans="1:15" x14ac:dyDescent="0.2">
      <c r="A270" s="3"/>
      <c r="B270" s="108" t="s">
        <v>215</v>
      </c>
      <c r="C270" s="16"/>
      <c r="D270" s="122">
        <v>2.4</v>
      </c>
      <c r="E270" s="109">
        <v>2.1</v>
      </c>
      <c r="F270" s="5"/>
      <c r="G270" s="5">
        <v>-2.0091554341350459</v>
      </c>
      <c r="H270" s="5">
        <v>1.7221366894333137</v>
      </c>
      <c r="I270" s="5"/>
      <c r="J270" s="5">
        <v>1.3009721631096482</v>
      </c>
      <c r="K270" s="5">
        <v>3.3115611982718614</v>
      </c>
      <c r="L270" s="5"/>
      <c r="M270" s="5">
        <v>-1.490300780004894</v>
      </c>
      <c r="N270" s="5">
        <v>6.3438573697859839</v>
      </c>
      <c r="O270" s="37"/>
    </row>
    <row r="271" spans="1:15" x14ac:dyDescent="0.2">
      <c r="A271" s="3"/>
      <c r="B271" s="108" t="s">
        <v>216</v>
      </c>
      <c r="C271" s="16"/>
      <c r="D271" s="122">
        <v>3.7</v>
      </c>
      <c r="E271" s="109">
        <v>2.1</v>
      </c>
      <c r="F271" s="5"/>
      <c r="G271" s="5">
        <v>-1.435111024350455</v>
      </c>
      <c r="H271" s="5">
        <v>1.7221357008489555</v>
      </c>
      <c r="I271" s="5"/>
      <c r="J271" s="5">
        <v>2.1288635396743416</v>
      </c>
      <c r="K271" s="5">
        <v>3.3115584566647391</v>
      </c>
      <c r="L271" s="5"/>
      <c r="M271" s="5">
        <v>6.9681631074125505</v>
      </c>
      <c r="N271" s="5">
        <v>6.7667239582628458</v>
      </c>
      <c r="O271" s="37"/>
    </row>
    <row r="272" spans="1:15" x14ac:dyDescent="0.2">
      <c r="B272" s="118" t="s">
        <v>234</v>
      </c>
      <c r="C272" s="119"/>
      <c r="D272" s="120">
        <v>3.1666666666666665</v>
      </c>
      <c r="E272" s="120">
        <v>1.3613718571108111</v>
      </c>
      <c r="F272" s="146"/>
      <c r="G272" s="120">
        <v>-2.2961776390643487</v>
      </c>
      <c r="H272" s="120">
        <v>2.0697465539949729</v>
      </c>
      <c r="I272" s="146"/>
      <c r="J272" s="120">
        <v>1.4389540592407712</v>
      </c>
      <c r="K272" s="120">
        <v>1.2646249666727234</v>
      </c>
      <c r="L272" s="146"/>
      <c r="M272" s="120">
        <v>0.20139199752300385</v>
      </c>
      <c r="N272" s="120">
        <v>12.198970102986772</v>
      </c>
      <c r="O272" s="147"/>
    </row>
    <row r="273" spans="1:15" x14ac:dyDescent="0.2">
      <c r="A273" s="3"/>
      <c r="B273" s="108" t="s">
        <v>217</v>
      </c>
      <c r="C273" s="16"/>
      <c r="D273" s="122">
        <v>1.9</v>
      </c>
      <c r="E273" s="109">
        <v>2.5</v>
      </c>
      <c r="F273" s="5"/>
      <c r="G273" s="5">
        <v>-0.86106661456586409</v>
      </c>
      <c r="H273" s="5">
        <v>2.0091571643100208</v>
      </c>
      <c r="I273" s="5"/>
      <c r="J273" s="5">
        <v>2.5428092280677106</v>
      </c>
      <c r="K273" s="5">
        <v>4.55339099306146</v>
      </c>
      <c r="L273" s="5"/>
      <c r="M273" s="5">
        <v>-1.9132239743591128</v>
      </c>
      <c r="N273" s="5">
        <v>8.4584800703407197</v>
      </c>
      <c r="O273" s="37"/>
    </row>
    <row r="274" spans="1:15" x14ac:dyDescent="0.2">
      <c r="A274" s="3"/>
      <c r="B274" s="108" t="s">
        <v>218</v>
      </c>
      <c r="C274" s="16"/>
      <c r="D274" s="122">
        <v>0.5</v>
      </c>
      <c r="E274" s="109">
        <v>2.2000000000000002</v>
      </c>
      <c r="F274" s="5"/>
      <c r="G274" s="5">
        <v>-2.8702220489229546</v>
      </c>
      <c r="H274" s="5">
        <v>1.4351151435933158</v>
      </c>
      <c r="I274" s="5"/>
      <c r="J274" s="5">
        <v>-2.0105933434821921</v>
      </c>
      <c r="K274" s="5">
        <v>3.7255186853389661</v>
      </c>
      <c r="L274" s="5"/>
      <c r="M274" s="5">
        <v>-13.755073416610308</v>
      </c>
      <c r="N274" s="5">
        <v>5.9210061650362045</v>
      </c>
      <c r="O274" s="37"/>
    </row>
    <row r="275" spans="1:15" x14ac:dyDescent="0.2">
      <c r="B275" s="118" t="s">
        <v>235</v>
      </c>
      <c r="C275" s="121"/>
      <c r="D275" s="120">
        <v>1.2</v>
      </c>
      <c r="E275" s="120">
        <v>1.9798989873223332</v>
      </c>
      <c r="F275" s="146"/>
      <c r="G275" s="120">
        <v>-1.8656443317444094</v>
      </c>
      <c r="H275" s="120">
        <v>2.8413748641834036</v>
      </c>
      <c r="I275" s="146"/>
      <c r="J275" s="120">
        <v>0.26610794229275925</v>
      </c>
      <c r="K275" s="120">
        <v>6.4394836716304003</v>
      </c>
      <c r="L275" s="146"/>
      <c r="M275" s="120">
        <v>-7.8341486954847106</v>
      </c>
      <c r="N275" s="120">
        <v>16.746904084811913</v>
      </c>
      <c r="O275" s="147"/>
    </row>
    <row r="276" spans="1:15" x14ac:dyDescent="0.2">
      <c r="A276" s="7"/>
      <c r="B276" s="110" t="s">
        <v>219</v>
      </c>
      <c r="C276" s="8"/>
      <c r="D276" s="123">
        <v>1.2</v>
      </c>
      <c r="E276" s="111">
        <v>2.6</v>
      </c>
      <c r="F276" s="144"/>
      <c r="G276" s="144">
        <v>-2.2961776391383637</v>
      </c>
      <c r="H276" s="144">
        <v>3.1572515034975175</v>
      </c>
      <c r="I276" s="144"/>
      <c r="J276" s="144">
        <v>-0.76875627852412975</v>
      </c>
      <c r="K276" s="144">
        <v>4.1394600653869116</v>
      </c>
      <c r="L276" s="144"/>
      <c r="M276" s="144">
        <v>-17.561382165909301</v>
      </c>
      <c r="N276" s="144">
        <v>8.8815430539143492</v>
      </c>
      <c r="O276" s="145"/>
    </row>
    <row r="277" spans="1:15" x14ac:dyDescent="0.2">
      <c r="A277" s="107" t="s">
        <v>220</v>
      </c>
      <c r="B277" s="3"/>
      <c r="C277" s="16"/>
      <c r="D277" s="122"/>
      <c r="E277" s="109"/>
      <c r="F277" s="5"/>
      <c r="G277" s="5"/>
      <c r="H277" s="5"/>
      <c r="I277" s="5"/>
      <c r="J277" s="5"/>
      <c r="K277" s="5"/>
      <c r="L277" s="5"/>
      <c r="M277" s="5"/>
      <c r="N277" s="5"/>
      <c r="O277" s="37"/>
    </row>
    <row r="278" spans="1:15" x14ac:dyDescent="0.2">
      <c r="A278" s="3"/>
      <c r="B278" s="112">
        <v>83</v>
      </c>
      <c r="C278" s="16"/>
      <c r="D278" s="122">
        <v>2</v>
      </c>
      <c r="E278" s="109">
        <v>1.9</v>
      </c>
      <c r="F278" s="5"/>
      <c r="G278" s="5">
        <v>-0.28702220478127316</v>
      </c>
      <c r="H278" s="5">
        <v>1.4351114364030364</v>
      </c>
      <c r="I278" s="5"/>
      <c r="J278" s="5">
        <v>0.47308078654495489</v>
      </c>
      <c r="K278" s="5">
        <v>2.8976184473980831</v>
      </c>
      <c r="L278" s="5"/>
      <c r="M278" s="5">
        <v>-5.7195327236581051</v>
      </c>
      <c r="N278" s="5">
        <v>5.4980329729725161</v>
      </c>
      <c r="O278" s="37"/>
    </row>
    <row r="279" spans="1:15" x14ac:dyDescent="0.2">
      <c r="A279" s="3"/>
      <c r="B279" s="108" t="s">
        <v>221</v>
      </c>
      <c r="C279" s="16"/>
      <c r="D279" s="122">
        <v>3.1</v>
      </c>
      <c r="E279" s="109">
        <v>1.8</v>
      </c>
      <c r="F279" s="5"/>
      <c r="G279" s="5">
        <v>-0.57404440967356862</v>
      </c>
      <c r="H279" s="5">
        <v>1.4351118483121217</v>
      </c>
      <c r="I279" s="5"/>
      <c r="J279" s="5">
        <v>-4.0803217850049478</v>
      </c>
      <c r="K279" s="5">
        <v>2.897631641475209</v>
      </c>
      <c r="L279" s="5"/>
      <c r="M279" s="5">
        <v>-12.063380639082411</v>
      </c>
      <c r="N279" s="5">
        <v>5.4980678520782913</v>
      </c>
      <c r="O279" s="37"/>
    </row>
    <row r="280" spans="1:15" x14ac:dyDescent="0.2">
      <c r="B280" s="118" t="s">
        <v>236</v>
      </c>
      <c r="C280" s="121"/>
      <c r="D280" s="120">
        <v>2.5499999999999998</v>
      </c>
      <c r="E280" s="120">
        <v>1.5556349186104075</v>
      </c>
      <c r="F280" s="146"/>
      <c r="G280" s="120">
        <v>-0.43053330722742089</v>
      </c>
      <c r="H280" s="120">
        <v>0.40591069486091352</v>
      </c>
      <c r="I280" s="146"/>
      <c r="J280" s="120">
        <v>-1.8036204992299965</v>
      </c>
      <c r="K280" s="120">
        <v>6.4394836716303985</v>
      </c>
      <c r="L280" s="146"/>
      <c r="M280" s="120">
        <v>-8.8914566813702578</v>
      </c>
      <c r="N280" s="120">
        <v>8.9715557596253461</v>
      </c>
      <c r="O280" s="147"/>
    </row>
    <row r="281" spans="1:15" x14ac:dyDescent="0.2">
      <c r="A281" s="3"/>
      <c r="B281" s="108" t="s">
        <v>222</v>
      </c>
      <c r="C281" s="16"/>
      <c r="D281" s="122">
        <v>-2</v>
      </c>
      <c r="E281" s="109">
        <v>1.8</v>
      </c>
      <c r="F281" s="5"/>
      <c r="G281" s="5">
        <v>2.2961776393604083</v>
      </c>
      <c r="H281" s="5">
        <v>1.4351077292319103</v>
      </c>
      <c r="I281" s="5"/>
      <c r="J281" s="5">
        <v>-4.4942674732872945</v>
      </c>
      <c r="K281" s="5">
        <v>3.3115803896488272</v>
      </c>
      <c r="L281" s="5"/>
      <c r="M281" s="5">
        <v>-9.5258414729570973</v>
      </c>
      <c r="N281" s="5">
        <v>6.3439083465956267</v>
      </c>
      <c r="O281" s="37"/>
    </row>
    <row r="282" spans="1:15" x14ac:dyDescent="0.2">
      <c r="A282" s="3"/>
      <c r="B282" s="108" t="s">
        <v>223</v>
      </c>
      <c r="C282" s="16"/>
      <c r="D282" s="122">
        <v>-1.6</v>
      </c>
      <c r="E282" s="109">
        <v>1.6</v>
      </c>
      <c r="F282" s="5"/>
      <c r="G282" s="5">
        <v>0.86106661467688639</v>
      </c>
      <c r="H282" s="5">
        <v>1.4351097887690603</v>
      </c>
      <c r="I282" s="5"/>
      <c r="J282" s="5">
        <v>-3.2524304083292321</v>
      </c>
      <c r="K282" s="5">
        <v>2.4836822078941352</v>
      </c>
      <c r="L282" s="5"/>
      <c r="M282" s="5">
        <v>-6.988302306831784</v>
      </c>
      <c r="N282" s="5">
        <v>5.0751137988537858</v>
      </c>
      <c r="O282" s="37"/>
    </row>
    <row r="283" spans="1:15" x14ac:dyDescent="0.2">
      <c r="B283" s="118" t="s">
        <v>237</v>
      </c>
      <c r="C283" s="121"/>
      <c r="D283" s="120">
        <v>-1.8</v>
      </c>
      <c r="E283" s="120">
        <v>0.56568542494923824</v>
      </c>
      <c r="F283" s="146"/>
      <c r="G283" s="120">
        <v>1.5786221270186473</v>
      </c>
      <c r="H283" s="120">
        <v>2.0295534746185862</v>
      </c>
      <c r="I283" s="146"/>
      <c r="J283" s="120">
        <v>-3.8733489408082633</v>
      </c>
      <c r="K283" s="120">
        <v>1.7562228195212923</v>
      </c>
      <c r="L283" s="146"/>
      <c r="M283" s="120">
        <v>-8.2570718898944406</v>
      </c>
      <c r="N283" s="120">
        <v>3.5886223037873308</v>
      </c>
      <c r="O283" s="147"/>
    </row>
    <row r="284" spans="1:15" x14ac:dyDescent="0.2">
      <c r="A284" s="7"/>
      <c r="B284" s="110" t="s">
        <v>224</v>
      </c>
      <c r="C284" s="8"/>
      <c r="D284" s="123">
        <v>0</v>
      </c>
      <c r="E284" s="111">
        <v>1.8</v>
      </c>
      <c r="F284" s="144"/>
      <c r="G284" s="144">
        <v>2.5831998442527038</v>
      </c>
      <c r="H284" s="144">
        <v>1.4351073173251896</v>
      </c>
      <c r="I284" s="144"/>
      <c r="J284" s="144">
        <v>-3.6663760966115788</v>
      </c>
      <c r="K284" s="144">
        <v>2.8976304420086869</v>
      </c>
      <c r="L284" s="144"/>
      <c r="M284" s="144">
        <v>-11.640457444728192</v>
      </c>
      <c r="N284" s="144">
        <v>5.4980655267908052</v>
      </c>
      <c r="O284" s="145"/>
    </row>
    <row r="285" spans="1:15" x14ac:dyDescent="0.2">
      <c r="A285" s="107" t="s">
        <v>231</v>
      </c>
      <c r="B285" s="3"/>
      <c r="C285" s="16"/>
      <c r="D285" s="122"/>
      <c r="E285" s="109"/>
      <c r="F285" s="5"/>
      <c r="G285" s="5"/>
      <c r="H285" s="5"/>
      <c r="I285" s="5"/>
      <c r="J285" s="5"/>
      <c r="K285" s="5"/>
      <c r="L285" s="5"/>
      <c r="M285" s="5"/>
      <c r="N285" s="5"/>
      <c r="O285" s="37"/>
    </row>
    <row r="286" spans="1:15" x14ac:dyDescent="0.2">
      <c r="A286" s="3"/>
      <c r="B286" s="108" t="s">
        <v>225</v>
      </c>
      <c r="C286" s="16"/>
      <c r="D286" s="122">
        <v>3</v>
      </c>
      <c r="E286" s="109">
        <v>3.1</v>
      </c>
      <c r="F286" s="5"/>
      <c r="G286" s="5">
        <v>2.2961776393604083</v>
      </c>
      <c r="H286" s="5">
        <v>1.7221292750782924</v>
      </c>
      <c r="I286" s="5"/>
      <c r="J286" s="5">
        <v>8.3380488644646533</v>
      </c>
      <c r="K286" s="5">
        <v>2.8975956579115123</v>
      </c>
      <c r="L286" s="5"/>
      <c r="M286" s="5">
        <v>25.576783659664315</v>
      </c>
      <c r="N286" s="5">
        <v>5.9207732868242493</v>
      </c>
      <c r="O286" s="37"/>
    </row>
    <row r="287" spans="1:15" x14ac:dyDescent="0.2">
      <c r="A287" s="3"/>
      <c r="B287" s="110" t="s">
        <v>226</v>
      </c>
      <c r="C287" s="8"/>
      <c r="D287" s="123">
        <v>-0.4</v>
      </c>
      <c r="E287" s="111">
        <v>2.1</v>
      </c>
      <c r="F287" s="22"/>
      <c r="G287" s="22">
        <v>2.0091554342460682</v>
      </c>
      <c r="H287" s="22">
        <v>1.7221297693666409</v>
      </c>
      <c r="I287" s="22"/>
      <c r="J287" s="22">
        <v>8.7519945528580223</v>
      </c>
      <c r="K287" s="22">
        <v>3.725478589467575</v>
      </c>
      <c r="L287" s="22"/>
      <c r="M287" s="22">
        <v>17.118319772357893</v>
      </c>
      <c r="N287" s="22">
        <v>6.3437393213721416</v>
      </c>
      <c r="O287" s="125"/>
    </row>
    <row r="288" spans="1:15" x14ac:dyDescent="0.2">
      <c r="A288" s="3"/>
      <c r="B288" s="108" t="s">
        <v>227</v>
      </c>
      <c r="C288" s="16"/>
      <c r="D288" s="122">
        <v>-0.5</v>
      </c>
      <c r="E288" s="109">
        <v>2.6</v>
      </c>
      <c r="F288" s="5"/>
      <c r="G288" s="5">
        <v>-0.28702220478127316</v>
      </c>
      <c r="H288" s="5">
        <v>2.0091560109642512</v>
      </c>
      <c r="I288" s="5"/>
      <c r="J288" s="5">
        <v>-2.0105933434821921</v>
      </c>
      <c r="K288" s="5">
        <v>4.553411726525403</v>
      </c>
      <c r="L288" s="5"/>
      <c r="M288" s="5">
        <v>-4.873686334838645</v>
      </c>
      <c r="N288" s="5">
        <v>8.0355798559009077</v>
      </c>
      <c r="O288" s="37"/>
    </row>
    <row r="289" spans="1:15" x14ac:dyDescent="0.2">
      <c r="A289" s="3"/>
      <c r="B289" s="108" t="s">
        <v>228</v>
      </c>
      <c r="C289" s="16"/>
      <c r="D289" s="122">
        <v>0.2</v>
      </c>
      <c r="E289" s="109">
        <v>3.2</v>
      </c>
      <c r="F289" s="5"/>
      <c r="G289" s="5">
        <v>-1.1480888194581595</v>
      </c>
      <c r="H289" s="5">
        <v>2.2961802754096023</v>
      </c>
      <c r="I289" s="5"/>
      <c r="J289" s="5">
        <v>4.6125376695904663</v>
      </c>
      <c r="K289" s="5">
        <v>5.3812691267897375</v>
      </c>
      <c r="L289" s="5"/>
      <c r="M289" s="5">
        <v>4.0077007468219961</v>
      </c>
      <c r="N289" s="5">
        <v>8.8813514879435633</v>
      </c>
      <c r="O289" s="37"/>
    </row>
    <row r="290" spans="1:15" x14ac:dyDescent="0.2">
      <c r="A290" s="114"/>
      <c r="B290" s="115" t="s">
        <v>229</v>
      </c>
      <c r="C290" s="116"/>
      <c r="D290" s="124">
        <v>0.8</v>
      </c>
      <c r="E290" s="124">
        <v>3</v>
      </c>
      <c r="F290" s="5"/>
      <c r="G290" s="117">
        <v>-2.8702220489229546</v>
      </c>
      <c r="H290" s="117">
        <v>2.0091612010306421</v>
      </c>
      <c r="I290" s="5"/>
      <c r="J290" s="148">
        <v>20.342473825651908</v>
      </c>
      <c r="K290" s="117">
        <v>4.9672472136847654</v>
      </c>
      <c r="L290" s="5"/>
      <c r="M290" s="117">
        <v>18.387089355309527</v>
      </c>
      <c r="N290" s="117">
        <v>10.149970036442621</v>
      </c>
      <c r="O290" s="37"/>
    </row>
    <row r="291" spans="1:15" x14ac:dyDescent="0.2">
      <c r="A291" s="105"/>
      <c r="B291" s="118" t="s">
        <v>238</v>
      </c>
      <c r="C291" s="119"/>
      <c r="D291" s="120">
        <v>0.16666666666666666</v>
      </c>
      <c r="E291" s="120">
        <v>1.3012814197295424</v>
      </c>
      <c r="F291" s="146"/>
      <c r="G291" s="120">
        <v>-1.4351110243874625</v>
      </c>
      <c r="H291" s="120">
        <v>2.6306019602252722</v>
      </c>
      <c r="I291" s="146"/>
      <c r="J291" s="120">
        <v>1.3009721630541371</v>
      </c>
      <c r="K291" s="120">
        <v>9.3665217040612099</v>
      </c>
      <c r="L291" s="146"/>
      <c r="M291" s="120">
        <v>5.8403679224309597</v>
      </c>
      <c r="N291" s="120">
        <v>23.47636455324912</v>
      </c>
      <c r="O291" s="147"/>
    </row>
    <row r="292" spans="1:15" x14ac:dyDescent="0.2">
      <c r="A292" s="107" t="s">
        <v>205</v>
      </c>
      <c r="B292" s="126"/>
      <c r="C292" s="126"/>
      <c r="D292" s="126"/>
      <c r="E292" s="126"/>
      <c r="F292" s="5"/>
      <c r="G292" s="126"/>
      <c r="H292" s="126"/>
      <c r="I292" s="5"/>
      <c r="J292" s="126"/>
      <c r="K292" s="5"/>
      <c r="L292" s="5"/>
      <c r="M292" s="5"/>
      <c r="N292" s="5"/>
      <c r="O292" s="37"/>
    </row>
    <row r="293" spans="1:15" x14ac:dyDescent="0.2">
      <c r="A293" s="3"/>
      <c r="B293" s="3" t="s">
        <v>239</v>
      </c>
      <c r="C293" s="16"/>
      <c r="D293" s="5">
        <v>2.5</v>
      </c>
      <c r="E293" s="10">
        <v>4.5999999999999996</v>
      </c>
      <c r="F293" s="5"/>
      <c r="G293" s="10">
        <v>-4.5021471551942582</v>
      </c>
      <c r="H293" s="10">
        <v>3.5590904595078543</v>
      </c>
      <c r="I293" s="5"/>
      <c r="J293" s="10">
        <v>-2</v>
      </c>
      <c r="K293" s="10">
        <v>7.2</v>
      </c>
      <c r="L293" s="5"/>
      <c r="M293" s="10">
        <v>15.5</v>
      </c>
      <c r="N293" s="10">
        <v>13.9</v>
      </c>
      <c r="O293" s="37"/>
    </row>
    <row r="294" spans="1:15" x14ac:dyDescent="0.2">
      <c r="A294" s="3"/>
      <c r="B294" s="3" t="s">
        <v>239</v>
      </c>
      <c r="C294" s="16"/>
      <c r="D294" s="16">
        <v>-0.7</v>
      </c>
      <c r="E294" s="16">
        <v>2.5</v>
      </c>
      <c r="F294" s="5"/>
      <c r="G294" s="16">
        <v>-2.4</v>
      </c>
      <c r="H294" s="16">
        <v>1.7</v>
      </c>
      <c r="I294" s="5"/>
      <c r="J294" s="16">
        <v>-4.8</v>
      </c>
      <c r="K294" s="16">
        <v>3.2</v>
      </c>
      <c r="L294" s="5"/>
      <c r="M294" s="16">
        <v>11.5</v>
      </c>
      <c r="N294" s="16">
        <v>5.5</v>
      </c>
      <c r="O294" s="37"/>
    </row>
    <row r="295" spans="1:15" x14ac:dyDescent="0.2">
      <c r="A295" s="3"/>
      <c r="B295" s="3" t="s">
        <v>239</v>
      </c>
      <c r="C295" s="16"/>
      <c r="D295" s="16">
        <v>2.9</v>
      </c>
      <c r="E295" s="16">
        <v>4.2</v>
      </c>
      <c r="F295" s="5"/>
      <c r="G295" s="16">
        <v>-5.7</v>
      </c>
      <c r="H295" s="16">
        <v>3.1</v>
      </c>
      <c r="I295" s="5"/>
      <c r="J295" s="16">
        <v>6.2</v>
      </c>
      <c r="K295" s="16">
        <v>5.6</v>
      </c>
      <c r="L295" s="5"/>
      <c r="M295" s="16">
        <v>-0.1</v>
      </c>
      <c r="N295" s="16">
        <v>8.6999999999999993</v>
      </c>
      <c r="O295" s="37"/>
    </row>
    <row r="296" spans="1:15" x14ac:dyDescent="0.2">
      <c r="A296" s="3"/>
      <c r="B296" s="3" t="s">
        <v>239</v>
      </c>
      <c r="C296" s="16"/>
      <c r="D296" s="16">
        <v>5.3</v>
      </c>
      <c r="E296" s="16">
        <v>1.9</v>
      </c>
      <c r="F296" s="5"/>
      <c r="G296" s="16">
        <v>-1.9</v>
      </c>
      <c r="H296" s="16">
        <v>1.7</v>
      </c>
      <c r="I296" s="5"/>
      <c r="J296" s="16">
        <v>2.8</v>
      </c>
      <c r="K296" s="16">
        <v>2.7</v>
      </c>
      <c r="L296" s="5"/>
      <c r="M296" s="16">
        <v>16.2</v>
      </c>
      <c r="N296" s="16">
        <v>4.5</v>
      </c>
      <c r="O296" s="37"/>
    </row>
    <row r="297" spans="1:15" x14ac:dyDescent="0.2">
      <c r="A297" s="3"/>
      <c r="B297" s="3" t="s">
        <v>239</v>
      </c>
      <c r="C297" s="16"/>
      <c r="D297" s="16">
        <v>4.4000000000000004</v>
      </c>
      <c r="E297" s="16">
        <v>1.3</v>
      </c>
      <c r="F297" s="5"/>
      <c r="G297" s="16">
        <v>-1.9</v>
      </c>
      <c r="H297" s="16">
        <v>1.2</v>
      </c>
      <c r="I297" s="5"/>
      <c r="J297" s="16">
        <v>-3.7</v>
      </c>
      <c r="K297" s="16">
        <v>1.6</v>
      </c>
      <c r="L297" s="5"/>
      <c r="M297" s="16">
        <v>-0.2</v>
      </c>
      <c r="N297" s="16">
        <v>3.6</v>
      </c>
      <c r="O297" s="37"/>
    </row>
    <row r="298" spans="1:15" x14ac:dyDescent="0.2">
      <c r="A298" s="3"/>
      <c r="B298" s="3" t="s">
        <v>239</v>
      </c>
      <c r="C298" s="16"/>
      <c r="D298" s="16">
        <v>3.4</v>
      </c>
      <c r="E298" s="16">
        <v>2.2999999999999998</v>
      </c>
      <c r="F298" s="5"/>
      <c r="G298" s="16">
        <v>4.4000000000000004</v>
      </c>
      <c r="H298" s="16">
        <v>1.7</v>
      </c>
      <c r="I298" s="5"/>
      <c r="J298" s="16">
        <v>-12.3</v>
      </c>
      <c r="K298" s="16">
        <v>2.9</v>
      </c>
      <c r="L298" s="5"/>
      <c r="M298" s="16">
        <v>9.1999999999999993</v>
      </c>
      <c r="N298" s="16">
        <v>4.9000000000000004</v>
      </c>
      <c r="O298" s="37"/>
    </row>
    <row r="299" spans="1:15" x14ac:dyDescent="0.2">
      <c r="A299" s="7"/>
      <c r="B299" s="118" t="s">
        <v>240</v>
      </c>
      <c r="C299" s="121"/>
      <c r="D299" s="120">
        <f>AVERAGE(D293:D298)</f>
        <v>2.9666666666666668</v>
      </c>
      <c r="E299" s="120">
        <f>2*STDEV(E293:E298)</f>
        <v>2.6229754097207993</v>
      </c>
      <c r="F299" s="146"/>
      <c r="G299" s="120">
        <f>AVERAGE(G293:G298)</f>
        <v>-2.0003578591990432</v>
      </c>
      <c r="H299" s="120">
        <v>6.9908934832604892</v>
      </c>
      <c r="I299" s="146"/>
      <c r="J299" s="120">
        <f>AVERAGE(J293:J298)</f>
        <v>-2.3000000000000003</v>
      </c>
      <c r="K299" s="120">
        <v>12.9</v>
      </c>
      <c r="L299" s="146"/>
      <c r="M299" s="120">
        <f>AVERAGE(M293:M298)</f>
        <v>8.6833333333333318</v>
      </c>
      <c r="N299" s="120">
        <v>14.6</v>
      </c>
      <c r="O299" s="147"/>
    </row>
    <row r="300" spans="1:15" ht="16" thickBot="1" x14ac:dyDescent="0.25">
      <c r="A300" s="3"/>
      <c r="B300" s="3"/>
      <c r="C300" s="16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37"/>
    </row>
    <row r="301" spans="1:15" ht="17" thickBot="1" x14ac:dyDescent="0.25">
      <c r="A301" s="43"/>
      <c r="B301" s="45" t="s">
        <v>167</v>
      </c>
      <c r="C301" s="45"/>
      <c r="D301" s="45" t="s">
        <v>3</v>
      </c>
      <c r="E301" s="136" t="s">
        <v>160</v>
      </c>
      <c r="F301" s="45" t="s">
        <v>259</v>
      </c>
      <c r="G301" s="45" t="s">
        <v>5</v>
      </c>
      <c r="H301" s="136" t="s">
        <v>160</v>
      </c>
      <c r="I301" s="45" t="s">
        <v>259</v>
      </c>
      <c r="J301" s="45" t="s">
        <v>6</v>
      </c>
      <c r="K301" s="136" t="s">
        <v>160</v>
      </c>
      <c r="L301" s="45" t="s">
        <v>259</v>
      </c>
      <c r="M301" s="45" t="s">
        <v>7</v>
      </c>
      <c r="N301" s="136" t="s">
        <v>160</v>
      </c>
      <c r="O301" s="47" t="s">
        <v>259</v>
      </c>
    </row>
    <row r="302" spans="1:15" ht="17" thickTop="1" thickBot="1" x14ac:dyDescent="0.25">
      <c r="A302" s="48" t="s">
        <v>233</v>
      </c>
      <c r="B302" s="49">
        <v>13</v>
      </c>
      <c r="C302" s="49"/>
      <c r="D302" s="50">
        <v>1.1346153846153846</v>
      </c>
      <c r="E302" s="50">
        <v>3.4901614728013817</v>
      </c>
      <c r="F302" s="50">
        <v>1.0814926055007472</v>
      </c>
      <c r="G302" s="50">
        <v>-1.1584513985586062</v>
      </c>
      <c r="H302" s="50">
        <v>4.983278877008348</v>
      </c>
      <c r="I302" s="50">
        <v>1.5558656156260742</v>
      </c>
      <c r="J302" s="50">
        <v>3.0883957499906702</v>
      </c>
      <c r="K302" s="50">
        <v>9.1952463730540508</v>
      </c>
      <c r="L302" s="50">
        <v>2.9198828828112275</v>
      </c>
      <c r="M302" s="50">
        <v>2.7027824756780023</v>
      </c>
      <c r="N302" s="50">
        <v>25.166775011712332</v>
      </c>
      <c r="O302" s="51">
        <v>7.9058157369668134</v>
      </c>
    </row>
    <row r="318" spans="1:13" x14ac:dyDescent="0.2">
      <c r="A318" s="3"/>
      <c r="B318" s="3"/>
      <c r="C318" s="16"/>
      <c r="D318" s="5"/>
      <c r="E318" s="5"/>
      <c r="F318" s="5"/>
      <c r="G318" s="5"/>
      <c r="H318" s="5"/>
      <c r="I318" s="5"/>
      <c r="J318" s="5"/>
      <c r="K318" s="5"/>
      <c r="L318" s="5"/>
      <c r="M318" s="11"/>
    </row>
    <row r="319" spans="1:13" x14ac:dyDescent="0.2">
      <c r="A319" s="3"/>
      <c r="B319" s="3"/>
      <c r="C319" s="16"/>
      <c r="D319" s="5"/>
      <c r="E319" s="5"/>
      <c r="F319" s="5"/>
      <c r="G319" s="5"/>
      <c r="H319" s="5"/>
      <c r="I319" s="5"/>
      <c r="J319" s="5"/>
      <c r="K319" s="5"/>
      <c r="L319" s="5"/>
      <c r="M319" s="11"/>
    </row>
    <row r="362" spans="4:13" x14ac:dyDescent="0.2">
      <c r="D362"/>
      <c r="E362"/>
      <c r="F362"/>
      <c r="G362"/>
      <c r="H362"/>
      <c r="I362"/>
      <c r="J362"/>
      <c r="K362"/>
      <c r="L362"/>
      <c r="M362"/>
    </row>
    <row r="363" spans="4:13" x14ac:dyDescent="0.2">
      <c r="D363"/>
      <c r="E363"/>
      <c r="F363"/>
      <c r="G363"/>
      <c r="H363"/>
      <c r="I363"/>
      <c r="J363"/>
      <c r="K363"/>
      <c r="L363"/>
      <c r="M363"/>
    </row>
    <row r="364" spans="4:13" x14ac:dyDescent="0.2">
      <c r="D364"/>
      <c r="E364"/>
      <c r="F364"/>
      <c r="G364"/>
      <c r="H364"/>
      <c r="I364"/>
      <c r="J364"/>
      <c r="K364"/>
      <c r="L364"/>
      <c r="M364"/>
    </row>
    <row r="365" spans="4:13" x14ac:dyDescent="0.2">
      <c r="D365"/>
      <c r="E365"/>
      <c r="F365"/>
      <c r="G365"/>
      <c r="H365"/>
      <c r="I365"/>
      <c r="J365"/>
      <c r="K365"/>
      <c r="L365"/>
      <c r="M365"/>
    </row>
    <row r="366" spans="4:13" x14ac:dyDescent="0.2">
      <c r="D366"/>
      <c r="E366"/>
      <c r="F366"/>
      <c r="G366"/>
      <c r="H366"/>
      <c r="I366"/>
      <c r="J366"/>
      <c r="K366"/>
      <c r="L366"/>
      <c r="M366"/>
    </row>
    <row r="367" spans="4:13" x14ac:dyDescent="0.2">
      <c r="D367"/>
      <c r="E367"/>
      <c r="F367"/>
      <c r="G367"/>
      <c r="H367"/>
      <c r="I367"/>
      <c r="J367"/>
      <c r="K367"/>
      <c r="L367"/>
      <c r="M367"/>
    </row>
    <row r="368" spans="4:13" x14ac:dyDescent="0.2">
      <c r="D368"/>
      <c r="E368"/>
      <c r="F368"/>
      <c r="G368"/>
      <c r="H368"/>
      <c r="I368"/>
      <c r="J368"/>
      <c r="K368"/>
      <c r="L368"/>
      <c r="M368"/>
    </row>
    <row r="369" spans="4:13" x14ac:dyDescent="0.2">
      <c r="D369"/>
      <c r="E369"/>
      <c r="F369"/>
      <c r="G369"/>
      <c r="H369"/>
      <c r="I369"/>
      <c r="J369"/>
      <c r="K369"/>
      <c r="L369"/>
      <c r="M369"/>
    </row>
    <row r="370" spans="4:13" x14ac:dyDescent="0.2">
      <c r="D370"/>
      <c r="E370"/>
      <c r="F370"/>
      <c r="G370"/>
      <c r="H370"/>
      <c r="I370"/>
      <c r="J370"/>
      <c r="K370"/>
      <c r="L370"/>
      <c r="M370"/>
    </row>
    <row r="371" spans="4:13" x14ac:dyDescent="0.2">
      <c r="D371"/>
      <c r="E371"/>
      <c r="F371"/>
      <c r="G371"/>
      <c r="H371"/>
      <c r="I371"/>
      <c r="J371"/>
      <c r="K371"/>
      <c r="L371"/>
      <c r="M371"/>
    </row>
    <row r="372" spans="4:13" x14ac:dyDescent="0.2">
      <c r="D372"/>
      <c r="E372"/>
      <c r="F372"/>
      <c r="G372"/>
      <c r="H372"/>
      <c r="I372"/>
      <c r="J372"/>
      <c r="K372"/>
      <c r="L372"/>
      <c r="M372"/>
    </row>
    <row r="373" spans="4:13" x14ac:dyDescent="0.2">
      <c r="D373"/>
      <c r="E373"/>
      <c r="F373"/>
      <c r="G373"/>
      <c r="H373"/>
      <c r="I373"/>
      <c r="J373"/>
      <c r="K373"/>
      <c r="L373"/>
      <c r="M373"/>
    </row>
    <row r="374" spans="4:13" x14ac:dyDescent="0.2">
      <c r="D374"/>
      <c r="E374"/>
      <c r="F374"/>
      <c r="G374"/>
      <c r="H374"/>
      <c r="I374"/>
      <c r="J374"/>
      <c r="K374"/>
      <c r="L374"/>
      <c r="M374"/>
    </row>
    <row r="375" spans="4:13" x14ac:dyDescent="0.2">
      <c r="D375"/>
      <c r="E375"/>
      <c r="F375"/>
      <c r="G375"/>
      <c r="H375"/>
      <c r="I375"/>
      <c r="J375"/>
      <c r="K375"/>
      <c r="L375"/>
      <c r="M375"/>
    </row>
    <row r="376" spans="4:13" x14ac:dyDescent="0.2">
      <c r="D376"/>
      <c r="E376"/>
      <c r="F376"/>
      <c r="G376"/>
      <c r="H376"/>
      <c r="I376"/>
      <c r="J376"/>
      <c r="K376"/>
      <c r="L376"/>
      <c r="M376"/>
    </row>
    <row r="377" spans="4:13" x14ac:dyDescent="0.2">
      <c r="D377"/>
      <c r="E377"/>
      <c r="F377"/>
      <c r="G377"/>
      <c r="H377"/>
      <c r="I377"/>
      <c r="J377"/>
      <c r="K377"/>
      <c r="L377"/>
      <c r="M377"/>
    </row>
    <row r="378" spans="4:13" x14ac:dyDescent="0.2">
      <c r="D378"/>
      <c r="E378"/>
      <c r="F378"/>
      <c r="G378"/>
      <c r="H378"/>
      <c r="I378"/>
      <c r="J378"/>
      <c r="K378"/>
      <c r="L378"/>
      <c r="M378"/>
    </row>
    <row r="379" spans="4:13" x14ac:dyDescent="0.2">
      <c r="D379"/>
      <c r="E379"/>
      <c r="F379"/>
      <c r="G379"/>
      <c r="H379"/>
      <c r="I379"/>
      <c r="J379"/>
      <c r="K379"/>
      <c r="L379"/>
      <c r="M379"/>
    </row>
    <row r="380" spans="4:13" x14ac:dyDescent="0.2">
      <c r="D380"/>
      <c r="E380"/>
      <c r="F380"/>
      <c r="G380"/>
      <c r="H380"/>
      <c r="I380"/>
      <c r="J380"/>
      <c r="K380"/>
      <c r="L380"/>
      <c r="M380"/>
    </row>
    <row r="381" spans="4:13" x14ac:dyDescent="0.2">
      <c r="D381"/>
      <c r="E381"/>
      <c r="F381"/>
      <c r="G381"/>
      <c r="H381"/>
      <c r="I381"/>
      <c r="J381"/>
      <c r="K381"/>
      <c r="L381"/>
      <c r="M381"/>
    </row>
    <row r="382" spans="4:13" x14ac:dyDescent="0.2">
      <c r="D382"/>
      <c r="E382"/>
      <c r="F382"/>
      <c r="G382"/>
      <c r="H382"/>
      <c r="I382"/>
      <c r="J382"/>
      <c r="K382"/>
      <c r="L382"/>
      <c r="M382"/>
    </row>
    <row r="383" spans="4:13" x14ac:dyDescent="0.2">
      <c r="D383"/>
      <c r="E383"/>
      <c r="F383"/>
      <c r="G383"/>
      <c r="H383"/>
      <c r="I383"/>
      <c r="J383"/>
      <c r="K383"/>
      <c r="L383"/>
      <c r="M383"/>
    </row>
    <row r="384" spans="4:13" x14ac:dyDescent="0.2">
      <c r="D384"/>
      <c r="E384"/>
      <c r="F384"/>
      <c r="G384"/>
      <c r="H384"/>
      <c r="I384"/>
      <c r="J384"/>
      <c r="K384"/>
      <c r="L384"/>
      <c r="M384"/>
    </row>
    <row r="385" spans="4:13" x14ac:dyDescent="0.2">
      <c r="D385"/>
      <c r="E385"/>
      <c r="F385"/>
      <c r="G385"/>
      <c r="H385"/>
      <c r="I385"/>
      <c r="J385"/>
      <c r="K385"/>
      <c r="L385"/>
      <c r="M385"/>
    </row>
    <row r="386" spans="4:13" x14ac:dyDescent="0.2">
      <c r="D386"/>
      <c r="E386"/>
      <c r="F386"/>
      <c r="G386"/>
      <c r="H386"/>
      <c r="I386"/>
      <c r="J386"/>
      <c r="K386"/>
      <c r="L386"/>
      <c r="M386"/>
    </row>
    <row r="387" spans="4:13" x14ac:dyDescent="0.2">
      <c r="D387"/>
      <c r="E387"/>
      <c r="F387"/>
      <c r="G387"/>
      <c r="H387"/>
      <c r="I387"/>
      <c r="J387"/>
      <c r="K387"/>
      <c r="L387"/>
      <c r="M387"/>
    </row>
    <row r="388" spans="4:13" x14ac:dyDescent="0.2">
      <c r="D388"/>
      <c r="E388"/>
      <c r="F388"/>
      <c r="G388"/>
      <c r="H388"/>
      <c r="I388"/>
      <c r="J388"/>
      <c r="K388"/>
      <c r="L388"/>
      <c r="M388"/>
    </row>
    <row r="389" spans="4:13" x14ac:dyDescent="0.2">
      <c r="D389"/>
      <c r="E389"/>
      <c r="F389"/>
      <c r="G389"/>
      <c r="H389"/>
      <c r="I389"/>
      <c r="J389"/>
      <c r="K389"/>
      <c r="L389"/>
      <c r="M389"/>
    </row>
    <row r="390" spans="4:13" x14ac:dyDescent="0.2">
      <c r="D390"/>
      <c r="E390"/>
      <c r="F390"/>
      <c r="G390"/>
      <c r="H390"/>
      <c r="I390"/>
      <c r="J390"/>
      <c r="K390"/>
      <c r="L390"/>
      <c r="M390"/>
    </row>
    <row r="391" spans="4:13" x14ac:dyDescent="0.2">
      <c r="D391"/>
      <c r="E391"/>
      <c r="F391"/>
      <c r="G391"/>
      <c r="H391"/>
      <c r="I391"/>
      <c r="J391"/>
      <c r="K391"/>
      <c r="L391"/>
      <c r="M391"/>
    </row>
    <row r="392" spans="4:13" x14ac:dyDescent="0.2">
      <c r="D392"/>
      <c r="E392"/>
      <c r="F392"/>
      <c r="G392"/>
      <c r="H392"/>
      <c r="I392"/>
      <c r="J392"/>
      <c r="K392"/>
      <c r="L392"/>
      <c r="M392"/>
    </row>
    <row r="393" spans="4:13" x14ac:dyDescent="0.2">
      <c r="D393"/>
      <c r="E393"/>
      <c r="F393"/>
      <c r="G393"/>
      <c r="H393"/>
      <c r="I393"/>
      <c r="J393"/>
      <c r="K393"/>
      <c r="L393"/>
      <c r="M393"/>
    </row>
    <row r="394" spans="4:13" x14ac:dyDescent="0.2">
      <c r="D394"/>
      <c r="E394"/>
      <c r="F394"/>
      <c r="G394"/>
      <c r="H394"/>
      <c r="I394"/>
      <c r="J394"/>
      <c r="K394"/>
      <c r="L394"/>
      <c r="M394"/>
    </row>
    <row r="395" spans="4:13" x14ac:dyDescent="0.2">
      <c r="D395"/>
      <c r="E395"/>
      <c r="F395"/>
      <c r="G395"/>
      <c r="H395"/>
      <c r="I395"/>
      <c r="J395"/>
      <c r="K395"/>
      <c r="L395"/>
      <c r="M395"/>
    </row>
    <row r="396" spans="4:13" x14ac:dyDescent="0.2">
      <c r="D396"/>
      <c r="E396"/>
      <c r="F396"/>
      <c r="G396"/>
      <c r="H396"/>
      <c r="I396"/>
      <c r="J396"/>
      <c r="K396"/>
      <c r="L396"/>
      <c r="M396"/>
    </row>
    <row r="397" spans="4:13" x14ac:dyDescent="0.2">
      <c r="D397"/>
      <c r="E397"/>
      <c r="F397"/>
      <c r="G397"/>
      <c r="H397"/>
      <c r="I397"/>
      <c r="J397"/>
      <c r="K397"/>
      <c r="L397"/>
      <c r="M397"/>
    </row>
    <row r="398" spans="4:13" x14ac:dyDescent="0.2">
      <c r="D398"/>
      <c r="E398"/>
      <c r="F398"/>
      <c r="G398"/>
      <c r="H398"/>
      <c r="I398"/>
      <c r="J398"/>
      <c r="K398"/>
      <c r="L398"/>
      <c r="M398"/>
    </row>
    <row r="399" spans="4:13" x14ac:dyDescent="0.2">
      <c r="D399"/>
      <c r="E399"/>
      <c r="F399"/>
      <c r="G399"/>
      <c r="H399"/>
      <c r="I399"/>
      <c r="J399"/>
      <c r="K399"/>
      <c r="L399"/>
      <c r="M399"/>
    </row>
    <row r="400" spans="4:13" x14ac:dyDescent="0.2">
      <c r="D400"/>
      <c r="E400"/>
      <c r="F400"/>
      <c r="G400"/>
      <c r="H400"/>
      <c r="I400"/>
      <c r="J400"/>
      <c r="K400"/>
      <c r="L400"/>
      <c r="M400"/>
    </row>
    <row r="401" spans="4:13" x14ac:dyDescent="0.2">
      <c r="D401"/>
      <c r="E401"/>
      <c r="F401"/>
      <c r="G401"/>
      <c r="H401"/>
      <c r="I401"/>
      <c r="J401"/>
      <c r="K401"/>
      <c r="L401"/>
      <c r="M401"/>
    </row>
    <row r="402" spans="4:13" x14ac:dyDescent="0.2">
      <c r="D402"/>
      <c r="E402"/>
      <c r="F402"/>
      <c r="G402"/>
      <c r="H402"/>
      <c r="I402"/>
      <c r="J402"/>
      <c r="K402"/>
      <c r="L402"/>
      <c r="M402"/>
    </row>
    <row r="403" spans="4:13" x14ac:dyDescent="0.2">
      <c r="D403"/>
      <c r="E403"/>
      <c r="F403"/>
      <c r="G403"/>
      <c r="H403"/>
      <c r="I403"/>
      <c r="J403"/>
      <c r="K403"/>
      <c r="L403"/>
      <c r="M403"/>
    </row>
    <row r="404" spans="4:13" x14ac:dyDescent="0.2">
      <c r="D404"/>
      <c r="E404"/>
      <c r="F404"/>
      <c r="G404"/>
      <c r="H404"/>
      <c r="I404"/>
      <c r="J404"/>
      <c r="K404"/>
      <c r="L404"/>
      <c r="M404"/>
    </row>
    <row r="405" spans="4:13" x14ac:dyDescent="0.2">
      <c r="D405"/>
      <c r="E405"/>
      <c r="F405"/>
      <c r="G405"/>
      <c r="H405"/>
      <c r="I405"/>
      <c r="J405"/>
      <c r="K405"/>
      <c r="L405"/>
      <c r="M405"/>
    </row>
    <row r="406" spans="4:13" x14ac:dyDescent="0.2">
      <c r="D406"/>
      <c r="E406"/>
      <c r="F406"/>
      <c r="G406"/>
      <c r="H406"/>
      <c r="I406"/>
      <c r="J406"/>
      <c r="K406"/>
      <c r="L406"/>
      <c r="M406"/>
    </row>
    <row r="407" spans="4:13" x14ac:dyDescent="0.2">
      <c r="D407"/>
      <c r="E407"/>
      <c r="F407"/>
      <c r="G407"/>
      <c r="H407"/>
      <c r="I407"/>
      <c r="J407"/>
      <c r="K407"/>
      <c r="L407"/>
      <c r="M407"/>
    </row>
    <row r="408" spans="4:13" x14ac:dyDescent="0.2">
      <c r="D408"/>
      <c r="E408"/>
      <c r="F408"/>
      <c r="G408"/>
      <c r="H408"/>
      <c r="I408"/>
      <c r="J408"/>
      <c r="K408"/>
      <c r="L408"/>
      <c r="M408"/>
    </row>
    <row r="409" spans="4:13" x14ac:dyDescent="0.2">
      <c r="D409"/>
      <c r="E409"/>
      <c r="F409"/>
      <c r="G409"/>
      <c r="H409"/>
      <c r="I409"/>
      <c r="J409"/>
      <c r="K409"/>
      <c r="L409"/>
      <c r="M409"/>
    </row>
    <row r="410" spans="4:13" x14ac:dyDescent="0.2">
      <c r="D410"/>
      <c r="E410"/>
      <c r="F410"/>
      <c r="G410"/>
      <c r="H410"/>
      <c r="I410"/>
      <c r="J410"/>
      <c r="K410"/>
      <c r="L410"/>
      <c r="M410"/>
    </row>
    <row r="411" spans="4:13" x14ac:dyDescent="0.2">
      <c r="D411"/>
      <c r="E411"/>
      <c r="F411"/>
      <c r="G411"/>
      <c r="H411"/>
      <c r="I411"/>
      <c r="J411"/>
      <c r="K411"/>
      <c r="L411"/>
      <c r="M411"/>
    </row>
    <row r="412" spans="4:13" x14ac:dyDescent="0.2">
      <c r="D412"/>
      <c r="E412"/>
      <c r="F412"/>
      <c r="G412"/>
      <c r="H412"/>
      <c r="I412"/>
      <c r="J412"/>
      <c r="K412"/>
      <c r="L412"/>
      <c r="M412"/>
    </row>
    <row r="413" spans="4:13" x14ac:dyDescent="0.2">
      <c r="D413"/>
      <c r="E413"/>
      <c r="F413"/>
      <c r="G413"/>
      <c r="H413"/>
      <c r="I413"/>
      <c r="J413"/>
      <c r="K413"/>
      <c r="L413"/>
      <c r="M413"/>
    </row>
    <row r="414" spans="4:13" x14ac:dyDescent="0.2">
      <c r="D414"/>
      <c r="E414"/>
      <c r="F414"/>
      <c r="G414"/>
      <c r="H414"/>
      <c r="I414"/>
      <c r="J414"/>
      <c r="K414"/>
      <c r="L414"/>
      <c r="M414"/>
    </row>
    <row r="415" spans="4:13" x14ac:dyDescent="0.2">
      <c r="D415"/>
      <c r="E415"/>
      <c r="F415"/>
      <c r="G415"/>
      <c r="H415"/>
      <c r="I415"/>
      <c r="J415"/>
      <c r="K415"/>
      <c r="L415"/>
      <c r="M415"/>
    </row>
    <row r="416" spans="4:13" x14ac:dyDescent="0.2">
      <c r="D416"/>
      <c r="E416"/>
      <c r="F416"/>
      <c r="G416"/>
      <c r="H416"/>
      <c r="I416"/>
      <c r="J416"/>
      <c r="K416"/>
      <c r="L416"/>
      <c r="M416"/>
    </row>
    <row r="417" spans="4:13" x14ac:dyDescent="0.2">
      <c r="D417"/>
      <c r="E417"/>
      <c r="F417"/>
      <c r="G417"/>
      <c r="H417"/>
      <c r="I417"/>
      <c r="J417"/>
      <c r="K417"/>
      <c r="L417"/>
      <c r="M417"/>
    </row>
    <row r="418" spans="4:13" x14ac:dyDescent="0.2">
      <c r="D418"/>
      <c r="E418"/>
      <c r="F418"/>
      <c r="G418"/>
      <c r="H418"/>
      <c r="I418"/>
      <c r="J418"/>
      <c r="K418"/>
      <c r="L418"/>
      <c r="M418"/>
    </row>
    <row r="419" spans="4:13" x14ac:dyDescent="0.2">
      <c r="D419"/>
      <c r="E419"/>
      <c r="F419"/>
      <c r="G419"/>
      <c r="H419"/>
      <c r="I419"/>
      <c r="J419"/>
      <c r="K419"/>
      <c r="L419"/>
      <c r="M419"/>
    </row>
    <row r="420" spans="4:13" x14ac:dyDescent="0.2">
      <c r="D420"/>
      <c r="E420"/>
      <c r="F420"/>
      <c r="G420"/>
      <c r="H420"/>
      <c r="I420"/>
      <c r="J420"/>
      <c r="K420"/>
      <c r="L420"/>
      <c r="M420"/>
    </row>
    <row r="421" spans="4:13" x14ac:dyDescent="0.2">
      <c r="D421"/>
      <c r="E421"/>
      <c r="F421"/>
      <c r="G421"/>
      <c r="H421"/>
      <c r="I421"/>
      <c r="J421"/>
      <c r="K421"/>
      <c r="L421"/>
      <c r="M421"/>
    </row>
    <row r="422" spans="4:13" x14ac:dyDescent="0.2">
      <c r="D422"/>
      <c r="E422"/>
      <c r="F422"/>
      <c r="G422"/>
      <c r="H422"/>
      <c r="I422"/>
      <c r="J422"/>
      <c r="K422"/>
      <c r="L422"/>
      <c r="M422"/>
    </row>
    <row r="423" spans="4:13" x14ac:dyDescent="0.2">
      <c r="D423"/>
      <c r="E423"/>
      <c r="F423"/>
      <c r="G423"/>
      <c r="H423"/>
      <c r="I423"/>
      <c r="J423"/>
      <c r="K423"/>
      <c r="L423"/>
      <c r="M423"/>
    </row>
    <row r="424" spans="4:13" x14ac:dyDescent="0.2">
      <c r="D424"/>
      <c r="E424"/>
      <c r="F424"/>
      <c r="G424"/>
      <c r="H424"/>
      <c r="I424"/>
      <c r="J424"/>
      <c r="K424"/>
      <c r="L424"/>
      <c r="M424"/>
    </row>
    <row r="425" spans="4:13" x14ac:dyDescent="0.2">
      <c r="D425"/>
      <c r="E425"/>
      <c r="F425"/>
      <c r="G425"/>
      <c r="H425"/>
      <c r="I425"/>
      <c r="J425"/>
      <c r="K425"/>
      <c r="L425"/>
      <c r="M425"/>
    </row>
    <row r="426" spans="4:13" x14ac:dyDescent="0.2">
      <c r="D426"/>
      <c r="E426"/>
      <c r="F426"/>
      <c r="G426"/>
      <c r="H426"/>
      <c r="I426"/>
      <c r="J426"/>
      <c r="K426"/>
      <c r="L426"/>
      <c r="M426"/>
    </row>
    <row r="427" spans="4:13" x14ac:dyDescent="0.2">
      <c r="D427"/>
      <c r="E427"/>
      <c r="F427"/>
      <c r="G427"/>
      <c r="H427"/>
      <c r="I427"/>
      <c r="J427"/>
      <c r="K427"/>
      <c r="L427"/>
      <c r="M427"/>
    </row>
    <row r="428" spans="4:13" x14ac:dyDescent="0.2">
      <c r="D428"/>
      <c r="E428"/>
      <c r="F428"/>
      <c r="G428"/>
      <c r="H428"/>
      <c r="I428"/>
      <c r="J428"/>
      <c r="K428"/>
      <c r="L428"/>
      <c r="M428"/>
    </row>
    <row r="429" spans="4:13" x14ac:dyDescent="0.2">
      <c r="D429"/>
      <c r="E429"/>
      <c r="F429"/>
      <c r="G429"/>
      <c r="H429"/>
      <c r="I429"/>
      <c r="J429"/>
      <c r="K429"/>
      <c r="L429"/>
      <c r="M429"/>
    </row>
    <row r="430" spans="4:13" x14ac:dyDescent="0.2">
      <c r="D430"/>
      <c r="E430"/>
      <c r="F430"/>
      <c r="G430"/>
      <c r="H430"/>
      <c r="I430"/>
      <c r="J430"/>
      <c r="K430"/>
      <c r="L430"/>
      <c r="M430"/>
    </row>
    <row r="431" spans="4:13" x14ac:dyDescent="0.2">
      <c r="D431"/>
      <c r="E431"/>
      <c r="F431"/>
      <c r="G431"/>
      <c r="H431"/>
      <c r="I431"/>
      <c r="J431"/>
      <c r="K431"/>
      <c r="L431"/>
      <c r="M431"/>
    </row>
    <row r="432" spans="4:13" x14ac:dyDescent="0.2">
      <c r="D432"/>
      <c r="E432"/>
      <c r="F432"/>
      <c r="G432"/>
      <c r="H432"/>
      <c r="I432"/>
      <c r="J432"/>
      <c r="K432"/>
      <c r="L432"/>
      <c r="M432"/>
    </row>
    <row r="433" spans="4:13" x14ac:dyDescent="0.2">
      <c r="D433"/>
      <c r="E433"/>
      <c r="F433"/>
      <c r="G433"/>
      <c r="H433"/>
      <c r="I433"/>
      <c r="J433"/>
      <c r="K433"/>
      <c r="L433"/>
      <c r="M433"/>
    </row>
    <row r="434" spans="4:13" x14ac:dyDescent="0.2">
      <c r="D434"/>
      <c r="E434"/>
      <c r="F434"/>
      <c r="G434"/>
      <c r="H434"/>
      <c r="I434"/>
      <c r="J434"/>
      <c r="K434"/>
      <c r="L434"/>
      <c r="M434"/>
    </row>
    <row r="435" spans="4:13" x14ac:dyDescent="0.2">
      <c r="D435"/>
      <c r="E435"/>
      <c r="F435"/>
      <c r="G435"/>
      <c r="H435"/>
      <c r="I435"/>
      <c r="J435"/>
      <c r="K435"/>
      <c r="L435"/>
      <c r="M435"/>
    </row>
    <row r="436" spans="4:13" x14ac:dyDescent="0.2">
      <c r="D436"/>
      <c r="E436"/>
      <c r="F436"/>
      <c r="G436"/>
      <c r="H436"/>
      <c r="I436"/>
      <c r="J436"/>
      <c r="K436"/>
      <c r="L436"/>
      <c r="M436"/>
    </row>
    <row r="437" spans="4:13" x14ac:dyDescent="0.2">
      <c r="D437"/>
      <c r="E437"/>
      <c r="F437"/>
      <c r="G437"/>
      <c r="H437"/>
      <c r="I437"/>
      <c r="J437"/>
      <c r="K437"/>
      <c r="L437"/>
      <c r="M437"/>
    </row>
    <row r="438" spans="4:13" x14ac:dyDescent="0.2">
      <c r="D438"/>
      <c r="E438"/>
      <c r="F438"/>
      <c r="G438"/>
      <c r="H438"/>
      <c r="I438"/>
      <c r="J438"/>
      <c r="K438"/>
      <c r="L438"/>
      <c r="M438"/>
    </row>
    <row r="439" spans="4:13" x14ac:dyDescent="0.2">
      <c r="D439"/>
      <c r="E439"/>
      <c r="F439"/>
      <c r="G439"/>
      <c r="H439"/>
      <c r="I439"/>
      <c r="J439"/>
      <c r="K439"/>
      <c r="L439"/>
      <c r="M439"/>
    </row>
    <row r="440" spans="4:13" x14ac:dyDescent="0.2">
      <c r="D440"/>
      <c r="E440"/>
      <c r="F440"/>
      <c r="G440"/>
      <c r="H440"/>
      <c r="I440"/>
      <c r="J440"/>
      <c r="K440"/>
      <c r="L440"/>
      <c r="M440"/>
    </row>
    <row r="441" spans="4:13" x14ac:dyDescent="0.2">
      <c r="D441"/>
      <c r="E441"/>
      <c r="F441"/>
      <c r="G441"/>
      <c r="H441"/>
      <c r="I441"/>
      <c r="J441"/>
      <c r="K441"/>
      <c r="L441"/>
      <c r="M441"/>
    </row>
    <row r="442" spans="4:13" x14ac:dyDescent="0.2">
      <c r="D442"/>
      <c r="E442"/>
      <c r="F442"/>
      <c r="G442"/>
      <c r="H442"/>
      <c r="I442"/>
      <c r="J442"/>
      <c r="K442"/>
      <c r="L442"/>
      <c r="M442"/>
    </row>
    <row r="443" spans="4:13" x14ac:dyDescent="0.2">
      <c r="D443"/>
      <c r="E443"/>
      <c r="F443"/>
      <c r="G443"/>
      <c r="H443"/>
      <c r="I443"/>
      <c r="J443"/>
      <c r="K443"/>
      <c r="L443"/>
      <c r="M443"/>
    </row>
    <row r="444" spans="4:13" x14ac:dyDescent="0.2">
      <c r="D444"/>
      <c r="E444"/>
      <c r="F444"/>
      <c r="G444"/>
      <c r="H444"/>
      <c r="I444"/>
      <c r="J444"/>
      <c r="K444"/>
      <c r="L444"/>
      <c r="M444"/>
    </row>
    <row r="445" spans="4:13" x14ac:dyDescent="0.2">
      <c r="D445"/>
      <c r="E445"/>
      <c r="F445"/>
      <c r="G445"/>
      <c r="H445"/>
      <c r="I445"/>
      <c r="J445"/>
      <c r="K445"/>
      <c r="L445"/>
      <c r="M445"/>
    </row>
    <row r="446" spans="4:13" x14ac:dyDescent="0.2">
      <c r="D446"/>
      <c r="E446"/>
      <c r="F446"/>
      <c r="G446"/>
      <c r="H446"/>
      <c r="I446"/>
      <c r="J446"/>
      <c r="K446"/>
      <c r="L446"/>
      <c r="M446"/>
    </row>
    <row r="447" spans="4:13" x14ac:dyDescent="0.2">
      <c r="D447"/>
      <c r="E447"/>
      <c r="F447"/>
      <c r="G447"/>
      <c r="H447"/>
      <c r="I447"/>
      <c r="J447"/>
      <c r="K447"/>
      <c r="L447"/>
      <c r="M447"/>
    </row>
    <row r="448" spans="4:13" x14ac:dyDescent="0.2">
      <c r="D448"/>
      <c r="E448"/>
      <c r="F448"/>
      <c r="G448"/>
      <c r="H448"/>
      <c r="I448"/>
      <c r="J448"/>
      <c r="K448"/>
      <c r="L448"/>
      <c r="M448"/>
    </row>
    <row r="449" spans="4:13" x14ac:dyDescent="0.2">
      <c r="D449"/>
      <c r="E449"/>
      <c r="F449"/>
      <c r="G449"/>
      <c r="H449"/>
      <c r="I449"/>
      <c r="J449"/>
      <c r="K449"/>
      <c r="L449"/>
      <c r="M449"/>
    </row>
    <row r="450" spans="4:13" x14ac:dyDescent="0.2">
      <c r="D450"/>
      <c r="E450"/>
      <c r="F450"/>
      <c r="G450"/>
      <c r="H450"/>
      <c r="I450"/>
      <c r="J450"/>
      <c r="K450"/>
      <c r="L450"/>
      <c r="M450"/>
    </row>
    <row r="451" spans="4:13" x14ac:dyDescent="0.2">
      <c r="D451"/>
      <c r="E451"/>
      <c r="F451"/>
      <c r="G451"/>
      <c r="H451"/>
      <c r="I451"/>
      <c r="J451"/>
      <c r="K451"/>
      <c r="L451"/>
      <c r="M451"/>
    </row>
    <row r="452" spans="4:13" x14ac:dyDescent="0.2">
      <c r="D452"/>
      <c r="E452"/>
      <c r="F452"/>
      <c r="G452"/>
      <c r="H452"/>
      <c r="I452"/>
      <c r="J452"/>
      <c r="K452"/>
      <c r="L452"/>
      <c r="M452"/>
    </row>
    <row r="453" spans="4:13" x14ac:dyDescent="0.2">
      <c r="D453"/>
      <c r="E453"/>
      <c r="F453"/>
      <c r="G453"/>
      <c r="H453"/>
      <c r="I453"/>
      <c r="J453"/>
      <c r="K453"/>
      <c r="L453"/>
      <c r="M453"/>
    </row>
    <row r="454" spans="4:13" x14ac:dyDescent="0.2">
      <c r="D454"/>
      <c r="E454"/>
      <c r="F454"/>
      <c r="G454"/>
      <c r="H454"/>
      <c r="I454"/>
      <c r="J454"/>
      <c r="K454"/>
      <c r="L454"/>
      <c r="M454"/>
    </row>
    <row r="455" spans="4:13" x14ac:dyDescent="0.2">
      <c r="D455"/>
      <c r="E455"/>
      <c r="F455"/>
      <c r="G455"/>
      <c r="H455"/>
      <c r="I455"/>
      <c r="J455"/>
      <c r="K455"/>
      <c r="L455"/>
      <c r="M455"/>
    </row>
    <row r="456" spans="4:13" x14ac:dyDescent="0.2">
      <c r="D456"/>
      <c r="E456"/>
      <c r="F456"/>
      <c r="G456"/>
      <c r="H456"/>
      <c r="I456"/>
      <c r="J456"/>
      <c r="K456"/>
      <c r="L456"/>
      <c r="M456"/>
    </row>
    <row r="457" spans="4:13" x14ac:dyDescent="0.2">
      <c r="D457"/>
      <c r="E457"/>
      <c r="F457"/>
      <c r="G457"/>
      <c r="H457"/>
      <c r="I457"/>
      <c r="J457"/>
      <c r="K457"/>
      <c r="L457"/>
      <c r="M457"/>
    </row>
    <row r="458" spans="4:13" x14ac:dyDescent="0.2">
      <c r="D458"/>
      <c r="E458"/>
      <c r="F458"/>
      <c r="G458"/>
      <c r="H458"/>
      <c r="I458"/>
      <c r="J458"/>
      <c r="K458"/>
      <c r="L458"/>
      <c r="M458"/>
    </row>
    <row r="459" spans="4:13" x14ac:dyDescent="0.2">
      <c r="D459"/>
      <c r="E459"/>
      <c r="F459"/>
      <c r="G459"/>
      <c r="H459"/>
      <c r="I459"/>
      <c r="J459"/>
      <c r="K459"/>
      <c r="L459"/>
      <c r="M459"/>
    </row>
    <row r="460" spans="4:13" x14ac:dyDescent="0.2">
      <c r="D460"/>
      <c r="E460"/>
      <c r="F460"/>
      <c r="G460"/>
      <c r="H460"/>
      <c r="I460"/>
      <c r="J460"/>
      <c r="K460"/>
      <c r="L460"/>
      <c r="M460"/>
    </row>
    <row r="461" spans="4:13" x14ac:dyDescent="0.2">
      <c r="D461"/>
      <c r="E461"/>
      <c r="F461"/>
      <c r="G461"/>
      <c r="H461"/>
      <c r="I461"/>
      <c r="J461"/>
      <c r="K461"/>
      <c r="L461"/>
      <c r="M461"/>
    </row>
    <row r="462" spans="4:13" x14ac:dyDescent="0.2">
      <c r="D462"/>
      <c r="E462"/>
      <c r="F462"/>
      <c r="G462"/>
      <c r="H462"/>
      <c r="I462"/>
      <c r="J462"/>
      <c r="K462"/>
      <c r="L462"/>
      <c r="M462"/>
    </row>
    <row r="463" spans="4:13" x14ac:dyDescent="0.2">
      <c r="D463"/>
      <c r="E463"/>
      <c r="F463"/>
      <c r="G463"/>
      <c r="H463"/>
      <c r="I463"/>
      <c r="J463"/>
      <c r="K463"/>
      <c r="L463"/>
      <c r="M463"/>
    </row>
    <row r="464" spans="4:13" x14ac:dyDescent="0.2">
      <c r="D464"/>
      <c r="E464"/>
      <c r="F464"/>
      <c r="G464"/>
      <c r="H464"/>
      <c r="I464"/>
      <c r="J464"/>
      <c r="K464"/>
      <c r="L464"/>
      <c r="M464"/>
    </row>
    <row r="465" spans="4:13" x14ac:dyDescent="0.2">
      <c r="D465"/>
      <c r="E465"/>
      <c r="F465"/>
      <c r="G465"/>
      <c r="H465"/>
      <c r="I465"/>
      <c r="J465"/>
      <c r="K465"/>
      <c r="L465"/>
      <c r="M465"/>
    </row>
    <row r="466" spans="4:13" x14ac:dyDescent="0.2">
      <c r="D466"/>
      <c r="E466"/>
      <c r="F466"/>
      <c r="G466"/>
      <c r="H466"/>
      <c r="I466"/>
      <c r="J466"/>
      <c r="K466"/>
      <c r="L466"/>
      <c r="M466"/>
    </row>
    <row r="467" spans="4:13" x14ac:dyDescent="0.2">
      <c r="D467"/>
      <c r="E467"/>
      <c r="F467"/>
      <c r="G467"/>
      <c r="H467"/>
      <c r="I467"/>
      <c r="J467"/>
      <c r="K467"/>
      <c r="L467"/>
      <c r="M467"/>
    </row>
    <row r="468" spans="4:13" x14ac:dyDescent="0.2">
      <c r="D468"/>
      <c r="E468"/>
      <c r="F468"/>
      <c r="G468"/>
      <c r="H468"/>
      <c r="I468"/>
      <c r="J468"/>
      <c r="K468"/>
      <c r="L468"/>
      <c r="M468"/>
    </row>
    <row r="469" spans="4:13" x14ac:dyDescent="0.2">
      <c r="D469"/>
      <c r="E469"/>
      <c r="F469"/>
      <c r="G469"/>
      <c r="H469"/>
      <c r="I469"/>
      <c r="J469"/>
      <c r="K469"/>
      <c r="L469"/>
      <c r="M469"/>
    </row>
    <row r="470" spans="4:13" x14ac:dyDescent="0.2">
      <c r="D470"/>
      <c r="E470"/>
      <c r="F470"/>
      <c r="G470"/>
      <c r="H470"/>
      <c r="I470"/>
      <c r="J470"/>
      <c r="K470"/>
      <c r="L470"/>
      <c r="M470"/>
    </row>
    <row r="471" spans="4:13" x14ac:dyDescent="0.2">
      <c r="D471"/>
      <c r="E471"/>
      <c r="F471"/>
      <c r="G471"/>
      <c r="H471"/>
      <c r="I471"/>
      <c r="J471"/>
      <c r="K471"/>
      <c r="L471"/>
      <c r="M471"/>
    </row>
    <row r="472" spans="4:13" x14ac:dyDescent="0.2">
      <c r="D472"/>
      <c r="E472"/>
      <c r="F472"/>
      <c r="G472"/>
      <c r="H472"/>
      <c r="I472"/>
      <c r="J472"/>
      <c r="K472"/>
      <c r="L472"/>
      <c r="M472"/>
    </row>
    <row r="473" spans="4:13" x14ac:dyDescent="0.2">
      <c r="D473"/>
      <c r="E473"/>
      <c r="F473"/>
      <c r="G473"/>
      <c r="H473"/>
      <c r="I473"/>
      <c r="J473"/>
      <c r="K473"/>
      <c r="L473"/>
      <c r="M473"/>
    </row>
    <row r="474" spans="4:13" x14ac:dyDescent="0.2">
      <c r="D474"/>
      <c r="E474"/>
      <c r="F474"/>
      <c r="G474"/>
      <c r="H474"/>
      <c r="I474"/>
      <c r="J474"/>
      <c r="K474"/>
      <c r="L474"/>
      <c r="M474"/>
    </row>
    <row r="475" spans="4:13" x14ac:dyDescent="0.2">
      <c r="D475"/>
      <c r="E475"/>
      <c r="F475"/>
      <c r="G475"/>
      <c r="H475"/>
      <c r="I475"/>
      <c r="J475"/>
      <c r="K475"/>
      <c r="L475"/>
      <c r="M475"/>
    </row>
    <row r="476" spans="4:13" x14ac:dyDescent="0.2">
      <c r="D476"/>
      <c r="E476"/>
      <c r="F476"/>
      <c r="G476"/>
      <c r="H476"/>
      <c r="I476"/>
      <c r="J476"/>
      <c r="K476"/>
      <c r="L476"/>
      <c r="M476"/>
    </row>
    <row r="477" spans="4:13" x14ac:dyDescent="0.2">
      <c r="D477"/>
      <c r="E477"/>
      <c r="F477"/>
      <c r="G477"/>
      <c r="H477"/>
      <c r="I477"/>
      <c r="J477"/>
      <c r="K477"/>
      <c r="L477"/>
      <c r="M477"/>
    </row>
    <row r="478" spans="4:13" x14ac:dyDescent="0.2">
      <c r="D478"/>
      <c r="E478"/>
      <c r="F478"/>
      <c r="G478"/>
      <c r="H478"/>
      <c r="I478"/>
      <c r="J478"/>
      <c r="K478"/>
      <c r="L478"/>
      <c r="M478"/>
    </row>
    <row r="479" spans="4:13" x14ac:dyDescent="0.2">
      <c r="D479"/>
      <c r="E479"/>
      <c r="F479"/>
      <c r="G479"/>
      <c r="H479"/>
      <c r="I479"/>
      <c r="J479"/>
      <c r="K479"/>
      <c r="L479"/>
      <c r="M479"/>
    </row>
    <row r="480" spans="4:13" x14ac:dyDescent="0.2">
      <c r="D480"/>
      <c r="E480"/>
      <c r="F480"/>
      <c r="G480"/>
      <c r="H480"/>
      <c r="I480"/>
      <c r="J480"/>
      <c r="K480"/>
      <c r="L480"/>
      <c r="M480"/>
    </row>
    <row r="481" spans="4:13" x14ac:dyDescent="0.2">
      <c r="D481"/>
      <c r="E481"/>
      <c r="F481"/>
      <c r="G481"/>
      <c r="H481"/>
      <c r="I481"/>
      <c r="J481"/>
      <c r="K481"/>
      <c r="L481"/>
      <c r="M481"/>
    </row>
    <row r="482" spans="4:13" x14ac:dyDescent="0.2">
      <c r="D482"/>
      <c r="E482"/>
      <c r="F482"/>
      <c r="G482"/>
      <c r="H482"/>
      <c r="I482"/>
      <c r="J482"/>
      <c r="K482"/>
      <c r="L482"/>
      <c r="M482"/>
    </row>
    <row r="483" spans="4:13" x14ac:dyDescent="0.2">
      <c r="D483"/>
      <c r="E483"/>
      <c r="F483"/>
      <c r="G483"/>
      <c r="H483"/>
      <c r="I483"/>
      <c r="J483"/>
      <c r="K483"/>
      <c r="L483"/>
      <c r="M483"/>
    </row>
    <row r="484" spans="4:13" x14ac:dyDescent="0.2">
      <c r="D484"/>
      <c r="E484"/>
      <c r="F484"/>
      <c r="G484"/>
      <c r="H484"/>
      <c r="I484"/>
      <c r="J484"/>
      <c r="K484"/>
      <c r="L484"/>
      <c r="M484"/>
    </row>
    <row r="485" spans="4:13" x14ac:dyDescent="0.2">
      <c r="D485"/>
      <c r="E485"/>
      <c r="F485"/>
      <c r="G485"/>
      <c r="H485"/>
      <c r="I485"/>
      <c r="J485"/>
      <c r="K485"/>
      <c r="L485"/>
      <c r="M485"/>
    </row>
    <row r="486" spans="4:13" x14ac:dyDescent="0.2">
      <c r="D486"/>
      <c r="E486"/>
      <c r="F486"/>
      <c r="G486"/>
      <c r="H486"/>
      <c r="I486"/>
      <c r="J486"/>
      <c r="K486"/>
      <c r="L486"/>
      <c r="M486"/>
    </row>
    <row r="487" spans="4:13" x14ac:dyDescent="0.2">
      <c r="D487"/>
      <c r="E487"/>
      <c r="F487"/>
      <c r="G487"/>
      <c r="H487"/>
      <c r="I487"/>
      <c r="J487"/>
      <c r="K487"/>
      <c r="L487"/>
      <c r="M487"/>
    </row>
    <row r="488" spans="4:13" x14ac:dyDescent="0.2">
      <c r="D488"/>
      <c r="E488"/>
      <c r="F488"/>
      <c r="G488"/>
      <c r="H488"/>
      <c r="I488"/>
      <c r="J488"/>
      <c r="K488"/>
      <c r="L488"/>
      <c r="M488"/>
    </row>
    <row r="489" spans="4:13" x14ac:dyDescent="0.2">
      <c r="D489"/>
      <c r="E489"/>
      <c r="F489"/>
      <c r="G489"/>
      <c r="H489"/>
      <c r="I489"/>
      <c r="J489"/>
      <c r="K489"/>
      <c r="L489"/>
      <c r="M489"/>
    </row>
    <row r="490" spans="4:13" x14ac:dyDescent="0.2">
      <c r="D490"/>
      <c r="E490"/>
      <c r="F490"/>
      <c r="G490"/>
      <c r="H490"/>
      <c r="I490"/>
      <c r="J490"/>
      <c r="K490"/>
      <c r="L490"/>
      <c r="M490"/>
    </row>
    <row r="491" spans="4:13" x14ac:dyDescent="0.2">
      <c r="D491"/>
      <c r="E491"/>
      <c r="F491"/>
      <c r="G491"/>
      <c r="H491"/>
      <c r="I491"/>
      <c r="J491"/>
      <c r="K491"/>
      <c r="L491"/>
      <c r="M491"/>
    </row>
    <row r="492" spans="4:13" x14ac:dyDescent="0.2">
      <c r="D492"/>
      <c r="E492"/>
      <c r="F492"/>
      <c r="G492"/>
      <c r="H492"/>
      <c r="I492"/>
      <c r="J492"/>
      <c r="K492"/>
      <c r="L492"/>
      <c r="M492"/>
    </row>
    <row r="493" spans="4:13" x14ac:dyDescent="0.2">
      <c r="D493"/>
      <c r="E493"/>
      <c r="F493"/>
      <c r="G493"/>
      <c r="H493"/>
      <c r="I493"/>
      <c r="J493"/>
      <c r="K493"/>
      <c r="L493"/>
      <c r="M493"/>
    </row>
    <row r="494" spans="4:13" x14ac:dyDescent="0.2">
      <c r="D494"/>
      <c r="E494"/>
      <c r="F494"/>
      <c r="G494"/>
      <c r="H494"/>
      <c r="I494"/>
      <c r="J494"/>
      <c r="K494"/>
      <c r="L494"/>
      <c r="M494"/>
    </row>
    <row r="495" spans="4:13" x14ac:dyDescent="0.2">
      <c r="D495"/>
      <c r="E495"/>
      <c r="F495"/>
      <c r="G495"/>
      <c r="H495"/>
      <c r="I495"/>
      <c r="J495"/>
      <c r="K495"/>
      <c r="L495"/>
      <c r="M495"/>
    </row>
    <row r="496" spans="4:13" x14ac:dyDescent="0.2">
      <c r="D496"/>
      <c r="E496"/>
      <c r="F496"/>
      <c r="G496"/>
      <c r="H496"/>
      <c r="I496"/>
      <c r="J496"/>
      <c r="K496"/>
      <c r="L496"/>
      <c r="M496"/>
    </row>
    <row r="497" spans="4:13" x14ac:dyDescent="0.2">
      <c r="D497"/>
      <c r="E497"/>
      <c r="F497"/>
      <c r="G497"/>
      <c r="H497"/>
      <c r="I497"/>
      <c r="J497"/>
      <c r="K497"/>
      <c r="L497"/>
      <c r="M497"/>
    </row>
    <row r="498" spans="4:13" x14ac:dyDescent="0.2">
      <c r="D498"/>
      <c r="E498"/>
      <c r="F498"/>
      <c r="G498"/>
      <c r="H498"/>
      <c r="I498"/>
      <c r="J498"/>
      <c r="K498"/>
      <c r="L498"/>
      <c r="M498"/>
    </row>
    <row r="499" spans="4:13" x14ac:dyDescent="0.2">
      <c r="D499"/>
      <c r="E499"/>
      <c r="F499"/>
      <c r="G499"/>
      <c r="H499"/>
      <c r="I499"/>
      <c r="J499"/>
      <c r="K499"/>
      <c r="L499"/>
      <c r="M499"/>
    </row>
    <row r="500" spans="4:13" x14ac:dyDescent="0.2">
      <c r="D500"/>
      <c r="E500"/>
      <c r="F500"/>
      <c r="G500"/>
      <c r="H500"/>
      <c r="I500"/>
      <c r="J500"/>
      <c r="K500"/>
      <c r="L500"/>
      <c r="M500"/>
    </row>
    <row r="501" spans="4:13" x14ac:dyDescent="0.2">
      <c r="D501"/>
      <c r="E501"/>
      <c r="F501"/>
      <c r="G501"/>
      <c r="H501"/>
      <c r="I501"/>
      <c r="J501"/>
      <c r="K501"/>
      <c r="L501"/>
      <c r="M501"/>
    </row>
    <row r="502" spans="4:13" x14ac:dyDescent="0.2">
      <c r="D502"/>
      <c r="E502"/>
      <c r="F502"/>
      <c r="G502"/>
      <c r="H502"/>
      <c r="I502"/>
      <c r="J502"/>
      <c r="K502"/>
      <c r="L502"/>
      <c r="M502"/>
    </row>
    <row r="503" spans="4:13" x14ac:dyDescent="0.2">
      <c r="D503"/>
      <c r="E503"/>
      <c r="F503"/>
      <c r="G503"/>
      <c r="H503"/>
      <c r="I503"/>
      <c r="J503"/>
      <c r="K503"/>
      <c r="L503"/>
      <c r="M503"/>
    </row>
    <row r="504" spans="4:13" x14ac:dyDescent="0.2">
      <c r="D504"/>
      <c r="E504"/>
      <c r="F504"/>
      <c r="G504"/>
      <c r="H504"/>
      <c r="I504"/>
      <c r="J504"/>
      <c r="K504"/>
      <c r="L504"/>
      <c r="M504"/>
    </row>
    <row r="505" spans="4:13" x14ac:dyDescent="0.2">
      <c r="D505"/>
      <c r="E505"/>
      <c r="F505"/>
      <c r="G505"/>
      <c r="H505"/>
      <c r="I505"/>
      <c r="J505"/>
      <c r="K505"/>
      <c r="L505"/>
      <c r="M505"/>
    </row>
    <row r="506" spans="4:13" x14ac:dyDescent="0.2">
      <c r="D506"/>
      <c r="E506"/>
      <c r="F506"/>
      <c r="G506"/>
      <c r="H506"/>
      <c r="I506"/>
      <c r="J506"/>
      <c r="K506"/>
      <c r="L506"/>
      <c r="M506"/>
    </row>
    <row r="507" spans="4:13" x14ac:dyDescent="0.2">
      <c r="D507"/>
      <c r="E507"/>
      <c r="F507"/>
      <c r="G507"/>
      <c r="H507"/>
      <c r="I507"/>
      <c r="J507"/>
      <c r="K507"/>
      <c r="L507"/>
      <c r="M507"/>
    </row>
    <row r="508" spans="4:13" x14ac:dyDescent="0.2">
      <c r="D508"/>
      <c r="E508"/>
      <c r="F508"/>
      <c r="G508"/>
      <c r="H508"/>
      <c r="I508"/>
      <c r="J508"/>
      <c r="K508"/>
      <c r="L508"/>
      <c r="M508"/>
    </row>
    <row r="509" spans="4:13" x14ac:dyDescent="0.2">
      <c r="D509"/>
      <c r="E509"/>
      <c r="F509"/>
      <c r="G509"/>
      <c r="H509"/>
      <c r="I509"/>
      <c r="J509"/>
      <c r="K509"/>
      <c r="L509"/>
      <c r="M509"/>
    </row>
    <row r="510" spans="4:13" x14ac:dyDescent="0.2">
      <c r="D510"/>
      <c r="E510"/>
      <c r="F510"/>
      <c r="G510"/>
      <c r="H510"/>
      <c r="I510"/>
      <c r="J510"/>
      <c r="K510"/>
      <c r="L510"/>
      <c r="M510"/>
    </row>
    <row r="511" spans="4:13" x14ac:dyDescent="0.2">
      <c r="D511"/>
      <c r="E511"/>
      <c r="F511"/>
      <c r="G511"/>
      <c r="H511"/>
      <c r="I511"/>
      <c r="J511"/>
      <c r="K511"/>
      <c r="L511"/>
      <c r="M511"/>
    </row>
    <row r="512" spans="4:13" x14ac:dyDescent="0.2">
      <c r="D512"/>
      <c r="E512"/>
      <c r="F512"/>
      <c r="G512"/>
      <c r="H512"/>
      <c r="I512"/>
      <c r="J512"/>
      <c r="K512"/>
      <c r="L512"/>
      <c r="M512"/>
    </row>
    <row r="513" spans="4:13" x14ac:dyDescent="0.2">
      <c r="D513"/>
      <c r="E513"/>
      <c r="F513"/>
      <c r="G513"/>
      <c r="H513"/>
      <c r="I513"/>
      <c r="J513"/>
      <c r="K513"/>
      <c r="L513"/>
      <c r="M513"/>
    </row>
    <row r="514" spans="4:13" x14ac:dyDescent="0.2">
      <c r="D514"/>
      <c r="E514"/>
      <c r="F514"/>
      <c r="G514"/>
      <c r="H514"/>
      <c r="I514"/>
      <c r="J514"/>
      <c r="K514"/>
      <c r="L514"/>
      <c r="M514"/>
    </row>
    <row r="515" spans="4:13" x14ac:dyDescent="0.2">
      <c r="D515"/>
      <c r="E515"/>
      <c r="F515"/>
      <c r="G515"/>
      <c r="H515"/>
      <c r="I515"/>
      <c r="J515"/>
      <c r="K515"/>
      <c r="L515"/>
      <c r="M515"/>
    </row>
    <row r="516" spans="4:13" x14ac:dyDescent="0.2">
      <c r="D516"/>
      <c r="E516"/>
      <c r="F516"/>
      <c r="G516"/>
      <c r="H516"/>
      <c r="I516"/>
      <c r="J516"/>
      <c r="K516"/>
      <c r="L516"/>
      <c r="M516"/>
    </row>
    <row r="517" spans="4:13" x14ac:dyDescent="0.2">
      <c r="D517"/>
      <c r="E517"/>
      <c r="F517"/>
      <c r="G517"/>
      <c r="H517"/>
      <c r="I517"/>
      <c r="J517"/>
      <c r="K517"/>
      <c r="L517"/>
      <c r="M517"/>
    </row>
    <row r="518" spans="4:13" x14ac:dyDescent="0.2">
      <c r="D518"/>
      <c r="E518"/>
      <c r="F518"/>
      <c r="G518"/>
      <c r="H518"/>
      <c r="I518"/>
      <c r="J518"/>
      <c r="K518"/>
      <c r="L518"/>
      <c r="M518"/>
    </row>
    <row r="519" spans="4:13" x14ac:dyDescent="0.2">
      <c r="D519"/>
      <c r="E519"/>
      <c r="F519"/>
      <c r="G519"/>
      <c r="H519"/>
      <c r="I519"/>
      <c r="J519"/>
      <c r="K519"/>
      <c r="L519"/>
      <c r="M519"/>
    </row>
    <row r="520" spans="4:13" x14ac:dyDescent="0.2">
      <c r="D520"/>
      <c r="E520"/>
      <c r="F520"/>
      <c r="G520"/>
      <c r="H520"/>
      <c r="I520"/>
      <c r="J520"/>
      <c r="K520"/>
      <c r="L520"/>
      <c r="M520"/>
    </row>
    <row r="521" spans="4:13" x14ac:dyDescent="0.2">
      <c r="D521"/>
      <c r="E521"/>
      <c r="F521"/>
      <c r="G521"/>
      <c r="H521"/>
      <c r="I521"/>
      <c r="J521"/>
      <c r="K521"/>
      <c r="L521"/>
      <c r="M521"/>
    </row>
    <row r="522" spans="4:13" x14ac:dyDescent="0.2">
      <c r="D522"/>
      <c r="E522"/>
      <c r="F522"/>
      <c r="G522"/>
      <c r="H522"/>
      <c r="I522"/>
      <c r="J522"/>
      <c r="K522"/>
      <c r="L522"/>
      <c r="M522"/>
    </row>
    <row r="523" spans="4:13" x14ac:dyDescent="0.2">
      <c r="D523"/>
      <c r="E523"/>
      <c r="F523"/>
      <c r="G523"/>
      <c r="H523"/>
      <c r="I523"/>
      <c r="J523"/>
      <c r="K523"/>
      <c r="L523"/>
      <c r="M523"/>
    </row>
    <row r="524" spans="4:13" x14ac:dyDescent="0.2">
      <c r="D524"/>
      <c r="E524"/>
      <c r="F524"/>
      <c r="G524"/>
      <c r="H524"/>
      <c r="I524"/>
      <c r="J524"/>
      <c r="K524"/>
      <c r="L524"/>
      <c r="M524"/>
    </row>
    <row r="525" spans="4:13" x14ac:dyDescent="0.2">
      <c r="D525"/>
      <c r="E525"/>
      <c r="F525"/>
      <c r="G525"/>
      <c r="H525"/>
      <c r="I525"/>
      <c r="J525"/>
      <c r="K525"/>
      <c r="L525"/>
      <c r="M525"/>
    </row>
    <row r="526" spans="4:13" x14ac:dyDescent="0.2">
      <c r="D526"/>
      <c r="E526"/>
      <c r="F526"/>
      <c r="G526"/>
      <c r="H526"/>
      <c r="I526"/>
      <c r="J526"/>
      <c r="K526"/>
      <c r="L526"/>
      <c r="M526"/>
    </row>
    <row r="527" spans="4:13" x14ac:dyDescent="0.2">
      <c r="D527"/>
      <c r="E527"/>
      <c r="F527"/>
      <c r="G527"/>
      <c r="H527"/>
      <c r="I527"/>
      <c r="J527"/>
      <c r="K527"/>
      <c r="L527"/>
      <c r="M527"/>
    </row>
    <row r="528" spans="4:13" x14ac:dyDescent="0.2">
      <c r="D528"/>
      <c r="E528"/>
      <c r="F528"/>
      <c r="G528"/>
      <c r="H528"/>
      <c r="I528"/>
      <c r="J528"/>
      <c r="K528"/>
      <c r="L528"/>
      <c r="M528"/>
    </row>
    <row r="529" spans="4:13" x14ac:dyDescent="0.2">
      <c r="D529"/>
      <c r="E529"/>
      <c r="F529"/>
      <c r="G529"/>
      <c r="H529"/>
      <c r="I529"/>
      <c r="J529"/>
      <c r="K529"/>
      <c r="L529"/>
      <c r="M529"/>
    </row>
    <row r="530" spans="4:13" x14ac:dyDescent="0.2">
      <c r="D530"/>
      <c r="E530"/>
      <c r="F530"/>
      <c r="G530"/>
      <c r="H530"/>
      <c r="I530"/>
      <c r="J530"/>
      <c r="K530"/>
      <c r="L530"/>
      <c r="M530"/>
    </row>
    <row r="531" spans="4:13" x14ac:dyDescent="0.2">
      <c r="D531"/>
      <c r="E531"/>
      <c r="F531"/>
      <c r="G531"/>
      <c r="H531"/>
      <c r="I531"/>
      <c r="J531"/>
      <c r="K531"/>
      <c r="L531"/>
      <c r="M531"/>
    </row>
    <row r="532" spans="4:13" x14ac:dyDescent="0.2">
      <c r="D532"/>
      <c r="E532"/>
      <c r="F532"/>
      <c r="G532"/>
      <c r="H532"/>
      <c r="I532"/>
      <c r="J532"/>
      <c r="K532"/>
      <c r="L532"/>
      <c r="M532"/>
    </row>
    <row r="533" spans="4:13" x14ac:dyDescent="0.2">
      <c r="D533"/>
      <c r="E533"/>
      <c r="F533"/>
      <c r="G533"/>
      <c r="H533"/>
      <c r="I533"/>
      <c r="J533"/>
      <c r="K533"/>
      <c r="L533"/>
      <c r="M533"/>
    </row>
    <row r="534" spans="4:13" x14ac:dyDescent="0.2">
      <c r="D534"/>
      <c r="E534"/>
      <c r="F534"/>
      <c r="G534"/>
      <c r="H534"/>
      <c r="I534"/>
      <c r="J534"/>
      <c r="K534"/>
      <c r="L534"/>
      <c r="M534"/>
    </row>
    <row r="535" spans="4:13" x14ac:dyDescent="0.2">
      <c r="D535"/>
      <c r="E535"/>
      <c r="F535"/>
      <c r="G535"/>
      <c r="H535"/>
      <c r="I535"/>
      <c r="J535"/>
      <c r="K535"/>
      <c r="L535"/>
      <c r="M535"/>
    </row>
    <row r="536" spans="4:13" x14ac:dyDescent="0.2">
      <c r="D536"/>
      <c r="E536"/>
      <c r="F536"/>
      <c r="G536"/>
      <c r="H536"/>
      <c r="I536"/>
      <c r="J536"/>
      <c r="K536"/>
      <c r="L536"/>
      <c r="M536"/>
    </row>
    <row r="537" spans="4:13" x14ac:dyDescent="0.2">
      <c r="D537"/>
      <c r="E537"/>
      <c r="F537"/>
      <c r="G537"/>
      <c r="H537"/>
      <c r="I537"/>
      <c r="J537"/>
      <c r="K537"/>
      <c r="L537"/>
      <c r="M537"/>
    </row>
    <row r="538" spans="4:13" x14ac:dyDescent="0.2">
      <c r="D538"/>
      <c r="E538"/>
      <c r="F538"/>
      <c r="G538"/>
      <c r="H538"/>
      <c r="I538"/>
      <c r="J538"/>
      <c r="K538"/>
      <c r="L538"/>
      <c r="M538"/>
    </row>
    <row r="539" spans="4:13" x14ac:dyDescent="0.2">
      <c r="D539"/>
      <c r="E539"/>
      <c r="F539"/>
      <c r="G539"/>
      <c r="H539"/>
      <c r="I539"/>
      <c r="J539"/>
      <c r="K539"/>
      <c r="L539"/>
      <c r="M539"/>
    </row>
    <row r="540" spans="4:13" x14ac:dyDescent="0.2">
      <c r="D540"/>
      <c r="E540"/>
      <c r="F540"/>
      <c r="G540"/>
      <c r="H540"/>
      <c r="I540"/>
      <c r="J540"/>
      <c r="K540"/>
      <c r="L540"/>
      <c r="M540"/>
    </row>
    <row r="541" spans="4:13" x14ac:dyDescent="0.2">
      <c r="D541"/>
      <c r="E541"/>
      <c r="F541"/>
      <c r="G541"/>
      <c r="H541"/>
      <c r="I541"/>
      <c r="J541"/>
      <c r="K541"/>
      <c r="L541"/>
      <c r="M541"/>
    </row>
    <row r="542" spans="4:13" x14ac:dyDescent="0.2">
      <c r="D542"/>
      <c r="E542"/>
      <c r="F542"/>
      <c r="G542"/>
      <c r="H542"/>
      <c r="I542"/>
      <c r="J542"/>
      <c r="K542"/>
      <c r="L542"/>
      <c r="M542"/>
    </row>
    <row r="543" spans="4:13" x14ac:dyDescent="0.2">
      <c r="D543"/>
      <c r="E543"/>
      <c r="F543"/>
      <c r="G543"/>
      <c r="H543"/>
      <c r="I543"/>
      <c r="J543"/>
      <c r="K543"/>
      <c r="L543"/>
      <c r="M543"/>
    </row>
    <row r="544" spans="4:13" x14ac:dyDescent="0.2">
      <c r="D544"/>
      <c r="E544"/>
      <c r="F544"/>
      <c r="G544"/>
      <c r="H544"/>
      <c r="I544"/>
      <c r="J544"/>
      <c r="K544"/>
      <c r="L544"/>
      <c r="M544"/>
    </row>
    <row r="545" spans="4:13" x14ac:dyDescent="0.2">
      <c r="D545"/>
      <c r="E545"/>
      <c r="F545"/>
      <c r="G545"/>
      <c r="H545"/>
      <c r="I545"/>
      <c r="J545"/>
      <c r="K545"/>
      <c r="L545"/>
      <c r="M545"/>
    </row>
    <row r="546" spans="4:13" x14ac:dyDescent="0.2">
      <c r="D546"/>
      <c r="E546"/>
      <c r="F546"/>
      <c r="G546"/>
      <c r="H546"/>
      <c r="I546"/>
      <c r="J546"/>
      <c r="K546"/>
      <c r="L546"/>
      <c r="M546"/>
    </row>
    <row r="547" spans="4:13" x14ac:dyDescent="0.2">
      <c r="D547"/>
      <c r="E547"/>
      <c r="F547"/>
      <c r="G547"/>
      <c r="H547"/>
      <c r="I547"/>
      <c r="J547"/>
      <c r="K547"/>
      <c r="L547"/>
      <c r="M547"/>
    </row>
    <row r="548" spans="4:13" x14ac:dyDescent="0.2">
      <c r="D548"/>
      <c r="E548"/>
      <c r="F548"/>
      <c r="G548"/>
      <c r="H548"/>
      <c r="I548"/>
      <c r="J548"/>
      <c r="K548"/>
      <c r="L548"/>
      <c r="M548"/>
    </row>
    <row r="549" spans="4:13" x14ac:dyDescent="0.2">
      <c r="D549"/>
      <c r="E549"/>
      <c r="F549"/>
      <c r="G549"/>
      <c r="H549"/>
      <c r="I549"/>
      <c r="J549"/>
      <c r="K549"/>
      <c r="L549"/>
      <c r="M549"/>
    </row>
    <row r="550" spans="4:13" x14ac:dyDescent="0.2">
      <c r="D550"/>
      <c r="E550"/>
      <c r="F550"/>
      <c r="G550"/>
      <c r="H550"/>
      <c r="I550"/>
      <c r="J550"/>
      <c r="K550"/>
      <c r="L550"/>
      <c r="M550"/>
    </row>
    <row r="551" spans="4:13" x14ac:dyDescent="0.2">
      <c r="D551"/>
      <c r="E551"/>
      <c r="F551"/>
      <c r="G551"/>
      <c r="H551"/>
      <c r="I551"/>
      <c r="J551"/>
      <c r="K551"/>
      <c r="L551"/>
      <c r="M551"/>
    </row>
    <row r="552" spans="4:13" x14ac:dyDescent="0.2">
      <c r="D552"/>
      <c r="E552"/>
      <c r="F552"/>
      <c r="G552"/>
      <c r="H552"/>
      <c r="I552"/>
      <c r="J552"/>
      <c r="K552"/>
      <c r="L552"/>
      <c r="M552"/>
    </row>
    <row r="553" spans="4:13" x14ac:dyDescent="0.2">
      <c r="D553"/>
      <c r="E553"/>
      <c r="F553"/>
      <c r="G553"/>
      <c r="H553"/>
      <c r="I553"/>
      <c r="J553"/>
      <c r="K553"/>
      <c r="L553"/>
      <c r="M553"/>
    </row>
    <row r="554" spans="4:13" x14ac:dyDescent="0.2">
      <c r="D554"/>
      <c r="E554"/>
      <c r="F554"/>
      <c r="G554"/>
      <c r="H554"/>
      <c r="I554"/>
      <c r="J554"/>
      <c r="K554"/>
      <c r="L554"/>
      <c r="M554"/>
    </row>
    <row r="555" spans="4:13" x14ac:dyDescent="0.2">
      <c r="D555"/>
      <c r="E555"/>
      <c r="F555"/>
      <c r="G555"/>
      <c r="H555"/>
      <c r="I555"/>
      <c r="J555"/>
      <c r="K555"/>
      <c r="L555"/>
      <c r="M555"/>
    </row>
    <row r="556" spans="4:13" x14ac:dyDescent="0.2">
      <c r="D556"/>
      <c r="E556"/>
      <c r="F556"/>
      <c r="G556"/>
      <c r="H556"/>
      <c r="I556"/>
      <c r="J556"/>
      <c r="K556"/>
      <c r="L556"/>
      <c r="M556"/>
    </row>
    <row r="557" spans="4:13" x14ac:dyDescent="0.2">
      <c r="D557"/>
      <c r="E557"/>
      <c r="F557"/>
      <c r="G557"/>
      <c r="H557"/>
      <c r="I557"/>
      <c r="J557"/>
      <c r="K557"/>
      <c r="L557"/>
      <c r="M557"/>
    </row>
    <row r="558" spans="4:13" x14ac:dyDescent="0.2">
      <c r="D558"/>
      <c r="E558"/>
      <c r="F558"/>
      <c r="G558"/>
      <c r="H558"/>
      <c r="I558"/>
      <c r="J558"/>
      <c r="K558"/>
      <c r="L558"/>
      <c r="M558"/>
    </row>
    <row r="559" spans="4:13" x14ac:dyDescent="0.2">
      <c r="D559"/>
      <c r="E559"/>
      <c r="F559"/>
      <c r="G559"/>
      <c r="H559"/>
      <c r="I559"/>
      <c r="J559"/>
      <c r="K559"/>
      <c r="L559"/>
      <c r="M559"/>
    </row>
    <row r="560" spans="4:13" x14ac:dyDescent="0.2">
      <c r="D560"/>
      <c r="E560"/>
      <c r="F560"/>
      <c r="G560"/>
      <c r="H560"/>
      <c r="I560"/>
      <c r="J560"/>
      <c r="K560"/>
      <c r="L560"/>
      <c r="M560"/>
    </row>
    <row r="561" spans="4:13" x14ac:dyDescent="0.2">
      <c r="D561"/>
      <c r="E561"/>
      <c r="F561"/>
      <c r="G561"/>
      <c r="H561"/>
      <c r="I561"/>
      <c r="J561"/>
      <c r="K561"/>
      <c r="L561"/>
      <c r="M561"/>
    </row>
    <row r="562" spans="4:13" x14ac:dyDescent="0.2">
      <c r="D562"/>
      <c r="E562"/>
      <c r="F562"/>
      <c r="G562"/>
      <c r="H562"/>
      <c r="I562"/>
      <c r="J562"/>
      <c r="K562"/>
      <c r="L562"/>
      <c r="M562"/>
    </row>
    <row r="563" spans="4:13" x14ac:dyDescent="0.2">
      <c r="D563"/>
      <c r="E563"/>
      <c r="F563"/>
      <c r="G563"/>
      <c r="H563"/>
      <c r="I563"/>
      <c r="J563"/>
      <c r="K563"/>
      <c r="L563"/>
      <c r="M563"/>
    </row>
    <row r="564" spans="4:13" x14ac:dyDescent="0.2">
      <c r="D564"/>
      <c r="E564"/>
      <c r="F564"/>
      <c r="G564"/>
      <c r="H564"/>
      <c r="I564"/>
      <c r="J564"/>
      <c r="K564"/>
      <c r="L564"/>
      <c r="M564"/>
    </row>
    <row r="565" spans="4:13" x14ac:dyDescent="0.2">
      <c r="D565"/>
      <c r="E565"/>
      <c r="F565"/>
      <c r="G565"/>
      <c r="H565"/>
      <c r="I565"/>
      <c r="J565"/>
      <c r="K565"/>
      <c r="L565"/>
      <c r="M565"/>
    </row>
    <row r="566" spans="4:13" x14ac:dyDescent="0.2">
      <c r="D566"/>
      <c r="E566"/>
      <c r="F566"/>
      <c r="G566"/>
      <c r="H566"/>
      <c r="I566"/>
      <c r="J566"/>
      <c r="K566"/>
      <c r="L566"/>
      <c r="M566"/>
    </row>
    <row r="567" spans="4:13" x14ac:dyDescent="0.2">
      <c r="D567"/>
      <c r="E567"/>
      <c r="F567"/>
      <c r="G567"/>
      <c r="H567"/>
      <c r="I567"/>
      <c r="J567"/>
      <c r="K567"/>
      <c r="L567"/>
      <c r="M567"/>
    </row>
    <row r="568" spans="4:13" x14ac:dyDescent="0.2">
      <c r="D568"/>
      <c r="E568"/>
      <c r="F568"/>
      <c r="G568"/>
      <c r="H568"/>
      <c r="I568"/>
      <c r="J568"/>
      <c r="K568"/>
      <c r="L568"/>
      <c r="M568"/>
    </row>
    <row r="569" spans="4:13" x14ac:dyDescent="0.2">
      <c r="D569"/>
      <c r="E569"/>
      <c r="F569"/>
      <c r="G569"/>
      <c r="H569"/>
      <c r="I569"/>
      <c r="J569"/>
      <c r="K569"/>
      <c r="L569"/>
      <c r="M569"/>
    </row>
    <row r="570" spans="4:13" x14ac:dyDescent="0.2">
      <c r="D570"/>
      <c r="E570"/>
      <c r="F570"/>
      <c r="G570"/>
      <c r="H570"/>
      <c r="I570"/>
      <c r="J570"/>
      <c r="K570"/>
      <c r="L570"/>
      <c r="M570"/>
    </row>
    <row r="571" spans="4:13" x14ac:dyDescent="0.2">
      <c r="D571"/>
      <c r="E571"/>
      <c r="F571"/>
      <c r="G571"/>
      <c r="H571"/>
      <c r="I571"/>
      <c r="J571"/>
      <c r="K571"/>
      <c r="L571"/>
      <c r="M571"/>
    </row>
    <row r="572" spans="4:13" x14ac:dyDescent="0.2">
      <c r="D572"/>
      <c r="E572"/>
      <c r="F572"/>
      <c r="G572"/>
      <c r="H572"/>
      <c r="I572"/>
      <c r="J572"/>
      <c r="K572"/>
      <c r="L572"/>
      <c r="M572"/>
    </row>
  </sheetData>
  <phoneticPr fontId="1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Shelby Johnston</dc:creator>
  <cp:lastModifiedBy>AP</cp:lastModifiedBy>
  <dcterms:created xsi:type="dcterms:W3CDTF">2021-09-30T15:00:10Z</dcterms:created>
  <dcterms:modified xsi:type="dcterms:W3CDTF">2022-08-15T17:36:02Z</dcterms:modified>
</cp:coreProperties>
</file>