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y Cotruvo\Desktop\Documents\Cotruvo lab\Lanthanides\23_Hans\Second submission\Final manuscript files\"/>
    </mc:Choice>
  </mc:AlternateContent>
  <xr:revisionPtr revIDLastSave="0" documentId="8_{42E76E13-FA9C-4464-A1DC-4EB3C754B16D}" xr6:coauthVersionLast="47" xr6:coauthVersionMax="47" xr10:uidLastSave="{00000000-0000-0000-0000-000000000000}"/>
  <bookViews>
    <workbookView xWindow="-120" yWindow="-120" windowWidth="19440" windowHeight="10440" tabRatio="805" activeTab="3" xr2:uid="{51679132-D4EE-49C3-A74A-A88E7A4E12E5}"/>
  </bookViews>
  <sheets>
    <sheet name="Fig4a, TableS11" sheetId="7" r:id="rId1"/>
    <sheet name="Fig4b, TableS11" sheetId="6" r:id="rId2"/>
    <sheet name="Fig4c" sheetId="13" r:id="rId3"/>
    <sheet name="Fig4d" sheetId="1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7" l="1"/>
  <c r="N7" i="7"/>
  <c r="H57" i="14" l="1"/>
  <c r="G57" i="14"/>
  <c r="K56" i="14"/>
  <c r="H56" i="14"/>
  <c r="L56" i="14" s="1"/>
  <c r="G56" i="14"/>
  <c r="H55" i="14"/>
  <c r="L55" i="14" s="1"/>
  <c r="G55" i="14"/>
  <c r="K55" i="14" s="1"/>
  <c r="Q51" i="14"/>
  <c r="H51" i="14"/>
  <c r="R51" i="14" s="1"/>
  <c r="G51" i="14"/>
  <c r="H50" i="14"/>
  <c r="R50" i="14" s="1"/>
  <c r="G50" i="14"/>
  <c r="Q50" i="14" s="1"/>
  <c r="Q49" i="14"/>
  <c r="H49" i="14"/>
  <c r="R49" i="14" s="1"/>
  <c r="G49" i="14"/>
  <c r="H48" i="14"/>
  <c r="R48" i="14" s="1"/>
  <c r="G48" i="14"/>
  <c r="Q48" i="14" s="1"/>
  <c r="Q47" i="14"/>
  <c r="H47" i="14"/>
  <c r="L44" i="14" s="1"/>
  <c r="L45" i="14" s="1"/>
  <c r="G47" i="14"/>
  <c r="H46" i="14"/>
  <c r="R46" i="14" s="1"/>
  <c r="G46" i="14"/>
  <c r="Q46" i="14" s="1"/>
  <c r="R45" i="14"/>
  <c r="Q45" i="14"/>
  <c r="H45" i="14"/>
  <c r="G45" i="14"/>
  <c r="R44" i="14"/>
  <c r="Q44" i="14"/>
  <c r="K44" i="14"/>
  <c r="H44" i="14"/>
  <c r="G44" i="14"/>
  <c r="H43" i="14"/>
  <c r="R43" i="14" s="1"/>
  <c r="G43" i="14"/>
  <c r="Q43" i="14" s="1"/>
  <c r="R42" i="14"/>
  <c r="Q42" i="14"/>
  <c r="H42" i="14"/>
  <c r="G42" i="14"/>
  <c r="H41" i="14"/>
  <c r="R41" i="14" s="1"/>
  <c r="G41" i="14"/>
  <c r="Q41" i="14" s="1"/>
  <c r="R40" i="14"/>
  <c r="Q40" i="14"/>
  <c r="H40" i="14"/>
  <c r="G40" i="14"/>
  <c r="H39" i="14"/>
  <c r="R39" i="14" s="1"/>
  <c r="G39" i="14"/>
  <c r="Q39" i="14" s="1"/>
  <c r="R38" i="14"/>
  <c r="Q38" i="14"/>
  <c r="H38" i="14"/>
  <c r="G38" i="14"/>
  <c r="H37" i="14"/>
  <c r="R37" i="14" s="1"/>
  <c r="G37" i="14"/>
  <c r="Q37" i="14" s="1"/>
  <c r="R36" i="14"/>
  <c r="Q36" i="14"/>
  <c r="H36" i="14"/>
  <c r="G36" i="14"/>
  <c r="H35" i="14"/>
  <c r="R35" i="14" s="1"/>
  <c r="G35" i="14"/>
  <c r="Q35" i="14" s="1"/>
  <c r="R34" i="14"/>
  <c r="Q34" i="14"/>
  <c r="H34" i="14"/>
  <c r="G34" i="14"/>
  <c r="Q33" i="14"/>
  <c r="H33" i="14"/>
  <c r="R33" i="14" s="1"/>
  <c r="G33" i="14"/>
  <c r="R32" i="14"/>
  <c r="Q32" i="14"/>
  <c r="K32" i="14"/>
  <c r="L32" i="14" l="1"/>
  <c r="R47" i="14"/>
  <c r="N32" i="14"/>
  <c r="N45" i="14" s="1"/>
  <c r="O32" i="14"/>
  <c r="K45" i="14"/>
  <c r="L33" i="14" l="1"/>
  <c r="O33" i="14"/>
  <c r="K33" i="14"/>
  <c r="B42" i="6" l="1"/>
  <c r="D39" i="6"/>
  <c r="C33" i="6"/>
  <c r="D33" i="6" s="1"/>
  <c r="B33" i="6"/>
  <c r="D32" i="6"/>
  <c r="D31" i="6"/>
  <c r="D30" i="6"/>
  <c r="C37" i="7"/>
  <c r="G38" i="7"/>
  <c r="G37" i="7"/>
  <c r="F37" i="7"/>
  <c r="E37" i="7"/>
  <c r="D37" i="7"/>
  <c r="E38" i="7" s="1"/>
  <c r="B37" i="7"/>
  <c r="M20" i="7"/>
  <c r="N20" i="7" s="1"/>
  <c r="L20" i="7"/>
  <c r="H20" i="7"/>
  <c r="I20" i="7" s="1"/>
  <c r="G20" i="7"/>
  <c r="C20" i="7"/>
  <c r="D20" i="7" s="1"/>
  <c r="B20" i="7"/>
  <c r="N19" i="7"/>
  <c r="I19" i="7"/>
  <c r="D19" i="7"/>
  <c r="N18" i="7"/>
  <c r="I18" i="7"/>
  <c r="D18" i="7"/>
  <c r="N17" i="7"/>
  <c r="N21" i="7" s="1"/>
  <c r="I17" i="7"/>
  <c r="I21" i="7" s="1"/>
  <c r="D17" i="7"/>
  <c r="D21" i="7" s="1"/>
  <c r="M13" i="7"/>
  <c r="N13" i="7" s="1"/>
  <c r="L13" i="7"/>
  <c r="H13" i="7"/>
  <c r="I13" i="7" s="1"/>
  <c r="G13" i="7"/>
  <c r="C13" i="7"/>
  <c r="D13" i="7" s="1"/>
  <c r="B13" i="7"/>
  <c r="N12" i="7"/>
  <c r="I12" i="7"/>
  <c r="D12" i="7"/>
  <c r="N11" i="7"/>
  <c r="I11" i="7"/>
  <c r="D11" i="7"/>
  <c r="N10" i="7"/>
  <c r="I10" i="7"/>
  <c r="I14" i="7" s="1"/>
  <c r="D10" i="7"/>
  <c r="D14" i="7" s="1"/>
  <c r="M6" i="7"/>
  <c r="N6" i="7" s="1"/>
  <c r="L6" i="7"/>
  <c r="H6" i="7"/>
  <c r="I6" i="7" s="1"/>
  <c r="I7" i="7" s="1"/>
  <c r="G6" i="7"/>
  <c r="C6" i="7"/>
  <c r="D7" i="7" s="1"/>
  <c r="B6" i="7"/>
  <c r="N5" i="7"/>
  <c r="I5" i="7"/>
  <c r="D5" i="7"/>
  <c r="N4" i="7"/>
  <c r="I4" i="7"/>
  <c r="D4" i="7"/>
  <c r="N3" i="7"/>
  <c r="I3" i="7"/>
  <c r="D3" i="7"/>
  <c r="D34" i="6" l="1"/>
  <c r="C38" i="7"/>
  <c r="N14" i="7"/>
  <c r="F24" i="6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F6" i="6"/>
  <c r="E6" i="6"/>
  <c r="F5" i="6"/>
  <c r="E5" i="6"/>
  <c r="F4" i="6"/>
  <c r="E4" i="6"/>
</calcChain>
</file>

<file path=xl/sharedStrings.xml><?xml version="1.0" encoding="utf-8"?>
<sst xmlns="http://schemas.openxmlformats.org/spreadsheetml/2006/main" count="279" uniqueCount="106">
  <si>
    <t>Avg</t>
  </si>
  <si>
    <t>Stdev</t>
  </si>
  <si>
    <t>Trial 1</t>
  </si>
  <si>
    <t>Trial 2</t>
  </si>
  <si>
    <t>La</t>
  </si>
  <si>
    <t>Error</t>
  </si>
  <si>
    <t>δ</t>
  </si>
  <si>
    <t>Kd</t>
  </si>
  <si>
    <t>Trial 3</t>
  </si>
  <si>
    <t>Combined</t>
  </si>
  <si>
    <t>Final Error</t>
  </si>
  <si>
    <t>Nd</t>
  </si>
  <si>
    <t>Dy</t>
  </si>
  <si>
    <t>R100K</t>
  </si>
  <si>
    <t>mM Mal</t>
  </si>
  <si>
    <t>20 uM WT Hans</t>
  </si>
  <si>
    <t>Dy-1</t>
  </si>
  <si>
    <t>Dy-2</t>
  </si>
  <si>
    <t>Dy-3</t>
  </si>
  <si>
    <t>Nd-1</t>
  </si>
  <si>
    <t>Nd-2</t>
  </si>
  <si>
    <t>Nd-3</t>
  </si>
  <si>
    <t>20 uM R100K</t>
  </si>
  <si>
    <t>F333nm</t>
  </si>
  <si>
    <t>WT Hans</t>
  </si>
  <si>
    <t>Mex</t>
  </si>
  <si>
    <t>WT</t>
  </si>
  <si>
    <t>18(3)</t>
  </si>
  <si>
    <t>12(1)</t>
  </si>
  <si>
    <t>23(4)</t>
  </si>
  <si>
    <t>7.5(0.8)</t>
  </si>
  <si>
    <t>5.6(0.6)</t>
  </si>
  <si>
    <t>16(1)</t>
  </si>
  <si>
    <t>1.0(0.1)</t>
  </si>
  <si>
    <t>5.7 (0.1)</t>
  </si>
  <si>
    <t xml:space="preserve">Citrate 1/2 values from above </t>
  </si>
  <si>
    <t>Cit1/2</t>
  </si>
  <si>
    <t>Value</t>
  </si>
  <si>
    <t>Nd/Dy</t>
  </si>
  <si>
    <t xml:space="preserve">R100K </t>
  </si>
  <si>
    <t>Average</t>
  </si>
  <si>
    <t>Ce</t>
  </si>
  <si>
    <t>Pr</t>
  </si>
  <si>
    <t>Sm</t>
  </si>
  <si>
    <t>Eu</t>
  </si>
  <si>
    <t>Gd</t>
  </si>
  <si>
    <t>Tb</t>
  </si>
  <si>
    <t>STD</t>
  </si>
  <si>
    <t>Hans</t>
  </si>
  <si>
    <t>From:</t>
  </si>
  <si>
    <t>Maggie Wang</t>
  </si>
  <si>
    <t>312 Hosler Building</t>
  </si>
  <si>
    <t>University Park, PA 16802</t>
  </si>
  <si>
    <t>dxw43@psu.edu, Phone: (814) 865-3385</t>
  </si>
  <si>
    <t>Basis:</t>
  </si>
  <si>
    <t>Instrument:</t>
  </si>
  <si>
    <t xml:space="preserve"> Thermo Fisher Scientific Icap RQ (ICP-MS) </t>
  </si>
  <si>
    <t>Method:</t>
  </si>
  <si>
    <t>Inductively Coupled Plasma Mass Spectrometry (ICP-MS) with Collision Cell Technology (CCT)</t>
  </si>
  <si>
    <t>Unit</t>
  </si>
  <si>
    <t>ng/mL</t>
  </si>
  <si>
    <t>ppb=ng/mL</t>
  </si>
  <si>
    <t>Analytes</t>
  </si>
  <si>
    <t>Instrum. Det. Limit</t>
  </si>
  <si>
    <t>Element/Species</t>
  </si>
  <si>
    <t xml:space="preserve">units </t>
  </si>
  <si>
    <t>Step1</t>
  </si>
  <si>
    <t>Step2</t>
  </si>
  <si>
    <t>Step3</t>
  </si>
  <si>
    <t>Step4</t>
  </si>
  <si>
    <t>Convert from ng/mL to uM</t>
  </si>
  <si>
    <t>Calculate purity</t>
  </si>
  <si>
    <t>Calculate yield</t>
  </si>
  <si>
    <t>Calculate C/C0</t>
  </si>
  <si>
    <t>dilution factor</t>
  </si>
  <si>
    <t>conditions</t>
  </si>
  <si>
    <t>JM-40th_28</t>
  </si>
  <si>
    <t>nd</t>
  </si>
  <si>
    <t>Purity</t>
  </si>
  <si>
    <t>Dy yield</t>
  </si>
  <si>
    <t>JM-40th_29</t>
  </si>
  <si>
    <t>JM-40th_30</t>
  </si>
  <si>
    <t>JM-40th_31</t>
  </si>
  <si>
    <t>JM-40th_32</t>
  </si>
  <si>
    <t>JM-40th_33</t>
  </si>
  <si>
    <t>JM-40th_34</t>
  </si>
  <si>
    <t>JM-40th_35</t>
  </si>
  <si>
    <t>JM-40th_36</t>
  </si>
  <si>
    <t>JM-40th_37</t>
  </si>
  <si>
    <t>JM-40th_38</t>
  </si>
  <si>
    <t>JM-40th_39</t>
  </si>
  <si>
    <t>JM-40th_40</t>
  </si>
  <si>
    <t>Nd yield</t>
  </si>
  <si>
    <t>JM-40th_41</t>
  </si>
  <si>
    <t>pH1.5</t>
  </si>
  <si>
    <t>JM-40th_43</t>
  </si>
  <si>
    <t>JM-40th_44</t>
  </si>
  <si>
    <t>JM-40th_45</t>
  </si>
  <si>
    <t>JM-40th_46</t>
  </si>
  <si>
    <t>JM-40th_47</t>
  </si>
  <si>
    <t>*nd = Not Detected/Below Detection Limit</t>
  </si>
  <si>
    <t>Feed</t>
  </si>
  <si>
    <t>JM-36th_50</t>
  </si>
  <si>
    <t>JM-36th_51</t>
  </si>
  <si>
    <t>JM-36th_52</t>
  </si>
  <si>
    <t>bed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</si>
</sst>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/>
    <xf numFmtId="0" fontId="11" fillId="0" borderId="0"/>
  </cellStyleXfs>
  <cellXfs count="74">
    <xf numFmtId="0" fontId="0" fillId="0" borderId="0" xfId="0"/>
    <xf numFmtId="0" fontId="2" fillId="0" borderId="0" xfId="0" applyFont="1"/>
    <xf numFmtId="11" fontId="0" fillId="0" borderId="0" xfId="0" applyNumberFormat="1"/>
    <xf numFmtId="11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1" fontId="0" fillId="0" borderId="13" xfId="0" applyNumberForma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11" fontId="0" fillId="0" borderId="17" xfId="0" applyNumberFormat="1" applyBorder="1"/>
    <xf numFmtId="11" fontId="0" fillId="0" borderId="18" xfId="0" applyNumberFormat="1" applyBorder="1"/>
    <xf numFmtId="11" fontId="0" fillId="0" borderId="4" xfId="0" applyNumberFormat="1" applyBorder="1"/>
    <xf numFmtId="0" fontId="0" fillId="0" borderId="19" xfId="0" applyBorder="1"/>
    <xf numFmtId="11" fontId="0" fillId="0" borderId="20" xfId="0" applyNumberFormat="1" applyBorder="1"/>
    <xf numFmtId="11" fontId="0" fillId="0" borderId="21" xfId="0" applyNumberFormat="1" applyBorder="1"/>
    <xf numFmtId="11" fontId="0" fillId="0" borderId="19" xfId="0" applyNumberFormat="1" applyBorder="1"/>
    <xf numFmtId="11" fontId="0" fillId="0" borderId="7" xfId="0" applyNumberFormat="1" applyBorder="1"/>
    <xf numFmtId="0" fontId="2" fillId="0" borderId="0" xfId="0" applyFont="1" applyAlignment="1">
      <alignment horizontal="center"/>
    </xf>
    <xf numFmtId="11" fontId="0" fillId="0" borderId="23" xfId="0" applyNumberFormat="1" applyBorder="1"/>
    <xf numFmtId="0" fontId="0" fillId="0" borderId="24" xfId="0" applyBorder="1"/>
    <xf numFmtId="11" fontId="0" fillId="0" borderId="22" xfId="0" applyNumberFormat="1" applyBorder="1"/>
    <xf numFmtId="11" fontId="0" fillId="0" borderId="25" xfId="0" applyNumberFormat="1" applyBorder="1"/>
    <xf numFmtId="2" fontId="0" fillId="0" borderId="0" xfId="0" applyNumberFormat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29" xfId="0" applyBorder="1"/>
    <xf numFmtId="2" fontId="0" fillId="0" borderId="30" xfId="0" applyNumberFormat="1" applyBorder="1"/>
    <xf numFmtId="0" fontId="0" fillId="0" borderId="31" xfId="0" applyBorder="1"/>
    <xf numFmtId="0" fontId="5" fillId="0" borderId="0" xfId="1"/>
    <xf numFmtId="0" fontId="6" fillId="0" borderId="37" xfId="1" applyFont="1" applyBorder="1"/>
    <xf numFmtId="0" fontId="6" fillId="0" borderId="0" xfId="1" applyFont="1"/>
    <xf numFmtId="0" fontId="6" fillId="0" borderId="0" xfId="1" applyFont="1" applyAlignment="1">
      <alignment horizontal="center"/>
    </xf>
    <xf numFmtId="0" fontId="7" fillId="0" borderId="0" xfId="2"/>
    <xf numFmtId="0" fontId="6" fillId="0" borderId="0" xfId="1" applyFont="1" applyAlignment="1">
      <alignment horizontal="left"/>
    </xf>
    <xf numFmtId="0" fontId="8" fillId="0" borderId="0" xfId="3"/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5" fillId="0" borderId="0" xfId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4" applyAlignment="1">
      <alignment horizontal="left"/>
    </xf>
    <xf numFmtId="164" fontId="1" fillId="0" borderId="0" xfId="1" applyNumberFormat="1" applyFont="1" applyAlignment="1">
      <alignment horizontal="center"/>
    </xf>
    <xf numFmtId="2" fontId="11" fillId="0" borderId="0" xfId="4" applyNumberFormat="1" applyAlignment="1">
      <alignment horizontal="center"/>
    </xf>
    <xf numFmtId="0" fontId="11" fillId="0" borderId="0" xfId="4"/>
    <xf numFmtId="164" fontId="4" fillId="0" borderId="0" xfId="1" applyNumberFormat="1" applyFont="1" applyAlignment="1">
      <alignment horizontal="center"/>
    </xf>
    <xf numFmtId="164" fontId="5" fillId="0" borderId="0" xfId="1" applyNumberFormat="1"/>
    <xf numFmtId="0" fontId="12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4" fontId="14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10" fillId="0" borderId="0" xfId="1" applyFont="1"/>
    <xf numFmtId="164" fontId="5" fillId="0" borderId="0" xfId="1" applyNumberFormat="1" applyAlignment="1">
      <alignment horizontal="center"/>
    </xf>
    <xf numFmtId="164" fontId="6" fillId="0" borderId="0" xfId="1" applyNumberFormat="1" applyFont="1"/>
    <xf numFmtId="0" fontId="13" fillId="2" borderId="0" xfId="1" applyFont="1" applyFill="1"/>
    <xf numFmtId="0" fontId="14" fillId="0" borderId="0" xfId="1" applyFont="1" applyAlignment="1">
      <alignment horizontal="center"/>
    </xf>
    <xf numFmtId="0" fontId="4" fillId="0" borderId="0" xfId="1" applyFont="1"/>
    <xf numFmtId="0" fontId="2" fillId="0" borderId="0" xfId="0" applyFont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5">
    <cellStyle name="Hyperlink 2" xfId="2" xr:uid="{D3584BCD-1F33-414E-BEA5-C9C160E2DCBF}"/>
    <cellStyle name="Normal" xfId="0" builtinId="0"/>
    <cellStyle name="Normal 2" xfId="1" xr:uid="{817E6927-D8B1-4CBD-BE8C-36F78D54AA0F}"/>
    <cellStyle name="Normal 4" xfId="4" xr:uid="{0B22E511-0EEE-4F44-B367-65BC5BCA8CC4}"/>
    <cellStyle name="Normal 4 4" xfId="3" xr:uid="{44104B30-67B2-4092-9119-F334B9D3E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0</xdr:rowOff>
    </xdr:from>
    <xdr:to>
      <xdr:col>10</xdr:col>
      <xdr:colOff>223227</xdr:colOff>
      <xdr:row>9</xdr:row>
      <xdr:rowOff>3077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125636-7B9D-4BC5-9C46-DB1FAF74C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23850"/>
          <a:ext cx="10695965" cy="1136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xw43@psu.edu,%20Phone:%20(814)%20865-3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2FD4-ABA3-4BF3-B691-59B745452108}">
  <dimension ref="A1:N38"/>
  <sheetViews>
    <sheetView workbookViewId="0">
      <selection activeCell="J8" sqref="J8"/>
    </sheetView>
  </sheetViews>
  <sheetFormatPr defaultRowHeight="15" x14ac:dyDescent="0.25"/>
  <sheetData>
    <row r="1" spans="1:14" ht="15.75" thickBot="1" x14ac:dyDescent="0.3">
      <c r="A1" t="s">
        <v>24</v>
      </c>
      <c r="F1" t="s">
        <v>13</v>
      </c>
      <c r="K1" t="s">
        <v>25</v>
      </c>
    </row>
    <row r="2" spans="1:14" ht="15.75" thickBot="1" x14ac:dyDescent="0.3">
      <c r="A2" s="10" t="s">
        <v>4</v>
      </c>
      <c r="B2" s="16" t="s">
        <v>36</v>
      </c>
      <c r="C2" s="17" t="s">
        <v>5</v>
      </c>
      <c r="D2" s="18" t="s">
        <v>6</v>
      </c>
      <c r="F2" s="10" t="s">
        <v>4</v>
      </c>
      <c r="G2" s="16" t="s">
        <v>36</v>
      </c>
      <c r="H2" s="17" t="s">
        <v>5</v>
      </c>
      <c r="I2" s="18" t="s">
        <v>6</v>
      </c>
      <c r="J2" s="1"/>
      <c r="K2" s="10" t="s">
        <v>4</v>
      </c>
      <c r="L2" s="16" t="s">
        <v>36</v>
      </c>
      <c r="M2" s="14" t="s">
        <v>5</v>
      </c>
      <c r="N2" s="18" t="s">
        <v>6</v>
      </c>
    </row>
    <row r="3" spans="1:14" x14ac:dyDescent="0.25">
      <c r="A3" s="11" t="s">
        <v>2</v>
      </c>
      <c r="B3" s="19">
        <v>18.100000000000001</v>
      </c>
      <c r="C3" s="15">
        <v>0.85</v>
      </c>
      <c r="D3" s="20">
        <f>C3/B3</f>
        <v>4.6961325966850827E-2</v>
      </c>
      <c r="F3" s="11" t="s">
        <v>2</v>
      </c>
      <c r="G3" s="19">
        <v>11.96</v>
      </c>
      <c r="H3" s="15">
        <v>0.03</v>
      </c>
      <c r="I3" s="20">
        <f>H3/G3</f>
        <v>2.5083612040133776E-3</v>
      </c>
      <c r="J3" s="2"/>
      <c r="K3" s="11" t="s">
        <v>2</v>
      </c>
      <c r="L3" s="4">
        <v>24.608650000000001</v>
      </c>
      <c r="M3" s="5">
        <v>2.3587199999999999</v>
      </c>
      <c r="N3" s="28">
        <f>M3/L3</f>
        <v>9.5849223748559947E-2</v>
      </c>
    </row>
    <row r="4" spans="1:14" x14ac:dyDescent="0.25">
      <c r="A4" s="12" t="s">
        <v>3</v>
      </c>
      <c r="B4" s="21">
        <v>16.8</v>
      </c>
      <c r="C4" s="3">
        <v>1.2</v>
      </c>
      <c r="D4" s="7">
        <f t="shared" ref="D4:D5" si="0">C4/B4</f>
        <v>7.1428571428571425E-2</v>
      </c>
      <c r="F4" s="12" t="s">
        <v>3</v>
      </c>
      <c r="G4" s="21">
        <v>11.24</v>
      </c>
      <c r="H4" s="3">
        <v>0.36</v>
      </c>
      <c r="I4" s="7">
        <f t="shared" ref="I4:I5" si="1">H4/G4</f>
        <v>3.2028469750889681E-2</v>
      </c>
      <c r="K4" s="12" t="s">
        <v>3</v>
      </c>
      <c r="L4" s="6">
        <v>22.659559999999999</v>
      </c>
      <c r="M4" s="7">
        <v>2.0094799999999999</v>
      </c>
      <c r="N4" s="29">
        <f t="shared" ref="N4:N5" si="2">M4/L4</f>
        <v>8.8681333618128508E-2</v>
      </c>
    </row>
    <row r="5" spans="1:14" ht="15.75" thickBot="1" x14ac:dyDescent="0.3">
      <c r="A5" s="12" t="s">
        <v>8</v>
      </c>
      <c r="B5" s="24">
        <v>19</v>
      </c>
      <c r="C5" s="3">
        <v>2.1</v>
      </c>
      <c r="D5" s="7">
        <f t="shared" si="0"/>
        <v>0.11052631578947369</v>
      </c>
      <c r="F5" s="12" t="s">
        <v>8</v>
      </c>
      <c r="G5" s="24">
        <v>11.96</v>
      </c>
      <c r="H5" s="3">
        <v>0.57999999999999996</v>
      </c>
      <c r="I5" s="7">
        <f t="shared" si="1"/>
        <v>4.8494983277591969E-2</v>
      </c>
      <c r="K5" s="12" t="s">
        <v>8</v>
      </c>
      <c r="L5" s="8">
        <v>22.659559999999999</v>
      </c>
      <c r="M5" s="9">
        <v>2.0094799999999999</v>
      </c>
      <c r="N5" s="29">
        <f t="shared" si="2"/>
        <v>8.8681333618128508E-2</v>
      </c>
    </row>
    <row r="6" spans="1:14" ht="15.75" thickBot="1" x14ac:dyDescent="0.3">
      <c r="A6" s="13" t="s">
        <v>9</v>
      </c>
      <c r="B6" s="25">
        <f>AVERAGE(B3:B5)</f>
        <v>17.966666666666669</v>
      </c>
      <c r="C6" s="23">
        <f>STDEV(B3:B5)/SQRT(3)</f>
        <v>0.63857480202226702</v>
      </c>
      <c r="D6" s="9">
        <f>C6/B6</f>
        <v>3.5542196773038978E-2</v>
      </c>
      <c r="F6" s="13" t="s">
        <v>9</v>
      </c>
      <c r="G6" s="25">
        <f>AVERAGE(G3:G5)</f>
        <v>11.72</v>
      </c>
      <c r="H6" s="23">
        <f>STDEV(G3:G5)/SQRT(3)</f>
        <v>0.24000000000000024</v>
      </c>
      <c r="I6" s="9">
        <f>H6/G6</f>
        <v>2.0477815699658723E-2</v>
      </c>
      <c r="K6" s="13" t="s">
        <v>9</v>
      </c>
      <c r="L6" s="30">
        <f>AVERAGE(L3:L5)</f>
        <v>23.309256666666666</v>
      </c>
      <c r="M6" s="31">
        <f>STDEV(L3:L5)/SQRT(3)</f>
        <v>0.64969666666666726</v>
      </c>
      <c r="N6" s="9">
        <f>M6/L6</f>
        <v>2.7872903711930207E-2</v>
      </c>
    </row>
    <row r="7" spans="1:14" ht="15.75" thickBot="1" x14ac:dyDescent="0.3">
      <c r="A7" s="1" t="s">
        <v>10</v>
      </c>
      <c r="D7" s="22">
        <f>SQRT((D3^2)+(D4^2)+(D5^2)+(D6^2))*B6</f>
        <v>2.5903622710553789</v>
      </c>
      <c r="F7" s="1" t="s">
        <v>10</v>
      </c>
      <c r="I7" s="22">
        <f>SQRT((I3^2)+(I4^2)+(I5^2)+(I6^2))*G6</f>
        <v>0.72277526865164943</v>
      </c>
      <c r="K7" s="1" t="s">
        <v>10</v>
      </c>
      <c r="N7" s="22">
        <f>SQRT((N3^2)+(N4^2)+(N5^2)+(N6^2))*L6</f>
        <v>3.7362295697303978</v>
      </c>
    </row>
    <row r="8" spans="1:14" ht="15.75" thickBot="1" x14ac:dyDescent="0.3"/>
    <row r="9" spans="1:14" ht="15.75" thickBot="1" x14ac:dyDescent="0.3">
      <c r="A9" s="10" t="s">
        <v>11</v>
      </c>
      <c r="B9" s="16" t="s">
        <v>36</v>
      </c>
      <c r="C9" s="17" t="s">
        <v>5</v>
      </c>
      <c r="D9" s="18" t="s">
        <v>6</v>
      </c>
      <c r="F9" s="10" t="s">
        <v>11</v>
      </c>
      <c r="G9" s="16" t="s">
        <v>36</v>
      </c>
      <c r="H9" s="17" t="s">
        <v>5</v>
      </c>
      <c r="I9" s="18" t="s">
        <v>6</v>
      </c>
      <c r="J9" s="1"/>
      <c r="K9" s="10" t="s">
        <v>11</v>
      </c>
      <c r="L9" s="16" t="s">
        <v>36</v>
      </c>
      <c r="M9" s="17" t="s">
        <v>5</v>
      </c>
      <c r="N9" s="18" t="s">
        <v>6</v>
      </c>
    </row>
    <row r="10" spans="1:14" x14ac:dyDescent="0.25">
      <c r="A10" s="11" t="s">
        <v>2</v>
      </c>
      <c r="B10" s="19">
        <v>7.74</v>
      </c>
      <c r="C10" s="15">
        <v>0.37</v>
      </c>
      <c r="D10" s="20">
        <f>C10/B10</f>
        <v>4.7803617571059429E-2</v>
      </c>
      <c r="F10" s="11" t="s">
        <v>2</v>
      </c>
      <c r="G10" s="19">
        <v>5.35</v>
      </c>
      <c r="H10" s="15">
        <v>0.12</v>
      </c>
      <c r="I10" s="20">
        <f>H10/G10</f>
        <v>2.2429906542056077E-2</v>
      </c>
      <c r="J10" s="2"/>
      <c r="K10" s="11" t="s">
        <v>2</v>
      </c>
      <c r="L10" s="19">
        <v>5.35</v>
      </c>
      <c r="M10" s="15">
        <v>0.12</v>
      </c>
      <c r="N10" s="20">
        <f>M10/L10</f>
        <v>2.2429906542056077E-2</v>
      </c>
    </row>
    <row r="11" spans="1:14" x14ac:dyDescent="0.25">
      <c r="A11" s="12" t="s">
        <v>3</v>
      </c>
      <c r="B11" s="21">
        <v>6.62</v>
      </c>
      <c r="C11" s="3">
        <v>0.4</v>
      </c>
      <c r="D11" s="7">
        <f t="shared" ref="D11:D12" si="3">C11/B11</f>
        <v>6.0422960725075532E-2</v>
      </c>
      <c r="F11" s="12" t="s">
        <v>3</v>
      </c>
      <c r="G11" s="21">
        <v>5.03</v>
      </c>
      <c r="H11" s="3">
        <v>0.28999999999999998</v>
      </c>
      <c r="I11" s="7">
        <f t="shared" ref="I11:I12" si="4">H11/G11</f>
        <v>5.7654075546719676E-2</v>
      </c>
      <c r="K11" s="12" t="s">
        <v>3</v>
      </c>
      <c r="L11" s="21">
        <v>5.03</v>
      </c>
      <c r="M11" s="3">
        <v>0.28999999999999998</v>
      </c>
      <c r="N11" s="7">
        <f t="shared" ref="N11:N12" si="5">M11/L11</f>
        <v>5.7654075546719676E-2</v>
      </c>
    </row>
    <row r="12" spans="1:14" ht="15.75" thickBot="1" x14ac:dyDescent="0.3">
      <c r="A12" s="12" t="s">
        <v>8</v>
      </c>
      <c r="B12" s="24">
        <v>8.2100000000000009</v>
      </c>
      <c r="C12" s="3">
        <v>0.17</v>
      </c>
      <c r="D12" s="7">
        <f t="shared" si="3"/>
        <v>2.0706455542021922E-2</v>
      </c>
      <c r="F12" s="12" t="s">
        <v>8</v>
      </c>
      <c r="G12" s="24">
        <v>6.32</v>
      </c>
      <c r="H12" s="3">
        <v>0.34</v>
      </c>
      <c r="I12" s="7">
        <f t="shared" si="4"/>
        <v>5.3797468354430382E-2</v>
      </c>
      <c r="K12" s="12" t="s">
        <v>8</v>
      </c>
      <c r="L12" s="24">
        <v>6.32</v>
      </c>
      <c r="M12" s="3">
        <v>0.34</v>
      </c>
      <c r="N12" s="7">
        <f t="shared" si="5"/>
        <v>5.3797468354430382E-2</v>
      </c>
    </row>
    <row r="13" spans="1:14" ht="15.75" thickBot="1" x14ac:dyDescent="0.3">
      <c r="A13" s="13" t="s">
        <v>9</v>
      </c>
      <c r="B13" s="25">
        <f>AVERAGE(B10:B12)</f>
        <v>7.5233333333333334</v>
      </c>
      <c r="C13" s="23">
        <f>STDEV(B10:B12)/SQRT(3)</f>
        <v>0.47160482515673158</v>
      </c>
      <c r="D13" s="9">
        <f>C13/B13</f>
        <v>6.2685621420921336E-2</v>
      </c>
      <c r="F13" s="13" t="s">
        <v>9</v>
      </c>
      <c r="G13" s="25">
        <f>AVERAGE(G10:G12)</f>
        <v>5.5666666666666664</v>
      </c>
      <c r="H13" s="23">
        <f>STDEV(G10:G12)/SQRT(3)</f>
        <v>0.38782871362382537</v>
      </c>
      <c r="I13" s="26">
        <f>H13/G13</f>
        <v>6.9669828794699171E-2</v>
      </c>
      <c r="J13" s="2"/>
      <c r="K13" s="13" t="s">
        <v>9</v>
      </c>
      <c r="L13" s="25">
        <f>AVERAGE(L10:L12)</f>
        <v>5.5666666666666664</v>
      </c>
      <c r="M13" s="23">
        <f>STDEV(L10:L12)/SQRT(3)</f>
        <v>0.38782871362382537</v>
      </c>
      <c r="N13" s="26">
        <f>M13/L13</f>
        <v>6.9669828794699171E-2</v>
      </c>
    </row>
    <row r="14" spans="1:14" ht="15.75" thickBot="1" x14ac:dyDescent="0.3">
      <c r="A14" s="1" t="s">
        <v>10</v>
      </c>
      <c r="D14" s="22">
        <f>SQRT((D10^2)+(D11^2)+(D12^2)+(D13^2))*B13</f>
        <v>0.763326033680788</v>
      </c>
      <c r="F14" s="1" t="s">
        <v>10</v>
      </c>
      <c r="I14" s="25">
        <f>SQRT((I10^2)+(I11^2)+(I12^2)+(I13^2))*G13</f>
        <v>0.59890570642139129</v>
      </c>
      <c r="J14" s="2"/>
      <c r="K14" s="1" t="s">
        <v>10</v>
      </c>
      <c r="N14" s="25">
        <f>SQRT((N10^2)+(N11^2)+(N12^2)+(N13^2))*L13</f>
        <v>0.59890570642139129</v>
      </c>
    </row>
    <row r="15" spans="1:14" ht="15.75" thickBot="1" x14ac:dyDescent="0.3"/>
    <row r="16" spans="1:14" ht="15.75" thickBot="1" x14ac:dyDescent="0.3">
      <c r="A16" s="10" t="s">
        <v>11</v>
      </c>
      <c r="B16" s="16" t="s">
        <v>36</v>
      </c>
      <c r="C16" s="17" t="s">
        <v>5</v>
      </c>
      <c r="D16" s="18" t="s">
        <v>6</v>
      </c>
      <c r="F16" s="10" t="s">
        <v>12</v>
      </c>
      <c r="G16" s="16" t="s">
        <v>36</v>
      </c>
      <c r="H16" s="17" t="s">
        <v>5</v>
      </c>
      <c r="I16" s="18" t="s">
        <v>6</v>
      </c>
      <c r="J16" s="1"/>
      <c r="K16" s="10" t="s">
        <v>12</v>
      </c>
      <c r="L16" s="16" t="s">
        <v>36</v>
      </c>
      <c r="M16" s="17" t="s">
        <v>5</v>
      </c>
      <c r="N16" s="18" t="s">
        <v>6</v>
      </c>
    </row>
    <row r="17" spans="1:14" x14ac:dyDescent="0.25">
      <c r="A17" s="11" t="s">
        <v>2</v>
      </c>
      <c r="B17" s="19">
        <v>0.99</v>
      </c>
      <c r="C17" s="15">
        <v>0.04</v>
      </c>
      <c r="D17" s="20">
        <f>C17/B17</f>
        <v>4.0404040404040407E-2</v>
      </c>
      <c r="F17" s="11" t="s">
        <v>2</v>
      </c>
      <c r="G17" s="19">
        <v>0.9</v>
      </c>
      <c r="H17" s="15">
        <v>0.1</v>
      </c>
      <c r="I17" s="20">
        <f>H17/G17</f>
        <v>0.11111111111111112</v>
      </c>
      <c r="J17" s="2"/>
      <c r="K17" s="11" t="s">
        <v>2</v>
      </c>
      <c r="L17" s="19">
        <v>0.9</v>
      </c>
      <c r="M17" s="15">
        <v>0.1</v>
      </c>
      <c r="N17" s="20">
        <f>M17/L17</f>
        <v>0.11111111111111112</v>
      </c>
    </row>
    <row r="18" spans="1:14" x14ac:dyDescent="0.25">
      <c r="A18" s="12" t="s">
        <v>3</v>
      </c>
      <c r="B18" s="21">
        <v>1</v>
      </c>
      <c r="C18" s="3">
        <v>0.03</v>
      </c>
      <c r="D18" s="7">
        <f t="shared" ref="D18:D19" si="6">C18/B18</f>
        <v>0.03</v>
      </c>
      <c r="F18" s="12" t="s">
        <v>3</v>
      </c>
      <c r="G18" s="21">
        <v>0.97</v>
      </c>
      <c r="H18" s="3">
        <v>0.05</v>
      </c>
      <c r="I18" s="7">
        <f t="shared" ref="I18:I19" si="7">H18/G18</f>
        <v>5.1546391752577324E-2</v>
      </c>
      <c r="K18" s="12" t="s">
        <v>3</v>
      </c>
      <c r="L18" s="21">
        <v>0.97</v>
      </c>
      <c r="M18" s="3">
        <v>0.05</v>
      </c>
      <c r="N18" s="7">
        <f t="shared" ref="N18:N19" si="8">M18/L18</f>
        <v>5.1546391752577324E-2</v>
      </c>
    </row>
    <row r="19" spans="1:14" ht="15.75" thickBot="1" x14ac:dyDescent="0.3">
      <c r="A19" s="12" t="s">
        <v>8</v>
      </c>
      <c r="B19" s="24">
        <v>0.94</v>
      </c>
      <c r="C19" s="3">
        <v>0.02</v>
      </c>
      <c r="D19" s="7">
        <f t="shared" si="6"/>
        <v>2.1276595744680854E-2</v>
      </c>
      <c r="F19" s="12" t="s">
        <v>8</v>
      </c>
      <c r="G19" s="24">
        <v>0.99</v>
      </c>
      <c r="H19" s="3">
        <v>0.04</v>
      </c>
      <c r="I19" s="7">
        <f t="shared" si="7"/>
        <v>4.0404040404040407E-2</v>
      </c>
      <c r="K19" s="12" t="s">
        <v>8</v>
      </c>
      <c r="L19" s="24">
        <v>0.99</v>
      </c>
      <c r="M19" s="3">
        <v>0.04</v>
      </c>
      <c r="N19" s="7">
        <f t="shared" si="8"/>
        <v>4.0404040404040407E-2</v>
      </c>
    </row>
    <row r="20" spans="1:14" ht="15.75" thickBot="1" x14ac:dyDescent="0.3">
      <c r="A20" s="13" t="s">
        <v>9</v>
      </c>
      <c r="B20" s="25">
        <f>AVERAGE(B17:B19)</f>
        <v>0.97666666666666657</v>
      </c>
      <c r="C20" s="23">
        <f>STDEV(B17:B19)/SQRT(3)</f>
        <v>1.8559214542766756E-2</v>
      </c>
      <c r="D20" s="9">
        <f>C20/B20</f>
        <v>1.9002608746860161E-2</v>
      </c>
      <c r="F20" s="13" t="s">
        <v>9</v>
      </c>
      <c r="G20" s="25">
        <f>AVERAGE(G17:G19)</f>
        <v>0.95333333333333348</v>
      </c>
      <c r="H20" s="23">
        <f>STDEV(G17:G19)/SQRT(3)</f>
        <v>2.7284509239574824E-2</v>
      </c>
      <c r="I20" s="9">
        <f>H20/G20</f>
        <v>2.8620114586966595E-2</v>
      </c>
      <c r="K20" s="13" t="s">
        <v>9</v>
      </c>
      <c r="L20" s="25">
        <f>AVERAGE(L17:L19)</f>
        <v>0.95333333333333348</v>
      </c>
      <c r="M20" s="23">
        <f>STDEV(L17:L19)/SQRT(3)</f>
        <v>2.7284509239574824E-2</v>
      </c>
      <c r="N20" s="9">
        <f>M20/L20</f>
        <v>2.8620114586966595E-2</v>
      </c>
    </row>
    <row r="21" spans="1:14" ht="15.75" thickBot="1" x14ac:dyDescent="0.3">
      <c r="A21" s="1" t="s">
        <v>10</v>
      </c>
      <c r="D21" s="22">
        <f>SQRT((D17^2)+(D18^2)+(D19^2)+(D20^2))*B20</f>
        <v>5.6497268219102607E-2</v>
      </c>
      <c r="F21" s="1" t="s">
        <v>10</v>
      </c>
      <c r="I21" s="22">
        <f>SQRT((I17^2)+(I18^2)+(I19^2)+(I20^2))*G20</f>
        <v>0.12594939423307372</v>
      </c>
      <c r="K21" s="1" t="s">
        <v>10</v>
      </c>
      <c r="N21" s="22">
        <f>SQRT((N17^2)+(N18^2)+(N19^2)+(N20^2))*L20</f>
        <v>0.12594939423307372</v>
      </c>
    </row>
    <row r="22" spans="1:14" ht="15.75" thickBot="1" x14ac:dyDescent="0.3"/>
    <row r="23" spans="1:14" ht="15.75" thickBot="1" x14ac:dyDescent="0.3">
      <c r="A23" s="68" t="s">
        <v>35</v>
      </c>
      <c r="B23" s="69"/>
      <c r="C23" s="69"/>
      <c r="D23" s="69"/>
      <c r="E23" s="69"/>
      <c r="F23" s="69"/>
      <c r="G23" s="70"/>
    </row>
    <row r="24" spans="1:14" x14ac:dyDescent="0.25">
      <c r="A24" s="36"/>
      <c r="B24" t="s">
        <v>26</v>
      </c>
      <c r="C24" t="s">
        <v>13</v>
      </c>
      <c r="D24" t="s">
        <v>25</v>
      </c>
      <c r="G24" s="33"/>
    </row>
    <row r="25" spans="1:14" x14ac:dyDescent="0.25">
      <c r="A25" s="36" t="s">
        <v>4</v>
      </c>
      <c r="B25" s="32" t="s">
        <v>27</v>
      </c>
      <c r="C25" s="32" t="s">
        <v>28</v>
      </c>
      <c r="D25" t="s">
        <v>29</v>
      </c>
      <c r="G25" s="33"/>
    </row>
    <row r="26" spans="1:14" x14ac:dyDescent="0.25">
      <c r="A26" s="36" t="s">
        <v>11</v>
      </c>
      <c r="B26" s="32" t="s">
        <v>30</v>
      </c>
      <c r="C26" s="32" t="s">
        <v>31</v>
      </c>
      <c r="D26" t="s">
        <v>32</v>
      </c>
      <c r="G26" s="33"/>
    </row>
    <row r="27" spans="1:14" x14ac:dyDescent="0.25">
      <c r="A27" s="36" t="s">
        <v>12</v>
      </c>
      <c r="B27" s="32" t="s">
        <v>33</v>
      </c>
      <c r="C27" s="32" t="s">
        <v>33</v>
      </c>
      <c r="D27" t="s">
        <v>34</v>
      </c>
      <c r="G27" s="33"/>
    </row>
    <row r="28" spans="1:14" x14ac:dyDescent="0.25">
      <c r="A28" s="36"/>
      <c r="G28" s="33"/>
    </row>
    <row r="29" spans="1:14" x14ac:dyDescent="0.25">
      <c r="A29" s="36"/>
      <c r="B29" s="32" t="s">
        <v>26</v>
      </c>
      <c r="D29" t="s">
        <v>13</v>
      </c>
      <c r="F29" t="s">
        <v>25</v>
      </c>
      <c r="G29" s="33"/>
    </row>
    <row r="30" spans="1:14" x14ac:dyDescent="0.25">
      <c r="A30" s="36"/>
      <c r="B30" s="32" t="s">
        <v>37</v>
      </c>
      <c r="C30" s="32" t="s">
        <v>5</v>
      </c>
      <c r="D30" s="32" t="s">
        <v>37</v>
      </c>
      <c r="E30" s="32" t="s">
        <v>5</v>
      </c>
      <c r="F30" s="32" t="s">
        <v>37</v>
      </c>
      <c r="G30" s="37" t="s">
        <v>5</v>
      </c>
    </row>
    <row r="31" spans="1:14" x14ac:dyDescent="0.25">
      <c r="A31" s="36" t="s">
        <v>4</v>
      </c>
      <c r="B31">
        <v>18</v>
      </c>
      <c r="C31">
        <v>3</v>
      </c>
      <c r="D31">
        <v>12</v>
      </c>
      <c r="E31">
        <v>1</v>
      </c>
      <c r="F31">
        <v>23</v>
      </c>
      <c r="G31" s="33">
        <v>4</v>
      </c>
    </row>
    <row r="32" spans="1:14" x14ac:dyDescent="0.25">
      <c r="A32" s="36" t="s">
        <v>11</v>
      </c>
      <c r="B32">
        <v>7.5</v>
      </c>
      <c r="C32">
        <v>0.8</v>
      </c>
      <c r="D32">
        <v>5.6</v>
      </c>
      <c r="E32">
        <v>0.6</v>
      </c>
      <c r="F32">
        <v>16</v>
      </c>
      <c r="G32" s="33">
        <v>1</v>
      </c>
    </row>
    <row r="33" spans="1:7" ht="15.75" thickBot="1" x14ac:dyDescent="0.3">
      <c r="A33" s="38" t="s">
        <v>12</v>
      </c>
      <c r="B33" s="34">
        <v>1</v>
      </c>
      <c r="C33" s="34">
        <v>0.1</v>
      </c>
      <c r="D33" s="34">
        <v>1</v>
      </c>
      <c r="E33" s="34">
        <v>0.1</v>
      </c>
      <c r="F33" s="34">
        <v>5.7</v>
      </c>
      <c r="G33" s="35">
        <v>0.1</v>
      </c>
    </row>
    <row r="34" spans="1:7" ht="15.75" thickBot="1" x14ac:dyDescent="0.3"/>
    <row r="35" spans="1:7" x14ac:dyDescent="0.25">
      <c r="A35" s="71" t="s">
        <v>38</v>
      </c>
      <c r="B35" s="72"/>
      <c r="C35" s="72"/>
      <c r="D35" s="72"/>
      <c r="E35" s="72"/>
      <c r="F35" s="72"/>
      <c r="G35" s="73"/>
    </row>
    <row r="36" spans="1:7" x14ac:dyDescent="0.25">
      <c r="A36" s="36"/>
      <c r="B36" t="s">
        <v>37</v>
      </c>
      <c r="C36" t="s">
        <v>5</v>
      </c>
      <c r="D36" t="s">
        <v>37</v>
      </c>
      <c r="E36" t="s">
        <v>5</v>
      </c>
      <c r="F36" t="s">
        <v>37</v>
      </c>
      <c r="G36" s="33" t="s">
        <v>5</v>
      </c>
    </row>
    <row r="37" spans="1:7" x14ac:dyDescent="0.25">
      <c r="A37" s="36"/>
      <c r="B37">
        <f>B32/B33</f>
        <v>7.5</v>
      </c>
      <c r="C37">
        <f>SQRT(((C32/B32)^2)+((C33/B33)^2))</f>
        <v>0.14621141466307541</v>
      </c>
      <c r="D37">
        <f>D32/D33</f>
        <v>5.6</v>
      </c>
      <c r="E37">
        <f>SQRT(((E32/D32)^2)+((E33/D33)^2))</f>
        <v>0.14655917520487996</v>
      </c>
      <c r="F37">
        <f>F32/F33</f>
        <v>2.807017543859649</v>
      </c>
      <c r="G37" s="33">
        <f>SQRT(((G32/F32)^2)+((G33/F33)^2))</f>
        <v>6.4915614542174052E-2</v>
      </c>
    </row>
    <row r="38" spans="1:7" ht="15.75" thickBot="1" x14ac:dyDescent="0.3">
      <c r="A38" s="38"/>
      <c r="B38" s="34"/>
      <c r="C38" s="34">
        <f>B37*C37</f>
        <v>1.0965856099730655</v>
      </c>
      <c r="D38" s="34"/>
      <c r="E38" s="34">
        <f>D37*E37</f>
        <v>0.82073138114732769</v>
      </c>
      <c r="F38" s="34"/>
      <c r="G38" s="35">
        <f>F37*G37</f>
        <v>0.18221926889031312</v>
      </c>
    </row>
  </sheetData>
  <mergeCells count="2">
    <mergeCell ref="A23:G23"/>
    <mergeCell ref="A35:G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26C9-9DDE-439B-9CF3-E591D5F4E186}">
  <dimension ref="A1:M43"/>
  <sheetViews>
    <sheetView topLeftCell="A28" workbookViewId="0">
      <selection activeCell="D43" sqref="D43"/>
    </sheetView>
  </sheetViews>
  <sheetFormatPr defaultRowHeight="15" x14ac:dyDescent="0.25"/>
  <sheetData>
    <row r="1" spans="1:13" x14ac:dyDescent="0.25">
      <c r="A1" s="67" t="s">
        <v>15</v>
      </c>
      <c r="B1" s="67"/>
      <c r="C1" s="67"/>
      <c r="D1" s="67"/>
      <c r="E1" s="67"/>
      <c r="F1" s="67"/>
      <c r="H1" s="67" t="s">
        <v>22</v>
      </c>
      <c r="I1" s="67"/>
      <c r="J1" s="67"/>
      <c r="K1" s="67"/>
      <c r="L1" s="67"/>
      <c r="M1" s="67"/>
    </row>
    <row r="2" spans="1:13" x14ac:dyDescent="0.25">
      <c r="A2" s="27"/>
      <c r="B2" s="67" t="s">
        <v>23</v>
      </c>
      <c r="C2" s="67"/>
      <c r="D2" s="67"/>
      <c r="E2" s="27"/>
      <c r="F2" s="27"/>
      <c r="H2" s="27"/>
      <c r="I2" s="27"/>
      <c r="J2" s="27" t="s">
        <v>23</v>
      </c>
      <c r="K2" s="27"/>
      <c r="L2" s="27"/>
      <c r="M2" s="27"/>
    </row>
    <row r="3" spans="1:13" x14ac:dyDescent="0.25">
      <c r="A3" t="s">
        <v>14</v>
      </c>
      <c r="B3" t="s">
        <v>16</v>
      </c>
      <c r="C3" t="s">
        <v>17</v>
      </c>
      <c r="D3" t="s">
        <v>18</v>
      </c>
      <c r="E3" t="s">
        <v>0</v>
      </c>
      <c r="F3" t="s">
        <v>1</v>
      </c>
      <c r="I3" t="s">
        <v>14</v>
      </c>
      <c r="J3" t="s">
        <v>16</v>
      </c>
    </row>
    <row r="4" spans="1:13" x14ac:dyDescent="0.25">
      <c r="A4">
        <v>0.99900099900099903</v>
      </c>
      <c r="B4">
        <v>503999.05856299994</v>
      </c>
      <c r="C4">
        <v>502938.99956299999</v>
      </c>
      <c r="D4">
        <v>506274.48771899991</v>
      </c>
      <c r="E4">
        <f t="shared" ref="E4:E14" si="0">AVERAGE(B4:D4)</f>
        <v>504404.18194833328</v>
      </c>
      <c r="F4">
        <f t="shared" ref="F4:F14" si="1">STDEV(B4:D4)</f>
        <v>1704.2488162565628</v>
      </c>
      <c r="I4">
        <v>0.999</v>
      </c>
      <c r="J4">
        <v>522163.61096999998</v>
      </c>
    </row>
    <row r="5" spans="1:13" x14ac:dyDescent="0.25">
      <c r="A5">
        <v>1.996007984031936</v>
      </c>
      <c r="B5">
        <v>496814.30131200003</v>
      </c>
      <c r="C5">
        <v>504082.49668799998</v>
      </c>
      <c r="D5">
        <v>501828.0528</v>
      </c>
      <c r="E5">
        <f t="shared" si="0"/>
        <v>500908.28359999997</v>
      </c>
      <c r="F5">
        <f t="shared" si="1"/>
        <v>3720.3692749347179</v>
      </c>
      <c r="I5">
        <v>1.9960100000000001</v>
      </c>
      <c r="J5">
        <v>511980.63643999997</v>
      </c>
    </row>
    <row r="6" spans="1:13" x14ac:dyDescent="0.25">
      <c r="A6">
        <v>5.9642147117296229</v>
      </c>
      <c r="B6">
        <v>503986.66568600002</v>
      </c>
      <c r="C6">
        <v>502123.334378</v>
      </c>
      <c r="D6">
        <v>497024.73725000001</v>
      </c>
      <c r="E6">
        <f t="shared" si="0"/>
        <v>501044.91243800003</v>
      </c>
      <c r="F6">
        <f t="shared" si="1"/>
        <v>3604.0750959852953</v>
      </c>
      <c r="I6">
        <v>5.9642099999999996</v>
      </c>
      <c r="J6">
        <v>519206.28275000001</v>
      </c>
    </row>
    <row r="7" spans="1:13" x14ac:dyDescent="0.25">
      <c r="A7">
        <v>9.9009900990099009</v>
      </c>
      <c r="B7">
        <v>505990.58881000004</v>
      </c>
      <c r="C7">
        <v>493753.68131000001</v>
      </c>
      <c r="D7">
        <v>492309.35</v>
      </c>
      <c r="E7">
        <f t="shared" si="0"/>
        <v>497351.20670666668</v>
      </c>
      <c r="F7">
        <f t="shared" si="1"/>
        <v>7516.6957886300843</v>
      </c>
      <c r="I7">
        <v>9.9009900000000002</v>
      </c>
      <c r="J7">
        <v>521315.41375000001</v>
      </c>
    </row>
    <row r="8" spans="1:13" x14ac:dyDescent="0.25">
      <c r="A8">
        <v>19.6078431372549</v>
      </c>
      <c r="B8">
        <v>490860.14676000003</v>
      </c>
      <c r="C8">
        <v>474659.39087999996</v>
      </c>
      <c r="D8">
        <v>492204.95250000001</v>
      </c>
      <c r="E8">
        <f t="shared" si="0"/>
        <v>485908.16337999998</v>
      </c>
      <c r="F8">
        <f t="shared" si="1"/>
        <v>9764.9008027297496</v>
      </c>
      <c r="I8">
        <v>19.607839999999999</v>
      </c>
      <c r="J8">
        <v>503110.41</v>
      </c>
    </row>
    <row r="9" spans="1:13" x14ac:dyDescent="0.25">
      <c r="A9">
        <v>56.60377358490566</v>
      </c>
      <c r="B9">
        <v>456546.93536000006</v>
      </c>
      <c r="C9">
        <v>441298.63714000001</v>
      </c>
      <c r="D9">
        <v>456431.59464000002</v>
      </c>
      <c r="E9">
        <f t="shared" si="0"/>
        <v>451425.72237999999</v>
      </c>
      <c r="F9">
        <f t="shared" si="1"/>
        <v>8770.5026916415864</v>
      </c>
      <c r="I9">
        <v>56.603769999999997</v>
      </c>
      <c r="J9">
        <v>473364.16713999998</v>
      </c>
    </row>
    <row r="10" spans="1:13" x14ac:dyDescent="0.25">
      <c r="A10">
        <v>90.909090909090907</v>
      </c>
      <c r="B10">
        <v>421475.27840000001</v>
      </c>
      <c r="C10">
        <v>414932.82160000002</v>
      </c>
      <c r="D10">
        <v>416733.62500000006</v>
      </c>
      <c r="E10">
        <f t="shared" si="0"/>
        <v>417713.90833333338</v>
      </c>
      <c r="F10">
        <f t="shared" si="1"/>
        <v>3379.5934378523707</v>
      </c>
      <c r="I10">
        <v>90.909090000000006</v>
      </c>
      <c r="J10">
        <v>427526.61930000002</v>
      </c>
    </row>
    <row r="11" spans="1:13" x14ac:dyDescent="0.25">
      <c r="A11">
        <v>166.66666666666669</v>
      </c>
      <c r="B11">
        <v>341260.53720000002</v>
      </c>
      <c r="C11">
        <v>337276.46279999998</v>
      </c>
      <c r="D11">
        <v>345069.36</v>
      </c>
      <c r="E11">
        <f t="shared" si="0"/>
        <v>341202.12</v>
      </c>
      <c r="F11">
        <f t="shared" si="1"/>
        <v>3896.7770168927896</v>
      </c>
      <c r="I11">
        <v>166.66667000000001</v>
      </c>
      <c r="J11">
        <v>351524.4</v>
      </c>
    </row>
    <row r="12" spans="1:13" x14ac:dyDescent="0.25">
      <c r="A12">
        <v>230.76923076923077</v>
      </c>
      <c r="B12">
        <v>304486.48749999999</v>
      </c>
      <c r="C12">
        <v>289851.6569</v>
      </c>
      <c r="D12">
        <v>309526.3444</v>
      </c>
      <c r="E12">
        <f t="shared" si="0"/>
        <v>301288.16293333331</v>
      </c>
      <c r="F12">
        <f t="shared" si="1"/>
        <v>10219.847948035806</v>
      </c>
      <c r="I12">
        <v>230.76922999999999</v>
      </c>
      <c r="J12">
        <v>305929.93469999998</v>
      </c>
    </row>
    <row r="13" spans="1:13" x14ac:dyDescent="0.25">
      <c r="A13">
        <v>285.71428571428572</v>
      </c>
      <c r="B13">
        <v>277905.14079999999</v>
      </c>
      <c r="C13">
        <v>270628.20259999996</v>
      </c>
      <c r="D13">
        <v>291197.44079999998</v>
      </c>
      <c r="E13">
        <f t="shared" si="0"/>
        <v>279910.26139999996</v>
      </c>
      <c r="F13">
        <f t="shared" si="1"/>
        <v>10430.18559266772</v>
      </c>
      <c r="I13">
        <v>285.71429000000001</v>
      </c>
      <c r="J13">
        <v>288309.50260000001</v>
      </c>
    </row>
    <row r="14" spans="1:13" x14ac:dyDescent="0.25">
      <c r="A14">
        <v>333.33333333333331</v>
      </c>
      <c r="B14">
        <v>269227.00799999997</v>
      </c>
      <c r="C14">
        <v>257702.601</v>
      </c>
      <c r="D14">
        <v>280582.05000000005</v>
      </c>
      <c r="E14">
        <f t="shared" si="0"/>
        <v>269170.55300000001</v>
      </c>
      <c r="F14">
        <f t="shared" si="1"/>
        <v>11439.82897648254</v>
      </c>
      <c r="I14">
        <v>333.33332999999999</v>
      </c>
      <c r="J14">
        <v>288275.71950000001</v>
      </c>
    </row>
    <row r="16" spans="1:13" x14ac:dyDescent="0.25">
      <c r="B16" s="67" t="s">
        <v>23</v>
      </c>
      <c r="C16" s="67"/>
      <c r="D16" s="67"/>
      <c r="J16" s="27" t="s">
        <v>23</v>
      </c>
    </row>
    <row r="17" spans="1:10" x14ac:dyDescent="0.25">
      <c r="A17" t="s">
        <v>14</v>
      </c>
      <c r="B17" t="s">
        <v>19</v>
      </c>
      <c r="C17" t="s">
        <v>20</v>
      </c>
      <c r="D17" t="s">
        <v>21</v>
      </c>
      <c r="E17" t="s">
        <v>0</v>
      </c>
      <c r="F17" t="s">
        <v>1</v>
      </c>
      <c r="I17" t="s">
        <v>14</v>
      </c>
      <c r="J17" t="s">
        <v>19</v>
      </c>
    </row>
    <row r="18" spans="1:10" x14ac:dyDescent="0.25">
      <c r="A18">
        <v>0.99900099900099903</v>
      </c>
      <c r="B18">
        <v>539168.0294</v>
      </c>
      <c r="C18">
        <v>543082.74019999988</v>
      </c>
      <c r="D18">
        <v>568890.38506299991</v>
      </c>
      <c r="E18">
        <f t="shared" ref="E18:E24" si="2">AVERAGE(B18:D18)</f>
        <v>550380.38488766656</v>
      </c>
      <c r="F18">
        <f t="shared" ref="F18:F24" si="3">STDEV(B18:D18)</f>
        <v>16149.189454274116</v>
      </c>
      <c r="I18">
        <v>0.999</v>
      </c>
      <c r="J18">
        <v>557967.51009999996</v>
      </c>
    </row>
    <row r="19" spans="1:10" x14ac:dyDescent="0.25">
      <c r="A19">
        <v>9.9009900990099009</v>
      </c>
      <c r="B19">
        <v>544374.59750000003</v>
      </c>
      <c r="C19">
        <v>542647.30862999998</v>
      </c>
      <c r="D19">
        <v>551581.50300000003</v>
      </c>
      <c r="E19">
        <f t="shared" si="2"/>
        <v>546201.13637666672</v>
      </c>
      <c r="F19">
        <f t="shared" si="3"/>
        <v>4738.8965446838047</v>
      </c>
      <c r="I19">
        <v>9.9009900000000002</v>
      </c>
      <c r="J19">
        <v>551738.76</v>
      </c>
    </row>
    <row r="20" spans="1:10" x14ac:dyDescent="0.25">
      <c r="A20">
        <v>90.909090909090907</v>
      </c>
      <c r="B20">
        <v>530833.46250000002</v>
      </c>
      <c r="C20">
        <v>523851.21250000002</v>
      </c>
      <c r="D20">
        <v>552219.18180000002</v>
      </c>
      <c r="E20">
        <f t="shared" si="2"/>
        <v>535634.61893333343</v>
      </c>
      <c r="F20">
        <f t="shared" si="3"/>
        <v>14780.857481027246</v>
      </c>
      <c r="I20">
        <v>90.909090000000006</v>
      </c>
      <c r="J20">
        <v>533130.51</v>
      </c>
    </row>
    <row r="21" spans="1:10" x14ac:dyDescent="0.25">
      <c r="A21">
        <v>166.66666666666669</v>
      </c>
      <c r="B21">
        <v>524265.75</v>
      </c>
      <c r="C21">
        <v>512616.89999999997</v>
      </c>
      <c r="D21">
        <v>538896.72</v>
      </c>
      <c r="E21">
        <f t="shared" si="2"/>
        <v>525259.78999999992</v>
      </c>
      <c r="F21">
        <f t="shared" si="3"/>
        <v>13168.079641667575</v>
      </c>
      <c r="I21">
        <v>166.66667000000001</v>
      </c>
      <c r="J21">
        <v>514104.45</v>
      </c>
    </row>
    <row r="22" spans="1:10" x14ac:dyDescent="0.25">
      <c r="A22">
        <v>230.76923076923077</v>
      </c>
      <c r="B22">
        <v>509244.49030000006</v>
      </c>
      <c r="C22">
        <v>469157.69030000002</v>
      </c>
      <c r="D22">
        <v>503968.07500000001</v>
      </c>
      <c r="E22">
        <f t="shared" si="2"/>
        <v>494123.41853333334</v>
      </c>
      <c r="F22">
        <f t="shared" si="3"/>
        <v>21781.318354728028</v>
      </c>
      <c r="I22">
        <v>230.76922999999999</v>
      </c>
      <c r="J22">
        <v>494240.0528</v>
      </c>
    </row>
    <row r="23" spans="1:10" x14ac:dyDescent="0.25">
      <c r="A23">
        <v>285.71428571428572</v>
      </c>
      <c r="B23">
        <v>495364.58159999992</v>
      </c>
      <c r="C23">
        <v>470403.8934</v>
      </c>
      <c r="D23">
        <v>500258.91999999993</v>
      </c>
      <c r="E23">
        <f t="shared" si="2"/>
        <v>488675.79833333328</v>
      </c>
      <c r="F23">
        <f t="shared" si="3"/>
        <v>16012.042952509386</v>
      </c>
      <c r="I23">
        <v>285.71429000000001</v>
      </c>
      <c r="J23">
        <v>487714.41320000001</v>
      </c>
    </row>
    <row r="24" spans="1:10" x14ac:dyDescent="0.25">
      <c r="A24">
        <v>333.33333333333331</v>
      </c>
      <c r="B24">
        <v>491162.8125</v>
      </c>
      <c r="C24">
        <v>465384.32849999995</v>
      </c>
      <c r="D24">
        <v>506440.35000000003</v>
      </c>
      <c r="E24">
        <f t="shared" si="2"/>
        <v>487662.49699999997</v>
      </c>
      <c r="F24">
        <f t="shared" si="3"/>
        <v>20750.623648502053</v>
      </c>
      <c r="I24">
        <v>333.33332999999999</v>
      </c>
      <c r="J24">
        <v>463184.2035</v>
      </c>
    </row>
    <row r="28" spans="1:10" ht="15.75" thickBot="1" x14ac:dyDescent="0.3">
      <c r="A28" t="s">
        <v>24</v>
      </c>
    </row>
    <row r="29" spans="1:10" ht="15.75" thickBot="1" x14ac:dyDescent="0.3">
      <c r="A29" s="10" t="s">
        <v>12</v>
      </c>
      <c r="B29" s="16" t="s">
        <v>7</v>
      </c>
      <c r="C29" s="17" t="s">
        <v>5</v>
      </c>
      <c r="D29" s="18" t="s">
        <v>6</v>
      </c>
    </row>
    <row r="30" spans="1:10" x14ac:dyDescent="0.25">
      <c r="A30" s="11" t="s">
        <v>2</v>
      </c>
      <c r="B30" s="19">
        <v>151</v>
      </c>
      <c r="C30" s="15">
        <v>13</v>
      </c>
      <c r="D30" s="20">
        <f>C30/B30</f>
        <v>8.6092715231788075E-2</v>
      </c>
    </row>
    <row r="31" spans="1:10" x14ac:dyDescent="0.25">
      <c r="A31" s="12" t="s">
        <v>3</v>
      </c>
      <c r="B31" s="21">
        <v>142</v>
      </c>
      <c r="C31" s="3">
        <v>6</v>
      </c>
      <c r="D31" s="7">
        <f t="shared" ref="D31:D32" si="4">C31/B31</f>
        <v>4.2253521126760563E-2</v>
      </c>
    </row>
    <row r="32" spans="1:10" ht="15.75" thickBot="1" x14ac:dyDescent="0.3">
      <c r="A32" s="12" t="s">
        <v>8</v>
      </c>
      <c r="B32" s="24">
        <v>139</v>
      </c>
      <c r="C32" s="3">
        <v>9</v>
      </c>
      <c r="D32" s="7">
        <f t="shared" si="4"/>
        <v>6.4748201438848921E-2</v>
      </c>
    </row>
    <row r="33" spans="1:4" ht="15.75" thickBot="1" x14ac:dyDescent="0.3">
      <c r="A33" s="13" t="s">
        <v>9</v>
      </c>
      <c r="B33" s="25">
        <f>AVERAGE(B30:B32)</f>
        <v>144</v>
      </c>
      <c r="C33" s="23">
        <f>STDEV(B30:B32)/SQRT(3)</f>
        <v>3.6055512754639896</v>
      </c>
      <c r="D33" s="9">
        <f>C33/B33</f>
        <v>2.5038550524055483E-2</v>
      </c>
    </row>
    <row r="34" spans="1:4" ht="15.75" thickBot="1" x14ac:dyDescent="0.3">
      <c r="A34" s="1" t="s">
        <v>10</v>
      </c>
      <c r="D34" s="22">
        <f>SQRT((D30^2)+(D31^2)+(D32^2)+(D33^2))*B33</f>
        <v>17.048392415986495</v>
      </c>
    </row>
    <row r="37" spans="1:4" ht="15.75" thickBot="1" x14ac:dyDescent="0.3">
      <c r="A37" s="1" t="s">
        <v>39</v>
      </c>
    </row>
    <row r="38" spans="1:4" ht="15.75" thickBot="1" x14ac:dyDescent="0.3">
      <c r="A38" s="10" t="s">
        <v>12</v>
      </c>
      <c r="B38" s="16" t="s">
        <v>7</v>
      </c>
      <c r="C38" s="17" t="s">
        <v>5</v>
      </c>
      <c r="D38" s="18" t="s">
        <v>6</v>
      </c>
    </row>
    <row r="39" spans="1:4" x14ac:dyDescent="0.25">
      <c r="A39" s="11" t="s">
        <v>2</v>
      </c>
      <c r="B39" s="19">
        <v>128</v>
      </c>
      <c r="C39" s="15">
        <v>11</v>
      </c>
      <c r="D39" s="20">
        <f>C39/B39</f>
        <v>8.59375E-2</v>
      </c>
    </row>
    <row r="40" spans="1:4" x14ac:dyDescent="0.25">
      <c r="A40" s="12" t="s">
        <v>3</v>
      </c>
      <c r="B40" s="21"/>
      <c r="C40" s="3"/>
      <c r="D40" s="7"/>
    </row>
    <row r="41" spans="1:4" ht="15.75" thickBot="1" x14ac:dyDescent="0.3">
      <c r="A41" s="12" t="s">
        <v>8</v>
      </c>
      <c r="B41" s="24"/>
      <c r="C41" s="3"/>
      <c r="D41" s="7"/>
    </row>
    <row r="42" spans="1:4" ht="15.75" thickBot="1" x14ac:dyDescent="0.3">
      <c r="A42" s="13" t="s">
        <v>9</v>
      </c>
      <c r="B42" s="25">
        <f>AVERAGE(B39:B41)</f>
        <v>128</v>
      </c>
      <c r="C42" s="23"/>
      <c r="D42" s="9"/>
    </row>
    <row r="43" spans="1:4" ht="15.75" thickBot="1" x14ac:dyDescent="0.3">
      <c r="A43" s="1" t="s">
        <v>10</v>
      </c>
      <c r="D43" s="22">
        <v>11</v>
      </c>
    </row>
  </sheetData>
  <mergeCells count="4">
    <mergeCell ref="A1:F1"/>
    <mergeCell ref="H1:M1"/>
    <mergeCell ref="B2:D2"/>
    <mergeCell ref="B16:D1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0861-612F-4E55-96E3-742A8275FE5A}">
  <dimension ref="A1:J26"/>
  <sheetViews>
    <sheetView workbookViewId="0">
      <selection activeCell="L11" sqref="L11"/>
    </sheetView>
  </sheetViews>
  <sheetFormatPr defaultColWidth="11.7109375" defaultRowHeight="15" x14ac:dyDescent="0.25"/>
  <cols>
    <col min="1" max="16384" width="11.7109375" style="66"/>
  </cols>
  <sheetData>
    <row r="1" spans="1:10" x14ac:dyDescent="0.25">
      <c r="A1" s="66" t="s">
        <v>13</v>
      </c>
      <c r="B1" s="66" t="s">
        <v>4</v>
      </c>
      <c r="C1" s="66" t="s">
        <v>41</v>
      </c>
      <c r="D1" s="66" t="s">
        <v>42</v>
      </c>
      <c r="E1" s="66" t="s">
        <v>11</v>
      </c>
      <c r="F1" s="66" t="s">
        <v>43</v>
      </c>
      <c r="G1" s="66" t="s">
        <v>44</v>
      </c>
      <c r="H1" s="66" t="s">
        <v>45</v>
      </c>
      <c r="I1" s="66" t="s">
        <v>46</v>
      </c>
      <c r="J1" s="66" t="s">
        <v>12</v>
      </c>
    </row>
    <row r="2" spans="1:10" x14ac:dyDescent="0.25">
      <c r="A2" s="66">
        <v>1</v>
      </c>
      <c r="B2" s="66">
        <v>-8.1420213468257188E-2</v>
      </c>
      <c r="C2" s="66">
        <v>0.17740932322005593</v>
      </c>
      <c r="D2" s="66">
        <v>0.22328189644294527</v>
      </c>
      <c r="E2" s="66">
        <v>0.13374893576303371</v>
      </c>
      <c r="F2" s="66">
        <v>-7.0040405656474736E-2</v>
      </c>
      <c r="G2" s="66">
        <v>-0.22792659544670518</v>
      </c>
      <c r="H2" s="66">
        <v>-0.56172085371136249</v>
      </c>
      <c r="I2" s="66">
        <v>-0.79809736748907878</v>
      </c>
      <c r="J2" s="66">
        <v>-1.0692204515240689</v>
      </c>
    </row>
    <row r="3" spans="1:10" x14ac:dyDescent="0.25">
      <c r="A3" s="66">
        <v>2</v>
      </c>
      <c r="B3" s="66">
        <v>-5.1208388918493344E-2</v>
      </c>
      <c r="C3" s="66">
        <v>0.20900748374089007</v>
      </c>
      <c r="D3" s="66">
        <v>0.25528293616754344</v>
      </c>
      <c r="E3" s="66">
        <v>0.16305176275683209</v>
      </c>
      <c r="F3" s="66">
        <v>-2.1510842388119594E-2</v>
      </c>
      <c r="G3" s="66">
        <v>-0.15512442632359083</v>
      </c>
      <c r="H3" s="66">
        <v>-0.47677136229941885</v>
      </c>
      <c r="I3" s="66">
        <v>-0.68467623753776286</v>
      </c>
      <c r="J3" s="66">
        <v>-0.91674361900798662</v>
      </c>
    </row>
    <row r="4" spans="1:10" x14ac:dyDescent="0.25">
      <c r="A4" s="66">
        <v>3</v>
      </c>
      <c r="B4" s="66">
        <v>-7.632524667042874E-2</v>
      </c>
      <c r="C4" s="66">
        <v>0.18359994148502617</v>
      </c>
      <c r="D4" s="66">
        <v>0.22861899690431425</v>
      </c>
      <c r="E4" s="66">
        <v>0.12944423252897608</v>
      </c>
      <c r="F4" s="66">
        <v>-6.5961104463729867E-2</v>
      </c>
      <c r="G4" s="66">
        <v>-0.20543323638374761</v>
      </c>
      <c r="H4" s="66">
        <v>-0.53278342101552945</v>
      </c>
      <c r="I4" s="66">
        <v>-0.75339065112762549</v>
      </c>
      <c r="J4" s="66">
        <v>-0.99881215634108289</v>
      </c>
    </row>
    <row r="5" spans="1:10" x14ac:dyDescent="0.25">
      <c r="A5" s="66" t="s">
        <v>40</v>
      </c>
      <c r="B5" s="66">
        <v>-6.9651283019059762E-2</v>
      </c>
      <c r="C5" s="66">
        <v>0.19000558281532404</v>
      </c>
      <c r="D5" s="66">
        <v>0.23572794317160101</v>
      </c>
      <c r="E5" s="66">
        <v>0.14208164368294729</v>
      </c>
      <c r="F5" s="66">
        <v>-5.2504117502774728E-2</v>
      </c>
      <c r="G5" s="66">
        <v>-0.19616141938468121</v>
      </c>
      <c r="H5" s="66">
        <v>-0.523758545675437</v>
      </c>
      <c r="I5" s="66">
        <v>-0.74538808538482237</v>
      </c>
      <c r="J5" s="66">
        <v>-0.99492540895771275</v>
      </c>
    </row>
    <row r="6" spans="1:10" x14ac:dyDescent="0.25">
      <c r="A6" s="66" t="s">
        <v>47</v>
      </c>
      <c r="B6" s="66">
        <v>1.6173896524068487E-2</v>
      </c>
      <c r="C6" s="66">
        <v>1.6744704169211696E-2</v>
      </c>
      <c r="D6" s="66">
        <v>1.7144079842243067E-2</v>
      </c>
      <c r="E6" s="66">
        <v>1.8287756504366707E-2</v>
      </c>
      <c r="F6" s="66">
        <v>2.6918348784886623E-2</v>
      </c>
      <c r="G6" s="66">
        <v>3.7276184087239497E-2</v>
      </c>
      <c r="H6" s="66">
        <v>4.3187849031470979E-2</v>
      </c>
      <c r="I6" s="66">
        <v>5.7132468647077016E-2</v>
      </c>
      <c r="J6" s="66">
        <v>7.6312687132946366E-2</v>
      </c>
    </row>
    <row r="9" spans="1:10" x14ac:dyDescent="0.25">
      <c r="A9" s="66" t="s">
        <v>26</v>
      </c>
      <c r="B9" s="66" t="s">
        <v>4</v>
      </c>
      <c r="C9" s="66" t="s">
        <v>41</v>
      </c>
      <c r="D9" s="66" t="s">
        <v>42</v>
      </c>
      <c r="E9" s="66" t="s">
        <v>11</v>
      </c>
      <c r="F9" s="66" t="s">
        <v>43</v>
      </c>
      <c r="G9" s="66" t="s">
        <v>44</v>
      </c>
      <c r="H9" s="66" t="s">
        <v>45</v>
      </c>
      <c r="I9" s="66" t="s">
        <v>46</v>
      </c>
      <c r="J9" s="66" t="s">
        <v>12</v>
      </c>
    </row>
    <row r="10" spans="1:10" x14ac:dyDescent="0.25">
      <c r="A10" s="66">
        <v>1</v>
      </c>
      <c r="B10" s="66">
        <v>-5.7818532217918432E-2</v>
      </c>
      <c r="C10" s="66">
        <v>0.19085672174494522</v>
      </c>
      <c r="D10" s="66">
        <v>0.28672525132126003</v>
      </c>
      <c r="E10" s="66">
        <v>0.30344014997832408</v>
      </c>
      <c r="F10" s="66">
        <v>0.34838224273351026</v>
      </c>
      <c r="G10" s="66">
        <v>0.22834823566547921</v>
      </c>
      <c r="H10" s="66">
        <v>-2.8160041789392937E-2</v>
      </c>
      <c r="I10" s="66">
        <v>-0.18342506226146904</v>
      </c>
      <c r="J10" s="66">
        <v>-0.37941270167639524</v>
      </c>
    </row>
    <row r="11" spans="1:10" x14ac:dyDescent="0.25">
      <c r="A11" s="66">
        <v>2</v>
      </c>
      <c r="B11" s="66">
        <v>-7.2675923375635443E-2</v>
      </c>
      <c r="C11" s="66">
        <v>0.1714535036620346</v>
      </c>
      <c r="D11" s="66">
        <v>0.2705788005622809</v>
      </c>
      <c r="E11" s="66">
        <v>0.28450517559261601</v>
      </c>
      <c r="F11" s="66">
        <v>0.32858464883273464</v>
      </c>
      <c r="G11" s="66">
        <v>0.21755142337044464</v>
      </c>
      <c r="H11" s="66">
        <v>-4.4012558567332147E-2</v>
      </c>
      <c r="I11" s="66">
        <v>-0.19862468332886007</v>
      </c>
      <c r="J11" s="66">
        <v>-0.39917290673516265</v>
      </c>
    </row>
    <row r="12" spans="1:10" x14ac:dyDescent="0.25">
      <c r="A12" s="66">
        <v>3</v>
      </c>
      <c r="B12" s="66">
        <v>-6.6686708123863583E-2</v>
      </c>
      <c r="C12" s="66">
        <v>0.18104063304123544</v>
      </c>
      <c r="D12" s="66">
        <v>0.27950493634395074</v>
      </c>
      <c r="E12" s="66">
        <v>0.39994650247186303</v>
      </c>
      <c r="F12" s="66">
        <v>0.34471178254607066</v>
      </c>
      <c r="G12" s="66">
        <v>0.22652380233800903</v>
      </c>
      <c r="H12" s="66">
        <v>-2.8270374786690564E-2</v>
      </c>
      <c r="I12" s="66">
        <v>-0.18187078259049266</v>
      </c>
      <c r="J12" s="66">
        <v>-0.38106516531726831</v>
      </c>
    </row>
    <row r="13" spans="1:10" x14ac:dyDescent="0.25">
      <c r="A13" s="66" t="s">
        <v>40</v>
      </c>
      <c r="B13" s="66">
        <v>-6.5727054572472479E-2</v>
      </c>
      <c r="C13" s="66">
        <v>0.18111695281607176</v>
      </c>
      <c r="D13" s="66">
        <v>0.27893632940916385</v>
      </c>
      <c r="E13" s="66">
        <v>0.32929727601426773</v>
      </c>
      <c r="F13" s="66">
        <v>0.34055955803743854</v>
      </c>
      <c r="G13" s="66">
        <v>0.22414115379131097</v>
      </c>
      <c r="H13" s="66">
        <v>-3.3480991714471879E-2</v>
      </c>
      <c r="I13" s="66">
        <v>-0.18797350939360724</v>
      </c>
      <c r="J13" s="66">
        <v>-0.38655025790960873</v>
      </c>
    </row>
    <row r="14" spans="1:10" x14ac:dyDescent="0.25">
      <c r="A14" s="66" t="s">
        <v>47</v>
      </c>
      <c r="B14" s="66">
        <v>7.4750397462070434E-3</v>
      </c>
      <c r="C14" s="66">
        <v>9.7018341835072991E-3</v>
      </c>
      <c r="D14" s="66">
        <v>8.0882293125720817E-3</v>
      </c>
      <c r="E14" s="66">
        <v>6.1912181459219354E-2</v>
      </c>
      <c r="F14" s="66">
        <v>1.0531709611576416E-2</v>
      </c>
      <c r="G14" s="66">
        <v>5.7793208516541319E-3</v>
      </c>
      <c r="H14" s="66">
        <v>9.1207712735695712E-3</v>
      </c>
      <c r="I14" s="66">
        <v>9.2568664229943018E-3</v>
      </c>
      <c r="J14" s="66">
        <v>1.0962714378795296E-2</v>
      </c>
    </row>
    <row r="21" spans="1:10" x14ac:dyDescent="0.25">
      <c r="A21" s="66" t="s">
        <v>48</v>
      </c>
      <c r="B21" s="66" t="s">
        <v>4</v>
      </c>
      <c r="C21" s="66" t="s">
        <v>41</v>
      </c>
      <c r="D21" s="66" t="s">
        <v>42</v>
      </c>
      <c r="E21" s="66" t="s">
        <v>11</v>
      </c>
      <c r="F21" s="66" t="s">
        <v>43</v>
      </c>
      <c r="G21" s="66" t="s">
        <v>44</v>
      </c>
      <c r="H21" s="66" t="s">
        <v>45</v>
      </c>
      <c r="I21" s="66" t="s">
        <v>46</v>
      </c>
      <c r="J21" s="66" t="s">
        <v>12</v>
      </c>
    </row>
    <row r="22" spans="1:10" x14ac:dyDescent="0.25">
      <c r="A22" s="66">
        <v>1</v>
      </c>
      <c r="B22" s="66">
        <v>-4.5415809333562034E-2</v>
      </c>
      <c r="C22" s="66">
        <v>0.20152621166810006</v>
      </c>
      <c r="D22" s="66">
        <v>0.24616868743967904</v>
      </c>
      <c r="E22" s="66">
        <v>0.17222159195949316</v>
      </c>
      <c r="F22" s="66">
        <v>8.2684391435426836E-3</v>
      </c>
      <c r="G22" s="66">
        <v>-0.17203537018049311</v>
      </c>
      <c r="H22" s="66">
        <v>-0.45779512340312539</v>
      </c>
      <c r="I22" s="66">
        <v>-0.63066974968175249</v>
      </c>
      <c r="J22" s="66">
        <v>-0.80831612660136343</v>
      </c>
    </row>
    <row r="23" spans="1:10" x14ac:dyDescent="0.25">
      <c r="A23" s="66">
        <v>2</v>
      </c>
      <c r="B23" s="66">
        <v>-7.085717107724121E-2</v>
      </c>
      <c r="C23" s="66">
        <v>0.18395631972546495</v>
      </c>
      <c r="D23" s="66">
        <v>0.22873854315803799</v>
      </c>
      <c r="E23" s="66">
        <v>0.14905213612654333</v>
      </c>
      <c r="F23" s="66">
        <v>-2.3184585981576702E-2</v>
      </c>
      <c r="G23" s="66">
        <v>-0.21516838803060528</v>
      </c>
      <c r="H23" s="66">
        <v>-0.50504810414649826</v>
      </c>
      <c r="I23" s="66">
        <v>-0.70470771385945108</v>
      </c>
      <c r="J23" s="66">
        <v>-0.89280237481852975</v>
      </c>
    </row>
    <row r="24" spans="1:10" x14ac:dyDescent="0.25">
      <c r="A24" s="66">
        <v>3</v>
      </c>
      <c r="B24" s="66">
        <v>-7.8547639257689331E-2</v>
      </c>
      <c r="C24" s="66">
        <v>0.17723731756208574</v>
      </c>
      <c r="D24" s="66">
        <v>0.22064413456111798</v>
      </c>
      <c r="E24" s="66">
        <v>0.14924034431291872</v>
      </c>
      <c r="F24" s="66">
        <v>-3.7139810644482461E-3</v>
      </c>
      <c r="G24" s="66">
        <v>-0.18621691961575607</v>
      </c>
      <c r="H24" s="66">
        <v>-0.4571014347836358</v>
      </c>
      <c r="I24" s="66">
        <v>-0.64456198854307223</v>
      </c>
      <c r="J24" s="66">
        <v>-0.80339710805296716</v>
      </c>
    </row>
    <row r="25" spans="1:10" x14ac:dyDescent="0.25">
      <c r="A25" s="66" t="s">
        <v>40</v>
      </c>
      <c r="B25" s="66">
        <v>-6.4940206556164184E-2</v>
      </c>
      <c r="C25" s="66">
        <v>0.18757328298521692</v>
      </c>
      <c r="D25" s="66">
        <v>0.23185045505294499</v>
      </c>
      <c r="E25" s="66">
        <v>0.15683802413298506</v>
      </c>
      <c r="F25" s="66">
        <v>-6.210042634160755E-3</v>
      </c>
      <c r="G25" s="66">
        <v>-0.19114022594228483</v>
      </c>
      <c r="H25" s="66">
        <v>-0.4733148874444198</v>
      </c>
      <c r="I25" s="66">
        <v>-0.65997981736142519</v>
      </c>
      <c r="J25" s="66">
        <v>-0.83483853649095341</v>
      </c>
    </row>
    <row r="26" spans="1:10" x14ac:dyDescent="0.25">
      <c r="A26" s="66" t="s">
        <v>47</v>
      </c>
      <c r="B26" s="66">
        <v>1.7340339973255663E-2</v>
      </c>
      <c r="C26" s="66">
        <v>1.2541906220351472E-2</v>
      </c>
      <c r="D26" s="66">
        <v>1.3043722499496176E-2</v>
      </c>
      <c r="E26" s="66">
        <v>1.3322892887242463E-2</v>
      </c>
      <c r="F26" s="66">
        <v>1.5874379984748839E-2</v>
      </c>
      <c r="G26" s="66">
        <v>2.1983937684208268E-2</v>
      </c>
      <c r="H26" s="66">
        <v>2.7483960461894951E-2</v>
      </c>
      <c r="I26" s="66">
        <v>3.9353362232451915E-2</v>
      </c>
      <c r="J26" s="66">
        <v>5.0258373442829601E-2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C08B-87F0-4E1F-A0AD-06B9872BB55C}">
  <sheetPr>
    <pageSetUpPr fitToPage="1"/>
  </sheetPr>
  <dimension ref="A1:AL59"/>
  <sheetViews>
    <sheetView tabSelected="1" topLeftCell="A15" zoomScale="99" workbookViewId="0">
      <selection activeCell="C29" sqref="C29"/>
    </sheetView>
  </sheetViews>
  <sheetFormatPr defaultColWidth="9.5703125" defaultRowHeight="12.75" customHeight="1" x14ac:dyDescent="0.25"/>
  <cols>
    <col min="1" max="1" width="23.140625" style="41" customWidth="1"/>
    <col min="2" max="2" width="30.7109375" style="41" customWidth="1"/>
    <col min="3" max="3" width="13.85546875" style="41" bestFit="1" customWidth="1"/>
    <col min="4" max="4" width="12.85546875" style="41" bestFit="1" customWidth="1"/>
    <col min="5" max="7" width="12" style="41" bestFit="1" customWidth="1"/>
    <col min="8" max="8" width="11.7109375" style="41" customWidth="1"/>
    <col min="9" max="9" width="9.85546875" style="41" customWidth="1"/>
    <col min="10" max="10" width="9.85546875" style="41" bestFit="1" customWidth="1"/>
    <col min="11" max="11" width="10" style="41" bestFit="1" customWidth="1"/>
    <col min="12" max="12" width="10.140625" style="39" bestFit="1" customWidth="1"/>
    <col min="13" max="13" width="9.5703125" style="41"/>
    <col min="14" max="15" width="9.85546875" style="41" bestFit="1" customWidth="1"/>
    <col min="16" max="16" width="9.5703125" style="41"/>
    <col min="17" max="17" width="9.85546875" style="41" bestFit="1" customWidth="1"/>
    <col min="18" max="18" width="13.85546875" style="41" bestFit="1" customWidth="1"/>
    <col min="19" max="16384" width="9.5703125" style="41"/>
  </cols>
  <sheetData>
    <row r="1" spans="1:3" ht="12.75" customHeight="1" x14ac:dyDescent="0.25">
      <c r="A1" s="40"/>
    </row>
    <row r="2" spans="1:3" ht="12.75" customHeight="1" x14ac:dyDescent="0.25">
      <c r="A2" s="40"/>
    </row>
    <row r="3" spans="1:3" ht="12.75" customHeight="1" x14ac:dyDescent="0.25">
      <c r="A3" s="40"/>
    </row>
    <row r="5" spans="1:3" ht="12.75" customHeight="1" x14ac:dyDescent="0.25">
      <c r="A5" s="40"/>
    </row>
    <row r="6" spans="1:3" ht="12.75" customHeight="1" x14ac:dyDescent="0.25">
      <c r="A6" s="40"/>
    </row>
    <row r="10" spans="1:3" ht="12.75" customHeight="1" x14ac:dyDescent="0.25">
      <c r="A10" s="40"/>
    </row>
    <row r="12" spans="1:3" ht="12.75" customHeight="1" x14ac:dyDescent="0.25">
      <c r="A12" s="40"/>
      <c r="B12" s="42" t="s">
        <v>49</v>
      </c>
      <c r="C12" s="41" t="s">
        <v>50</v>
      </c>
    </row>
    <row r="13" spans="1:3" ht="12.75" customHeight="1" x14ac:dyDescent="0.25">
      <c r="A13" s="40"/>
      <c r="C13" s="41" t="s">
        <v>51</v>
      </c>
    </row>
    <row r="14" spans="1:3" ht="12.75" customHeight="1" x14ac:dyDescent="0.25">
      <c r="A14" s="40"/>
      <c r="C14" s="41" t="s">
        <v>52</v>
      </c>
    </row>
    <row r="15" spans="1:3" ht="12.75" customHeight="1" x14ac:dyDescent="0.25">
      <c r="A15" s="40"/>
      <c r="C15" s="43" t="s">
        <v>53</v>
      </c>
    </row>
    <row r="16" spans="1:3" ht="12.75" customHeight="1" x14ac:dyDescent="0.25">
      <c r="A16" s="40"/>
      <c r="B16" s="42" t="s">
        <v>54</v>
      </c>
    </row>
    <row r="17" spans="1:38" ht="12.75" customHeight="1" x14ac:dyDescent="0.25">
      <c r="A17" s="40"/>
      <c r="B17" s="42" t="s">
        <v>55</v>
      </c>
      <c r="C17" s="44" t="s">
        <v>56</v>
      </c>
    </row>
    <row r="18" spans="1:38" ht="12.75" customHeight="1" x14ac:dyDescent="0.25">
      <c r="A18" s="40"/>
      <c r="B18" s="42" t="s">
        <v>57</v>
      </c>
      <c r="C18" s="44" t="s">
        <v>58</v>
      </c>
    </row>
    <row r="19" spans="1:38" ht="12.75" customHeight="1" x14ac:dyDescent="0.25">
      <c r="A19" s="40"/>
      <c r="B19" s="42" t="s">
        <v>59</v>
      </c>
      <c r="C19" s="42" t="s">
        <v>60</v>
      </c>
      <c r="D19" s="42" t="s">
        <v>61</v>
      </c>
      <c r="E19" s="45"/>
      <c r="F19" s="45"/>
    </row>
    <row r="20" spans="1:38" ht="12.75" customHeight="1" x14ac:dyDescent="0.25">
      <c r="A20" s="40"/>
    </row>
    <row r="21" spans="1:38" ht="12.75" customHeight="1" x14ac:dyDescent="0.25">
      <c r="A21" s="42"/>
      <c r="B21" s="46" t="s">
        <v>62</v>
      </c>
      <c r="C21" s="47" t="s">
        <v>11</v>
      </c>
      <c r="D21" s="47" t="s">
        <v>12</v>
      </c>
      <c r="F21" s="42"/>
      <c r="G21" s="42" t="s">
        <v>11</v>
      </c>
      <c r="H21" s="48" t="s">
        <v>12</v>
      </c>
      <c r="I21" s="49"/>
      <c r="J21" s="49"/>
      <c r="K21" s="49"/>
      <c r="L21" s="49"/>
      <c r="M21" s="49"/>
      <c r="N21" s="49"/>
      <c r="O21" s="49"/>
      <c r="P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</row>
    <row r="22" spans="1:38" ht="12.75" customHeight="1" x14ac:dyDescent="0.25">
      <c r="A22" s="50"/>
      <c r="B22" s="46" t="s">
        <v>63</v>
      </c>
      <c r="C22" s="42" t="s">
        <v>60</v>
      </c>
      <c r="D22" s="42" t="s">
        <v>60</v>
      </c>
      <c r="G22" s="41">
        <v>144</v>
      </c>
      <c r="H22" s="42">
        <v>162.5</v>
      </c>
      <c r="I22" s="42"/>
      <c r="J22" s="42"/>
      <c r="K22" s="42"/>
      <c r="L22" s="42"/>
      <c r="M22" s="42"/>
      <c r="N22" s="42"/>
      <c r="O22" s="42"/>
      <c r="P22" s="42"/>
      <c r="Q22" s="51"/>
      <c r="R22" s="51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42"/>
    </row>
    <row r="23" spans="1:38" ht="12.75" customHeight="1" x14ac:dyDescent="0.25">
      <c r="A23" s="50"/>
      <c r="B23" s="53"/>
      <c r="C23" s="54">
        <v>8.9999999999999993E-3</v>
      </c>
      <c r="D23" s="54">
        <v>8.9999999999999993E-3</v>
      </c>
      <c r="F23" s="39"/>
      <c r="G23" s="55"/>
      <c r="H23" s="55"/>
      <c r="I23" s="54"/>
      <c r="J23" s="54"/>
      <c r="K23" s="54"/>
      <c r="L23" s="54"/>
      <c r="M23" s="54"/>
      <c r="N23" s="54"/>
      <c r="O23" s="54"/>
      <c r="P23" s="54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42"/>
    </row>
    <row r="24" spans="1:38" s="39" customFormat="1" ht="15.75" x14ac:dyDescent="0.25">
      <c r="G24" s="55"/>
      <c r="H24" s="55"/>
    </row>
    <row r="25" spans="1:38" ht="12.75" customHeight="1" x14ac:dyDescent="0.25">
      <c r="A25" s="56"/>
      <c r="B25" s="56" t="s">
        <v>64</v>
      </c>
      <c r="C25" s="47" t="s">
        <v>11</v>
      </c>
      <c r="D25" s="47" t="s">
        <v>12</v>
      </c>
      <c r="E25" s="39"/>
      <c r="F25" s="39"/>
      <c r="G25" s="55"/>
      <c r="H25" s="55"/>
      <c r="I25" s="49"/>
      <c r="J25" s="49"/>
      <c r="K25" s="49"/>
      <c r="L25" s="49"/>
      <c r="M25" s="49"/>
      <c r="O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</row>
    <row r="26" spans="1:38" ht="12.75" customHeight="1" x14ac:dyDescent="0.25">
      <c r="A26" s="56"/>
      <c r="B26" s="56" t="s">
        <v>65</v>
      </c>
      <c r="C26" s="42" t="s">
        <v>60</v>
      </c>
      <c r="D26" s="42" t="s">
        <v>60</v>
      </c>
      <c r="E26" s="39"/>
      <c r="F26" s="39"/>
      <c r="G26" s="55"/>
      <c r="H26" s="55"/>
      <c r="I26" s="42"/>
      <c r="J26" s="42"/>
      <c r="K26" s="42"/>
      <c r="L26" s="42"/>
      <c r="M26" s="42"/>
      <c r="O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</row>
    <row r="27" spans="1:38" s="57" customFormat="1" ht="12.75" customHeight="1" x14ac:dyDescent="0.25">
      <c r="B27" s="58"/>
      <c r="C27" s="51"/>
      <c r="D27" s="59"/>
      <c r="E27" s="39"/>
      <c r="F27" s="39"/>
      <c r="G27" s="55"/>
      <c r="H27" s="55"/>
      <c r="I27" s="60"/>
      <c r="J27" s="54"/>
      <c r="K27" s="54"/>
      <c r="L27" s="54"/>
      <c r="M27" s="54"/>
      <c r="N27" s="54"/>
      <c r="O27" s="54"/>
      <c r="P27" s="54"/>
      <c r="Q27" s="58"/>
      <c r="R27" s="58"/>
    </row>
    <row r="28" spans="1:38" ht="12.75" customHeight="1" x14ac:dyDescent="0.25">
      <c r="B28" s="42"/>
      <c r="C28" s="54"/>
      <c r="D28" s="54"/>
      <c r="E28" s="39"/>
      <c r="F28" s="39"/>
      <c r="G28" s="61" t="s">
        <v>66</v>
      </c>
      <c r="H28" s="55"/>
      <c r="I28" s="54"/>
      <c r="J28" s="54"/>
      <c r="K28" s="61" t="s">
        <v>67</v>
      </c>
      <c r="L28" s="54"/>
      <c r="M28" s="54"/>
      <c r="N28" s="61" t="s">
        <v>68</v>
      </c>
      <c r="O28" s="54"/>
      <c r="P28" s="54"/>
      <c r="Q28" s="61" t="s">
        <v>69</v>
      </c>
    </row>
    <row r="29" spans="1:38" ht="12.75" customHeight="1" x14ac:dyDescent="0.25">
      <c r="B29" s="42"/>
      <c r="C29" s="60"/>
      <c r="D29" s="60"/>
      <c r="E29" s="39"/>
      <c r="F29" s="39"/>
      <c r="G29" s="41" t="s">
        <v>70</v>
      </c>
      <c r="H29" s="55"/>
      <c r="I29" s="54"/>
      <c r="J29" s="60"/>
      <c r="K29" s="41" t="s">
        <v>71</v>
      </c>
      <c r="L29" s="48"/>
      <c r="M29" s="60"/>
      <c r="N29" s="41" t="s">
        <v>72</v>
      </c>
      <c r="O29" s="48"/>
      <c r="Q29" s="41" t="s">
        <v>73</v>
      </c>
    </row>
    <row r="30" spans="1:38" ht="12.75" customHeight="1" x14ac:dyDescent="0.25">
      <c r="B30" s="42"/>
      <c r="C30" s="60"/>
      <c r="D30" s="60"/>
      <c r="E30" s="39"/>
      <c r="F30" s="39"/>
      <c r="G30" s="42" t="s">
        <v>11</v>
      </c>
      <c r="H30" s="48" t="s">
        <v>12</v>
      </c>
      <c r="I30" s="54"/>
      <c r="J30" s="60"/>
      <c r="K30" s="42" t="s">
        <v>11</v>
      </c>
      <c r="L30" s="48" t="s">
        <v>12</v>
      </c>
      <c r="M30" s="60"/>
      <c r="N30" s="42" t="s">
        <v>11</v>
      </c>
      <c r="O30" s="48" t="s">
        <v>12</v>
      </c>
      <c r="Q30" s="42" t="s">
        <v>11</v>
      </c>
      <c r="R30" s="48" t="s">
        <v>12</v>
      </c>
    </row>
    <row r="31" spans="1:38" ht="12.75" customHeight="1" x14ac:dyDescent="0.25">
      <c r="B31" s="42"/>
      <c r="C31" s="60"/>
      <c r="D31" s="60"/>
      <c r="E31" s="39" t="s">
        <v>105</v>
      </c>
      <c r="F31" s="39" t="s">
        <v>74</v>
      </c>
      <c r="G31" s="55"/>
      <c r="H31" s="55"/>
      <c r="I31" s="39" t="s">
        <v>75</v>
      </c>
      <c r="J31" s="60"/>
      <c r="K31" s="62"/>
      <c r="L31" s="60"/>
      <c r="M31" s="60"/>
    </row>
    <row r="32" spans="1:38" ht="12.75" customHeight="1" x14ac:dyDescent="0.25">
      <c r="B32" s="42" t="s">
        <v>76</v>
      </c>
      <c r="C32" s="60" t="s">
        <v>77</v>
      </c>
      <c r="D32" s="60" t="s">
        <v>77</v>
      </c>
      <c r="E32" s="39">
        <v>1</v>
      </c>
      <c r="F32" s="39">
        <v>201</v>
      </c>
      <c r="G32" s="55">
        <v>0</v>
      </c>
      <c r="H32" s="55">
        <v>0</v>
      </c>
      <c r="I32" s="41">
        <v>30</v>
      </c>
      <c r="J32" s="60"/>
      <c r="K32" s="63">
        <f>SUM(G32:G43)</f>
        <v>3.2202240151767532</v>
      </c>
      <c r="L32" s="63">
        <f>SUM(H32:H43)</f>
        <v>165.76892312224589</v>
      </c>
      <c r="M32" s="60"/>
      <c r="N32" s="63">
        <f>SUM(G32:G51)</f>
        <v>1322.2233430895581</v>
      </c>
      <c r="O32" s="63">
        <f>SUM(H32:H51)</f>
        <v>166.77555534596394</v>
      </c>
      <c r="Q32" s="41">
        <f>G32/344</f>
        <v>0</v>
      </c>
      <c r="R32" s="41">
        <f>H32/18.5</f>
        <v>0</v>
      </c>
    </row>
    <row r="33" spans="2:18" ht="12.75" customHeight="1" x14ac:dyDescent="0.25">
      <c r="B33" s="42" t="s">
        <v>76</v>
      </c>
      <c r="C33" s="60">
        <v>3.645070190299711E-2</v>
      </c>
      <c r="D33" s="60">
        <v>0.63796918015861914</v>
      </c>
      <c r="E33" s="39">
        <v>2</v>
      </c>
      <c r="F33" s="39">
        <v>201</v>
      </c>
      <c r="G33" s="55">
        <f t="shared" ref="G33:H48" si="0">C33/1000/G$22*1000*$F33</f>
        <v>5.0879104739600126E-2</v>
      </c>
      <c r="H33" s="55">
        <f t="shared" si="0"/>
        <v>0.78911880130389189</v>
      </c>
      <c r="J33" s="60" t="s">
        <v>78</v>
      </c>
      <c r="K33" s="57">
        <f>K32/(K32+L32)*100</f>
        <v>1.905580369938227</v>
      </c>
      <c r="L33" s="57">
        <f>L32/(L32+K32)*100</f>
        <v>98.094419630061779</v>
      </c>
      <c r="M33" s="60" t="s">
        <v>79</v>
      </c>
      <c r="O33" s="41">
        <f>L32/O32*100</f>
        <v>99.396415007205434</v>
      </c>
      <c r="Q33" s="41">
        <f t="shared" ref="Q33:Q51" si="1">G33/344</f>
        <v>1.4790437424302361E-4</v>
      </c>
      <c r="R33" s="41">
        <f t="shared" ref="R33:R51" si="2">H33/18.5</f>
        <v>4.265507034075091E-2</v>
      </c>
    </row>
    <row r="34" spans="2:18" ht="12.75" customHeight="1" x14ac:dyDescent="0.25">
      <c r="B34" s="42" t="s">
        <v>80</v>
      </c>
      <c r="C34" s="60">
        <v>3.94376508909378E-2</v>
      </c>
      <c r="D34" s="60">
        <v>3.122180215357286</v>
      </c>
      <c r="E34" s="39">
        <v>3</v>
      </c>
      <c r="F34" s="39">
        <v>201</v>
      </c>
      <c r="G34" s="55">
        <f t="shared" si="0"/>
        <v>5.5048387701934022E-2</v>
      </c>
      <c r="H34" s="55">
        <f t="shared" si="0"/>
        <v>3.861896758688089</v>
      </c>
      <c r="J34" s="60"/>
      <c r="K34" s="62"/>
      <c r="L34" s="60"/>
      <c r="M34" s="60"/>
      <c r="Q34" s="41">
        <f t="shared" si="1"/>
        <v>1.6002438285445936E-4</v>
      </c>
      <c r="R34" s="41">
        <f t="shared" si="2"/>
        <v>0.20875117614530211</v>
      </c>
    </row>
    <row r="35" spans="2:18" ht="12.75" customHeight="1" x14ac:dyDescent="0.25">
      <c r="B35" s="42" t="s">
        <v>81</v>
      </c>
      <c r="C35" s="60">
        <v>4.8294081013302799E-2</v>
      </c>
      <c r="D35" s="60">
        <v>6.8632712169769405</v>
      </c>
      <c r="E35" s="39">
        <v>4</v>
      </c>
      <c r="F35" s="39">
        <v>201</v>
      </c>
      <c r="G35" s="55">
        <f t="shared" si="0"/>
        <v>6.741048808106849E-2</v>
      </c>
      <c r="H35" s="55">
        <f t="shared" si="0"/>
        <v>8.4893385514607083</v>
      </c>
      <c r="J35" s="60"/>
      <c r="K35" s="62"/>
      <c r="L35" s="60"/>
      <c r="M35" s="60"/>
      <c r="Q35" s="41">
        <f t="shared" si="1"/>
        <v>1.9596072116589676E-4</v>
      </c>
      <c r="R35" s="41">
        <f t="shared" si="2"/>
        <v>0.45888316494382209</v>
      </c>
    </row>
    <row r="36" spans="2:18" ht="12.75" customHeight="1" x14ac:dyDescent="0.25">
      <c r="B36" s="42" t="s">
        <v>82</v>
      </c>
      <c r="C36" s="60">
        <v>4.9918221357517181E-2</v>
      </c>
      <c r="D36" s="60">
        <v>9.9667600926921693</v>
      </c>
      <c r="E36" s="39">
        <v>5</v>
      </c>
      <c r="F36" s="39">
        <v>201</v>
      </c>
      <c r="G36" s="55">
        <f t="shared" si="0"/>
        <v>6.9677517311534404E-2</v>
      </c>
      <c r="H36" s="55">
        <f t="shared" si="0"/>
        <v>12.32811556080693</v>
      </c>
      <c r="J36" s="60"/>
      <c r="K36" s="62"/>
      <c r="L36" s="60"/>
      <c r="M36" s="60"/>
      <c r="Q36" s="41">
        <f t="shared" si="1"/>
        <v>2.0255092241725119E-4</v>
      </c>
      <c r="R36" s="41">
        <f t="shared" si="2"/>
        <v>0.66638462490848271</v>
      </c>
    </row>
    <row r="37" spans="2:18" ht="12.75" customHeight="1" x14ac:dyDescent="0.25">
      <c r="B37" s="42" t="s">
        <v>83</v>
      </c>
      <c r="C37" s="60">
        <v>9.0837194875841645E-2</v>
      </c>
      <c r="D37" s="60">
        <v>13.46534445866831</v>
      </c>
      <c r="E37" s="39">
        <v>6</v>
      </c>
      <c r="F37" s="39">
        <v>201</v>
      </c>
      <c r="G37" s="55">
        <f t="shared" si="0"/>
        <v>0.12679358451419565</v>
      </c>
      <c r="H37" s="55">
        <f t="shared" si="0"/>
        <v>16.65559529964511</v>
      </c>
      <c r="I37" s="41">
        <v>50</v>
      </c>
      <c r="J37" s="60"/>
      <c r="K37" s="62"/>
      <c r="L37" s="60"/>
      <c r="M37" s="60"/>
      <c r="Q37" s="41">
        <f t="shared" si="1"/>
        <v>3.685860014947548E-4</v>
      </c>
      <c r="R37" s="41">
        <f t="shared" si="2"/>
        <v>0.9003024486294654</v>
      </c>
    </row>
    <row r="38" spans="2:18" ht="12.75" customHeight="1" x14ac:dyDescent="0.25">
      <c r="B38" s="42" t="s">
        <v>84</v>
      </c>
      <c r="C38" s="60">
        <v>7.9319319211261369E-2</v>
      </c>
      <c r="D38" s="60">
        <v>18.839961307861255</v>
      </c>
      <c r="E38" s="39">
        <v>7</v>
      </c>
      <c r="F38" s="39">
        <v>201</v>
      </c>
      <c r="G38" s="55">
        <f t="shared" si="0"/>
        <v>0.11071654973238565</v>
      </c>
      <c r="H38" s="55">
        <f t="shared" si="0"/>
        <v>23.303582910031462</v>
      </c>
      <c r="J38" s="60"/>
      <c r="K38" s="62"/>
      <c r="L38" s="60"/>
      <c r="M38" s="60"/>
      <c r="Q38" s="41">
        <f t="shared" si="1"/>
        <v>3.2185043526856294E-4</v>
      </c>
      <c r="R38" s="41">
        <f t="shared" si="2"/>
        <v>1.2596531302719709</v>
      </c>
    </row>
    <row r="39" spans="2:18" ht="12.75" customHeight="1" x14ac:dyDescent="0.25">
      <c r="B39" s="42" t="s">
        <v>85</v>
      </c>
      <c r="C39" s="60">
        <v>0.14974405539350985</v>
      </c>
      <c r="D39" s="60">
        <v>24.389953003338892</v>
      </c>
      <c r="E39" s="39">
        <v>8</v>
      </c>
      <c r="F39" s="39">
        <v>201</v>
      </c>
      <c r="G39" s="55">
        <f t="shared" si="0"/>
        <v>0.20901774398677414</v>
      </c>
      <c r="H39" s="55">
        <f t="shared" si="0"/>
        <v>30.16849571489918</v>
      </c>
      <c r="J39" s="60"/>
      <c r="K39" s="62"/>
      <c r="L39" s="60"/>
      <c r="M39" s="60"/>
      <c r="Q39" s="41">
        <f t="shared" si="1"/>
        <v>6.0760972089178534E-4</v>
      </c>
      <c r="R39" s="41">
        <f t="shared" si="2"/>
        <v>1.6307294981026583</v>
      </c>
    </row>
    <row r="40" spans="2:18" ht="12.75" customHeight="1" x14ac:dyDescent="0.25">
      <c r="B40" s="42" t="s">
        <v>86</v>
      </c>
      <c r="C40" s="60">
        <v>0.17094686268514428</v>
      </c>
      <c r="D40" s="60">
        <v>23.627283059101259</v>
      </c>
      <c r="E40" s="39">
        <v>9</v>
      </c>
      <c r="F40" s="39">
        <v>201</v>
      </c>
      <c r="G40" s="55">
        <f t="shared" si="0"/>
        <v>0.23861332916468059</v>
      </c>
      <c r="H40" s="55">
        <f t="shared" si="0"/>
        <v>29.225131660796016</v>
      </c>
      <c r="J40" s="60"/>
      <c r="K40" s="62"/>
      <c r="L40" s="60"/>
      <c r="M40" s="60"/>
      <c r="Q40" s="41">
        <f t="shared" si="1"/>
        <v>6.9364339873453657E-4</v>
      </c>
      <c r="R40" s="41">
        <f t="shared" si="2"/>
        <v>1.5797368465295143</v>
      </c>
    </row>
    <row r="41" spans="2:18" ht="12.75" customHeight="1" x14ac:dyDescent="0.25">
      <c r="B41" s="42" t="s">
        <v>87</v>
      </c>
      <c r="C41" s="60">
        <v>0.26695122269807309</v>
      </c>
      <c r="D41" s="60">
        <v>18.560104383841406</v>
      </c>
      <c r="E41" s="39">
        <v>10</v>
      </c>
      <c r="F41" s="39">
        <v>201</v>
      </c>
      <c r="G41" s="55">
        <f t="shared" si="0"/>
        <v>0.37261941501606033</v>
      </c>
      <c r="H41" s="55">
        <f t="shared" si="0"/>
        <v>22.957421422474599</v>
      </c>
      <c r="J41" s="60"/>
      <c r="K41" s="62"/>
      <c r="L41" s="60"/>
      <c r="M41" s="60"/>
      <c r="Q41" s="41">
        <f t="shared" si="1"/>
        <v>1.0831959738838964E-3</v>
      </c>
      <c r="R41" s="41">
        <f t="shared" si="2"/>
        <v>1.2409416985121404</v>
      </c>
    </row>
    <row r="42" spans="2:18" ht="12.75" customHeight="1" x14ac:dyDescent="0.25">
      <c r="B42" s="42" t="s">
        <v>88</v>
      </c>
      <c r="C42" s="60">
        <v>0.41880560237422504</v>
      </c>
      <c r="D42" s="60">
        <v>10.801685969464467</v>
      </c>
      <c r="E42" s="39">
        <v>11</v>
      </c>
      <c r="F42" s="39">
        <v>201</v>
      </c>
      <c r="G42" s="55">
        <f t="shared" si="0"/>
        <v>0.58458281998068917</v>
      </c>
      <c r="H42" s="55">
        <f t="shared" si="0"/>
        <v>13.360854645306818</v>
      </c>
      <c r="I42" s="41">
        <v>90</v>
      </c>
      <c r="J42" s="60"/>
      <c r="K42" s="62"/>
      <c r="L42" s="60"/>
      <c r="M42" s="60"/>
      <c r="Q42" s="41">
        <f t="shared" si="1"/>
        <v>1.6993686627345616E-3</v>
      </c>
      <c r="R42" s="41">
        <f t="shared" si="2"/>
        <v>0.72220835920577398</v>
      </c>
    </row>
    <row r="43" spans="2:18" ht="12.75" customHeight="1" x14ac:dyDescent="0.25">
      <c r="B43" s="42" t="s">
        <v>89</v>
      </c>
      <c r="C43" s="60">
        <v>0.95632124772381899</v>
      </c>
      <c r="D43" s="60">
        <v>3.742651328285461</v>
      </c>
      <c r="E43" s="39">
        <v>12</v>
      </c>
      <c r="F43" s="39">
        <v>201</v>
      </c>
      <c r="G43" s="55">
        <f t="shared" si="0"/>
        <v>1.3348650749478306</v>
      </c>
      <c r="H43" s="55">
        <f t="shared" si="0"/>
        <v>4.6293717968330927</v>
      </c>
      <c r="J43" s="60"/>
      <c r="K43" s="62"/>
      <c r="L43" s="60"/>
      <c r="M43" s="60"/>
      <c r="Q43" s="41">
        <f t="shared" si="1"/>
        <v>3.8804217294995075E-3</v>
      </c>
      <c r="R43" s="41">
        <f t="shared" si="2"/>
        <v>0.25023631334232932</v>
      </c>
    </row>
    <row r="44" spans="2:18" ht="12.75" customHeight="1" x14ac:dyDescent="0.25">
      <c r="B44" s="42" t="s">
        <v>90</v>
      </c>
      <c r="C44" s="60">
        <v>1.3623315634861501</v>
      </c>
      <c r="D44" s="60">
        <v>0.52716281601555481</v>
      </c>
      <c r="E44" s="39">
        <v>13</v>
      </c>
      <c r="F44" s="39">
        <v>201</v>
      </c>
      <c r="G44" s="55">
        <f t="shared" si="0"/>
        <v>1.9015878073660846</v>
      </c>
      <c r="H44" s="55">
        <f t="shared" si="0"/>
        <v>0.65205985242539388</v>
      </c>
      <c r="J44" s="60"/>
      <c r="K44" s="63">
        <f>SUM(G44:G51)</f>
        <v>1319.0031190743814</v>
      </c>
      <c r="L44" s="63">
        <f>SUM(H44:H51)</f>
        <v>1.0066322237180283</v>
      </c>
      <c r="M44" s="60"/>
      <c r="Q44" s="41">
        <f t="shared" si="1"/>
        <v>5.5278715330409432E-3</v>
      </c>
      <c r="R44" s="41">
        <f t="shared" si="2"/>
        <v>3.5246478509480747E-2</v>
      </c>
    </row>
    <row r="45" spans="2:18" ht="12.75" customHeight="1" x14ac:dyDescent="0.25">
      <c r="B45" s="42" t="s">
        <v>91</v>
      </c>
      <c r="C45" s="60">
        <v>1.5836973709760032</v>
      </c>
      <c r="D45" s="60">
        <v>0.10984981017257345</v>
      </c>
      <c r="E45" s="39">
        <v>14</v>
      </c>
      <c r="F45" s="39">
        <v>201</v>
      </c>
      <c r="G45" s="55">
        <f t="shared" si="0"/>
        <v>2.2105775803206713</v>
      </c>
      <c r="H45" s="55">
        <f t="shared" si="0"/>
        <v>0.13587576519807545</v>
      </c>
      <c r="J45" s="60" t="s">
        <v>78</v>
      </c>
      <c r="K45" s="57">
        <f>K44/(K44+L44)*100</f>
        <v>99.923740546406719</v>
      </c>
      <c r="L45" s="57">
        <f>L44/(L44+K44)*100</f>
        <v>7.6259453593286314E-2</v>
      </c>
      <c r="M45" s="60" t="s">
        <v>92</v>
      </c>
      <c r="N45" s="41">
        <f>K44/N32*100</f>
        <v>99.756453852368679</v>
      </c>
      <c r="Q45" s="41">
        <f t="shared" si="1"/>
        <v>6.4260976172112539E-3</v>
      </c>
      <c r="R45" s="41">
        <f t="shared" si="2"/>
        <v>7.3446359566527271E-3</v>
      </c>
    </row>
    <row r="46" spans="2:18" ht="12.75" customHeight="1" x14ac:dyDescent="0.25">
      <c r="B46" s="42" t="s">
        <v>93</v>
      </c>
      <c r="C46" s="60">
        <v>1.9228466973873128</v>
      </c>
      <c r="D46" s="60">
        <v>4.0799363801868049E-2</v>
      </c>
      <c r="E46" s="39">
        <v>15</v>
      </c>
      <c r="F46" s="39">
        <v>201</v>
      </c>
      <c r="G46" s="55">
        <f t="shared" si="0"/>
        <v>2.6839735151031245</v>
      </c>
      <c r="H46" s="55">
        <f t="shared" si="0"/>
        <v>5.0465674610310637E-2</v>
      </c>
      <c r="I46" s="60" t="s">
        <v>94</v>
      </c>
      <c r="J46" s="60"/>
      <c r="K46" s="62"/>
      <c r="L46" s="60"/>
      <c r="M46" s="60"/>
      <c r="Q46" s="41">
        <f t="shared" si="1"/>
        <v>7.8022485904160601E-3</v>
      </c>
      <c r="R46" s="41">
        <f t="shared" si="2"/>
        <v>2.7278743032600346E-3</v>
      </c>
    </row>
    <row r="47" spans="2:18" ht="12.75" customHeight="1" x14ac:dyDescent="0.25">
      <c r="B47" s="42" t="s">
        <v>95</v>
      </c>
      <c r="C47" s="60">
        <v>633.71127601036642</v>
      </c>
      <c r="D47" s="60">
        <v>7.5484483811635597E-2</v>
      </c>
      <c r="E47" s="39">
        <v>17</v>
      </c>
      <c r="F47" s="39">
        <v>201</v>
      </c>
      <c r="G47" s="55">
        <f t="shared" si="0"/>
        <v>884.55532276446968</v>
      </c>
      <c r="H47" s="55">
        <f t="shared" si="0"/>
        <v>9.33684999762385E-2</v>
      </c>
      <c r="J47" s="60"/>
      <c r="K47" s="62"/>
      <c r="L47" s="60"/>
      <c r="M47" s="60"/>
      <c r="Q47" s="41">
        <f t="shared" si="1"/>
        <v>2.5713817522222957</v>
      </c>
      <c r="R47" s="41">
        <f t="shared" si="2"/>
        <v>5.0469459446615406E-3</v>
      </c>
    </row>
    <row r="48" spans="2:18" ht="12.75" customHeight="1" x14ac:dyDescent="0.25">
      <c r="B48" s="42" t="s">
        <v>96</v>
      </c>
      <c r="C48" s="60">
        <v>269.53448262713073</v>
      </c>
      <c r="D48" s="60">
        <v>2.9863172110068788E-2</v>
      </c>
      <c r="E48" s="39">
        <v>18</v>
      </c>
      <c r="F48" s="39">
        <v>201</v>
      </c>
      <c r="G48" s="55">
        <f t="shared" si="0"/>
        <v>376.22521533370337</v>
      </c>
      <c r="H48" s="55">
        <f t="shared" si="0"/>
        <v>3.6938446733069695E-2</v>
      </c>
      <c r="I48" s="60"/>
      <c r="J48" s="60"/>
      <c r="K48" s="62"/>
      <c r="L48" s="60"/>
      <c r="M48" s="60"/>
      <c r="Q48" s="41">
        <f t="shared" si="1"/>
        <v>1.0936779515514632</v>
      </c>
      <c r="R48" s="41">
        <f t="shared" si="2"/>
        <v>1.9966727963821457E-3</v>
      </c>
    </row>
    <row r="49" spans="1:18" ht="12.75" customHeight="1" x14ac:dyDescent="0.25">
      <c r="B49" s="42" t="s">
        <v>97</v>
      </c>
      <c r="C49" s="60">
        <v>32.940779022942181</v>
      </c>
      <c r="D49" s="60">
        <v>1.9935732617906987E-2</v>
      </c>
      <c r="E49" s="39">
        <v>19</v>
      </c>
      <c r="F49" s="39">
        <v>201</v>
      </c>
      <c r="G49" s="55">
        <f t="shared" ref="G49:H51" si="3">C49/1000/G$22*1000*$F49</f>
        <v>45.979837386190127</v>
      </c>
      <c r="H49" s="55">
        <f t="shared" si="3"/>
        <v>2.4658967730457261E-2</v>
      </c>
      <c r="I49" s="60"/>
      <c r="J49" s="60"/>
      <c r="K49" s="62"/>
      <c r="L49" s="60"/>
      <c r="M49" s="60"/>
      <c r="Q49" s="41">
        <f t="shared" si="1"/>
        <v>0.13366231798311085</v>
      </c>
      <c r="R49" s="41">
        <f t="shared" si="2"/>
        <v>1.3329171746193115E-3</v>
      </c>
    </row>
    <row r="50" spans="1:18" ht="12.75" customHeight="1" x14ac:dyDescent="0.25">
      <c r="B50" s="42" t="s">
        <v>98</v>
      </c>
      <c r="C50" s="60">
        <v>3.8881865377740619</v>
      </c>
      <c r="D50" s="60">
        <v>1.0871335721350539E-2</v>
      </c>
      <c r="E50" s="39">
        <v>20</v>
      </c>
      <c r="F50" s="39">
        <v>201</v>
      </c>
      <c r="G50" s="55">
        <f t="shared" si="3"/>
        <v>5.4272603756429616</v>
      </c>
      <c r="H50" s="55">
        <f t="shared" si="3"/>
        <v>1.344700603071667E-2</v>
      </c>
      <c r="I50" s="60"/>
      <c r="J50" s="60"/>
      <c r="M50" s="60"/>
      <c r="Q50" s="41">
        <f t="shared" si="1"/>
        <v>1.5776919696636516E-2</v>
      </c>
      <c r="R50" s="41">
        <f t="shared" si="2"/>
        <v>7.2686519084954975E-4</v>
      </c>
    </row>
    <row r="51" spans="1:18" ht="12.75" customHeight="1" x14ac:dyDescent="0.25">
      <c r="B51" s="42" t="s">
        <v>99</v>
      </c>
      <c r="C51" s="60">
        <v>1.3858611284927415E-2</v>
      </c>
      <c r="D51" s="60">
        <v>-1.4713039931839593E-4</v>
      </c>
      <c r="E51" s="39">
        <v>21</v>
      </c>
      <c r="F51" s="39">
        <v>201</v>
      </c>
      <c r="G51" s="55">
        <f t="shared" si="3"/>
        <v>1.9344311585211181E-2</v>
      </c>
      <c r="H51" s="55">
        <f t="shared" si="3"/>
        <v>-1.8198898623383129E-4</v>
      </c>
      <c r="K51" s="62"/>
      <c r="L51" s="60"/>
      <c r="Q51" s="41">
        <f t="shared" si="1"/>
        <v>5.6233463910497618E-5</v>
      </c>
      <c r="R51" s="41">
        <f t="shared" si="2"/>
        <v>-9.8372424991260153E-6</v>
      </c>
    </row>
    <row r="52" spans="1:18" ht="12.75" customHeight="1" x14ac:dyDescent="0.25">
      <c r="A52" s="64" t="s">
        <v>100</v>
      </c>
      <c r="E52" s="39"/>
      <c r="F52" s="39"/>
      <c r="G52" s="55"/>
      <c r="H52" s="55"/>
      <c r="K52" s="62"/>
      <c r="L52" s="60"/>
    </row>
    <row r="53" spans="1:18" ht="12.75" customHeight="1" x14ac:dyDescent="0.25">
      <c r="E53" s="39"/>
      <c r="F53" s="39"/>
      <c r="G53" s="55"/>
      <c r="H53" s="55"/>
      <c r="K53" s="62"/>
      <c r="L53" s="60"/>
    </row>
    <row r="54" spans="1:18" ht="12.75" customHeight="1" x14ac:dyDescent="0.2">
      <c r="E54" s="41" t="s">
        <v>101</v>
      </c>
      <c r="K54" s="42" t="s">
        <v>11</v>
      </c>
      <c r="L54" s="48" t="s">
        <v>12</v>
      </c>
    </row>
    <row r="55" spans="1:18" ht="12.75" customHeight="1" x14ac:dyDescent="0.25">
      <c r="B55" s="65" t="s">
        <v>102</v>
      </c>
      <c r="C55" s="60">
        <v>234.67079692869581</v>
      </c>
      <c r="D55" s="60">
        <v>14.161947396753565</v>
      </c>
      <c r="E55" s="39"/>
      <c r="F55" s="39">
        <v>201</v>
      </c>
      <c r="G55" s="55">
        <f t="shared" ref="G55:H57" si="4">C55/1000/G$22*1000*$F55</f>
        <v>327.56132071297117</v>
      </c>
      <c r="H55" s="55">
        <f t="shared" si="4"/>
        <v>17.517239549215176</v>
      </c>
      <c r="J55" s="41" t="s">
        <v>40</v>
      </c>
      <c r="K55" s="63">
        <f>AVERAGE(G55:G57)</f>
        <v>344.17442630005172</v>
      </c>
      <c r="L55" s="63">
        <f>AVERAGE(H55:H57)</f>
        <v>18.542076916425017</v>
      </c>
    </row>
    <row r="56" spans="1:18" ht="12.75" customHeight="1" x14ac:dyDescent="0.25">
      <c r="B56" s="58" t="s">
        <v>103</v>
      </c>
      <c r="C56" s="60">
        <v>249.02370303178657</v>
      </c>
      <c r="D56" s="60">
        <v>15.213656121459357</v>
      </c>
      <c r="E56" s="39"/>
      <c r="F56" s="39">
        <v>201</v>
      </c>
      <c r="G56" s="55">
        <f t="shared" si="4"/>
        <v>347.59558548186874</v>
      </c>
      <c r="H56" s="55">
        <f t="shared" si="4"/>
        <v>18.818122341005115</v>
      </c>
      <c r="J56" s="41" t="s">
        <v>47</v>
      </c>
      <c r="K56" s="41">
        <f>STDEV(G55:G57)</f>
        <v>15.19419391336978</v>
      </c>
      <c r="L56" s="41">
        <f>STDEV(H55:H57)</f>
        <v>0.91847212233372533</v>
      </c>
    </row>
    <row r="57" spans="1:18" ht="12.75" customHeight="1" x14ac:dyDescent="0.25">
      <c r="B57" s="65" t="s">
        <v>104</v>
      </c>
      <c r="C57" s="60">
        <v>256.02366999783789</v>
      </c>
      <c r="D57" s="60">
        <v>15.595851689534324</v>
      </c>
      <c r="E57" s="39"/>
      <c r="F57" s="39">
        <v>201</v>
      </c>
      <c r="G57" s="55">
        <f t="shared" si="4"/>
        <v>357.36637270531537</v>
      </c>
      <c r="H57" s="55">
        <f t="shared" si="4"/>
        <v>19.290868859054765</v>
      </c>
    </row>
    <row r="59" spans="1:18" ht="12.75" customHeight="1" x14ac:dyDescent="0.25">
      <c r="G59" s="63"/>
      <c r="H59" s="63"/>
    </row>
  </sheetData>
  <hyperlinks>
    <hyperlink ref="C15" r:id="rId1" xr:uid="{BA632B23-4CDF-4592-AF2C-AB4967871953}"/>
  </hyperlinks>
  <pageMargins left="0.7" right="0.7" top="0.75" bottom="0.75" header="0.3" footer="0.3"/>
  <pageSetup scale="42" orientation="portrait" horizontalDpi="1200" verticalDpi="1200" r:id="rId2"/>
  <rowBreaks count="1" manualBreakCount="1">
    <brk id="9" max="16383" man="1"/>
  </rowBreaks>
  <colBreaks count="1" manualBreakCount="1">
    <brk id="6" max="1048575" man="1"/>
  </colBreaks>
  <drawing r:id="rId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Fig4a, TableS11</vt:lpstr>
      <vt:lpstr>Fig4b, TableS11</vt:lpstr>
      <vt:lpstr>Fig4c</vt:lpstr>
      <vt:lpstr>Fig4d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mattocks</dc:creator>
  <cp:keywords/>
  <dc:description/>
  <cp:lastModifiedBy>Joey Cotruvo</cp:lastModifiedBy>
  <cp:revision/>
  <dcterms:created xsi:type="dcterms:W3CDTF">2022-07-20T16:30:44Z</dcterms:created>
  <dcterms:modified xsi:type="dcterms:W3CDTF">2023-03-02T13:54:01Z</dcterms:modified>
  <cp:category/>
  <cp:contentStatus/>
</cp:coreProperties>
</file>