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jessicachilds-disney/Dropbox/Manuscripts In progress/MDD JCD Nature Revision/3rd Revision Nov 2022/Final submitted documents/Raw Data/"/>
    </mc:Choice>
  </mc:AlternateContent>
  <xr:revisionPtr revIDLastSave="0" documentId="13_ncr:1_{5FE74EBA-716F-0B47-B7D5-F96428CE9551}" xr6:coauthVersionLast="47" xr6:coauthVersionMax="47" xr10:uidLastSave="{00000000-0000-0000-0000-000000000000}"/>
  <bookViews>
    <workbookView xWindow="0" yWindow="500" windowWidth="32480" windowHeight="17880" activeTab="5" xr2:uid="{00000000-000D-0000-FFFF-FFFF00000000}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  <sheet name="Panel 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6" l="1"/>
  <c r="Q15" i="6"/>
  <c r="R15" i="6"/>
  <c r="P16" i="6"/>
  <c r="Q16" i="6"/>
  <c r="R16" i="6"/>
  <c r="P17" i="6"/>
  <c r="Q17" i="6"/>
  <c r="R17" i="6"/>
  <c r="O16" i="6"/>
  <c r="O17" i="6"/>
  <c r="O15" i="6"/>
  <c r="P11" i="6"/>
  <c r="Q11" i="6"/>
  <c r="R11" i="6"/>
  <c r="P12" i="6"/>
  <c r="Q12" i="6"/>
  <c r="R12" i="6"/>
  <c r="P13" i="6"/>
  <c r="Q13" i="6"/>
  <c r="R13" i="6"/>
  <c r="O12" i="6"/>
  <c r="O13" i="6"/>
  <c r="O11" i="6"/>
  <c r="N8" i="6"/>
  <c r="M8" i="6"/>
  <c r="C8" i="6"/>
  <c r="B8" i="6"/>
  <c r="J8" i="5"/>
  <c r="K8" i="5"/>
  <c r="L8" i="5"/>
  <c r="J9" i="5"/>
  <c r="K9" i="5"/>
  <c r="L9" i="5"/>
  <c r="I9" i="5"/>
  <c r="I8" i="5"/>
  <c r="T44" i="4"/>
  <c r="S44" i="4"/>
  <c r="T40" i="4"/>
  <c r="S40" i="4"/>
  <c r="T36" i="4"/>
  <c r="S36" i="4"/>
  <c r="T32" i="4"/>
  <c r="S32" i="4"/>
  <c r="I38" i="4"/>
  <c r="H38" i="4"/>
  <c r="I35" i="4"/>
  <c r="H35" i="4"/>
  <c r="I32" i="4"/>
  <c r="H32" i="4"/>
  <c r="M9" i="3"/>
  <c r="N9" i="3"/>
  <c r="M10" i="3"/>
  <c r="N10" i="3"/>
  <c r="M11" i="3"/>
  <c r="N11" i="3"/>
  <c r="M13" i="3"/>
  <c r="N13" i="3"/>
  <c r="M14" i="3"/>
  <c r="N14" i="3"/>
  <c r="M15" i="3"/>
  <c r="N15" i="3"/>
  <c r="M16" i="3"/>
  <c r="N16" i="3"/>
  <c r="N8" i="3"/>
  <c r="M8" i="3"/>
  <c r="R29" i="2"/>
  <c r="R28" i="2"/>
  <c r="Q28" i="2"/>
  <c r="R27" i="2"/>
  <c r="Q27" i="2"/>
  <c r="R26" i="2"/>
  <c r="Q26" i="2"/>
  <c r="R25" i="2"/>
  <c r="Q25" i="2"/>
  <c r="R24" i="2"/>
  <c r="Q24" i="2"/>
  <c r="R23" i="2"/>
  <c r="Q23" i="2"/>
  <c r="R22" i="2"/>
  <c r="Q22" i="2"/>
  <c r="R21" i="2"/>
  <c r="Q21" i="2"/>
  <c r="R20" i="2"/>
  <c r="Q20" i="2"/>
  <c r="R19" i="2"/>
  <c r="Q19" i="2"/>
  <c r="R18" i="2"/>
  <c r="Q18" i="2"/>
  <c r="H28" i="2"/>
  <c r="I28" i="2"/>
  <c r="H29" i="2"/>
  <c r="I29" i="2"/>
  <c r="Z15" i="2"/>
  <c r="AA15" i="2"/>
  <c r="AA14" i="2"/>
  <c r="Z14" i="2"/>
  <c r="AA13" i="2"/>
  <c r="Z13" i="2"/>
  <c r="AA12" i="2"/>
  <c r="Z12" i="2"/>
  <c r="AA11" i="2"/>
  <c r="Z11" i="2"/>
  <c r="AA10" i="2"/>
  <c r="Z10" i="2"/>
  <c r="AA9" i="2"/>
  <c r="Z9" i="2"/>
  <c r="AA8" i="2"/>
  <c r="Z8" i="2"/>
  <c r="AA7" i="2"/>
  <c r="Z7" i="2"/>
  <c r="AA6" i="2"/>
  <c r="Z6" i="2"/>
  <c r="AA5" i="2"/>
  <c r="Z5" i="2"/>
  <c r="R14" i="2"/>
  <c r="Q14" i="2"/>
  <c r="R13" i="2"/>
  <c r="Q13" i="2"/>
  <c r="R12" i="2"/>
  <c r="Q12" i="2"/>
  <c r="R11" i="2"/>
  <c r="Q11" i="2"/>
  <c r="R10" i="2"/>
  <c r="Q10" i="2"/>
  <c r="R9" i="2"/>
  <c r="Q9" i="2"/>
  <c r="R8" i="2"/>
  <c r="Q8" i="2"/>
  <c r="R7" i="2"/>
  <c r="Q7" i="2"/>
  <c r="R6" i="2"/>
  <c r="Q6" i="2"/>
  <c r="R5" i="2"/>
  <c r="Q5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I14" i="2"/>
  <c r="I5" i="2"/>
  <c r="H5" i="2"/>
  <c r="AJ30" i="1"/>
  <c r="AJ29" i="1"/>
  <c r="AI29" i="1"/>
  <c r="AJ28" i="1"/>
  <c r="AI28" i="1"/>
  <c r="AJ27" i="1"/>
  <c r="AI27" i="1"/>
  <c r="AJ26" i="1"/>
  <c r="AI26" i="1"/>
  <c r="AJ25" i="1"/>
  <c r="AI25" i="1"/>
  <c r="AJ24" i="1"/>
  <c r="AI24" i="1"/>
  <c r="AJ23" i="1"/>
  <c r="AI23" i="1"/>
  <c r="AJ22" i="1"/>
  <c r="AI22" i="1"/>
  <c r="AJ21" i="1"/>
  <c r="AI21" i="1"/>
  <c r="X29" i="1"/>
  <c r="Y29" i="1"/>
  <c r="Y30" i="1"/>
  <c r="Y28" i="1"/>
  <c r="X28" i="1"/>
  <c r="Y27" i="1"/>
  <c r="X27" i="1"/>
  <c r="Y26" i="1"/>
  <c r="X26" i="1"/>
  <c r="Y25" i="1"/>
  <c r="X25" i="1"/>
  <c r="Y24" i="1"/>
  <c r="X24" i="1"/>
  <c r="Y23" i="1"/>
  <c r="X23" i="1"/>
  <c r="Y22" i="1"/>
  <c r="X22" i="1"/>
  <c r="Y21" i="1"/>
  <c r="X21" i="1"/>
  <c r="AJ18" i="1"/>
  <c r="AI18" i="1"/>
  <c r="AJ17" i="1"/>
  <c r="AI17" i="1"/>
  <c r="AJ16" i="1"/>
  <c r="AI16" i="1"/>
  <c r="AJ15" i="1"/>
  <c r="AI15" i="1"/>
  <c r="AJ14" i="1"/>
  <c r="AI14" i="1"/>
  <c r="AJ13" i="1"/>
  <c r="AI13" i="1"/>
  <c r="AJ12" i="1"/>
  <c r="AI12" i="1"/>
  <c r="AJ11" i="1"/>
  <c r="AI11" i="1"/>
  <c r="AJ10" i="1"/>
  <c r="AI10" i="1"/>
  <c r="AJ9" i="1"/>
  <c r="AI9" i="1"/>
  <c r="AJ8" i="1"/>
  <c r="AI8" i="1"/>
  <c r="AJ7" i="1"/>
  <c r="AI7" i="1"/>
  <c r="AJ6" i="1"/>
  <c r="AI6" i="1"/>
  <c r="AJ5" i="1"/>
  <c r="AI5" i="1"/>
  <c r="AJ4" i="1"/>
  <c r="AI4" i="1"/>
  <c r="AJ3" i="1"/>
  <c r="AI3" i="1"/>
  <c r="Y18" i="1"/>
  <c r="Y17" i="1"/>
  <c r="X17" i="1"/>
  <c r="Y16" i="1"/>
  <c r="X16" i="1"/>
  <c r="Y15" i="1"/>
  <c r="X15" i="1"/>
  <c r="Y14" i="1"/>
  <c r="X14" i="1"/>
  <c r="Y13" i="1"/>
  <c r="X13" i="1"/>
  <c r="Y12" i="1"/>
  <c r="X12" i="1"/>
  <c r="Y11" i="1"/>
  <c r="X11" i="1"/>
  <c r="Y10" i="1"/>
  <c r="X10" i="1"/>
  <c r="Y9" i="1"/>
  <c r="X9" i="1"/>
  <c r="Y8" i="1"/>
  <c r="X8" i="1"/>
  <c r="Y7" i="1"/>
  <c r="X7" i="1"/>
  <c r="Y6" i="1"/>
  <c r="X6" i="1"/>
  <c r="Y5" i="1"/>
  <c r="X5" i="1"/>
  <c r="Y4" i="1"/>
  <c r="X4" i="1"/>
  <c r="Y3" i="1"/>
  <c r="X3" i="1"/>
  <c r="N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M4" i="1"/>
  <c r="N4" i="1"/>
  <c r="M5" i="1"/>
  <c r="N5" i="1"/>
  <c r="M6" i="1"/>
  <c r="N6" i="1"/>
  <c r="M7" i="1"/>
  <c r="N7" i="1"/>
  <c r="M8" i="1"/>
  <c r="N8" i="1"/>
  <c r="M9" i="1"/>
  <c r="N9" i="1"/>
  <c r="M10" i="1"/>
  <c r="N10" i="1"/>
  <c r="M11" i="1"/>
  <c r="N11" i="1"/>
  <c r="M12" i="1"/>
  <c r="N12" i="1"/>
  <c r="M13" i="1"/>
  <c r="N13" i="1"/>
  <c r="M14" i="1"/>
  <c r="N14" i="1"/>
  <c r="M15" i="1"/>
  <c r="N15" i="1"/>
  <c r="M16" i="1"/>
  <c r="N16" i="1"/>
  <c r="M17" i="1"/>
  <c r="N17" i="1"/>
  <c r="M18" i="1"/>
  <c r="N18" i="1"/>
  <c r="N3" i="1"/>
  <c r="M3" i="1"/>
  <c r="W30" i="2"/>
  <c r="Y30" i="2" s="1"/>
  <c r="N29" i="2"/>
  <c r="N14" i="2"/>
  <c r="P13" i="2" s="1"/>
  <c r="E14" i="2"/>
  <c r="B9" i="6" l="1"/>
  <c r="F11" i="6"/>
  <c r="F15" i="6" s="1"/>
  <c r="E11" i="6"/>
  <c r="E15" i="6" s="1"/>
  <c r="E13" i="6"/>
  <c r="E17" i="6" s="1"/>
  <c r="G13" i="6"/>
  <c r="G17" i="6" s="1"/>
  <c r="D13" i="6"/>
  <c r="D17" i="6" s="1"/>
  <c r="H12" i="6"/>
  <c r="H16" i="6" s="1"/>
  <c r="G12" i="6"/>
  <c r="G16" i="6" s="1"/>
  <c r="F13" i="6"/>
  <c r="F17" i="6" s="1"/>
  <c r="D11" i="6"/>
  <c r="D15" i="6" s="1"/>
  <c r="I12" i="6"/>
  <c r="I16" i="6" s="1"/>
  <c r="I11" i="6"/>
  <c r="I15" i="6" s="1"/>
  <c r="H11" i="6"/>
  <c r="H15" i="6" s="1"/>
  <c r="G11" i="6"/>
  <c r="G15" i="6" s="1"/>
  <c r="F12" i="6"/>
  <c r="F16" i="6" s="1"/>
  <c r="M9" i="6"/>
  <c r="I13" i="6"/>
  <c r="I17" i="6" s="1"/>
  <c r="E12" i="6"/>
  <c r="E16" i="6" s="1"/>
  <c r="H13" i="6"/>
  <c r="H17" i="6" s="1"/>
  <c r="D12" i="6"/>
  <c r="D16" i="6" s="1"/>
  <c r="O8" i="2"/>
  <c r="X20" i="2"/>
  <c r="X21" i="2"/>
  <c r="X25" i="2"/>
  <c r="X26" i="2"/>
  <c r="Y20" i="2"/>
  <c r="Y25" i="2"/>
  <c r="Y21" i="2"/>
  <c r="Y26" i="2"/>
  <c r="X22" i="2"/>
  <c r="X28" i="2"/>
  <c r="Y22" i="2"/>
  <c r="Y28" i="2"/>
  <c r="X18" i="2"/>
  <c r="X24" i="2"/>
  <c r="Y18" i="2"/>
  <c r="Y24" i="2"/>
  <c r="X29" i="2"/>
  <c r="O11" i="2"/>
  <c r="Y29" i="2"/>
  <c r="O5" i="2"/>
  <c r="O6" i="2"/>
  <c r="P8" i="2"/>
  <c r="P5" i="2"/>
  <c r="P12" i="2"/>
  <c r="P11" i="2"/>
  <c r="O12" i="2"/>
  <c r="P9" i="2"/>
  <c r="P14" i="2"/>
  <c r="O7" i="2"/>
  <c r="O10" i="2"/>
  <c r="O13" i="2"/>
  <c r="X19" i="2"/>
  <c r="X23" i="2"/>
  <c r="X27" i="2"/>
  <c r="X30" i="2"/>
  <c r="AA30" i="2" s="1"/>
  <c r="O9" i="2"/>
  <c r="O14" i="2"/>
  <c r="P6" i="2"/>
  <c r="P7" i="2"/>
  <c r="P10" i="2"/>
  <c r="Y19" i="2"/>
  <c r="Y23" i="2"/>
  <c r="Y27" i="2"/>
  <c r="Z29" i="2" l="1"/>
  <c r="AA29" i="2"/>
  <c r="AA26" i="2"/>
  <c r="Z26" i="2"/>
  <c r="AA25" i="2"/>
  <c r="Z25" i="2"/>
  <c r="AA24" i="2"/>
  <c r="Z24" i="2"/>
  <c r="AA21" i="2"/>
  <c r="Z21" i="2"/>
  <c r="AA18" i="2"/>
  <c r="Z18" i="2"/>
  <c r="AA20" i="2"/>
  <c r="Z20" i="2"/>
  <c r="AA27" i="2"/>
  <c r="Z27" i="2"/>
  <c r="AA28" i="2"/>
  <c r="Z28" i="2"/>
  <c r="AA23" i="2"/>
  <c r="Z23" i="2"/>
  <c r="AA22" i="2"/>
  <c r="Z22" i="2"/>
  <c r="AA19" i="2"/>
  <c r="Z19" i="2"/>
  <c r="AF30" i="1"/>
  <c r="AG23" i="1" s="1"/>
  <c r="AH27" i="1"/>
  <c r="AH29" i="1"/>
  <c r="AG30" i="1"/>
  <c r="AH30" i="1"/>
  <c r="AG21" i="1"/>
  <c r="AB22" i="1"/>
  <c r="AB23" i="1" s="1"/>
  <c r="AB24" i="1" s="1"/>
  <c r="AB25" i="1" s="1"/>
  <c r="AB26" i="1" s="1"/>
  <c r="AB27" i="1" s="1"/>
  <c r="AB28" i="1" s="1"/>
  <c r="AB29" i="1" s="1"/>
  <c r="AC21" i="1"/>
  <c r="AC22" i="1" s="1"/>
  <c r="AC23" i="1" s="1"/>
  <c r="AC24" i="1" s="1"/>
  <c r="AC25" i="1" s="1"/>
  <c r="AC26" i="1" s="1"/>
  <c r="AC27" i="1" s="1"/>
  <c r="AC28" i="1" s="1"/>
  <c r="AC29" i="1" s="1"/>
  <c r="V22" i="1"/>
  <c r="W22" i="1"/>
  <c r="V23" i="1"/>
  <c r="W23" i="1"/>
  <c r="V24" i="1"/>
  <c r="W24" i="1"/>
  <c r="V25" i="1"/>
  <c r="W25" i="1"/>
  <c r="V26" i="1"/>
  <c r="W26" i="1"/>
  <c r="V27" i="1"/>
  <c r="W27" i="1"/>
  <c r="V28" i="1"/>
  <c r="W28" i="1"/>
  <c r="V29" i="1"/>
  <c r="W29" i="1"/>
  <c r="V30" i="1"/>
  <c r="W30" i="1"/>
  <c r="W21" i="1"/>
  <c r="V21" i="1"/>
  <c r="Q22" i="1"/>
  <c r="Q23" i="1" s="1"/>
  <c r="Q24" i="1" s="1"/>
  <c r="Q25" i="1" s="1"/>
  <c r="Q26" i="1" s="1"/>
  <c r="Q27" i="1" s="1"/>
  <c r="Q28" i="1" s="1"/>
  <c r="Q29" i="1" s="1"/>
  <c r="R21" i="1"/>
  <c r="R22" i="1" s="1"/>
  <c r="R23" i="1" s="1"/>
  <c r="R24" i="1" s="1"/>
  <c r="R25" i="1" s="1"/>
  <c r="R26" i="1" s="1"/>
  <c r="R27" i="1" s="1"/>
  <c r="R28" i="1" s="1"/>
  <c r="R29" i="1" s="1"/>
  <c r="H21" i="1"/>
  <c r="I21" i="1"/>
  <c r="H22" i="1"/>
  <c r="I22" i="1"/>
  <c r="H23" i="1"/>
  <c r="I23" i="1"/>
  <c r="H24" i="1"/>
  <c r="I24" i="1"/>
  <c r="H25" i="1"/>
  <c r="I25" i="1"/>
  <c r="H26" i="1"/>
  <c r="I26" i="1"/>
  <c r="AG4" i="1"/>
  <c r="AH4" i="1"/>
  <c r="AG5" i="1"/>
  <c r="AH5" i="1"/>
  <c r="AG6" i="1"/>
  <c r="AH6" i="1"/>
  <c r="AG7" i="1"/>
  <c r="AH7" i="1"/>
  <c r="AG8" i="1"/>
  <c r="AH8" i="1"/>
  <c r="AG9" i="1"/>
  <c r="AH9" i="1"/>
  <c r="AG10" i="1"/>
  <c r="AH10" i="1"/>
  <c r="AG11" i="1"/>
  <c r="AH11" i="1"/>
  <c r="AG12" i="1"/>
  <c r="AH12" i="1"/>
  <c r="AG13" i="1"/>
  <c r="AH13" i="1"/>
  <c r="AG14" i="1"/>
  <c r="AH14" i="1"/>
  <c r="AG15" i="1"/>
  <c r="AH15" i="1"/>
  <c r="AG16" i="1"/>
  <c r="AH16" i="1"/>
  <c r="AG17" i="1"/>
  <c r="AH17" i="1"/>
  <c r="AG18" i="1"/>
  <c r="AH18" i="1"/>
  <c r="AH3" i="1"/>
  <c r="AG3" i="1"/>
  <c r="AB4" i="1"/>
  <c r="AB5" i="1" s="1"/>
  <c r="AB6" i="1" s="1"/>
  <c r="AB7" i="1" s="1"/>
  <c r="AB8" i="1" s="1"/>
  <c r="AB9" i="1" s="1"/>
  <c r="AB10" i="1" s="1"/>
  <c r="AB11" i="1" s="1"/>
  <c r="AB12" i="1" s="1"/>
  <c r="AB13" i="1" s="1"/>
  <c r="AB14" i="1" s="1"/>
  <c r="AB15" i="1" s="1"/>
  <c r="AB16" i="1" s="1"/>
  <c r="AB17" i="1" s="1"/>
  <c r="AC3" i="1"/>
  <c r="AC4" i="1" s="1"/>
  <c r="AC5" i="1" s="1"/>
  <c r="AC6" i="1" s="1"/>
  <c r="AC7" i="1" s="1"/>
  <c r="AC8" i="1" s="1"/>
  <c r="AC9" i="1" s="1"/>
  <c r="AC10" i="1" s="1"/>
  <c r="AC11" i="1" s="1"/>
  <c r="AC12" i="1" s="1"/>
  <c r="AC13" i="1" s="1"/>
  <c r="AC14" i="1" s="1"/>
  <c r="AC15" i="1" s="1"/>
  <c r="AC16" i="1" s="1"/>
  <c r="AC17" i="1" s="1"/>
  <c r="U18" i="1"/>
  <c r="V8" i="1" s="1"/>
  <c r="Q4" i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R3" i="1"/>
  <c r="R4" i="1" s="1"/>
  <c r="R5" i="1" s="1"/>
  <c r="R6" i="1" s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I28" i="1"/>
  <c r="H28" i="1"/>
  <c r="I27" i="1"/>
  <c r="H27" i="1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I3" i="1"/>
  <c r="H3" i="1"/>
  <c r="D3" i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AH26" i="1" l="1"/>
  <c r="AH24" i="1"/>
  <c r="AG24" i="1"/>
  <c r="AG26" i="1"/>
  <c r="AH25" i="1"/>
  <c r="AG25" i="1"/>
  <c r="AG29" i="1"/>
  <c r="AH23" i="1"/>
  <c r="AH28" i="1"/>
  <c r="AH22" i="1"/>
  <c r="AG28" i="1"/>
  <c r="AG22" i="1"/>
  <c r="J28" i="1"/>
  <c r="AH21" i="1"/>
  <c r="AG27" i="1"/>
  <c r="V18" i="1"/>
  <c r="V6" i="1"/>
  <c r="W6" i="1"/>
  <c r="W11" i="1"/>
  <c r="W15" i="1"/>
  <c r="W7" i="1"/>
  <c r="V10" i="1"/>
  <c r="V14" i="1"/>
  <c r="V16" i="1"/>
  <c r="V12" i="1"/>
  <c r="V4" i="1"/>
  <c r="V3" i="1"/>
  <c r="W3" i="1"/>
  <c r="W18" i="1"/>
  <c r="V15" i="1"/>
  <c r="V7" i="1"/>
  <c r="W10" i="1"/>
  <c r="W17" i="1"/>
  <c r="W13" i="1"/>
  <c r="W9" i="1"/>
  <c r="W5" i="1"/>
  <c r="V11" i="1"/>
  <c r="W14" i="1"/>
  <c r="V17" i="1"/>
  <c r="V13" i="1"/>
  <c r="V9" i="1"/>
  <c r="V5" i="1"/>
  <c r="W16" i="1"/>
  <c r="W12" i="1"/>
  <c r="W8" i="1"/>
  <c r="W4" i="1"/>
  <c r="J18" i="1"/>
  <c r="L22" i="1" l="1"/>
  <c r="L26" i="1"/>
  <c r="L27" i="1"/>
  <c r="L21" i="1"/>
  <c r="K26" i="1"/>
  <c r="K25" i="1"/>
  <c r="L25" i="1"/>
  <c r="K21" i="1"/>
  <c r="K22" i="1"/>
  <c r="K24" i="1"/>
  <c r="K23" i="1"/>
  <c r="K28" i="1"/>
  <c r="L24" i="1"/>
  <c r="K27" i="1"/>
  <c r="L23" i="1"/>
  <c r="L28" i="1"/>
  <c r="L18" i="1"/>
  <c r="L6" i="1"/>
  <c r="L16" i="1"/>
  <c r="K4" i="1"/>
  <c r="K15" i="1"/>
  <c r="K18" i="1"/>
  <c r="K8" i="1"/>
  <c r="K3" i="1"/>
  <c r="L8" i="1"/>
  <c r="L5" i="1"/>
  <c r="K17" i="1"/>
  <c r="K16" i="1"/>
  <c r="L3" i="1"/>
  <c r="L12" i="1"/>
  <c r="L9" i="1"/>
  <c r="K12" i="1"/>
  <c r="K10" i="1"/>
  <c r="L15" i="1"/>
  <c r="L13" i="1"/>
  <c r="L11" i="1"/>
  <c r="L17" i="1"/>
  <c r="K6" i="1"/>
  <c r="K5" i="1"/>
  <c r="L7" i="1"/>
  <c r="K14" i="1"/>
  <c r="L10" i="1"/>
  <c r="K9" i="1"/>
  <c r="K7" i="1"/>
  <c r="L14" i="1"/>
  <c r="L4" i="1"/>
  <c r="K13" i="1"/>
  <c r="K11" i="1"/>
  <c r="E31" i="3" l="1"/>
  <c r="F31" i="3" s="1"/>
  <c r="E30" i="3"/>
  <c r="F30" i="3" s="1"/>
  <c r="E29" i="3"/>
  <c r="F29" i="3" s="1"/>
  <c r="E28" i="3"/>
  <c r="F28" i="3" s="1"/>
  <c r="E27" i="3"/>
  <c r="F27" i="3" s="1"/>
  <c r="E26" i="3"/>
  <c r="F26" i="3" s="1"/>
  <c r="E25" i="3"/>
  <c r="F25" i="3" s="1"/>
  <c r="E24" i="3"/>
  <c r="F24" i="3" s="1"/>
  <c r="E23" i="3"/>
  <c r="F23" i="3" s="1"/>
  <c r="E22" i="3"/>
  <c r="F22" i="3" s="1"/>
  <c r="E21" i="3"/>
  <c r="F21" i="3" s="1"/>
  <c r="F20" i="3"/>
  <c r="E20" i="3"/>
  <c r="E19" i="3"/>
  <c r="F19" i="3" s="1"/>
  <c r="E18" i="3"/>
  <c r="F18" i="3" s="1"/>
  <c r="E17" i="3"/>
  <c r="F17" i="3" s="1"/>
  <c r="E16" i="3"/>
  <c r="F16" i="3" s="1"/>
  <c r="F15" i="3"/>
  <c r="E15" i="3"/>
  <c r="E14" i="3"/>
  <c r="F14" i="3" s="1"/>
  <c r="E13" i="3"/>
  <c r="F13" i="3" s="1"/>
  <c r="F12" i="3"/>
  <c r="E12" i="3"/>
  <c r="E11" i="3"/>
  <c r="F11" i="3" s="1"/>
  <c r="E10" i="3"/>
  <c r="F10" i="3" s="1"/>
  <c r="E9" i="3"/>
  <c r="F9" i="3" s="1"/>
  <c r="E8" i="3"/>
  <c r="F8" i="3" s="1"/>
  <c r="O32" i="4"/>
  <c r="P32" i="4" s="1"/>
  <c r="O33" i="4"/>
  <c r="P33" i="4" s="1"/>
  <c r="O34" i="4"/>
  <c r="P34" i="4" s="1"/>
  <c r="O35" i="4"/>
  <c r="O36" i="4"/>
  <c r="O37" i="4"/>
  <c r="P37" i="4" s="1"/>
  <c r="O38" i="4"/>
  <c r="P38" i="4" s="1"/>
  <c r="O39" i="4"/>
  <c r="P39" i="4" s="1"/>
  <c r="O40" i="4"/>
  <c r="P40" i="4" s="1"/>
  <c r="O41" i="4"/>
  <c r="P41" i="4" s="1"/>
  <c r="O42" i="4"/>
  <c r="O43" i="4"/>
  <c r="P43" i="4" s="1"/>
  <c r="O44" i="4"/>
  <c r="P44" i="4" s="1"/>
  <c r="O45" i="4"/>
  <c r="O46" i="4"/>
  <c r="P46" i="4" s="1"/>
  <c r="O47" i="4"/>
  <c r="P47" i="4" s="1"/>
  <c r="U26" i="4"/>
  <c r="U25" i="4"/>
  <c r="U24" i="4"/>
  <c r="U23" i="4"/>
  <c r="U22" i="4"/>
  <c r="U21" i="4"/>
  <c r="U20" i="4"/>
  <c r="U19" i="4"/>
  <c r="U18" i="4"/>
  <c r="U17" i="4"/>
  <c r="U16" i="4"/>
  <c r="U15" i="4"/>
  <c r="U14" i="4"/>
  <c r="U13" i="4"/>
  <c r="U12" i="4"/>
  <c r="U11" i="4"/>
  <c r="O26" i="4"/>
  <c r="O25" i="4"/>
  <c r="P45" i="4"/>
  <c r="O24" i="4"/>
  <c r="O23" i="4"/>
  <c r="O22" i="4"/>
  <c r="P42" i="4"/>
  <c r="O21" i="4"/>
  <c r="O20" i="4"/>
  <c r="O19" i="4"/>
  <c r="O18" i="4"/>
  <c r="O17" i="4"/>
  <c r="O16" i="4"/>
  <c r="P36" i="4"/>
  <c r="O15" i="4"/>
  <c r="P35" i="4"/>
  <c r="O14" i="4"/>
  <c r="O13" i="4"/>
  <c r="O12" i="4"/>
  <c r="O11" i="4"/>
  <c r="D40" i="4"/>
  <c r="E40" i="4" s="1"/>
  <c r="D39" i="4"/>
  <c r="E39" i="4" s="1"/>
  <c r="D38" i="4"/>
  <c r="E38" i="4" s="1"/>
  <c r="D37" i="4"/>
  <c r="E37" i="4" s="1"/>
  <c r="D36" i="4"/>
  <c r="E36" i="4" s="1"/>
  <c r="D35" i="4"/>
  <c r="E35" i="4" s="1"/>
  <c r="D34" i="4"/>
  <c r="E34" i="4" s="1"/>
  <c r="D33" i="4"/>
  <c r="E33" i="4" s="1"/>
  <c r="D32" i="4"/>
  <c r="E32" i="4" s="1"/>
  <c r="D29" i="4"/>
  <c r="D28" i="4"/>
  <c r="D27" i="4"/>
  <c r="D26" i="4"/>
  <c r="D25" i="4"/>
  <c r="D24" i="4"/>
  <c r="D23" i="4"/>
  <c r="D22" i="4"/>
  <c r="D21" i="4"/>
  <c r="D18" i="4"/>
  <c r="D17" i="4"/>
  <c r="D16" i="4"/>
  <c r="D15" i="4"/>
  <c r="D14" i="4"/>
  <c r="D13" i="4"/>
  <c r="D12" i="4"/>
  <c r="D11" i="4"/>
  <c r="D10" i="4"/>
  <c r="D14" i="5"/>
  <c r="F14" i="5" s="1"/>
  <c r="D13" i="5"/>
  <c r="D12" i="5"/>
  <c r="D11" i="5"/>
  <c r="D10" i="5"/>
  <c r="D9" i="5"/>
  <c r="D8" i="5"/>
  <c r="D7" i="5"/>
  <c r="F7" i="5" s="1"/>
  <c r="D6" i="5"/>
  <c r="F6" i="5" s="1"/>
  <c r="D5" i="5"/>
  <c r="D4" i="5"/>
  <c r="D3" i="5"/>
  <c r="E3" i="5" s="1"/>
  <c r="Q32" i="4" l="1"/>
  <c r="R43" i="4" s="1"/>
  <c r="F32" i="4"/>
  <c r="G40" i="4" s="1"/>
  <c r="F9" i="5"/>
  <c r="F10" i="5"/>
  <c r="F4" i="5"/>
  <c r="F8" i="5"/>
  <c r="F12" i="5"/>
  <c r="F11" i="5"/>
  <c r="F5" i="5"/>
  <c r="F13" i="5"/>
  <c r="F3" i="5"/>
  <c r="G39" i="4" l="1"/>
  <c r="G37" i="4"/>
  <c r="G36" i="4"/>
  <c r="G32" i="4"/>
  <c r="G35" i="4"/>
  <c r="G38" i="4"/>
  <c r="G33" i="4"/>
  <c r="G34" i="4"/>
  <c r="R46" i="4"/>
  <c r="R44" i="4"/>
  <c r="R42" i="4"/>
  <c r="R36" i="4"/>
  <c r="R37" i="4"/>
  <c r="R32" i="4"/>
  <c r="R45" i="4"/>
  <c r="R35" i="4"/>
  <c r="R38" i="4"/>
  <c r="R34" i="4"/>
  <c r="R41" i="4"/>
  <c r="R40" i="4"/>
  <c r="R33" i="4"/>
  <c r="R39" i="4"/>
  <c r="R47" i="4"/>
</calcChain>
</file>

<file path=xl/sharedStrings.xml><?xml version="1.0" encoding="utf-8"?>
<sst xmlns="http://schemas.openxmlformats.org/spreadsheetml/2006/main" count="287" uniqueCount="116">
  <si>
    <t>Conc. (M)</t>
  </si>
  <si>
    <t>RFU</t>
  </si>
  <si>
    <t>c-Jun-Chem-CLIP</t>
  </si>
  <si>
    <t>control-Chem-CLIP</t>
  </si>
  <si>
    <t>LEFT PANEL</t>
  </si>
  <si>
    <t>RIGHT PANEL</t>
  </si>
  <si>
    <t>c-Jun-binder</t>
  </si>
  <si>
    <t>c-Jun-binder (uM)</t>
  </si>
  <si>
    <t>Rnase L</t>
  </si>
  <si>
    <t>Compound</t>
  </si>
  <si>
    <t>0</t>
  </si>
  <si>
    <t>RNase A</t>
  </si>
  <si>
    <t>-</t>
  </si>
  <si>
    <t>+</t>
  </si>
  <si>
    <t>Untreated-1</t>
  </si>
  <si>
    <t>Untreated-2</t>
  </si>
  <si>
    <t>Untreated-3</t>
  </si>
  <si>
    <r>
      <t xml:space="preserve">c-Jun-binder-0.02 </t>
    </r>
    <r>
      <rPr>
        <sz val="11"/>
        <color theme="1"/>
        <rFont val="Calibri"/>
        <family val="2"/>
      </rPr>
      <t>µM</t>
    </r>
    <r>
      <rPr>
        <sz val="11"/>
        <color theme="1"/>
        <rFont val="Calibri"/>
        <family val="2"/>
        <scheme val="minor"/>
      </rPr>
      <t>-1</t>
    </r>
  </si>
  <si>
    <t>c-Jun-binder-0.02 µM-2</t>
  </si>
  <si>
    <t>c-Jun-binder-0.02 µM-3</t>
  </si>
  <si>
    <t>c-Jun-binder-0.2 µM-1</t>
  </si>
  <si>
    <t>c-Jun-binder-0.2 µM-2</t>
  </si>
  <si>
    <t>c-Jun-binder-0.2 µM-3</t>
  </si>
  <si>
    <t>c-Jun-binder-2 µM-1</t>
  </si>
  <si>
    <t>c-Jun-binder-2 µM-2</t>
  </si>
  <si>
    <t>c-Jun-binder-2 µM-3</t>
  </si>
  <si>
    <t>c-Jun</t>
  </si>
  <si>
    <r>
      <rPr>
        <sz val="11"/>
        <color theme="1"/>
        <rFont val="Calibri"/>
        <family val="2"/>
      </rPr>
      <t>β-</t>
    </r>
    <r>
      <rPr>
        <sz val="11"/>
        <color theme="1"/>
        <rFont val="Calibri"/>
        <family val="2"/>
        <scheme val="minor"/>
      </rPr>
      <t>actin</t>
    </r>
  </si>
  <si>
    <t>Luminescence intensity</t>
  </si>
  <si>
    <t>c-Jun/β-actin</t>
  </si>
  <si>
    <t>Average of untreated</t>
  </si>
  <si>
    <t>Normalized to untreated</t>
  </si>
  <si>
    <t>Before pulldown</t>
  </si>
  <si>
    <t>Ct GAPDH</t>
  </si>
  <si>
    <t>Ct c-Jun</t>
  </si>
  <si>
    <t>∆Ct</t>
  </si>
  <si>
    <t>c-Jun-Chem-CLIP-1</t>
  </si>
  <si>
    <t>c-Jun-Chem-CLIP-2</t>
  </si>
  <si>
    <t>c-Jun-Chem-CLIP-3</t>
  </si>
  <si>
    <t>Ctr-Chem-CLIP-1</t>
  </si>
  <si>
    <t>Ctr-Chem-CLIP-2</t>
  </si>
  <si>
    <t>Ctr-Chem-CLIP-3</t>
  </si>
  <si>
    <t>After pulldown</t>
  </si>
  <si>
    <t>∆Ct before pulldown</t>
  </si>
  <si>
    <t>∆Ct after pulldown</t>
  </si>
  <si>
    <r>
      <t>2^-</t>
    </r>
    <r>
      <rPr>
        <sz val="10"/>
        <rFont val="Calibri"/>
        <family val="2"/>
      </rPr>
      <t>∆∆</t>
    </r>
    <r>
      <rPr>
        <sz val="10"/>
        <rFont val="Arial"/>
        <family val="2"/>
      </rPr>
      <t>Ct</t>
    </r>
  </si>
  <si>
    <t>Untreated-4</t>
  </si>
  <si>
    <r>
      <t xml:space="preserve">c-Jun-Chem-CLIP 2 </t>
    </r>
    <r>
      <rPr>
        <sz val="11"/>
        <color theme="1"/>
        <rFont val="Calibri"/>
        <family val="2"/>
      </rPr>
      <t>µM-1</t>
    </r>
  </si>
  <si>
    <r>
      <t xml:space="preserve">c-Jun-Chem-CLIP 2 </t>
    </r>
    <r>
      <rPr>
        <sz val="11"/>
        <color theme="1"/>
        <rFont val="Calibri"/>
        <family val="2"/>
      </rPr>
      <t>µM-2</t>
    </r>
    <r>
      <rPr>
        <sz val="11"/>
        <color theme="1"/>
        <rFont val="Calibri"/>
        <family val="2"/>
        <scheme val="minor"/>
      </rPr>
      <t/>
    </r>
  </si>
  <si>
    <r>
      <t xml:space="preserve">c-Jun-Chem-CLIP 2 </t>
    </r>
    <r>
      <rPr>
        <sz val="11"/>
        <color theme="1"/>
        <rFont val="Calibri"/>
        <family val="2"/>
      </rPr>
      <t>µM-3</t>
    </r>
    <r>
      <rPr>
        <sz val="11"/>
        <color theme="1"/>
        <rFont val="Calibri"/>
        <family val="2"/>
        <scheme val="minor"/>
      </rPr>
      <t/>
    </r>
  </si>
  <si>
    <r>
      <t xml:space="preserve">c-Jun-Chem-CLIP 2 </t>
    </r>
    <r>
      <rPr>
        <sz val="11"/>
        <color theme="1"/>
        <rFont val="Calibri"/>
        <family val="2"/>
      </rPr>
      <t>µM-4</t>
    </r>
    <r>
      <rPr>
        <sz val="11"/>
        <color theme="1"/>
        <rFont val="Calibri"/>
        <family val="2"/>
        <scheme val="minor"/>
      </rPr>
      <t/>
    </r>
  </si>
  <si>
    <r>
      <t xml:space="preserve">c-Jun-Chem-CLIP 2 </t>
    </r>
    <r>
      <rPr>
        <sz val="11"/>
        <color theme="1"/>
        <rFont val="Calibri"/>
        <family val="2"/>
      </rPr>
      <t>µM + binder 2 µM-1</t>
    </r>
  </si>
  <si>
    <r>
      <t xml:space="preserve">c-Jun-Chem-CLIP 2 </t>
    </r>
    <r>
      <rPr>
        <sz val="11"/>
        <color theme="1"/>
        <rFont val="Calibri"/>
        <family val="2"/>
      </rPr>
      <t>µM + binder 2 µM-2</t>
    </r>
    <r>
      <rPr>
        <sz val="11"/>
        <color theme="1"/>
        <rFont val="Calibri"/>
        <family val="2"/>
        <scheme val="minor"/>
      </rPr>
      <t/>
    </r>
  </si>
  <si>
    <r>
      <t xml:space="preserve">c-Jun-Chem-CLIP 2 </t>
    </r>
    <r>
      <rPr>
        <sz val="11"/>
        <color theme="1"/>
        <rFont val="Calibri"/>
        <family val="2"/>
      </rPr>
      <t>µM + binder 2 µM-3</t>
    </r>
    <r>
      <rPr>
        <sz val="11"/>
        <color theme="1"/>
        <rFont val="Calibri"/>
        <family val="2"/>
        <scheme val="minor"/>
      </rPr>
      <t/>
    </r>
  </si>
  <si>
    <r>
      <t xml:space="preserve">c-Jun-Chem-CLIP 2 </t>
    </r>
    <r>
      <rPr>
        <sz val="11"/>
        <color theme="1"/>
        <rFont val="Calibri"/>
        <family val="2"/>
      </rPr>
      <t>µM + binder 2 µM-4</t>
    </r>
    <r>
      <rPr>
        <sz val="11"/>
        <color theme="1"/>
        <rFont val="Calibri"/>
        <family val="2"/>
        <scheme val="minor"/>
      </rPr>
      <t/>
    </r>
  </si>
  <si>
    <r>
      <t xml:space="preserve">c-Jun-Chem-CLIP 2 </t>
    </r>
    <r>
      <rPr>
        <sz val="11"/>
        <color theme="1"/>
        <rFont val="Calibri"/>
        <family val="2"/>
      </rPr>
      <t>µM + binder 5 µM-1</t>
    </r>
  </si>
  <si>
    <r>
      <t xml:space="preserve">c-Jun-Chem-CLIP 2 </t>
    </r>
    <r>
      <rPr>
        <sz val="11"/>
        <color theme="1"/>
        <rFont val="Calibri"/>
        <family val="2"/>
      </rPr>
      <t>µM + binder 5 µM-2</t>
    </r>
    <r>
      <rPr>
        <sz val="11"/>
        <color theme="1"/>
        <rFont val="Calibri"/>
        <family val="2"/>
        <scheme val="minor"/>
      </rPr>
      <t/>
    </r>
  </si>
  <si>
    <r>
      <t xml:space="preserve">c-Jun-Chem-CLIP 2 </t>
    </r>
    <r>
      <rPr>
        <sz val="11"/>
        <color theme="1"/>
        <rFont val="Calibri"/>
        <family val="2"/>
      </rPr>
      <t>µM + binder 5 µM-3</t>
    </r>
    <r>
      <rPr>
        <sz val="11"/>
        <color theme="1"/>
        <rFont val="Calibri"/>
        <family val="2"/>
        <scheme val="minor"/>
      </rPr>
      <t/>
    </r>
  </si>
  <si>
    <r>
      <t xml:space="preserve">c-Jun-Chem-CLIP 2 </t>
    </r>
    <r>
      <rPr>
        <sz val="11"/>
        <color theme="1"/>
        <rFont val="Calibri"/>
        <family val="2"/>
      </rPr>
      <t>µM + binder 5 µM-4</t>
    </r>
    <r>
      <rPr>
        <sz val="11"/>
        <color theme="1"/>
        <rFont val="Calibri"/>
        <family val="2"/>
        <scheme val="minor"/>
      </rPr>
      <t/>
    </r>
  </si>
  <si>
    <r>
      <t>∆</t>
    </r>
    <r>
      <rPr>
        <sz val="10"/>
        <rFont val="Calibri"/>
        <family val="2"/>
      </rPr>
      <t>∆</t>
    </r>
    <r>
      <rPr>
        <sz val="10"/>
        <rFont val="Arial"/>
        <family val="2"/>
      </rPr>
      <t xml:space="preserve">Ct </t>
    </r>
  </si>
  <si>
    <t>#</t>
  </si>
  <si>
    <t>% pulldown</t>
  </si>
  <si>
    <t>radioactivity counts on beads (cpm)</t>
  </si>
  <si>
    <t>Total counts</t>
  </si>
  <si>
    <r>
      <t>Concentration (</t>
    </r>
    <r>
      <rPr>
        <sz val="11"/>
        <color theme="1"/>
        <rFont val="Calibri"/>
        <family val="2"/>
      </rPr>
      <t>µM)</t>
    </r>
  </si>
  <si>
    <t>c-Jun-Chem-CLIP-0-1</t>
  </si>
  <si>
    <t>c-Jun-Chem-CLIP-0.4-1</t>
  </si>
  <si>
    <t>c-Jun-Chem-CLIP-2-1</t>
  </si>
  <si>
    <t>c-Jun-Chem-CLIP-10-1</t>
  </si>
  <si>
    <t>c-Jun-Chem-CLIP-0-2</t>
  </si>
  <si>
    <t>c-Jun-Chem-CLIP-0.4-2</t>
  </si>
  <si>
    <t>c-Jun-Chem-CLIP-2-2</t>
  </si>
  <si>
    <t>c-Jun-Chem-CLIP-10-2</t>
  </si>
  <si>
    <t>c-Jun-Chem-CLIP-0-3</t>
  </si>
  <si>
    <t>c-Jun-Chem-CLIP-0.4-3</t>
  </si>
  <si>
    <t>c-Jun-Chem-CLIP-2-3</t>
  </si>
  <si>
    <t>c-Jun-Chem-CLIP-10-3</t>
  </si>
  <si>
    <t>Ctr-Chem-CLIP-0-1</t>
  </si>
  <si>
    <t>Ctr-Chem-CLIP-0.4-1</t>
  </si>
  <si>
    <t>Ctr-Chem-CLIP-2-1</t>
  </si>
  <si>
    <t>Ctr-Chem-CLIP-10-1</t>
  </si>
  <si>
    <t>Ctr-Chem-CLIP-0-2</t>
  </si>
  <si>
    <t>Ctr-Chem-CLIP-0.4-2</t>
  </si>
  <si>
    <t>Ctr-Chem-CLIP-2-2</t>
  </si>
  <si>
    <t>Ctr-Chem-CLIP-10-2</t>
  </si>
  <si>
    <t>Ctr-Chem-CLIP-0-3</t>
  </si>
  <si>
    <t>Ctr-Chem-CLIP-0.4-3</t>
  </si>
  <si>
    <t>Ctr-Chem-CLIP-2-3</t>
  </si>
  <si>
    <t>Ctr-Chem-CLIP-10-3</t>
  </si>
  <si>
    <t>Ctr-Chem-CLIP</t>
  </si>
  <si>
    <t>radioactivity counts on washing solvent (cpm)</t>
  </si>
  <si>
    <t>c-Jun-RiboTAC</t>
  </si>
  <si>
    <t>c-Jun-Ctr</t>
  </si>
  <si>
    <t xml:space="preserve">AU base pair </t>
  </si>
  <si>
    <t>A bulge</t>
  </si>
  <si>
    <t>Conc. uM</t>
  </si>
  <si>
    <t>Conc.M</t>
  </si>
  <si>
    <t>Average at conc. 0</t>
  </si>
  <si>
    <t>Average of conc. 0</t>
  </si>
  <si>
    <t>∆RFU (%)</t>
  </si>
  <si>
    <t>∆RFU  (%)</t>
  </si>
  <si>
    <t>AU base pair</t>
  </si>
  <si>
    <t>RNA + Cmpd 1</t>
  </si>
  <si>
    <t>RNA + Cmpd 2</t>
  </si>
  <si>
    <t>RNA + Cmpd 1 - Bckgnd</t>
  </si>
  <si>
    <t>RNA + Cmpd 2 - Bckgnd</t>
  </si>
  <si>
    <t>Average compound only Fluorescence - Bckgnd</t>
  </si>
  <si>
    <t>Average</t>
  </si>
  <si>
    <t>Standard Deviation</t>
  </si>
  <si>
    <t>RNase A - background (max change in signal)</t>
  </si>
  <si>
    <t>Subtract Background</t>
  </si>
  <si>
    <t>Normalize to Maximum Signal Achievable</t>
  </si>
  <si>
    <t>Color coded to the plot as they are in a different order in the raw data</t>
  </si>
  <si>
    <r>
      <rPr>
        <sz val="11"/>
        <color theme="1"/>
        <rFont val="Calibri"/>
        <family val="2"/>
      </rPr>
      <t>∆</t>
    </r>
    <r>
      <rPr>
        <sz val="11"/>
        <color theme="1"/>
        <rFont val="Calibri"/>
        <family val="2"/>
        <scheme val="minor"/>
      </rPr>
      <t xml:space="preserve"> RFU</t>
    </r>
  </si>
  <si>
    <t>WT c-JUN</t>
  </si>
  <si>
    <t>MUTANT c-JUN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</si>
</sst>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9" xfId="0" quotePrefix="1" applyBorder="1"/>
    <xf numFmtId="0" fontId="0" fillId="0" borderId="9" xfId="0" applyBorder="1"/>
    <xf numFmtId="0" fontId="0" fillId="0" borderId="0" xfId="0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0" xfId="0" applyFont="1" applyAlignment="1">
      <alignment horizontal="center" vertical="center" wrapText="1"/>
    </xf>
    <xf numFmtId="16" fontId="0" fillId="0" borderId="0" xfId="0" applyNumberFormat="1"/>
    <xf numFmtId="0" fontId="0" fillId="0" borderId="0" xfId="0" applyAlignment="1">
      <alignment vertical="center" wrapText="1"/>
    </xf>
    <xf numFmtId="0" fontId="13" fillId="0" borderId="0" xfId="0" applyFont="1"/>
    <xf numFmtId="0" fontId="1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J36"/>
  <sheetViews>
    <sheetView topLeftCell="M6" zoomScale="90" zoomScaleNormal="90" workbookViewId="0">
      <selection activeCell="AA32" sqref="A1:XFD1048576"/>
    </sheetView>
  </sheetViews>
  <sheetFormatPr baseColWidth="10" defaultColWidth="8.83203125" defaultRowHeight="15" x14ac:dyDescent="0.2"/>
  <cols>
    <col min="2" max="2" width="12.83203125" customWidth="1"/>
    <col min="4" max="4" width="11.6640625" bestFit="1" customWidth="1"/>
    <col min="7" max="7" width="11.1640625" customWidth="1"/>
  </cols>
  <sheetData>
    <row r="1" spans="2:36" x14ac:dyDescent="0.2">
      <c r="C1" s="32" t="s">
        <v>6</v>
      </c>
      <c r="D1" s="32"/>
      <c r="E1" s="32"/>
      <c r="F1" s="32"/>
      <c r="G1" s="32"/>
      <c r="H1" s="32"/>
      <c r="I1" s="32"/>
      <c r="J1" s="32"/>
      <c r="K1" s="32"/>
      <c r="L1" s="32"/>
      <c r="M1" s="18"/>
      <c r="N1" s="18"/>
      <c r="Q1" s="32" t="s">
        <v>91</v>
      </c>
      <c r="R1" s="32"/>
      <c r="S1" s="32"/>
      <c r="T1" s="32"/>
      <c r="U1" s="32"/>
      <c r="V1" s="32"/>
      <c r="W1" s="32"/>
      <c r="X1" s="18"/>
      <c r="Y1" s="18"/>
      <c r="AB1" s="32" t="s">
        <v>92</v>
      </c>
      <c r="AC1" s="32"/>
      <c r="AD1" s="32"/>
      <c r="AE1" s="32"/>
      <c r="AF1" s="32"/>
      <c r="AG1" s="32"/>
      <c r="AH1" s="32"/>
    </row>
    <row r="2" spans="2:36" s="30" customFormat="1" ht="80" x14ac:dyDescent="0.2">
      <c r="B2" s="15" t="s">
        <v>94</v>
      </c>
      <c r="C2" s="30" t="s">
        <v>95</v>
      </c>
      <c r="D2" s="30" t="s">
        <v>96</v>
      </c>
      <c r="E2" s="30" t="s">
        <v>102</v>
      </c>
      <c r="F2" s="30" t="s">
        <v>103</v>
      </c>
      <c r="G2" s="30" t="s">
        <v>106</v>
      </c>
      <c r="H2" s="30" t="s">
        <v>104</v>
      </c>
      <c r="I2" s="30" t="s">
        <v>105</v>
      </c>
      <c r="J2" s="30" t="s">
        <v>97</v>
      </c>
      <c r="K2" s="33" t="s">
        <v>113</v>
      </c>
      <c r="L2" s="33"/>
      <c r="M2" s="21" t="s">
        <v>107</v>
      </c>
      <c r="N2" s="21" t="s">
        <v>108</v>
      </c>
      <c r="P2" s="15" t="s">
        <v>94</v>
      </c>
      <c r="Q2" s="30" t="s">
        <v>95</v>
      </c>
      <c r="R2" s="30" t="s">
        <v>96</v>
      </c>
      <c r="S2" s="30">
        <v>1</v>
      </c>
      <c r="T2" s="30">
        <v>2</v>
      </c>
      <c r="U2" s="30" t="s">
        <v>97</v>
      </c>
      <c r="V2" s="33" t="s">
        <v>113</v>
      </c>
      <c r="W2" s="33"/>
      <c r="X2" s="21" t="s">
        <v>107</v>
      </c>
      <c r="Y2" s="21" t="s">
        <v>108</v>
      </c>
      <c r="AA2" s="15" t="s">
        <v>94</v>
      </c>
      <c r="AB2" s="30" t="s">
        <v>95</v>
      </c>
      <c r="AC2" s="30" t="s">
        <v>96</v>
      </c>
      <c r="AD2" s="30">
        <v>1</v>
      </c>
      <c r="AE2" s="30">
        <v>2</v>
      </c>
      <c r="AF2" s="30" t="s">
        <v>97</v>
      </c>
      <c r="AG2" s="33" t="s">
        <v>113</v>
      </c>
      <c r="AH2" s="33"/>
      <c r="AI2" s="21" t="s">
        <v>107</v>
      </c>
      <c r="AJ2" s="21" t="s">
        <v>108</v>
      </c>
    </row>
    <row r="3" spans="2:36" x14ac:dyDescent="0.2">
      <c r="B3">
        <v>1</v>
      </c>
      <c r="C3">
        <v>100</v>
      </c>
      <c r="D3">
        <f>C3*10^-6</f>
        <v>9.9999999999999991E-5</v>
      </c>
      <c r="E3">
        <v>266.46100000000001</v>
      </c>
      <c r="F3">
        <v>272.93099999999998</v>
      </c>
      <c r="G3">
        <v>387.98950000000002</v>
      </c>
      <c r="H3">
        <f>E3-$G3</f>
        <v>-121.52850000000001</v>
      </c>
      <c r="I3">
        <f>F3-$G3</f>
        <v>-115.05850000000004</v>
      </c>
      <c r="K3" s="1">
        <f>H3-$J$18</f>
        <v>-167.09899999999999</v>
      </c>
      <c r="L3" s="1">
        <f>I3-$J$18</f>
        <v>-160.62900000000002</v>
      </c>
      <c r="M3" s="1">
        <f>AVERAGE(K3:L3)</f>
        <v>-163.864</v>
      </c>
      <c r="N3" s="1">
        <f>STDEV(K3:L3)</f>
        <v>4.5749808742769416</v>
      </c>
      <c r="P3">
        <v>1</v>
      </c>
      <c r="Q3">
        <v>100</v>
      </c>
      <c r="R3">
        <f>Q3*10^-6</f>
        <v>9.9999999999999991E-5</v>
      </c>
      <c r="S3">
        <v>85.935500000000005</v>
      </c>
      <c r="T3">
        <v>106.47250000000001</v>
      </c>
      <c r="V3" s="1">
        <f>S3-$U$18</f>
        <v>-159.858</v>
      </c>
      <c r="W3" s="1">
        <f>T3-$U$18</f>
        <v>-139.32099999999997</v>
      </c>
      <c r="X3" s="1">
        <f>AVERAGE(V3:W3)</f>
        <v>-149.58949999999999</v>
      </c>
      <c r="Y3" s="1">
        <f>STDEV(V3:W3)</f>
        <v>14.521851965228151</v>
      </c>
      <c r="AA3">
        <v>1</v>
      </c>
      <c r="AB3">
        <v>100</v>
      </c>
      <c r="AC3">
        <f>AB3*10^-6</f>
        <v>9.9999999999999991E-5</v>
      </c>
      <c r="AD3">
        <v>28.502499999999998</v>
      </c>
      <c r="AE3">
        <v>30.232500000000002</v>
      </c>
      <c r="AG3" s="1">
        <f>AD3-$AF$18</f>
        <v>-114.96250000000001</v>
      </c>
      <c r="AH3" s="1">
        <f>AE3-$AF$18</f>
        <v>-113.2325</v>
      </c>
      <c r="AI3" s="1">
        <f>AVERAGE(AG3:AH3)</f>
        <v>-114.0975</v>
      </c>
      <c r="AJ3" s="1">
        <f>STDEV(AG3:AH3)</f>
        <v>1.22329473145273</v>
      </c>
    </row>
    <row r="4" spans="2:36" x14ac:dyDescent="0.2">
      <c r="B4">
        <v>2</v>
      </c>
      <c r="C4">
        <f>C3/2</f>
        <v>50</v>
      </c>
      <c r="D4">
        <f>D3/2</f>
        <v>4.9999999999999996E-5</v>
      </c>
      <c r="E4">
        <v>146.97300000000001</v>
      </c>
      <c r="F4">
        <v>148.614</v>
      </c>
      <c r="G4">
        <v>287.51800000000003</v>
      </c>
      <c r="H4">
        <f t="shared" ref="H4:H18" si="0">E4-$G4</f>
        <v>-140.54500000000002</v>
      </c>
      <c r="I4">
        <f t="shared" ref="I4:I18" si="1">F4-$G4</f>
        <v>-138.90400000000002</v>
      </c>
      <c r="K4" s="1">
        <f t="shared" ref="K4:K18" si="2">H4-$J$18</f>
        <v>-186.1155</v>
      </c>
      <c r="L4" s="1">
        <f t="shared" ref="L4:L18" si="3">I4-$J$18</f>
        <v>-184.47450000000003</v>
      </c>
      <c r="M4" s="1">
        <f t="shared" ref="M4:M18" si="4">AVERAGE(K4:L4)</f>
        <v>-185.29500000000002</v>
      </c>
      <c r="N4" s="1">
        <f t="shared" ref="N4:N18" si="5">STDEV(K4:L4)</f>
        <v>1.1603622279270982</v>
      </c>
      <c r="P4">
        <v>2</v>
      </c>
      <c r="Q4">
        <f>Q3/2</f>
        <v>50</v>
      </c>
      <c r="R4">
        <f>R3/2</f>
        <v>4.9999999999999996E-5</v>
      </c>
      <c r="S4">
        <v>102.85850000000001</v>
      </c>
      <c r="T4">
        <v>78.614500000000007</v>
      </c>
      <c r="V4" s="1">
        <f t="shared" ref="V4:V18" si="6">S4-$U$18</f>
        <v>-142.935</v>
      </c>
      <c r="W4" s="1">
        <f t="shared" ref="W4:W18" si="7">T4-$U$18</f>
        <v>-167.17899999999997</v>
      </c>
      <c r="X4" s="1">
        <f t="shared" ref="X4:X17" si="8">AVERAGE(V4:W4)</f>
        <v>-155.05699999999999</v>
      </c>
      <c r="Y4" s="1">
        <f t="shared" ref="Y4:Y18" si="9">STDEV(V4:W4)</f>
        <v>17.143096803086639</v>
      </c>
      <c r="AA4">
        <v>2</v>
      </c>
      <c r="AB4">
        <f>AB3/2</f>
        <v>50</v>
      </c>
      <c r="AC4">
        <f>AC3/2</f>
        <v>4.9999999999999996E-5</v>
      </c>
      <c r="AD4">
        <v>25.384499999999996</v>
      </c>
      <c r="AE4">
        <v>38.394500000000001</v>
      </c>
      <c r="AG4" s="1">
        <f t="shared" ref="AG4:AG18" si="10">AD4-$AF$18</f>
        <v>-118.0805</v>
      </c>
      <c r="AH4" s="1">
        <f t="shared" ref="AH4:AH18" si="11">AE4-$AF$18</f>
        <v>-105.07050000000001</v>
      </c>
      <c r="AI4" s="1">
        <f t="shared" ref="AI4:AI18" si="12">AVERAGE(AG4:AH4)</f>
        <v>-111.57550000000001</v>
      </c>
      <c r="AJ4" s="1">
        <f t="shared" ref="AJ4:AJ18" si="13">STDEV(AG4:AH4)</f>
        <v>9.1994592232369765</v>
      </c>
    </row>
    <row r="5" spans="2:36" x14ac:dyDescent="0.2">
      <c r="B5">
        <v>3</v>
      </c>
      <c r="C5">
        <f t="shared" ref="C5:D17" si="14">C4/2</f>
        <v>25</v>
      </c>
      <c r="D5">
        <f t="shared" si="14"/>
        <v>2.4999999999999998E-5</v>
      </c>
      <c r="E5">
        <v>100.67700000000001</v>
      </c>
      <c r="F5">
        <v>104.761</v>
      </c>
      <c r="G5">
        <v>204.49149999999997</v>
      </c>
      <c r="H5">
        <f t="shared" si="0"/>
        <v>-103.81449999999997</v>
      </c>
      <c r="I5">
        <f t="shared" si="1"/>
        <v>-99.730499999999978</v>
      </c>
      <c r="K5" s="1">
        <f t="shared" si="2"/>
        <v>-149.38499999999996</v>
      </c>
      <c r="L5" s="1">
        <f t="shared" si="3"/>
        <v>-145.30099999999999</v>
      </c>
      <c r="M5" s="1">
        <f t="shared" si="4"/>
        <v>-147.34299999999996</v>
      </c>
      <c r="N5" s="1">
        <f t="shared" si="5"/>
        <v>2.8878240943658424</v>
      </c>
      <c r="P5">
        <v>3</v>
      </c>
      <c r="Q5">
        <f t="shared" ref="Q5:R5" si="15">Q4/2</f>
        <v>25</v>
      </c>
      <c r="R5">
        <f t="shared" si="15"/>
        <v>2.4999999999999998E-5</v>
      </c>
      <c r="S5">
        <v>109.90900000000001</v>
      </c>
      <c r="T5">
        <v>102.52600000000001</v>
      </c>
      <c r="V5" s="1">
        <f t="shared" si="6"/>
        <v>-135.8845</v>
      </c>
      <c r="W5" s="1">
        <f t="shared" si="7"/>
        <v>-143.26749999999998</v>
      </c>
      <c r="X5" s="1">
        <f t="shared" si="8"/>
        <v>-139.57599999999999</v>
      </c>
      <c r="Y5" s="1">
        <f t="shared" si="9"/>
        <v>5.2205693655002676</v>
      </c>
      <c r="AA5">
        <v>3</v>
      </c>
      <c r="AB5">
        <f t="shared" ref="AB5:AC5" si="16">AB4/2</f>
        <v>25</v>
      </c>
      <c r="AC5">
        <f t="shared" si="16"/>
        <v>2.4999999999999998E-5</v>
      </c>
      <c r="AD5">
        <v>11.302999999999997</v>
      </c>
      <c r="AE5">
        <v>21.556999999999995</v>
      </c>
      <c r="AG5" s="1">
        <f t="shared" si="10"/>
        <v>-132.16200000000001</v>
      </c>
      <c r="AH5" s="1">
        <f t="shared" si="11"/>
        <v>-121.90800000000002</v>
      </c>
      <c r="AI5" s="1">
        <f t="shared" si="12"/>
        <v>-127.03500000000001</v>
      </c>
      <c r="AJ5" s="1">
        <f t="shared" si="13"/>
        <v>7.2506729342868521</v>
      </c>
    </row>
    <row r="6" spans="2:36" x14ac:dyDescent="0.2">
      <c r="B6">
        <v>4</v>
      </c>
      <c r="C6">
        <f t="shared" si="14"/>
        <v>12.5</v>
      </c>
      <c r="D6">
        <f t="shared" si="14"/>
        <v>1.2499999999999999E-5</v>
      </c>
      <c r="E6">
        <v>76.802999999999997</v>
      </c>
      <c r="F6">
        <v>75.754999999999995</v>
      </c>
      <c r="G6">
        <v>142.92700000000002</v>
      </c>
      <c r="H6">
        <f t="shared" si="0"/>
        <v>-66.124000000000024</v>
      </c>
      <c r="I6">
        <f t="shared" si="1"/>
        <v>-67.172000000000025</v>
      </c>
      <c r="K6" s="1">
        <f t="shared" si="2"/>
        <v>-111.69450000000002</v>
      </c>
      <c r="L6" s="1">
        <f t="shared" si="3"/>
        <v>-112.74250000000002</v>
      </c>
      <c r="M6" s="1">
        <f t="shared" si="4"/>
        <v>-112.21850000000002</v>
      </c>
      <c r="N6" s="1">
        <f t="shared" si="5"/>
        <v>0.74104790668350307</v>
      </c>
      <c r="P6">
        <v>4</v>
      </c>
      <c r="Q6">
        <f t="shared" ref="Q6:R6" si="17">Q5/2</f>
        <v>12.5</v>
      </c>
      <c r="R6">
        <f t="shared" si="17"/>
        <v>1.2499999999999999E-5</v>
      </c>
      <c r="S6">
        <v>75.330000000000013</v>
      </c>
      <c r="T6">
        <v>87.587000000000018</v>
      </c>
      <c r="V6" s="1">
        <f t="shared" si="6"/>
        <v>-170.46349999999998</v>
      </c>
      <c r="W6" s="1">
        <f t="shared" si="7"/>
        <v>-158.20649999999998</v>
      </c>
      <c r="X6" s="1">
        <f t="shared" si="8"/>
        <v>-164.33499999999998</v>
      </c>
      <c r="Y6" s="1">
        <f t="shared" si="9"/>
        <v>8.6670078170035154</v>
      </c>
      <c r="AA6">
        <v>4</v>
      </c>
      <c r="AB6">
        <f t="shared" ref="AB6:AC6" si="18">AB5/2</f>
        <v>12.5</v>
      </c>
      <c r="AC6">
        <f t="shared" si="18"/>
        <v>1.2499999999999999E-5</v>
      </c>
      <c r="AD6">
        <v>32.759499999999996</v>
      </c>
      <c r="AE6">
        <v>26.237499999999997</v>
      </c>
      <c r="AG6" s="1">
        <f t="shared" si="10"/>
        <v>-110.7055</v>
      </c>
      <c r="AH6" s="1">
        <f t="shared" si="11"/>
        <v>-117.22750000000001</v>
      </c>
      <c r="AI6" s="1">
        <f t="shared" si="12"/>
        <v>-113.9665</v>
      </c>
      <c r="AJ6" s="1">
        <f t="shared" si="13"/>
        <v>4.6117504268986673</v>
      </c>
    </row>
    <row r="7" spans="2:36" x14ac:dyDescent="0.2">
      <c r="B7">
        <v>5</v>
      </c>
      <c r="C7">
        <f t="shared" si="14"/>
        <v>6.25</v>
      </c>
      <c r="D7">
        <f t="shared" si="14"/>
        <v>6.2499999999999995E-6</v>
      </c>
      <c r="E7">
        <v>81.004000000000005</v>
      </c>
      <c r="F7">
        <v>75.016000000000005</v>
      </c>
      <c r="G7">
        <v>113.62950000000001</v>
      </c>
      <c r="H7">
        <f t="shared" si="0"/>
        <v>-32.625500000000002</v>
      </c>
      <c r="I7">
        <f t="shared" si="1"/>
        <v>-38.613500000000002</v>
      </c>
      <c r="K7" s="1">
        <f t="shared" si="2"/>
        <v>-78.195999999999998</v>
      </c>
      <c r="L7" s="1">
        <f t="shared" si="3"/>
        <v>-84.183999999999997</v>
      </c>
      <c r="M7" s="1">
        <f t="shared" si="4"/>
        <v>-81.19</v>
      </c>
      <c r="N7" s="1">
        <f t="shared" si="5"/>
        <v>4.2341554057450459</v>
      </c>
      <c r="P7">
        <v>5</v>
      </c>
      <c r="Q7">
        <f t="shared" ref="Q7:R7" si="19">Q6/2</f>
        <v>6.25</v>
      </c>
      <c r="R7">
        <f t="shared" si="19"/>
        <v>6.2499999999999995E-6</v>
      </c>
      <c r="S7">
        <v>144.46</v>
      </c>
      <c r="T7">
        <v>149.13999999999999</v>
      </c>
      <c r="V7" s="1">
        <f t="shared" si="6"/>
        <v>-101.33349999999999</v>
      </c>
      <c r="W7" s="1">
        <f t="shared" si="7"/>
        <v>-96.653500000000008</v>
      </c>
      <c r="X7" s="1">
        <f t="shared" si="8"/>
        <v>-98.993499999999997</v>
      </c>
      <c r="Y7" s="1">
        <f t="shared" si="9"/>
        <v>3.3092597359530269</v>
      </c>
      <c r="AA7">
        <v>5</v>
      </c>
      <c r="AB7">
        <f t="shared" ref="AB7:AC7" si="20">AB6/2</f>
        <v>6.25</v>
      </c>
      <c r="AC7">
        <f t="shared" si="20"/>
        <v>6.2499999999999995E-6</v>
      </c>
      <c r="AD7">
        <v>63.316500000000005</v>
      </c>
      <c r="AE7">
        <v>67.078499999999991</v>
      </c>
      <c r="AG7" s="1">
        <f t="shared" si="10"/>
        <v>-80.148499999999999</v>
      </c>
      <c r="AH7" s="1">
        <f t="shared" si="11"/>
        <v>-76.386500000000012</v>
      </c>
      <c r="AI7" s="1">
        <f t="shared" si="12"/>
        <v>-78.267500000000013</v>
      </c>
      <c r="AJ7" s="1">
        <f t="shared" si="13"/>
        <v>2.660135710823782</v>
      </c>
    </row>
    <row r="8" spans="2:36" x14ac:dyDescent="0.2">
      <c r="B8">
        <v>6</v>
      </c>
      <c r="C8">
        <f t="shared" si="14"/>
        <v>3.125</v>
      </c>
      <c r="D8">
        <f t="shared" si="14"/>
        <v>3.1249999999999997E-6</v>
      </c>
      <c r="E8">
        <v>87.822000000000003</v>
      </c>
      <c r="F8">
        <v>96.278000000000006</v>
      </c>
      <c r="G8">
        <v>95.079499999999996</v>
      </c>
      <c r="H8">
        <f t="shared" si="0"/>
        <v>-7.2574999999999932</v>
      </c>
      <c r="I8">
        <f t="shared" si="1"/>
        <v>1.1985000000000099</v>
      </c>
      <c r="K8" s="1">
        <f t="shared" si="2"/>
        <v>-52.827999999999989</v>
      </c>
      <c r="L8" s="1">
        <f t="shared" si="3"/>
        <v>-44.371999999999986</v>
      </c>
      <c r="M8" s="1">
        <f t="shared" si="4"/>
        <v>-48.599999999999987</v>
      </c>
      <c r="N8" s="1">
        <f t="shared" si="5"/>
        <v>5.979294941713448</v>
      </c>
      <c r="P8">
        <v>6</v>
      </c>
      <c r="Q8">
        <f t="shared" ref="Q8:R8" si="21">Q7/2</f>
        <v>3.125</v>
      </c>
      <c r="R8">
        <f t="shared" si="21"/>
        <v>3.1249999999999997E-6</v>
      </c>
      <c r="S8">
        <v>156.32150000000001</v>
      </c>
      <c r="T8">
        <v>148.93650000000002</v>
      </c>
      <c r="V8" s="1">
        <f t="shared" si="6"/>
        <v>-89.47199999999998</v>
      </c>
      <c r="W8" s="1">
        <f t="shared" si="7"/>
        <v>-96.856999999999971</v>
      </c>
      <c r="X8" s="1">
        <f t="shared" si="8"/>
        <v>-93.164499999999975</v>
      </c>
      <c r="Y8" s="1">
        <f t="shared" si="9"/>
        <v>5.2219835790626474</v>
      </c>
      <c r="AA8">
        <v>6</v>
      </c>
      <c r="AB8">
        <f t="shared" ref="AB8:AC8" si="22">AB7/2</f>
        <v>3.125</v>
      </c>
      <c r="AC8">
        <f t="shared" si="22"/>
        <v>3.1249999999999997E-6</v>
      </c>
      <c r="AD8">
        <v>86.337500000000006</v>
      </c>
      <c r="AE8">
        <v>84.100499999999997</v>
      </c>
      <c r="AG8" s="1">
        <f t="shared" si="10"/>
        <v>-57.127499999999998</v>
      </c>
      <c r="AH8" s="1">
        <f t="shared" si="11"/>
        <v>-59.364500000000007</v>
      </c>
      <c r="AI8" s="1">
        <f t="shared" si="12"/>
        <v>-58.246000000000002</v>
      </c>
      <c r="AJ8" s="1">
        <f t="shared" si="13"/>
        <v>1.5817978695143131</v>
      </c>
    </row>
    <row r="9" spans="2:36" x14ac:dyDescent="0.2">
      <c r="B9">
        <v>7</v>
      </c>
      <c r="C9">
        <f t="shared" si="14"/>
        <v>1.5625</v>
      </c>
      <c r="D9">
        <f t="shared" si="14"/>
        <v>1.5624999999999999E-6</v>
      </c>
      <c r="E9">
        <v>100.88</v>
      </c>
      <c r="F9">
        <v>101.02</v>
      </c>
      <c r="G9">
        <v>85.502499999999998</v>
      </c>
      <c r="H9">
        <f t="shared" si="0"/>
        <v>15.377499999999998</v>
      </c>
      <c r="I9">
        <f t="shared" si="1"/>
        <v>15.517499999999998</v>
      </c>
      <c r="K9" s="1">
        <f t="shared" si="2"/>
        <v>-30.192999999999998</v>
      </c>
      <c r="L9" s="1">
        <f t="shared" si="3"/>
        <v>-30.052999999999997</v>
      </c>
      <c r="M9" s="1">
        <f t="shared" si="4"/>
        <v>-30.122999999999998</v>
      </c>
      <c r="N9" s="1">
        <f t="shared" si="5"/>
        <v>9.8994949366117052E-2</v>
      </c>
      <c r="P9">
        <v>7</v>
      </c>
      <c r="Q9">
        <f t="shared" ref="Q9:R9" si="23">Q8/2</f>
        <v>1.5625</v>
      </c>
      <c r="R9">
        <f t="shared" si="23"/>
        <v>1.5624999999999999E-6</v>
      </c>
      <c r="S9">
        <v>186.13550000000001</v>
      </c>
      <c r="T9">
        <v>195.04750000000001</v>
      </c>
      <c r="V9" s="1">
        <f t="shared" si="6"/>
        <v>-59.657999999999987</v>
      </c>
      <c r="W9" s="1">
        <f t="shared" si="7"/>
        <v>-50.745999999999981</v>
      </c>
      <c r="X9" s="1">
        <f t="shared" si="8"/>
        <v>-55.201999999999984</v>
      </c>
      <c r="Y9" s="1">
        <f t="shared" si="9"/>
        <v>6.3017356339345163</v>
      </c>
      <c r="AA9">
        <v>7</v>
      </c>
      <c r="AB9">
        <f t="shared" ref="AB9:AC9" si="24">AB8/2</f>
        <v>1.5625</v>
      </c>
      <c r="AC9">
        <f t="shared" si="24"/>
        <v>1.5624999999999999E-6</v>
      </c>
      <c r="AD9">
        <v>115.75749999999999</v>
      </c>
      <c r="AE9">
        <v>118.84050000000001</v>
      </c>
      <c r="AG9" s="1">
        <f t="shared" si="10"/>
        <v>-27.70750000000001</v>
      </c>
      <c r="AH9" s="1">
        <f t="shared" si="11"/>
        <v>-24.624499999999998</v>
      </c>
      <c r="AI9" s="1">
        <f t="shared" si="12"/>
        <v>-26.166000000000004</v>
      </c>
      <c r="AJ9" s="1">
        <f t="shared" si="13"/>
        <v>2.1800102063981348</v>
      </c>
    </row>
    <row r="10" spans="2:36" x14ac:dyDescent="0.2">
      <c r="B10">
        <v>8</v>
      </c>
      <c r="C10">
        <f t="shared" si="14"/>
        <v>0.78125</v>
      </c>
      <c r="D10">
        <f t="shared" si="14"/>
        <v>7.8124999999999993E-7</v>
      </c>
      <c r="E10">
        <v>105.508</v>
      </c>
      <c r="F10">
        <v>114.54</v>
      </c>
      <c r="G10">
        <v>90.902500000000003</v>
      </c>
      <c r="H10">
        <f t="shared" si="0"/>
        <v>14.605499999999992</v>
      </c>
      <c r="I10">
        <f t="shared" si="1"/>
        <v>23.637500000000003</v>
      </c>
      <c r="K10" s="1">
        <f t="shared" si="2"/>
        <v>-30.965000000000003</v>
      </c>
      <c r="L10" s="1">
        <f t="shared" si="3"/>
        <v>-21.932999999999993</v>
      </c>
      <c r="M10" s="1">
        <f t="shared" si="4"/>
        <v>-26.448999999999998</v>
      </c>
      <c r="N10" s="1">
        <f t="shared" si="5"/>
        <v>6.3865884476769033</v>
      </c>
      <c r="P10">
        <v>8</v>
      </c>
      <c r="Q10">
        <f t="shared" ref="Q10:R10" si="25">Q9/2</f>
        <v>0.78125</v>
      </c>
      <c r="R10">
        <f t="shared" si="25"/>
        <v>7.8124999999999993E-7</v>
      </c>
      <c r="S10">
        <v>199.31700000000001</v>
      </c>
      <c r="T10">
        <v>213.274</v>
      </c>
      <c r="V10" s="1">
        <f t="shared" si="6"/>
        <v>-46.476499999999987</v>
      </c>
      <c r="W10" s="1">
        <f t="shared" si="7"/>
        <v>-32.519499999999994</v>
      </c>
      <c r="X10" s="1">
        <f t="shared" si="8"/>
        <v>-39.49799999999999</v>
      </c>
      <c r="Y10" s="1">
        <f t="shared" si="9"/>
        <v>9.8690893450206332</v>
      </c>
      <c r="AA10">
        <v>8</v>
      </c>
      <c r="AB10">
        <f t="shared" ref="AB10:AC10" si="26">AB9/2</f>
        <v>0.78125</v>
      </c>
      <c r="AC10">
        <f t="shared" si="26"/>
        <v>7.8124999999999993E-7</v>
      </c>
      <c r="AD10">
        <v>121.88199999999999</v>
      </c>
      <c r="AE10">
        <v>126.05499999999999</v>
      </c>
      <c r="AG10" s="1">
        <f t="shared" si="10"/>
        <v>-21.583000000000013</v>
      </c>
      <c r="AH10" s="1">
        <f t="shared" si="11"/>
        <v>-17.410000000000011</v>
      </c>
      <c r="AI10" s="1">
        <f t="shared" si="12"/>
        <v>-19.496500000000012</v>
      </c>
      <c r="AJ10" s="1">
        <f t="shared" si="13"/>
        <v>2.9507565978914672</v>
      </c>
    </row>
    <row r="11" spans="2:36" x14ac:dyDescent="0.2">
      <c r="B11">
        <v>9</v>
      </c>
      <c r="C11">
        <f t="shared" si="14"/>
        <v>0.390625</v>
      </c>
      <c r="D11">
        <f t="shared" si="14"/>
        <v>3.9062499999999997E-7</v>
      </c>
      <c r="E11">
        <v>122.19199999999999</v>
      </c>
      <c r="F11">
        <v>124.242</v>
      </c>
      <c r="G11">
        <v>86.679000000000002</v>
      </c>
      <c r="H11">
        <f t="shared" si="0"/>
        <v>35.512999999999991</v>
      </c>
      <c r="I11">
        <f t="shared" si="1"/>
        <v>37.563000000000002</v>
      </c>
      <c r="K11" s="1">
        <f t="shared" si="2"/>
        <v>-10.057500000000005</v>
      </c>
      <c r="L11" s="1">
        <f t="shared" si="3"/>
        <v>-8.0074999999999932</v>
      </c>
      <c r="M11" s="1">
        <f t="shared" si="4"/>
        <v>-9.0324999999999989</v>
      </c>
      <c r="N11" s="1">
        <f t="shared" si="5"/>
        <v>1.44956890143242</v>
      </c>
      <c r="P11">
        <v>9</v>
      </c>
      <c r="Q11">
        <f t="shared" ref="Q11:R11" si="27">Q10/2</f>
        <v>0.390625</v>
      </c>
      <c r="R11">
        <f t="shared" si="27"/>
        <v>3.9062499999999997E-7</v>
      </c>
      <c r="S11">
        <v>200.79950000000002</v>
      </c>
      <c r="T11">
        <v>174.16750000000002</v>
      </c>
      <c r="V11" s="1">
        <f t="shared" si="6"/>
        <v>-44.993999999999971</v>
      </c>
      <c r="W11" s="1">
        <f t="shared" si="7"/>
        <v>-71.625999999999976</v>
      </c>
      <c r="X11" s="1">
        <f t="shared" si="8"/>
        <v>-58.309999999999974</v>
      </c>
      <c r="Y11" s="1">
        <f t="shared" si="9"/>
        <v>18.831667796560144</v>
      </c>
      <c r="AA11">
        <v>9</v>
      </c>
      <c r="AB11">
        <f t="shared" ref="AB11:AC11" si="28">AB10/2</f>
        <v>0.390625</v>
      </c>
      <c r="AC11">
        <f t="shared" si="28"/>
        <v>3.9062499999999997E-7</v>
      </c>
      <c r="AD11">
        <v>135.49299999999999</v>
      </c>
      <c r="AE11">
        <v>144.697</v>
      </c>
      <c r="AG11" s="1">
        <f t="shared" si="10"/>
        <v>-7.9720000000000084</v>
      </c>
      <c r="AH11" s="1">
        <f t="shared" si="11"/>
        <v>1.2319999999999993</v>
      </c>
      <c r="AI11" s="1">
        <f t="shared" si="12"/>
        <v>-3.3700000000000045</v>
      </c>
      <c r="AJ11" s="1">
        <f t="shared" si="13"/>
        <v>6.5082108140409893</v>
      </c>
    </row>
    <row r="12" spans="2:36" x14ac:dyDescent="0.2">
      <c r="B12">
        <v>10</v>
      </c>
      <c r="C12">
        <f t="shared" si="14"/>
        <v>0.1953125</v>
      </c>
      <c r="D12">
        <f t="shared" si="14"/>
        <v>1.9531249999999998E-7</v>
      </c>
      <c r="E12">
        <v>124.99299999999999</v>
      </c>
      <c r="F12">
        <v>118.946</v>
      </c>
      <c r="G12">
        <v>87.432999999999993</v>
      </c>
      <c r="H12">
        <f t="shared" si="0"/>
        <v>37.56</v>
      </c>
      <c r="I12">
        <f t="shared" si="1"/>
        <v>31.513000000000005</v>
      </c>
      <c r="K12" s="1">
        <f t="shared" si="2"/>
        <v>-8.0104999999999933</v>
      </c>
      <c r="L12" s="1">
        <f t="shared" si="3"/>
        <v>-14.05749999999999</v>
      </c>
      <c r="M12" s="1">
        <f t="shared" si="4"/>
        <v>-11.033999999999992</v>
      </c>
      <c r="N12" s="1">
        <f t="shared" si="5"/>
        <v>4.2758747058350535</v>
      </c>
      <c r="P12">
        <v>10</v>
      </c>
      <c r="Q12">
        <f t="shared" ref="Q12:R12" si="29">Q11/2</f>
        <v>0.1953125</v>
      </c>
      <c r="R12">
        <f t="shared" si="29"/>
        <v>1.9531249999999998E-7</v>
      </c>
      <c r="S12">
        <v>224.43350000000001</v>
      </c>
      <c r="T12">
        <v>219.44250000000002</v>
      </c>
      <c r="V12" s="1">
        <f t="shared" si="6"/>
        <v>-21.359999999999985</v>
      </c>
      <c r="W12" s="1">
        <f t="shared" si="7"/>
        <v>-26.350999999999971</v>
      </c>
      <c r="X12" s="1">
        <f t="shared" si="8"/>
        <v>-23.855499999999978</v>
      </c>
      <c r="Y12" s="1">
        <f t="shared" si="9"/>
        <v>3.5291699449020579</v>
      </c>
      <c r="AA12">
        <v>10</v>
      </c>
      <c r="AB12">
        <f t="shared" ref="AB12:AC12" si="30">AB11/2</f>
        <v>0.1953125</v>
      </c>
      <c r="AC12">
        <f t="shared" si="30"/>
        <v>1.9531249999999998E-7</v>
      </c>
      <c r="AD12">
        <v>134.67500000000001</v>
      </c>
      <c r="AE12">
        <v>144.334</v>
      </c>
      <c r="AG12" s="1">
        <f t="shared" si="10"/>
        <v>-8.789999999999992</v>
      </c>
      <c r="AH12" s="1">
        <f t="shared" si="11"/>
        <v>0.86899999999999977</v>
      </c>
      <c r="AI12" s="1">
        <f t="shared" si="12"/>
        <v>-3.9604999999999961</v>
      </c>
      <c r="AJ12" s="1">
        <f t="shared" si="13"/>
        <v>6.8299443994808566</v>
      </c>
    </row>
    <row r="13" spans="2:36" x14ac:dyDescent="0.2">
      <c r="B13">
        <v>11</v>
      </c>
      <c r="C13">
        <f t="shared" si="14"/>
        <v>9.765625E-2</v>
      </c>
      <c r="D13">
        <f t="shared" si="14"/>
        <v>9.7656249999999991E-8</v>
      </c>
      <c r="E13">
        <v>134.41</v>
      </c>
      <c r="F13">
        <v>128.542</v>
      </c>
      <c r="G13">
        <v>87.668499999999995</v>
      </c>
      <c r="H13">
        <f t="shared" si="0"/>
        <v>46.741500000000002</v>
      </c>
      <c r="I13">
        <f t="shared" si="1"/>
        <v>40.873500000000007</v>
      </c>
      <c r="K13" s="1">
        <f t="shared" si="2"/>
        <v>1.1710000000000065</v>
      </c>
      <c r="L13" s="1">
        <f t="shared" si="3"/>
        <v>-4.6969999999999885</v>
      </c>
      <c r="M13" s="1">
        <f t="shared" si="4"/>
        <v>-1.762999999999991</v>
      </c>
      <c r="N13" s="1">
        <f t="shared" si="5"/>
        <v>4.1493025920026572</v>
      </c>
      <c r="P13">
        <v>11</v>
      </c>
      <c r="Q13">
        <f t="shared" ref="Q13:R13" si="31">Q12/2</f>
        <v>9.765625E-2</v>
      </c>
      <c r="R13">
        <f t="shared" si="31"/>
        <v>9.7656249999999991E-8</v>
      </c>
      <c r="S13">
        <v>224.87450000000001</v>
      </c>
      <c r="T13">
        <v>217.73050000000001</v>
      </c>
      <c r="V13" s="1">
        <f t="shared" si="6"/>
        <v>-20.918999999999983</v>
      </c>
      <c r="W13" s="1">
        <f t="shared" si="7"/>
        <v>-28.062999999999988</v>
      </c>
      <c r="X13" s="1">
        <f t="shared" si="8"/>
        <v>-24.490999999999985</v>
      </c>
      <c r="Y13" s="1">
        <f t="shared" si="9"/>
        <v>5.0515708447966965</v>
      </c>
      <c r="AA13">
        <v>11</v>
      </c>
      <c r="AB13">
        <f t="shared" ref="AB13:AC13" si="32">AB12/2</f>
        <v>9.765625E-2</v>
      </c>
      <c r="AC13">
        <f t="shared" si="32"/>
        <v>9.7656249999999991E-8</v>
      </c>
      <c r="AD13">
        <v>133.41800000000001</v>
      </c>
      <c r="AE13">
        <v>134.53100000000001</v>
      </c>
      <c r="AG13" s="1">
        <f t="shared" si="10"/>
        <v>-10.046999999999997</v>
      </c>
      <c r="AH13" s="1">
        <f t="shared" si="11"/>
        <v>-8.9339999999999975</v>
      </c>
      <c r="AI13" s="1">
        <f t="shared" si="12"/>
        <v>-9.4904999999999973</v>
      </c>
      <c r="AJ13" s="1">
        <f t="shared" si="13"/>
        <v>0.78700984746062708</v>
      </c>
    </row>
    <row r="14" spans="2:36" x14ac:dyDescent="0.2">
      <c r="B14">
        <v>12</v>
      </c>
      <c r="C14">
        <f t="shared" si="14"/>
        <v>4.8828125E-2</v>
      </c>
      <c r="D14">
        <f t="shared" si="14"/>
        <v>4.8828124999999996E-8</v>
      </c>
      <c r="E14">
        <v>135.37899999999999</v>
      </c>
      <c r="F14">
        <v>128.852</v>
      </c>
      <c r="G14">
        <v>68.754999999999995</v>
      </c>
      <c r="H14">
        <f t="shared" si="0"/>
        <v>66.623999999999995</v>
      </c>
      <c r="I14">
        <f t="shared" si="1"/>
        <v>60.097000000000008</v>
      </c>
      <c r="K14" s="1">
        <f t="shared" si="2"/>
        <v>21.0535</v>
      </c>
      <c r="L14" s="1">
        <f t="shared" si="3"/>
        <v>14.526500000000013</v>
      </c>
      <c r="M14" s="1">
        <f t="shared" si="4"/>
        <v>17.790000000000006</v>
      </c>
      <c r="N14" s="1">
        <f t="shared" si="5"/>
        <v>4.6152859608045818</v>
      </c>
      <c r="P14">
        <v>12</v>
      </c>
      <c r="Q14">
        <f t="shared" ref="Q14:R14" si="33">Q13/2</f>
        <v>4.8828125E-2</v>
      </c>
      <c r="R14">
        <f t="shared" si="33"/>
        <v>4.8828124999999996E-8</v>
      </c>
      <c r="S14">
        <v>242.821</v>
      </c>
      <c r="T14">
        <v>243.75899999999999</v>
      </c>
      <c r="V14" s="1">
        <f t="shared" si="6"/>
        <v>-2.9724999999999966</v>
      </c>
      <c r="W14" s="1">
        <f t="shared" si="7"/>
        <v>-2.0345000000000084</v>
      </c>
      <c r="X14" s="1">
        <f t="shared" si="8"/>
        <v>-2.5035000000000025</v>
      </c>
      <c r="Y14" s="1">
        <f t="shared" si="9"/>
        <v>0.66326616075297296</v>
      </c>
      <c r="AA14">
        <v>12</v>
      </c>
      <c r="AB14">
        <f t="shared" ref="AB14:AC14" si="34">AB13/2</f>
        <v>4.8828125E-2</v>
      </c>
      <c r="AC14">
        <f t="shared" si="34"/>
        <v>4.8828124999999996E-8</v>
      </c>
      <c r="AD14">
        <v>118.71549999999999</v>
      </c>
      <c r="AE14">
        <v>134.3595</v>
      </c>
      <c r="AG14" s="1">
        <f t="shared" si="10"/>
        <v>-24.749500000000012</v>
      </c>
      <c r="AH14" s="1">
        <f t="shared" si="11"/>
        <v>-9.1055000000000064</v>
      </c>
      <c r="AI14" s="1">
        <f t="shared" si="12"/>
        <v>-16.927500000000009</v>
      </c>
      <c r="AJ14" s="1">
        <f t="shared" si="13"/>
        <v>11.061978484882356</v>
      </c>
    </row>
    <row r="15" spans="2:36" x14ac:dyDescent="0.2">
      <c r="B15">
        <v>13</v>
      </c>
      <c r="C15">
        <f t="shared" si="14"/>
        <v>2.44140625E-2</v>
      </c>
      <c r="D15">
        <f t="shared" si="14"/>
        <v>2.4414062499999998E-8</v>
      </c>
      <c r="E15">
        <v>128.952</v>
      </c>
      <c r="F15">
        <v>132.495</v>
      </c>
      <c r="G15">
        <v>75.311000000000007</v>
      </c>
      <c r="H15">
        <f t="shared" si="0"/>
        <v>53.640999999999991</v>
      </c>
      <c r="I15">
        <f t="shared" si="1"/>
        <v>57.183999999999997</v>
      </c>
      <c r="K15" s="1">
        <f t="shared" si="2"/>
        <v>8.0704999999999956</v>
      </c>
      <c r="L15" s="1">
        <f t="shared" si="3"/>
        <v>11.613500000000002</v>
      </c>
      <c r="M15" s="1">
        <f t="shared" si="4"/>
        <v>9.8419999999999987</v>
      </c>
      <c r="N15" s="1">
        <f t="shared" si="5"/>
        <v>2.5052793257439472</v>
      </c>
      <c r="P15">
        <v>13</v>
      </c>
      <c r="Q15">
        <f t="shared" ref="Q15:R15" si="35">Q14/2</f>
        <v>2.44140625E-2</v>
      </c>
      <c r="R15">
        <f t="shared" si="35"/>
        <v>2.4414062499999998E-8</v>
      </c>
      <c r="S15">
        <v>238.07650000000001</v>
      </c>
      <c r="T15">
        <v>238.98950000000002</v>
      </c>
      <c r="V15" s="1">
        <f t="shared" si="6"/>
        <v>-7.7169999999999845</v>
      </c>
      <c r="W15" s="1">
        <f t="shared" si="7"/>
        <v>-6.8039999999999736</v>
      </c>
      <c r="X15" s="1">
        <f t="shared" si="8"/>
        <v>-7.2604999999999791</v>
      </c>
      <c r="Y15" s="1">
        <f t="shared" si="9"/>
        <v>0.64558849122332562</v>
      </c>
      <c r="AA15">
        <v>13</v>
      </c>
      <c r="AB15">
        <f t="shared" ref="AB15:AC15" si="36">AB14/2</f>
        <v>2.44140625E-2</v>
      </c>
      <c r="AC15">
        <f t="shared" si="36"/>
        <v>2.4414062499999998E-8</v>
      </c>
      <c r="AD15">
        <v>129.24949999999998</v>
      </c>
      <c r="AE15">
        <v>115.9075</v>
      </c>
      <c r="AG15" s="1">
        <f t="shared" si="10"/>
        <v>-14.21550000000002</v>
      </c>
      <c r="AH15" s="1">
        <f t="shared" si="11"/>
        <v>-27.557500000000005</v>
      </c>
      <c r="AI15" s="1">
        <f t="shared" si="12"/>
        <v>-20.886500000000012</v>
      </c>
      <c r="AJ15" s="1">
        <f t="shared" si="13"/>
        <v>9.4342186745909071</v>
      </c>
    </row>
    <row r="16" spans="2:36" x14ac:dyDescent="0.2">
      <c r="B16">
        <v>14</v>
      </c>
      <c r="C16">
        <f t="shared" si="14"/>
        <v>1.220703125E-2</v>
      </c>
      <c r="D16">
        <f t="shared" si="14"/>
        <v>1.2207031249999999E-8</v>
      </c>
      <c r="E16">
        <v>132.672</v>
      </c>
      <c r="F16">
        <v>130.34700000000001</v>
      </c>
      <c r="G16">
        <v>78.525499999999994</v>
      </c>
      <c r="H16">
        <f t="shared" si="0"/>
        <v>54.146500000000003</v>
      </c>
      <c r="I16">
        <f t="shared" si="1"/>
        <v>51.821500000000015</v>
      </c>
      <c r="K16" s="1">
        <f t="shared" si="2"/>
        <v>8.5760000000000076</v>
      </c>
      <c r="L16" s="1">
        <f t="shared" si="3"/>
        <v>6.251000000000019</v>
      </c>
      <c r="M16" s="1">
        <f t="shared" si="4"/>
        <v>7.4135000000000133</v>
      </c>
      <c r="N16" s="1">
        <f t="shared" si="5"/>
        <v>1.6440232662587122</v>
      </c>
      <c r="P16">
        <v>14</v>
      </c>
      <c r="Q16">
        <f t="shared" ref="Q16:R16" si="37">Q15/2</f>
        <v>1.220703125E-2</v>
      </c>
      <c r="R16">
        <f t="shared" si="37"/>
        <v>1.2207031249999999E-8</v>
      </c>
      <c r="S16">
        <v>235.15649999999999</v>
      </c>
      <c r="T16">
        <v>219.0085</v>
      </c>
      <c r="V16" s="1">
        <f t="shared" si="6"/>
        <v>-10.637</v>
      </c>
      <c r="W16" s="1">
        <f t="shared" si="7"/>
        <v>-26.784999999999997</v>
      </c>
      <c r="X16" s="1">
        <f t="shared" si="8"/>
        <v>-18.710999999999999</v>
      </c>
      <c r="Y16" s="1">
        <f t="shared" si="9"/>
        <v>11.418360302600366</v>
      </c>
      <c r="AA16">
        <v>14</v>
      </c>
      <c r="AB16">
        <f t="shared" ref="AB16:AC16" si="38">AB15/2</f>
        <v>1.220703125E-2</v>
      </c>
      <c r="AC16">
        <f t="shared" si="38"/>
        <v>1.2207031249999999E-8</v>
      </c>
      <c r="AD16">
        <v>138.44649999999999</v>
      </c>
      <c r="AE16">
        <v>134.78450000000001</v>
      </c>
      <c r="AG16" s="1">
        <f t="shared" si="10"/>
        <v>-5.0185000000000173</v>
      </c>
      <c r="AH16" s="1">
        <f t="shared" si="11"/>
        <v>-8.680499999999995</v>
      </c>
      <c r="AI16" s="1">
        <f t="shared" si="12"/>
        <v>-6.8495000000000061</v>
      </c>
      <c r="AJ16" s="1">
        <f t="shared" si="13"/>
        <v>2.5894250327051211</v>
      </c>
    </row>
    <row r="17" spans="2:36" x14ac:dyDescent="0.2">
      <c r="B17">
        <v>15</v>
      </c>
      <c r="C17">
        <f t="shared" si="14"/>
        <v>6.103515625E-3</v>
      </c>
      <c r="D17">
        <f t="shared" si="14"/>
        <v>6.1035156249999995E-9</v>
      </c>
      <c r="E17">
        <v>133.48599999999999</v>
      </c>
      <c r="F17">
        <v>130.94200000000001</v>
      </c>
      <c r="G17">
        <v>66.841999999999999</v>
      </c>
      <c r="H17">
        <f t="shared" si="0"/>
        <v>66.643999999999991</v>
      </c>
      <c r="I17">
        <f t="shared" si="1"/>
        <v>64.100000000000009</v>
      </c>
      <c r="K17" s="1">
        <f t="shared" si="2"/>
        <v>21.073499999999996</v>
      </c>
      <c r="L17" s="1">
        <f t="shared" si="3"/>
        <v>18.529500000000013</v>
      </c>
      <c r="M17" s="1">
        <f t="shared" si="4"/>
        <v>19.801500000000004</v>
      </c>
      <c r="N17" s="1">
        <f t="shared" si="5"/>
        <v>1.7988796513385648</v>
      </c>
      <c r="P17">
        <v>15</v>
      </c>
      <c r="Q17">
        <f t="shared" ref="Q17:R17" si="39">Q16/2</f>
        <v>6.103515625E-3</v>
      </c>
      <c r="R17">
        <f t="shared" si="39"/>
        <v>6.1035156249999995E-9</v>
      </c>
      <c r="S17">
        <v>238.982</v>
      </c>
      <c r="T17">
        <v>247.886</v>
      </c>
      <c r="V17" s="1">
        <f t="shared" si="6"/>
        <v>-6.8114999999999952</v>
      </c>
      <c r="W17" s="1">
        <f t="shared" si="7"/>
        <v>2.0925000000000011</v>
      </c>
      <c r="X17" s="1">
        <f t="shared" si="8"/>
        <v>-2.359499999999997</v>
      </c>
      <c r="Y17" s="1">
        <f t="shared" si="9"/>
        <v>6.2960787796850166</v>
      </c>
      <c r="AA17">
        <v>15</v>
      </c>
      <c r="AB17">
        <f t="shared" ref="AB17:AC17" si="40">AB16/2</f>
        <v>6.103515625E-3</v>
      </c>
      <c r="AC17">
        <f t="shared" si="40"/>
        <v>6.1035156249999995E-9</v>
      </c>
      <c r="AD17">
        <v>134.98099999999999</v>
      </c>
      <c r="AE17">
        <v>149.00800000000001</v>
      </c>
      <c r="AG17" s="1">
        <f t="shared" si="10"/>
        <v>-8.4840000000000089</v>
      </c>
      <c r="AH17" s="1">
        <f t="shared" si="11"/>
        <v>5.5430000000000064</v>
      </c>
      <c r="AI17" s="1">
        <f t="shared" si="12"/>
        <v>-1.4705000000000013</v>
      </c>
      <c r="AJ17" s="1">
        <f t="shared" si="13"/>
        <v>9.9185868197037124</v>
      </c>
    </row>
    <row r="18" spans="2:36" x14ac:dyDescent="0.2">
      <c r="B18">
        <v>0</v>
      </c>
      <c r="C18">
        <v>0</v>
      </c>
      <c r="D18">
        <v>0</v>
      </c>
      <c r="E18">
        <v>132.23699999999999</v>
      </c>
      <c r="F18">
        <v>136.352</v>
      </c>
      <c r="G18">
        <v>88.724000000000004</v>
      </c>
      <c r="H18">
        <f t="shared" si="0"/>
        <v>43.512999999999991</v>
      </c>
      <c r="I18">
        <f t="shared" si="1"/>
        <v>47.628</v>
      </c>
      <c r="J18">
        <f>AVERAGE(H18:I18)</f>
        <v>45.570499999999996</v>
      </c>
      <c r="K18" s="1">
        <f t="shared" si="2"/>
        <v>-2.0575000000000045</v>
      </c>
      <c r="L18" s="1">
        <f t="shared" si="3"/>
        <v>2.0575000000000045</v>
      </c>
      <c r="M18" s="1">
        <f t="shared" si="4"/>
        <v>0</v>
      </c>
      <c r="N18" s="1">
        <f t="shared" si="5"/>
        <v>2.9097444045826495</v>
      </c>
      <c r="P18">
        <v>0</v>
      </c>
      <c r="Q18">
        <v>0</v>
      </c>
      <c r="R18">
        <v>0</v>
      </c>
      <c r="S18">
        <v>229.62100000000001</v>
      </c>
      <c r="T18">
        <v>261.96600000000001</v>
      </c>
      <c r="U18">
        <f>AVERAGE(S18:T18)</f>
        <v>245.79349999999999</v>
      </c>
      <c r="V18" s="1">
        <f t="shared" si="6"/>
        <v>-16.172499999999985</v>
      </c>
      <c r="W18" s="1">
        <f t="shared" si="7"/>
        <v>16.172500000000014</v>
      </c>
      <c r="X18" s="1">
        <v>0</v>
      </c>
      <c r="Y18" s="1">
        <f t="shared" si="9"/>
        <v>22.871368837478879</v>
      </c>
      <c r="AA18">
        <v>0</v>
      </c>
      <c r="AB18">
        <v>0</v>
      </c>
      <c r="AC18">
        <v>0</v>
      </c>
      <c r="AD18">
        <v>140.33000000000001</v>
      </c>
      <c r="AE18">
        <v>146.6</v>
      </c>
      <c r="AF18">
        <v>143.465</v>
      </c>
      <c r="AG18" s="1">
        <f t="shared" si="10"/>
        <v>-3.1349999999999909</v>
      </c>
      <c r="AH18" s="1">
        <f t="shared" si="11"/>
        <v>3.1349999999999909</v>
      </c>
      <c r="AI18" s="1">
        <f t="shared" si="12"/>
        <v>0</v>
      </c>
      <c r="AJ18" s="1">
        <f t="shared" si="13"/>
        <v>4.4335595180396403</v>
      </c>
    </row>
    <row r="20" spans="2:36" s="30" customFormat="1" ht="80" x14ac:dyDescent="0.2">
      <c r="B20" s="15" t="s">
        <v>93</v>
      </c>
      <c r="C20" s="30" t="s">
        <v>95</v>
      </c>
      <c r="D20" s="30" t="s">
        <v>96</v>
      </c>
      <c r="E20" s="30" t="s">
        <v>102</v>
      </c>
      <c r="F20" s="30" t="s">
        <v>103</v>
      </c>
      <c r="G20" s="30" t="s">
        <v>106</v>
      </c>
      <c r="H20" s="30" t="s">
        <v>104</v>
      </c>
      <c r="I20" s="30" t="s">
        <v>105</v>
      </c>
      <c r="K20" s="33" t="s">
        <v>113</v>
      </c>
      <c r="L20" s="33"/>
      <c r="M20" s="21" t="s">
        <v>107</v>
      </c>
      <c r="N20" s="21" t="s">
        <v>108</v>
      </c>
      <c r="P20" s="15" t="s">
        <v>93</v>
      </c>
      <c r="Q20" s="30" t="s">
        <v>95</v>
      </c>
      <c r="R20" s="30" t="s">
        <v>96</v>
      </c>
      <c r="S20" s="30">
        <v>1</v>
      </c>
      <c r="T20" s="30">
        <v>2</v>
      </c>
      <c r="U20" s="30" t="s">
        <v>97</v>
      </c>
      <c r="V20" s="33" t="s">
        <v>113</v>
      </c>
      <c r="W20" s="33"/>
      <c r="X20" s="21" t="s">
        <v>107</v>
      </c>
      <c r="Y20" s="21" t="s">
        <v>108</v>
      </c>
      <c r="AA20" s="15" t="s">
        <v>93</v>
      </c>
      <c r="AB20" s="30" t="s">
        <v>95</v>
      </c>
      <c r="AC20" s="30" t="s">
        <v>96</v>
      </c>
      <c r="AD20" s="30">
        <v>1</v>
      </c>
      <c r="AE20" s="30">
        <v>2</v>
      </c>
      <c r="AF20" s="30" t="s">
        <v>97</v>
      </c>
      <c r="AG20" s="33" t="s">
        <v>113</v>
      </c>
      <c r="AH20" s="33"/>
      <c r="AI20" s="21" t="s">
        <v>107</v>
      </c>
      <c r="AJ20" s="21" t="s">
        <v>108</v>
      </c>
    </row>
    <row r="21" spans="2:36" x14ac:dyDescent="0.2">
      <c r="B21">
        <v>1</v>
      </c>
      <c r="C21">
        <v>25</v>
      </c>
      <c r="D21">
        <v>2.4999999999999998E-5</v>
      </c>
      <c r="E21">
        <v>144.38</v>
      </c>
      <c r="F21">
        <v>149.23099999999999</v>
      </c>
      <c r="G21">
        <v>204.49149999999997</v>
      </c>
      <c r="H21">
        <f t="shared" ref="H21:I28" si="41">E21-$G21</f>
        <v>-60.111499999999978</v>
      </c>
      <c r="I21">
        <f t="shared" si="41"/>
        <v>-55.260499999999979</v>
      </c>
      <c r="K21" s="1">
        <f>H21-$J$28</f>
        <v>-24.53949999999999</v>
      </c>
      <c r="L21" s="1">
        <f>I21-$J$28</f>
        <v>-19.688499999999991</v>
      </c>
      <c r="M21" s="1">
        <f>AVERAGE(K21:L21)</f>
        <v>-22.11399999999999</v>
      </c>
      <c r="N21" s="1">
        <f>STDEV(K21:L21)</f>
        <v>3.4301749955359409</v>
      </c>
      <c r="P21">
        <v>1</v>
      </c>
      <c r="Q21">
        <v>100</v>
      </c>
      <c r="R21">
        <f>Q21*10^-6</f>
        <v>9.9999999999999991E-5</v>
      </c>
      <c r="S21">
        <v>29.536999999999999</v>
      </c>
      <c r="T21">
        <v>38.423999999999999</v>
      </c>
      <c r="V21" s="1">
        <f>S21-$U$30</f>
        <v>-20.743500000000004</v>
      </c>
      <c r="W21" s="1">
        <f>T21-$U$30</f>
        <v>-11.856500000000004</v>
      </c>
      <c r="X21" s="1">
        <f>AVERAGE(V21:W21)</f>
        <v>-16.300000000000004</v>
      </c>
      <c r="Y21" s="1">
        <f>STDEV(V21:W21)</f>
        <v>6.28405796440485</v>
      </c>
      <c r="AA21">
        <v>1</v>
      </c>
      <c r="AB21">
        <v>100</v>
      </c>
      <c r="AC21">
        <f>AB21*10^-6</f>
        <v>9.9999999999999991E-5</v>
      </c>
      <c r="AD21">
        <v>31.414000000000001</v>
      </c>
      <c r="AE21">
        <v>33.793999999999997</v>
      </c>
      <c r="AG21" s="1">
        <f>AD21-$AF$30</f>
        <v>-18.706000000000003</v>
      </c>
      <c r="AH21" s="1">
        <f>AE21-$AF$30</f>
        <v>-16.326000000000008</v>
      </c>
      <c r="AI21" s="1">
        <f>AVERAGE(AG21:AH21)</f>
        <v>-17.516000000000005</v>
      </c>
      <c r="AJ21" s="1">
        <f>STDEV(AG21:AH21)</f>
        <v>1.6829141392239799</v>
      </c>
    </row>
    <row r="22" spans="2:36" x14ac:dyDescent="0.2">
      <c r="B22">
        <v>2</v>
      </c>
      <c r="C22">
        <v>12.5</v>
      </c>
      <c r="D22">
        <v>1.2499999999999999E-5</v>
      </c>
      <c r="E22">
        <v>95.453999999999994</v>
      </c>
      <c r="F22">
        <v>94.956999999999994</v>
      </c>
      <c r="G22">
        <v>142.92700000000002</v>
      </c>
      <c r="H22">
        <f t="shared" si="41"/>
        <v>-47.473000000000027</v>
      </c>
      <c r="I22">
        <f t="shared" si="41"/>
        <v>-47.970000000000027</v>
      </c>
      <c r="K22" s="1">
        <f t="shared" ref="K22:K28" si="42">H22-$J$28</f>
        <v>-11.901000000000039</v>
      </c>
      <c r="L22" s="1">
        <f t="shared" ref="L22:L28" si="43">I22-$J$28</f>
        <v>-12.398000000000039</v>
      </c>
      <c r="M22" s="1">
        <f t="shared" ref="M22:M27" si="44">AVERAGE(K22:L22)</f>
        <v>-12.149500000000039</v>
      </c>
      <c r="N22" s="1">
        <f t="shared" ref="N22:N28" si="45">STDEV(K22:L22)</f>
        <v>0.35143207024971407</v>
      </c>
      <c r="P22">
        <v>2</v>
      </c>
      <c r="Q22">
        <f>Q21/2</f>
        <v>50</v>
      </c>
      <c r="R22">
        <f>R21/2</f>
        <v>4.9999999999999996E-5</v>
      </c>
      <c r="S22">
        <v>32.317999999999998</v>
      </c>
      <c r="T22">
        <v>34.265999999999998</v>
      </c>
      <c r="V22" s="1">
        <f t="shared" ref="V22:V30" si="46">S22-$U$30</f>
        <v>-17.962500000000006</v>
      </c>
      <c r="W22" s="1">
        <f t="shared" ref="W22:W30" si="47">T22-$U$30</f>
        <v>-16.014500000000005</v>
      </c>
      <c r="X22" s="1">
        <f t="shared" ref="X22:X28" si="48">AVERAGE(V22:W22)</f>
        <v>-16.988500000000005</v>
      </c>
      <c r="Y22" s="1">
        <f t="shared" ref="Y22:Y28" si="49">STDEV(V22:W22)</f>
        <v>1.3774440097513949</v>
      </c>
      <c r="AA22">
        <v>2</v>
      </c>
      <c r="AB22">
        <f>AB21/2</f>
        <v>50</v>
      </c>
      <c r="AC22">
        <f>AC21/2</f>
        <v>4.9999999999999996E-5</v>
      </c>
      <c r="AD22">
        <v>35.975999999999999</v>
      </c>
      <c r="AE22">
        <v>43.942999999999998</v>
      </c>
      <c r="AG22" s="1">
        <f t="shared" ref="AG22:AG30" si="50">AD22-$AF$30</f>
        <v>-14.144000000000005</v>
      </c>
      <c r="AH22" s="1">
        <f t="shared" ref="AH22:AH30" si="51">AE22-$AF$30</f>
        <v>-6.1770000000000067</v>
      </c>
      <c r="AI22" s="1">
        <f t="shared" ref="AI22:AI29" si="52">AVERAGE(AG22:AH22)</f>
        <v>-10.160500000000006</v>
      </c>
      <c r="AJ22" s="1">
        <f t="shared" ref="AJ22:AJ30" si="53">STDEV(AG22:AH22)</f>
        <v>5.6335197257132226</v>
      </c>
    </row>
    <row r="23" spans="2:36" x14ac:dyDescent="0.2">
      <c r="B23">
        <v>3</v>
      </c>
      <c r="C23">
        <v>6.25</v>
      </c>
      <c r="D23">
        <v>6.2499999999999995E-6</v>
      </c>
      <c r="E23">
        <v>69.498000000000005</v>
      </c>
      <c r="F23">
        <v>72.102000000000004</v>
      </c>
      <c r="G23">
        <v>113.62950000000001</v>
      </c>
      <c r="H23">
        <f t="shared" si="41"/>
        <v>-44.131500000000003</v>
      </c>
      <c r="I23">
        <f t="shared" si="41"/>
        <v>-41.527500000000003</v>
      </c>
      <c r="K23" s="1">
        <f t="shared" si="42"/>
        <v>-8.5595000000000141</v>
      </c>
      <c r="L23" s="1">
        <f t="shared" si="43"/>
        <v>-5.9555000000000149</v>
      </c>
      <c r="M23" s="1">
        <f t="shared" si="44"/>
        <v>-7.2575000000000145</v>
      </c>
      <c r="N23" s="1">
        <f t="shared" si="45"/>
        <v>1.8413060582097642</v>
      </c>
      <c r="P23">
        <v>3</v>
      </c>
      <c r="Q23">
        <f t="shared" ref="Q23:R23" si="54">Q22/2</f>
        <v>25</v>
      </c>
      <c r="R23">
        <f t="shared" si="54"/>
        <v>2.4999999999999998E-5</v>
      </c>
      <c r="S23">
        <v>38.207999999999998</v>
      </c>
      <c r="T23">
        <v>35.856000000000002</v>
      </c>
      <c r="V23" s="1">
        <f t="shared" si="46"/>
        <v>-12.072500000000005</v>
      </c>
      <c r="W23" s="1">
        <f t="shared" si="47"/>
        <v>-14.424500000000002</v>
      </c>
      <c r="X23" s="1">
        <f t="shared" si="48"/>
        <v>-13.248500000000003</v>
      </c>
      <c r="Y23" s="1">
        <f t="shared" si="49"/>
        <v>1.6631151493507574</v>
      </c>
      <c r="AA23">
        <v>3</v>
      </c>
      <c r="AB23">
        <f t="shared" ref="AB23:AC23" si="55">AB22/2</f>
        <v>25</v>
      </c>
      <c r="AC23">
        <f t="shared" si="55"/>
        <v>2.4999999999999998E-5</v>
      </c>
      <c r="AD23">
        <v>35.247999999999998</v>
      </c>
      <c r="AE23">
        <v>39.767000000000003</v>
      </c>
      <c r="AG23" s="1">
        <f t="shared" si="50"/>
        <v>-14.872000000000007</v>
      </c>
      <c r="AH23" s="1">
        <f t="shared" si="51"/>
        <v>-10.353000000000002</v>
      </c>
      <c r="AI23" s="1">
        <f t="shared" si="52"/>
        <v>-12.612500000000004</v>
      </c>
      <c r="AJ23" s="1">
        <f t="shared" si="53"/>
        <v>3.195415544182012</v>
      </c>
    </row>
    <row r="24" spans="2:36" x14ac:dyDescent="0.2">
      <c r="B24">
        <v>4</v>
      </c>
      <c r="C24">
        <v>3.125</v>
      </c>
      <c r="D24">
        <v>3.1249999999999997E-6</v>
      </c>
      <c r="E24">
        <v>59.515999999999998</v>
      </c>
      <c r="F24">
        <v>63.085999999999999</v>
      </c>
      <c r="G24">
        <v>95.079499999999996</v>
      </c>
      <c r="H24">
        <f t="shared" si="41"/>
        <v>-35.563499999999998</v>
      </c>
      <c r="I24">
        <f t="shared" si="41"/>
        <v>-31.993499999999997</v>
      </c>
      <c r="K24" s="1">
        <f t="shared" si="42"/>
        <v>8.4999999999908482E-3</v>
      </c>
      <c r="L24" s="1">
        <f t="shared" si="43"/>
        <v>3.5784999999999911</v>
      </c>
      <c r="M24" s="1">
        <f t="shared" si="44"/>
        <v>1.793499999999991</v>
      </c>
      <c r="N24" s="1">
        <f t="shared" si="45"/>
        <v>2.5243712088359751</v>
      </c>
      <c r="P24">
        <v>4</v>
      </c>
      <c r="Q24">
        <f t="shared" ref="Q24:R24" si="56">Q23/2</f>
        <v>12.5</v>
      </c>
      <c r="R24">
        <f t="shared" si="56"/>
        <v>1.2499999999999999E-5</v>
      </c>
      <c r="S24">
        <v>41.085000000000001</v>
      </c>
      <c r="T24">
        <v>41.534999999999997</v>
      </c>
      <c r="V24" s="1">
        <f t="shared" si="46"/>
        <v>-9.1955000000000027</v>
      </c>
      <c r="W24" s="1">
        <f t="shared" si="47"/>
        <v>-8.7455000000000069</v>
      </c>
      <c r="X24" s="1">
        <f t="shared" si="48"/>
        <v>-8.9705000000000048</v>
      </c>
      <c r="Y24" s="1">
        <f t="shared" si="49"/>
        <v>0.31819805153394337</v>
      </c>
      <c r="AA24">
        <v>4</v>
      </c>
      <c r="AB24">
        <f t="shared" ref="AB24:AC24" si="57">AB23/2</f>
        <v>12.5</v>
      </c>
      <c r="AC24">
        <f t="shared" si="57"/>
        <v>1.2499999999999999E-5</v>
      </c>
      <c r="AD24">
        <v>43.341000000000001</v>
      </c>
      <c r="AE24">
        <v>43.319000000000003</v>
      </c>
      <c r="AG24" s="1">
        <f t="shared" si="50"/>
        <v>-6.7790000000000035</v>
      </c>
      <c r="AH24" s="1">
        <f t="shared" si="51"/>
        <v>-6.8010000000000019</v>
      </c>
      <c r="AI24" s="1">
        <f t="shared" si="52"/>
        <v>-6.7900000000000027</v>
      </c>
      <c r="AJ24" s="1">
        <f t="shared" si="53"/>
        <v>1.555634918610296E-2</v>
      </c>
    </row>
    <row r="25" spans="2:36" x14ac:dyDescent="0.2">
      <c r="B25">
        <v>5</v>
      </c>
      <c r="C25">
        <v>1.5625</v>
      </c>
      <c r="D25">
        <v>1.5624999999999999E-6</v>
      </c>
      <c r="E25">
        <v>56.533000000000001</v>
      </c>
      <c r="F25">
        <v>56.304000000000002</v>
      </c>
      <c r="G25">
        <v>85.502499999999998</v>
      </c>
      <c r="H25">
        <f t="shared" si="41"/>
        <v>-28.969499999999996</v>
      </c>
      <c r="I25">
        <f t="shared" si="41"/>
        <v>-29.198499999999996</v>
      </c>
      <c r="K25" s="1">
        <f t="shared" si="42"/>
        <v>6.602499999999992</v>
      </c>
      <c r="L25" s="1">
        <f t="shared" si="43"/>
        <v>6.3734999999999928</v>
      </c>
      <c r="M25" s="1">
        <f t="shared" si="44"/>
        <v>6.4879999999999924</v>
      </c>
      <c r="N25" s="1">
        <f t="shared" si="45"/>
        <v>0.16192745289171881</v>
      </c>
      <c r="P25">
        <v>5</v>
      </c>
      <c r="Q25">
        <f t="shared" ref="Q25:R25" si="58">Q24/2</f>
        <v>6.25</v>
      </c>
      <c r="R25">
        <f t="shared" si="58"/>
        <v>6.2499999999999995E-6</v>
      </c>
      <c r="S25">
        <v>44.485999999999997</v>
      </c>
      <c r="T25">
        <v>43.405000000000001</v>
      </c>
      <c r="V25" s="1">
        <f t="shared" si="46"/>
        <v>-5.7945000000000064</v>
      </c>
      <c r="W25" s="1">
        <f t="shared" si="47"/>
        <v>-6.8755000000000024</v>
      </c>
      <c r="X25" s="1">
        <f t="shared" si="48"/>
        <v>-6.3350000000000044</v>
      </c>
      <c r="Y25" s="1">
        <f t="shared" si="49"/>
        <v>0.76438243046265508</v>
      </c>
      <c r="AA25">
        <v>5</v>
      </c>
      <c r="AB25">
        <f t="shared" ref="AB25:AC25" si="59">AB24/2</f>
        <v>6.25</v>
      </c>
      <c r="AC25">
        <f t="shared" si="59"/>
        <v>6.2499999999999995E-6</v>
      </c>
      <c r="AD25">
        <v>46.734999999999999</v>
      </c>
      <c r="AE25">
        <v>48.225000000000001</v>
      </c>
      <c r="AG25" s="1">
        <f t="shared" si="50"/>
        <v>-3.3850000000000051</v>
      </c>
      <c r="AH25" s="1">
        <f t="shared" si="51"/>
        <v>-1.8950000000000031</v>
      </c>
      <c r="AI25" s="1">
        <f t="shared" si="52"/>
        <v>-2.6400000000000041</v>
      </c>
      <c r="AJ25" s="1">
        <f t="shared" si="53"/>
        <v>1.0535891039679572</v>
      </c>
    </row>
    <row r="26" spans="2:36" x14ac:dyDescent="0.2">
      <c r="B26">
        <v>6</v>
      </c>
      <c r="C26">
        <v>0.78125</v>
      </c>
      <c r="D26">
        <v>7.8124999999999993E-7</v>
      </c>
      <c r="E26">
        <v>56.603000000000002</v>
      </c>
      <c r="F26">
        <v>55.731999999999999</v>
      </c>
      <c r="G26">
        <v>90.902500000000003</v>
      </c>
      <c r="H26">
        <f t="shared" si="41"/>
        <v>-34.299500000000002</v>
      </c>
      <c r="I26">
        <f t="shared" si="41"/>
        <v>-35.170500000000004</v>
      </c>
      <c r="K26" s="1">
        <f t="shared" si="42"/>
        <v>1.2724999999999866</v>
      </c>
      <c r="L26" s="1">
        <f t="shared" si="43"/>
        <v>0.40149999999998442</v>
      </c>
      <c r="M26" s="1">
        <f t="shared" si="44"/>
        <v>0.83699999999998553</v>
      </c>
      <c r="N26" s="1">
        <f t="shared" si="45"/>
        <v>0.61589000641348446</v>
      </c>
      <c r="P26">
        <v>6</v>
      </c>
      <c r="Q26">
        <f t="shared" ref="Q26:R26" si="60">Q25/2</f>
        <v>3.125</v>
      </c>
      <c r="R26">
        <f t="shared" si="60"/>
        <v>3.1249999999999997E-6</v>
      </c>
      <c r="S26">
        <v>46.593000000000004</v>
      </c>
      <c r="T26">
        <v>46.969000000000001</v>
      </c>
      <c r="V26" s="1">
        <f t="shared" si="46"/>
        <v>-3.6875</v>
      </c>
      <c r="W26" s="1">
        <f t="shared" si="47"/>
        <v>-3.3115000000000023</v>
      </c>
      <c r="X26" s="1">
        <f t="shared" si="48"/>
        <v>-3.4995000000000012</v>
      </c>
      <c r="Y26" s="1">
        <f t="shared" si="49"/>
        <v>0.26587214972614021</v>
      </c>
      <c r="AA26">
        <v>6</v>
      </c>
      <c r="AB26">
        <f t="shared" ref="AB26:AC26" si="61">AB25/2</f>
        <v>3.125</v>
      </c>
      <c r="AC26">
        <f t="shared" si="61"/>
        <v>3.1249999999999997E-6</v>
      </c>
      <c r="AD26">
        <v>50.325000000000003</v>
      </c>
      <c r="AE26">
        <v>50.795999999999999</v>
      </c>
      <c r="AG26" s="1">
        <f t="shared" si="50"/>
        <v>0.20499999999999829</v>
      </c>
      <c r="AH26" s="1">
        <f t="shared" si="51"/>
        <v>0.67599999999999483</v>
      </c>
      <c r="AI26" s="1">
        <f t="shared" si="52"/>
        <v>0.44049999999999656</v>
      </c>
      <c r="AJ26" s="1">
        <f t="shared" si="53"/>
        <v>0.33304729393886146</v>
      </c>
    </row>
    <row r="27" spans="2:36" x14ac:dyDescent="0.2">
      <c r="B27">
        <v>7</v>
      </c>
      <c r="C27">
        <v>0.390625</v>
      </c>
      <c r="D27">
        <v>3.9062499999999997E-7</v>
      </c>
      <c r="E27">
        <v>52.832000000000001</v>
      </c>
      <c r="F27">
        <v>52.204000000000001</v>
      </c>
      <c r="G27">
        <v>86.679000000000002</v>
      </c>
      <c r="H27">
        <f t="shared" si="41"/>
        <v>-33.847000000000001</v>
      </c>
      <c r="I27">
        <f t="shared" si="41"/>
        <v>-34.475000000000001</v>
      </c>
      <c r="K27" s="1">
        <f t="shared" si="42"/>
        <v>1.7249999999999872</v>
      </c>
      <c r="L27" s="1">
        <f t="shared" si="43"/>
        <v>1.0969999999999871</v>
      </c>
      <c r="M27" s="1">
        <f t="shared" si="44"/>
        <v>1.4109999999999872</v>
      </c>
      <c r="N27" s="1">
        <f t="shared" si="45"/>
        <v>0.44406305858515216</v>
      </c>
      <c r="P27">
        <v>7</v>
      </c>
      <c r="Q27">
        <f t="shared" ref="Q27:R27" si="62">Q26/2</f>
        <v>1.5625</v>
      </c>
      <c r="R27">
        <f t="shared" si="62"/>
        <v>1.5624999999999999E-6</v>
      </c>
      <c r="S27">
        <v>48.243000000000002</v>
      </c>
      <c r="T27">
        <v>45.475000000000001</v>
      </c>
      <c r="V27" s="1">
        <f t="shared" si="46"/>
        <v>-2.0375000000000014</v>
      </c>
      <c r="W27" s="1">
        <f t="shared" si="47"/>
        <v>-4.8055000000000021</v>
      </c>
      <c r="X27" s="1">
        <f t="shared" si="48"/>
        <v>-3.4215000000000018</v>
      </c>
      <c r="Y27" s="1">
        <f t="shared" si="49"/>
        <v>1.9572715703243648</v>
      </c>
      <c r="AA27">
        <v>7</v>
      </c>
      <c r="AB27">
        <f t="shared" ref="AB27:AC27" si="63">AB26/2</f>
        <v>1.5625</v>
      </c>
      <c r="AC27">
        <f t="shared" si="63"/>
        <v>1.5624999999999999E-6</v>
      </c>
      <c r="AD27">
        <v>48.445999999999998</v>
      </c>
      <c r="AE27">
        <v>51.281999999999996</v>
      </c>
      <c r="AG27" s="1">
        <f t="shared" si="50"/>
        <v>-1.6740000000000066</v>
      </c>
      <c r="AH27" s="1">
        <f t="shared" si="51"/>
        <v>1.1619999999999919</v>
      </c>
      <c r="AI27" s="1">
        <f t="shared" si="52"/>
        <v>-0.25600000000000733</v>
      </c>
      <c r="AJ27" s="1">
        <f t="shared" si="53"/>
        <v>2.0053548314450476</v>
      </c>
    </row>
    <row r="28" spans="2:36" x14ac:dyDescent="0.2">
      <c r="B28">
        <v>8</v>
      </c>
      <c r="C28">
        <v>0</v>
      </c>
      <c r="D28">
        <v>0</v>
      </c>
      <c r="E28">
        <v>52.286000000000001</v>
      </c>
      <c r="F28">
        <v>51.436</v>
      </c>
      <c r="G28">
        <v>87.432999999999993</v>
      </c>
      <c r="H28">
        <f t="shared" si="41"/>
        <v>-35.146999999999991</v>
      </c>
      <c r="I28">
        <f t="shared" si="41"/>
        <v>-35.996999999999993</v>
      </c>
      <c r="J28">
        <f>AVERAGE(H28:I28)</f>
        <v>-35.571999999999989</v>
      </c>
      <c r="K28" s="1">
        <f t="shared" si="42"/>
        <v>0.42499999999999716</v>
      </c>
      <c r="L28" s="1">
        <f t="shared" si="43"/>
        <v>-0.42500000000000426</v>
      </c>
      <c r="M28" s="1">
        <v>0</v>
      </c>
      <c r="N28" s="1">
        <f t="shared" si="45"/>
        <v>0.60104076400856643</v>
      </c>
      <c r="P28">
        <v>8</v>
      </c>
      <c r="Q28">
        <f t="shared" ref="Q28:R28" si="64">Q27/2</f>
        <v>0.78125</v>
      </c>
      <c r="R28">
        <f t="shared" si="64"/>
        <v>7.8124999999999993E-7</v>
      </c>
      <c r="S28">
        <v>48.027000000000001</v>
      </c>
      <c r="T28">
        <v>51.152999999999999</v>
      </c>
      <c r="V28" s="1">
        <f t="shared" si="46"/>
        <v>-2.2535000000000025</v>
      </c>
      <c r="W28" s="1">
        <f t="shared" si="47"/>
        <v>0.87249999999999517</v>
      </c>
      <c r="X28" s="1">
        <f t="shared" si="48"/>
        <v>-0.69050000000000367</v>
      </c>
      <c r="Y28" s="1">
        <f t="shared" si="49"/>
        <v>2.2104157979891461</v>
      </c>
      <c r="AA28">
        <v>8</v>
      </c>
      <c r="AB28">
        <f t="shared" ref="AB28:AC28" si="65">AB27/2</f>
        <v>0.78125</v>
      </c>
      <c r="AC28">
        <f t="shared" si="65"/>
        <v>7.8124999999999993E-7</v>
      </c>
      <c r="AD28">
        <v>50.209000000000003</v>
      </c>
      <c r="AE28">
        <v>49.301000000000002</v>
      </c>
      <c r="AG28" s="1">
        <f t="shared" si="50"/>
        <v>8.8999999999998636E-2</v>
      </c>
      <c r="AH28" s="1">
        <f t="shared" si="51"/>
        <v>-0.81900000000000261</v>
      </c>
      <c r="AI28" s="1">
        <f t="shared" si="52"/>
        <v>-0.36500000000000199</v>
      </c>
      <c r="AJ28" s="1">
        <f t="shared" si="53"/>
        <v>0.64205295731738599</v>
      </c>
    </row>
    <row r="29" spans="2:36" x14ac:dyDescent="0.2">
      <c r="B29" s="22"/>
      <c r="C29" s="22"/>
      <c r="D29" s="22"/>
      <c r="M29" s="1"/>
      <c r="N29" s="1"/>
      <c r="P29">
        <v>9</v>
      </c>
      <c r="Q29">
        <f t="shared" ref="Q29:R29" si="66">Q28/2</f>
        <v>0.390625</v>
      </c>
      <c r="R29">
        <f t="shared" si="66"/>
        <v>3.9062499999999997E-7</v>
      </c>
      <c r="S29">
        <v>49.058</v>
      </c>
      <c r="T29">
        <v>51.054000000000002</v>
      </c>
      <c r="V29" s="1">
        <f t="shared" si="46"/>
        <v>-1.2225000000000037</v>
      </c>
      <c r="W29" s="1">
        <f t="shared" si="47"/>
        <v>0.77349999999999852</v>
      </c>
      <c r="X29" s="1">
        <f t="shared" ref="X29" si="67">AVERAGE(V29:W29)</f>
        <v>-0.22450000000000259</v>
      </c>
      <c r="Y29" s="1">
        <f t="shared" ref="Y29:Y30" si="68">STDEV(V29:W29)</f>
        <v>1.4113851352483504</v>
      </c>
      <c r="AA29">
        <v>9</v>
      </c>
      <c r="AB29">
        <f t="shared" ref="AB29:AC29" si="69">AB28/2</f>
        <v>0.390625</v>
      </c>
      <c r="AC29">
        <f t="shared" si="69"/>
        <v>3.9062499999999997E-7</v>
      </c>
      <c r="AD29">
        <v>50.412999999999997</v>
      </c>
      <c r="AE29">
        <v>50.744999999999997</v>
      </c>
      <c r="AG29" s="1">
        <f t="shared" si="50"/>
        <v>0.29299999999999216</v>
      </c>
      <c r="AH29" s="1">
        <f t="shared" si="51"/>
        <v>0.62499999999999289</v>
      </c>
      <c r="AI29" s="1">
        <f t="shared" si="52"/>
        <v>0.45899999999999253</v>
      </c>
      <c r="AJ29" s="1">
        <f t="shared" si="53"/>
        <v>0.23475945135393425</v>
      </c>
    </row>
    <row r="30" spans="2:36" x14ac:dyDescent="0.2">
      <c r="M30" s="1"/>
      <c r="N30" s="1"/>
      <c r="P30">
        <v>10</v>
      </c>
      <c r="Q30">
        <v>0</v>
      </c>
      <c r="R30">
        <v>0</v>
      </c>
      <c r="S30">
        <v>50.176000000000002</v>
      </c>
      <c r="T30">
        <v>50.384999999999998</v>
      </c>
      <c r="U30">
        <v>50.280500000000004</v>
      </c>
      <c r="V30" s="1">
        <f t="shared" si="46"/>
        <v>-0.10450000000000159</v>
      </c>
      <c r="W30" s="1">
        <f t="shared" si="47"/>
        <v>0.10449999999999449</v>
      </c>
      <c r="X30" s="1">
        <v>0</v>
      </c>
      <c r="Y30" s="1">
        <f t="shared" si="68"/>
        <v>0.14778531726798566</v>
      </c>
      <c r="AA30">
        <v>10</v>
      </c>
      <c r="AB30">
        <v>0</v>
      </c>
      <c r="AC30">
        <v>0</v>
      </c>
      <c r="AD30">
        <v>50.468000000000004</v>
      </c>
      <c r="AE30">
        <v>49.771999999999998</v>
      </c>
      <c r="AF30">
        <f>AVERAGE(AD30:AE30)</f>
        <v>50.120000000000005</v>
      </c>
      <c r="AG30" s="1">
        <f t="shared" si="50"/>
        <v>0.34799999999999898</v>
      </c>
      <c r="AH30" s="1">
        <f t="shared" si="51"/>
        <v>-0.34800000000000608</v>
      </c>
      <c r="AI30" s="1">
        <v>0</v>
      </c>
      <c r="AJ30" s="1">
        <f t="shared" si="53"/>
        <v>0.49214631970584066</v>
      </c>
    </row>
    <row r="31" spans="2:36" x14ac:dyDescent="0.2">
      <c r="B31" s="1"/>
      <c r="C31" s="1"/>
      <c r="L31" s="1"/>
      <c r="M31" s="1"/>
      <c r="N31" s="1"/>
      <c r="R31" s="1"/>
      <c r="V31" s="1"/>
      <c r="W31" s="1"/>
      <c r="X31" s="1"/>
      <c r="Y31" s="1"/>
      <c r="AD31" s="1"/>
    </row>
    <row r="32" spans="2:36" x14ac:dyDescent="0.2">
      <c r="K32" s="1"/>
      <c r="L32" s="1"/>
      <c r="M32" s="1"/>
      <c r="N32" s="1"/>
      <c r="Q32" s="1"/>
      <c r="V32" s="1"/>
      <c r="W32" s="1"/>
      <c r="X32" s="1"/>
      <c r="Y32" s="1"/>
      <c r="AB32" s="1"/>
    </row>
    <row r="33" spans="11:25" x14ac:dyDescent="0.2">
      <c r="K33" s="1"/>
      <c r="L33" s="1"/>
      <c r="M33" s="1"/>
      <c r="N33" s="1"/>
      <c r="V33" s="1"/>
      <c r="W33" s="1"/>
      <c r="X33" s="1"/>
      <c r="Y33" s="1"/>
    </row>
    <row r="34" spans="11:25" x14ac:dyDescent="0.2">
      <c r="K34" s="1"/>
      <c r="L34" s="1"/>
      <c r="M34" s="1"/>
      <c r="N34" s="1"/>
      <c r="V34" s="1"/>
      <c r="W34" s="1"/>
      <c r="X34" s="1"/>
      <c r="Y34" s="1"/>
    </row>
    <row r="35" spans="11:25" x14ac:dyDescent="0.2">
      <c r="K35" s="1"/>
      <c r="L35" s="1"/>
      <c r="M35" s="1"/>
      <c r="N35" s="1"/>
      <c r="V35" s="1"/>
      <c r="W35" s="1"/>
      <c r="X35" s="1"/>
      <c r="Y35" s="1"/>
    </row>
    <row r="36" spans="11:25" x14ac:dyDescent="0.2">
      <c r="K36" s="1"/>
      <c r="L36" s="1"/>
      <c r="M36" s="1"/>
      <c r="N36" s="1"/>
      <c r="V36" s="1"/>
      <c r="W36" s="1"/>
      <c r="X36" s="1"/>
      <c r="Y36" s="1"/>
    </row>
  </sheetData>
  <mergeCells count="9">
    <mergeCell ref="AB1:AH1"/>
    <mergeCell ref="AG2:AH2"/>
    <mergeCell ref="V20:W20"/>
    <mergeCell ref="AG20:AH20"/>
    <mergeCell ref="K20:L20"/>
    <mergeCell ref="Q1:W1"/>
    <mergeCell ref="V2:W2"/>
    <mergeCell ref="K2:L2"/>
    <mergeCell ref="C1: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5F94-A1E0-4370-B5A6-103248061C0E}">
  <dimension ref="A3:AD32"/>
  <sheetViews>
    <sheetView zoomScaleNormal="100" workbookViewId="0">
      <selection activeCell="L35" sqref="L35"/>
    </sheetView>
  </sheetViews>
  <sheetFormatPr baseColWidth="10" defaultColWidth="8.83203125" defaultRowHeight="15" x14ac:dyDescent="0.2"/>
  <cols>
    <col min="1" max="1" width="11" customWidth="1"/>
    <col min="2" max="2" width="11.6640625" style="31" bestFit="1" customWidth="1"/>
    <col min="3" max="4" width="9" bestFit="1" customWidth="1"/>
    <col min="6" max="7" width="9" bestFit="1" customWidth="1"/>
    <col min="8" max="8" width="9" customWidth="1"/>
    <col min="9" max="9" width="15.6640625" bestFit="1" customWidth="1"/>
    <col min="11" max="11" width="11.6640625" bestFit="1" customWidth="1"/>
    <col min="12" max="13" width="9" bestFit="1" customWidth="1"/>
    <col min="15" max="16" width="9" bestFit="1" customWidth="1"/>
    <col min="17" max="17" width="9" customWidth="1"/>
    <col min="18" max="18" width="15.83203125" bestFit="1" customWidth="1"/>
    <col min="20" max="20" width="11.6640625" bestFit="1" customWidth="1"/>
    <col min="21" max="22" width="9" bestFit="1" customWidth="1"/>
    <col min="24" max="25" width="9" bestFit="1" customWidth="1"/>
    <col min="27" max="27" width="15.83203125" bestFit="1" customWidth="1"/>
  </cols>
  <sheetData>
    <row r="3" spans="1:30" x14ac:dyDescent="0.2">
      <c r="A3" s="1" t="s">
        <v>94</v>
      </c>
      <c r="B3" s="32" t="s">
        <v>6</v>
      </c>
      <c r="C3" s="32"/>
      <c r="D3" s="32"/>
      <c r="E3" s="32"/>
      <c r="F3" s="32"/>
      <c r="G3" s="32"/>
      <c r="H3" s="18"/>
      <c r="K3" s="32" t="s">
        <v>91</v>
      </c>
      <c r="L3" s="32"/>
      <c r="M3" s="32"/>
      <c r="N3" s="32"/>
      <c r="O3" s="32"/>
      <c r="P3" s="32"/>
      <c r="Q3" s="18"/>
      <c r="R3" s="18"/>
      <c r="T3" s="32" t="s">
        <v>92</v>
      </c>
      <c r="U3" s="32"/>
      <c r="V3" s="32"/>
      <c r="W3" s="32"/>
      <c r="X3" s="32"/>
      <c r="Y3" s="32"/>
    </row>
    <row r="4" spans="1:30" ht="32" x14ac:dyDescent="0.2">
      <c r="B4" s="31" t="s">
        <v>0</v>
      </c>
      <c r="C4" t="s">
        <v>1</v>
      </c>
      <c r="D4" t="s">
        <v>1</v>
      </c>
      <c r="E4" s="30" t="s">
        <v>98</v>
      </c>
      <c r="F4" s="16" t="s">
        <v>99</v>
      </c>
      <c r="G4" s="16" t="s">
        <v>100</v>
      </c>
      <c r="H4" s="23" t="s">
        <v>107</v>
      </c>
      <c r="I4" s="23" t="s">
        <v>108</v>
      </c>
      <c r="K4" s="31" t="s">
        <v>0</v>
      </c>
      <c r="L4" t="s">
        <v>1</v>
      </c>
      <c r="M4" t="s">
        <v>1</v>
      </c>
      <c r="N4" s="30" t="s">
        <v>98</v>
      </c>
      <c r="O4" s="16" t="s">
        <v>100</v>
      </c>
      <c r="P4" s="16" t="s">
        <v>100</v>
      </c>
      <c r="Q4" s="23" t="s">
        <v>107</v>
      </c>
      <c r="R4" s="23" t="s">
        <v>108</v>
      </c>
      <c r="T4" s="31" t="s">
        <v>0</v>
      </c>
      <c r="U4" t="s">
        <v>1</v>
      </c>
      <c r="V4" t="s">
        <v>1</v>
      </c>
      <c r="W4" s="30" t="s">
        <v>98</v>
      </c>
      <c r="X4" s="16" t="s">
        <v>100</v>
      </c>
      <c r="Y4" s="16" t="s">
        <v>100</v>
      </c>
      <c r="Z4" s="23" t="s">
        <v>107</v>
      </c>
      <c r="AA4" s="23" t="s">
        <v>108</v>
      </c>
    </row>
    <row r="5" spans="1:30" x14ac:dyDescent="0.2">
      <c r="B5" s="31">
        <v>2.4999999999999998E-5</v>
      </c>
      <c r="C5">
        <v>1314.1849999999999</v>
      </c>
      <c r="D5">
        <v>1990.644</v>
      </c>
      <c r="F5" s="1">
        <v>-54.253678466384223</v>
      </c>
      <c r="G5" s="1">
        <v>-30.706376588560186</v>
      </c>
      <c r="H5" s="1">
        <f>AVERAGE(F5:G5)</f>
        <v>-42.480027527472203</v>
      </c>
      <c r="I5" s="1">
        <f>STDEV(F5:G5)</f>
        <v>16.650456836456112</v>
      </c>
      <c r="K5" s="31">
        <v>1.2499999999999999E-5</v>
      </c>
      <c r="L5">
        <v>488.27699999999999</v>
      </c>
      <c r="M5">
        <v>389.2</v>
      </c>
      <c r="O5" s="1">
        <f t="shared" ref="O5:O14" si="0">((L5-$N$14)/$N$14)*100</f>
        <v>-28.558281221194449</v>
      </c>
      <c r="P5" s="1">
        <f t="shared" ref="P5:P14" si="1">((M5-$N$14)/$N$14)*100</f>
        <v>-43.054624836494206</v>
      </c>
      <c r="Q5" s="1">
        <f>AVERAGE(O5:P5)</f>
        <v>-35.806453028844331</v>
      </c>
      <c r="R5" s="1">
        <f>STDEV(O5:P5)</f>
        <v>10.250462872788743</v>
      </c>
      <c r="T5" s="31">
        <v>1.2499999999999999E-5</v>
      </c>
      <c r="U5">
        <v>2213.5920000000001</v>
      </c>
      <c r="V5">
        <v>2440.482</v>
      </c>
      <c r="X5" s="1">
        <v>-43.202608543040036</v>
      </c>
      <c r="Y5" s="1">
        <v>-37.380957512647065</v>
      </c>
      <c r="Z5" s="1">
        <f>AVERAGE(X5:Y5)</f>
        <v>-40.29178302784355</v>
      </c>
      <c r="AA5" s="1">
        <f>STDEV(X5:Y5)</f>
        <v>4.116528921292522</v>
      </c>
      <c r="AB5" s="22"/>
      <c r="AC5" s="22"/>
      <c r="AD5" s="22"/>
    </row>
    <row r="6" spans="1:30" x14ac:dyDescent="0.2">
      <c r="B6" s="31">
        <v>1.2499999999999999E-5</v>
      </c>
      <c r="C6">
        <v>2068.9070000000002</v>
      </c>
      <c r="D6">
        <v>1628.306</v>
      </c>
      <c r="F6" s="1">
        <v>-27.982068852445881</v>
      </c>
      <c r="G6" s="1">
        <v>-43.319236004736197</v>
      </c>
      <c r="H6" s="1">
        <f t="shared" ref="H6:H13" si="2">AVERAGE(F6:G6)</f>
        <v>-35.650652428591037</v>
      </c>
      <c r="I6" s="1">
        <f t="shared" ref="I6:I14" si="3">STDEV(F6:G6)</f>
        <v>10.845014897576062</v>
      </c>
      <c r="K6" s="31">
        <v>6.2499999999999995E-6</v>
      </c>
      <c r="L6">
        <v>528.52300000000002</v>
      </c>
      <c r="M6">
        <v>406.03699999999998</v>
      </c>
      <c r="O6" s="1">
        <f t="shared" si="0"/>
        <v>-22.669731455443017</v>
      </c>
      <c r="P6" s="1">
        <f t="shared" si="1"/>
        <v>-40.591137473626922</v>
      </c>
      <c r="Q6" s="1">
        <f t="shared" ref="Q6:Q14" si="4">AVERAGE(O6:P6)</f>
        <v>-31.630434464534972</v>
      </c>
      <c r="R6" s="1">
        <f t="shared" ref="R6:R14" si="5">STDEV(O6:P6)</f>
        <v>12.672347723855243</v>
      </c>
      <c r="T6" s="31">
        <v>6.2499999999999995E-6</v>
      </c>
      <c r="U6">
        <v>2327.7939999999999</v>
      </c>
      <c r="V6">
        <v>2597.4940000000001</v>
      </c>
      <c r="X6" s="1">
        <v>-40.272359563477529</v>
      </c>
      <c r="Y6" s="1">
        <v>-33.352269286704697</v>
      </c>
      <c r="Z6" s="1">
        <f t="shared" ref="Z6:Z14" si="6">AVERAGE(X6:Y6)</f>
        <v>-36.812314425091117</v>
      </c>
      <c r="AA6" s="1">
        <f t="shared" ref="AA6:AA14" si="7">STDEV(X6:Y6)</f>
        <v>4.8932427611291622</v>
      </c>
      <c r="AB6" s="22"/>
      <c r="AC6" s="22"/>
      <c r="AD6" s="22"/>
    </row>
    <row r="7" spans="1:30" x14ac:dyDescent="0.2">
      <c r="B7" s="31">
        <v>6.2499999999999995E-6</v>
      </c>
      <c r="C7">
        <v>1694.373</v>
      </c>
      <c r="D7">
        <v>2359.2559999999999</v>
      </c>
      <c r="F7" s="1">
        <v>-41.019466775319188</v>
      </c>
      <c r="G7" s="1">
        <v>-17.875121420414779</v>
      </c>
      <c r="H7" s="1">
        <f t="shared" si="2"/>
        <v>-29.447294097866983</v>
      </c>
      <c r="I7" s="1">
        <f t="shared" si="3"/>
        <v>16.365523546576277</v>
      </c>
      <c r="K7" s="31">
        <v>3.1249999999999997E-6</v>
      </c>
      <c r="L7">
        <v>425.31099999999998</v>
      </c>
      <c r="M7">
        <v>605.18700000000001</v>
      </c>
      <c r="O7" s="1">
        <f t="shared" si="0"/>
        <v>-37.771083103376633</v>
      </c>
      <c r="P7" s="1">
        <f t="shared" si="1"/>
        <v>-11.452721585106412</v>
      </c>
      <c r="Q7" s="1">
        <f t="shared" si="4"/>
        <v>-24.611902344241521</v>
      </c>
      <c r="R7" s="1">
        <f t="shared" si="5"/>
        <v>18.609891899287955</v>
      </c>
      <c r="T7" s="31">
        <v>3.1249999999999997E-6</v>
      </c>
      <c r="U7">
        <v>1513.8969999999999</v>
      </c>
      <c r="V7">
        <v>2926.0709999999999</v>
      </c>
      <c r="X7" s="1">
        <v>-61.155714090709893</v>
      </c>
      <c r="Y7" s="1">
        <v>-24.921485071387007</v>
      </c>
      <c r="Z7" s="1">
        <f t="shared" si="6"/>
        <v>-43.038599581048452</v>
      </c>
      <c r="AA7" s="1">
        <f t="shared" si="7"/>
        <v>25.621469050629599</v>
      </c>
      <c r="AB7" s="22"/>
      <c r="AC7" s="22"/>
      <c r="AD7" s="22"/>
    </row>
    <row r="8" spans="1:30" x14ac:dyDescent="0.2">
      <c r="B8" s="31">
        <v>3.1249999999999997E-6</v>
      </c>
      <c r="C8">
        <v>2356.5030000000002</v>
      </c>
      <c r="D8">
        <v>1944.835</v>
      </c>
      <c r="F8" s="1">
        <v>-17.970952390317819</v>
      </c>
      <c r="G8" s="1">
        <v>-32.300971902867836</v>
      </c>
      <c r="H8" s="1">
        <f t="shared" si="2"/>
        <v>-25.135962146592828</v>
      </c>
      <c r="I8" s="1">
        <f t="shared" si="3"/>
        <v>10.132853971859655</v>
      </c>
      <c r="K8" s="31">
        <v>1.5624999999999999E-6</v>
      </c>
      <c r="L8">
        <v>375.53899999999999</v>
      </c>
      <c r="M8">
        <v>539.22400000000005</v>
      </c>
      <c r="O8" s="1">
        <f t="shared" si="0"/>
        <v>-45.053419209846339</v>
      </c>
      <c r="P8" s="1">
        <f t="shared" si="1"/>
        <v>-21.104026266273756</v>
      </c>
      <c r="Q8" s="1">
        <f t="shared" si="4"/>
        <v>-33.078722738060051</v>
      </c>
      <c r="R8" s="1">
        <f t="shared" si="5"/>
        <v>16.934778155701416</v>
      </c>
      <c r="T8" s="31">
        <v>1.5624999999999999E-6</v>
      </c>
      <c r="U8">
        <v>2337.6849999999999</v>
      </c>
      <c r="V8">
        <v>3706.7280000000001</v>
      </c>
      <c r="X8" s="1">
        <v>-40.018571603049047</v>
      </c>
      <c r="Y8" s="1">
        <v>-4.8910182000683511</v>
      </c>
      <c r="Z8" s="1">
        <f t="shared" si="6"/>
        <v>-22.454794901558699</v>
      </c>
      <c r="AA8" s="1">
        <f t="shared" si="7"/>
        <v>24.838931217740232</v>
      </c>
      <c r="AB8" s="22"/>
      <c r="AC8" s="22"/>
      <c r="AD8" s="22"/>
    </row>
    <row r="9" spans="1:30" x14ac:dyDescent="0.2">
      <c r="B9" s="31">
        <v>1.5624999999999999E-6</v>
      </c>
      <c r="C9">
        <v>2571.9389999999999</v>
      </c>
      <c r="D9">
        <v>2502.6179999999999</v>
      </c>
      <c r="F9" s="1">
        <v>-10.471700362699158</v>
      </c>
      <c r="G9" s="1">
        <v>-12.884740197297617</v>
      </c>
      <c r="H9" s="1">
        <f t="shared" si="2"/>
        <v>-11.678220279998389</v>
      </c>
      <c r="I9" s="1">
        <f t="shared" si="3"/>
        <v>1.7062768303178202</v>
      </c>
      <c r="K9" s="31">
        <v>7.8124999999999993E-7</v>
      </c>
      <c r="L9">
        <v>451.16300000000001</v>
      </c>
      <c r="M9">
        <v>599.28800000000001</v>
      </c>
      <c r="O9" s="1">
        <f t="shared" si="0"/>
        <v>-33.988575809628038</v>
      </c>
      <c r="P9" s="1">
        <f t="shared" si="1"/>
        <v>-12.315827361287091</v>
      </c>
      <c r="Q9" s="1">
        <f t="shared" si="4"/>
        <v>-23.152201585457565</v>
      </c>
      <c r="R9" s="1">
        <f t="shared" si="5"/>
        <v>15.324947394772108</v>
      </c>
      <c r="T9" s="31">
        <v>7.8124999999999993E-7</v>
      </c>
      <c r="U9">
        <v>2947.471</v>
      </c>
      <c r="V9">
        <v>2251.0709999999999</v>
      </c>
      <c r="X9" s="1">
        <v>-24.372393740564096</v>
      </c>
      <c r="Y9" s="1">
        <v>-42.240954618371262</v>
      </c>
      <c r="Z9" s="1">
        <f t="shared" si="6"/>
        <v>-33.306674179467677</v>
      </c>
      <c r="AA9" s="1">
        <f t="shared" si="7"/>
        <v>12.634980566742112</v>
      </c>
      <c r="AB9" s="22"/>
      <c r="AC9" s="22"/>
      <c r="AD9" s="22"/>
    </row>
    <row r="10" spans="1:30" x14ac:dyDescent="0.2">
      <c r="B10" s="31">
        <v>1.9531249999999998E-7</v>
      </c>
      <c r="C10">
        <v>2625.4059999999999</v>
      </c>
      <c r="D10">
        <v>2605.502</v>
      </c>
      <c r="F10" s="1">
        <v>-8.6105327390861675</v>
      </c>
      <c r="G10" s="1">
        <v>-9.3033840376515045</v>
      </c>
      <c r="H10" s="1">
        <f t="shared" si="2"/>
        <v>-8.956958388368836</v>
      </c>
      <c r="I10" s="1">
        <f t="shared" si="3"/>
        <v>0.48991985156945506</v>
      </c>
      <c r="K10" s="31">
        <v>1.9531249999999998E-7</v>
      </c>
      <c r="L10">
        <v>750.27700000000004</v>
      </c>
      <c r="M10">
        <v>627.01</v>
      </c>
      <c r="O10" s="1">
        <f t="shared" si="0"/>
        <v>9.7759641355335134</v>
      </c>
      <c r="P10" s="1">
        <f t="shared" si="1"/>
        <v>-8.2597130491526958</v>
      </c>
      <c r="Q10" s="1">
        <f t="shared" si="4"/>
        <v>0.75812554319040881</v>
      </c>
      <c r="R10" s="1">
        <f t="shared" si="5"/>
        <v>12.753149640583118</v>
      </c>
      <c r="T10" s="31">
        <v>3.9062499999999997E-7</v>
      </c>
      <c r="U10">
        <v>2636.58</v>
      </c>
      <c r="V10">
        <v>4468.5609999999997</v>
      </c>
      <c r="X10" s="1">
        <v>-32.349382195277407</v>
      </c>
      <c r="Y10" s="1">
        <v>14.656453567913355</v>
      </c>
      <c r="Z10" s="1">
        <f t="shared" si="6"/>
        <v>-8.8464643136820271</v>
      </c>
      <c r="AA10" s="1">
        <f t="shared" si="7"/>
        <v>33.238145223493319</v>
      </c>
      <c r="AB10" s="22"/>
      <c r="AC10" s="22"/>
      <c r="AD10" s="22"/>
    </row>
    <row r="11" spans="1:30" x14ac:dyDescent="0.2">
      <c r="B11" s="31">
        <v>9.7656249999999991E-8</v>
      </c>
      <c r="C11">
        <v>3129.6669999999999</v>
      </c>
      <c r="D11">
        <v>3203.6790000000001</v>
      </c>
      <c r="F11" s="1">
        <v>8.9426168120520835</v>
      </c>
      <c r="G11" s="1">
        <v>11.518948720684413</v>
      </c>
      <c r="H11" s="1">
        <f t="shared" si="2"/>
        <v>10.230782766368248</v>
      </c>
      <c r="I11" s="1">
        <f t="shared" si="3"/>
        <v>1.8217417631811985</v>
      </c>
      <c r="K11" s="31">
        <v>9.7656249999999991E-8</v>
      </c>
      <c r="L11">
        <v>573.19600000000003</v>
      </c>
      <c r="M11">
        <v>614.39099999999996</v>
      </c>
      <c r="O11" s="1">
        <f t="shared" si="0"/>
        <v>-16.133449994293752</v>
      </c>
      <c r="P11" s="1">
        <f t="shared" si="1"/>
        <v>-10.10604832455938</v>
      </c>
      <c r="Q11" s="1">
        <f t="shared" si="4"/>
        <v>-13.119749159426565</v>
      </c>
      <c r="R11" s="1">
        <f t="shared" si="5"/>
        <v>4.2620165936042982</v>
      </c>
      <c r="T11" s="31">
        <v>1.9531249999999998E-7</v>
      </c>
      <c r="U11">
        <v>2999.7280000000001</v>
      </c>
      <c r="V11">
        <v>5262.7950000000001</v>
      </c>
      <c r="X11" s="1">
        <v>-23.031558895946677</v>
      </c>
      <c r="Y11" s="1">
        <v>35.035285532623725</v>
      </c>
      <c r="Z11" s="1">
        <f t="shared" si="6"/>
        <v>6.0018633183385237</v>
      </c>
      <c r="AA11" s="1">
        <f t="shared" si="7"/>
        <v>41.059459457546424</v>
      </c>
      <c r="AB11" s="22"/>
      <c r="AC11" s="22"/>
      <c r="AD11" s="22"/>
    </row>
    <row r="12" spans="1:30" x14ac:dyDescent="0.2">
      <c r="B12" s="31">
        <v>4.8828124999999996E-8</v>
      </c>
      <c r="C12">
        <v>3226.096</v>
      </c>
      <c r="D12">
        <v>2677.788</v>
      </c>
      <c r="F12" s="1">
        <v>12.299276672851772</v>
      </c>
      <c r="G12" s="1">
        <v>-6.7871335870840781</v>
      </c>
      <c r="H12" s="1">
        <f t="shared" si="2"/>
        <v>2.7560715428838467</v>
      </c>
      <c r="I12" s="1">
        <f t="shared" si="3"/>
        <v>13.496130123309133</v>
      </c>
      <c r="K12" s="31">
        <v>4.8828124999999996E-8</v>
      </c>
      <c r="L12">
        <v>627.51900000000001</v>
      </c>
      <c r="M12">
        <v>697.23099999999999</v>
      </c>
      <c r="O12" s="1">
        <f t="shared" si="0"/>
        <v>-8.1852392671428671</v>
      </c>
      <c r="P12" s="1">
        <f t="shared" si="1"/>
        <v>2.0145962760182727</v>
      </c>
      <c r="Q12" s="1">
        <f t="shared" si="4"/>
        <v>-3.0853214955622974</v>
      </c>
      <c r="R12" s="1">
        <f t="shared" si="5"/>
        <v>7.2123728795568134</v>
      </c>
      <c r="T12" s="31">
        <v>4.8828124999999996E-8</v>
      </c>
      <c r="U12">
        <v>4706.9989999999998</v>
      </c>
      <c r="V12">
        <v>4291.4639999999999</v>
      </c>
      <c r="X12" s="1">
        <v>20.77440864916348</v>
      </c>
      <c r="Y12" s="1">
        <v>10.112414903672958</v>
      </c>
      <c r="Z12" s="1">
        <f t="shared" si="6"/>
        <v>15.44341177641822</v>
      </c>
      <c r="AA12" s="1">
        <f t="shared" si="7"/>
        <v>7.5391680784049058</v>
      </c>
      <c r="AB12" s="22"/>
      <c r="AC12" s="22"/>
      <c r="AD12" s="22"/>
    </row>
    <row r="13" spans="1:30" x14ac:dyDescent="0.2">
      <c r="B13" s="31">
        <v>1.2207031249999999E-8</v>
      </c>
      <c r="C13">
        <v>2656.125</v>
      </c>
      <c r="D13">
        <v>2767.4</v>
      </c>
      <c r="F13" s="1">
        <v>-7.5412150622057084</v>
      </c>
      <c r="G13" s="1">
        <v>-3.6677711188848674</v>
      </c>
      <c r="H13" s="1">
        <f t="shared" si="2"/>
        <v>-5.6044930905452883</v>
      </c>
      <c r="I13" s="1">
        <f t="shared" si="3"/>
        <v>2.7389384788681266</v>
      </c>
      <c r="K13" s="31">
        <v>1.2207031249999999E-8</v>
      </c>
      <c r="L13">
        <v>707.39400000000001</v>
      </c>
      <c r="M13">
        <v>768.154</v>
      </c>
      <c r="O13" s="1">
        <f t="shared" si="0"/>
        <v>3.5015845796840228</v>
      </c>
      <c r="P13" s="1">
        <f t="shared" si="1"/>
        <v>12.3916179685191</v>
      </c>
      <c r="Q13" s="1">
        <f t="shared" si="4"/>
        <v>7.9466012741015613</v>
      </c>
      <c r="R13" s="1">
        <f t="shared" si="5"/>
        <v>6.2862028942201054</v>
      </c>
      <c r="T13" s="31">
        <v>2.4414062499999998E-8</v>
      </c>
      <c r="U13">
        <v>3575.8090000000002</v>
      </c>
      <c r="V13">
        <v>4545.5770000000002</v>
      </c>
      <c r="X13" s="1">
        <v>-8.250199879507802</v>
      </c>
      <c r="Y13" s="1">
        <v>16.632566555514167</v>
      </c>
      <c r="Z13" s="1">
        <f t="shared" si="6"/>
        <v>4.1911833380031824</v>
      </c>
      <c r="AA13" s="1">
        <f t="shared" si="7"/>
        <v>17.594772880885049</v>
      </c>
      <c r="AB13" s="22"/>
      <c r="AC13" s="22"/>
      <c r="AD13" s="22"/>
    </row>
    <row r="14" spans="1:30" x14ac:dyDescent="0.2">
      <c r="B14" s="31">
        <v>0</v>
      </c>
      <c r="C14">
        <v>2677.0709999999999</v>
      </c>
      <c r="D14">
        <v>3068.462</v>
      </c>
      <c r="E14">
        <f>AVERAGE(C14:D14)</f>
        <v>2872.7664999999997</v>
      </c>
      <c r="F14" s="1">
        <v>-6.812092107033406</v>
      </c>
      <c r="G14" s="1">
        <v>6.8120921070334211</v>
      </c>
      <c r="H14" s="1">
        <v>0</v>
      </c>
      <c r="I14" s="1">
        <f t="shared" si="3"/>
        <v>9.6337530459013667</v>
      </c>
      <c r="K14" s="31">
        <v>0</v>
      </c>
      <c r="L14">
        <v>563.90700000000004</v>
      </c>
      <c r="M14">
        <v>803.01700000000005</v>
      </c>
      <c r="N14">
        <f>AVERAGE(L14:M14)</f>
        <v>683.46199999999999</v>
      </c>
      <c r="O14" s="1">
        <f t="shared" si="0"/>
        <v>-17.49255993749469</v>
      </c>
      <c r="P14" s="1">
        <f t="shared" si="1"/>
        <v>17.492559937494708</v>
      </c>
      <c r="Q14" s="1">
        <f t="shared" si="4"/>
        <v>0</v>
      </c>
      <c r="R14" s="1">
        <f t="shared" si="5"/>
        <v>24.738215504229263</v>
      </c>
      <c r="T14" s="31">
        <v>1.2207031249999999E-8</v>
      </c>
      <c r="U14">
        <v>2834.9789999999998</v>
      </c>
      <c r="V14">
        <v>4703.9849999999997</v>
      </c>
      <c r="X14" s="1">
        <v>-27.258766730607586</v>
      </c>
      <c r="Y14" s="1">
        <v>20.697074010327015</v>
      </c>
      <c r="Z14" s="1">
        <f t="shared" si="6"/>
        <v>-3.280846360140286</v>
      </c>
      <c r="AA14" s="1">
        <f t="shared" si="7"/>
        <v>33.909900185416966</v>
      </c>
      <c r="AB14" s="22"/>
      <c r="AC14" s="22"/>
      <c r="AD14" s="22"/>
    </row>
    <row r="15" spans="1:30" x14ac:dyDescent="0.2">
      <c r="K15" s="31"/>
      <c r="O15" s="1"/>
      <c r="P15" s="1"/>
      <c r="Q15" s="1"/>
      <c r="R15" s="1"/>
      <c r="T15" s="31">
        <v>0</v>
      </c>
      <c r="U15">
        <v>4233.4660000000003</v>
      </c>
      <c r="V15">
        <v>3561.23</v>
      </c>
      <c r="W15">
        <v>3897.348</v>
      </c>
      <c r="X15" s="1">
        <v>8.6242747632492769</v>
      </c>
      <c r="Y15" s="1">
        <v>-8.6242747632492645</v>
      </c>
      <c r="Z15" s="1">
        <f t="shared" ref="Z15" si="8">AVERAGE(X15:Y15)</f>
        <v>0</v>
      </c>
      <c r="AA15" s="1">
        <f t="shared" ref="AA15" si="9">STDEV(X15:Y15)</f>
        <v>12.196566335819133</v>
      </c>
      <c r="AB15" s="22"/>
      <c r="AC15" s="22"/>
      <c r="AD15" s="22"/>
    </row>
    <row r="16" spans="1:30" x14ac:dyDescent="0.2">
      <c r="O16" s="1"/>
      <c r="P16" s="1"/>
      <c r="Q16" s="1"/>
      <c r="R16" s="1"/>
      <c r="X16" s="1"/>
      <c r="Y16" s="1"/>
      <c r="Z16" s="22"/>
      <c r="AA16" s="22"/>
      <c r="AB16" s="22"/>
      <c r="AC16" s="22"/>
      <c r="AD16" s="22"/>
    </row>
    <row r="17" spans="1:27" x14ac:dyDescent="0.2">
      <c r="A17" s="1" t="s">
        <v>101</v>
      </c>
      <c r="K17" s="31"/>
      <c r="O17" s="1"/>
      <c r="P17" s="1"/>
      <c r="Q17" s="1"/>
      <c r="R17" s="1"/>
      <c r="T17" s="31"/>
      <c r="X17" s="1"/>
      <c r="Y17" s="1"/>
    </row>
    <row r="18" spans="1:27" x14ac:dyDescent="0.2">
      <c r="B18" s="31">
        <v>2.4999999999999998E-5</v>
      </c>
      <c r="C18">
        <v>542.98</v>
      </c>
      <c r="D18">
        <v>365.78800000000001</v>
      </c>
      <c r="F18" s="1">
        <v>33.121834255985803</v>
      </c>
      <c r="G18" s="1">
        <v>-10.320141609583162</v>
      </c>
      <c r="H18" s="1">
        <f>AVERAGE(F18:G18)</f>
        <v>11.400846323201321</v>
      </c>
      <c r="I18" s="1">
        <f>STDEV(F18:G18)</f>
        <v>30.718115722686147</v>
      </c>
      <c r="K18" s="31">
        <v>2.4999999999999998E-5</v>
      </c>
      <c r="L18">
        <v>5534.6629999999996</v>
      </c>
      <c r="M18">
        <v>5956.87</v>
      </c>
      <c r="O18" s="24">
        <v>40.09225</v>
      </c>
      <c r="P18" s="1">
        <v>50.779065374668328</v>
      </c>
      <c r="Q18" s="1">
        <f>AVERAGE(O18:P18)</f>
        <v>45.435657687334164</v>
      </c>
      <c r="R18" s="1">
        <f>STDEV(O18:P18)</f>
        <v>7.5567196207165965</v>
      </c>
      <c r="T18" s="31">
        <v>2.4999999999999998E-5</v>
      </c>
      <c r="U18">
        <v>484.86200000000002</v>
      </c>
      <c r="V18">
        <v>459.53300000000002</v>
      </c>
      <c r="X18" s="1">
        <f t="shared" ref="X18:X30" si="10">((U18-$W$30)/$W$30)*100</f>
        <v>-26.442441895746104</v>
      </c>
      <c r="Y18" s="1">
        <f t="shared" ref="Y18:Y30" si="11">((V18-$W$30)/$W$30)*100</f>
        <v>-30.285059773044487</v>
      </c>
      <c r="Z18" s="1">
        <f>AVERAGE(X18:Y18)</f>
        <v>-28.363750834395297</v>
      </c>
      <c r="AA18" s="1">
        <f>STDEV(X18:Y18)</f>
        <v>2.7171411585463439</v>
      </c>
    </row>
    <row r="19" spans="1:27" x14ac:dyDescent="0.2">
      <c r="B19" s="31">
        <v>1.2499999999999999E-5</v>
      </c>
      <c r="C19">
        <v>469.22699999999998</v>
      </c>
      <c r="D19">
        <v>422.94799999999998</v>
      </c>
      <c r="F19" s="1">
        <v>15.039888987501278</v>
      </c>
      <c r="G19" s="1">
        <v>3.693715339240264</v>
      </c>
      <c r="H19" s="1">
        <f t="shared" ref="H19:H27" si="12">AVERAGE(F19:G19)</f>
        <v>9.366802163370771</v>
      </c>
      <c r="I19" s="1">
        <f t="shared" ref="I19:I27" si="13">STDEV(F19:G19)</f>
        <v>8.022956327205474</v>
      </c>
      <c r="K19" s="31">
        <v>1.2499999999999999E-5</v>
      </c>
      <c r="L19">
        <v>2167.4720000000002</v>
      </c>
      <c r="M19">
        <v>2141.7350000000001</v>
      </c>
      <c r="O19" s="1">
        <v>-45.137395580940463</v>
      </c>
      <c r="P19" s="1">
        <v>-45.78884521901346</v>
      </c>
      <c r="Q19" s="1">
        <f t="shared" ref="Q19:Q28" si="14">AVERAGE(O19:P19)</f>
        <v>-45.463120399976958</v>
      </c>
      <c r="R19" s="1">
        <f t="shared" ref="R19:R29" si="15">STDEV(O19:P19)</f>
        <v>0.46064445668293796</v>
      </c>
      <c r="T19" s="31">
        <v>1.2499999999999999E-5</v>
      </c>
      <c r="U19">
        <v>240.63300000000001</v>
      </c>
      <c r="V19">
        <v>201.98699999999999</v>
      </c>
      <c r="X19" s="1">
        <f t="shared" si="10"/>
        <v>-63.493992353904972</v>
      </c>
      <c r="Y19" s="1">
        <f t="shared" si="11"/>
        <v>-69.356908793009296</v>
      </c>
      <c r="Z19" s="1">
        <f t="shared" ref="Z19:Z29" si="16">AVERAGE(X19:Y19)</f>
        <v>-66.425450573457141</v>
      </c>
      <c r="AA19" s="1">
        <f t="shared" ref="AA19:AA29" si="17">STDEV(X19:Y19)</f>
        <v>4.1457079716207543</v>
      </c>
    </row>
    <row r="20" spans="1:27" x14ac:dyDescent="0.2">
      <c r="B20" s="31">
        <v>6.2499999999999995E-6</v>
      </c>
      <c r="C20">
        <v>430.541</v>
      </c>
      <c r="D20">
        <v>355.63400000000001</v>
      </c>
      <c r="F20" s="1">
        <v>5.5552831456156415</v>
      </c>
      <c r="G20" s="1">
        <v>-12.809587086461278</v>
      </c>
      <c r="H20" s="1">
        <f t="shared" si="12"/>
        <v>-3.6271519704228181</v>
      </c>
      <c r="I20" s="1">
        <f t="shared" si="13"/>
        <v>12.985924276712556</v>
      </c>
      <c r="K20" s="31">
        <v>6.2499999999999995E-6</v>
      </c>
      <c r="L20">
        <v>4098.6130000000003</v>
      </c>
      <c r="M20">
        <v>3006.3090000000002</v>
      </c>
      <c r="O20" s="1">
        <v>3.7432472879994969</v>
      </c>
      <c r="P20" s="1">
        <v>-23.904926371155685</v>
      </c>
      <c r="Q20" s="1">
        <f t="shared" si="14"/>
        <v>-10.080839541578094</v>
      </c>
      <c r="R20" s="1">
        <f t="shared" si="15"/>
        <v>19.550211081811909</v>
      </c>
      <c r="T20" s="31">
        <v>6.2499999999999995E-6</v>
      </c>
      <c r="U20">
        <v>815.07299999999998</v>
      </c>
      <c r="V20">
        <v>595.44000000000005</v>
      </c>
      <c r="X20" s="1">
        <f t="shared" si="10"/>
        <v>23.653286000364083</v>
      </c>
      <c r="Y20" s="1">
        <f t="shared" si="11"/>
        <v>-9.666848716548337</v>
      </c>
      <c r="Z20" s="1">
        <f t="shared" si="16"/>
        <v>6.9932186419078732</v>
      </c>
      <c r="AA20" s="1">
        <f t="shared" si="17"/>
        <v>23.560893208378079</v>
      </c>
    </row>
    <row r="21" spans="1:27" x14ac:dyDescent="0.2">
      <c r="B21" s="31">
        <v>3.1249999999999997E-6</v>
      </c>
      <c r="C21">
        <v>409.86</v>
      </c>
      <c r="D21">
        <v>353.12900000000002</v>
      </c>
      <c r="F21" s="1">
        <v>0.484944175031016</v>
      </c>
      <c r="G21" s="1">
        <v>-13.423735295992465</v>
      </c>
      <c r="H21" s="1">
        <f t="shared" si="12"/>
        <v>-6.4693955604807245</v>
      </c>
      <c r="I21" s="1">
        <f t="shared" si="13"/>
        <v>9.8349215713108276</v>
      </c>
      <c r="K21" s="31">
        <v>3.1249999999999997E-6</v>
      </c>
      <c r="L21">
        <v>3274.6460000000002</v>
      </c>
      <c r="M21">
        <v>3638.8809999999999</v>
      </c>
      <c r="O21" s="1">
        <v>-17.112835547377028</v>
      </c>
      <c r="P21" s="1">
        <v>-7.8933943178819614</v>
      </c>
      <c r="Q21" s="1">
        <f t="shared" si="14"/>
        <v>-12.503114932629494</v>
      </c>
      <c r="R21" s="1">
        <f t="shared" si="15"/>
        <v>6.5191294121268051</v>
      </c>
      <c r="T21" s="31">
        <v>3.1249999999999997E-6</v>
      </c>
      <c r="U21">
        <v>697.37</v>
      </c>
      <c r="V21">
        <v>620.08299999999997</v>
      </c>
      <c r="X21" s="1">
        <f t="shared" si="10"/>
        <v>5.7967716487650822</v>
      </c>
      <c r="Y21" s="1">
        <f t="shared" si="11"/>
        <v>-5.9283026882699357</v>
      </c>
      <c r="Z21" s="1">
        <f t="shared" si="16"/>
        <v>-6.5765519752426727E-2</v>
      </c>
      <c r="AA21" s="1">
        <f t="shared" si="17"/>
        <v>8.2908795736338234</v>
      </c>
    </row>
    <row r="22" spans="1:27" x14ac:dyDescent="0.2">
      <c r="B22" s="31">
        <v>1.5624999999999999E-6</v>
      </c>
      <c r="C22">
        <v>468.87200000000001</v>
      </c>
      <c r="D22">
        <v>416.60300000000001</v>
      </c>
      <c r="F22" s="1">
        <v>14.952854011699465</v>
      </c>
      <c r="G22" s="1">
        <v>2.138118377373849</v>
      </c>
      <c r="H22" s="1">
        <f t="shared" si="12"/>
        <v>8.5454861945366574</v>
      </c>
      <c r="I22" s="1">
        <f t="shared" si="13"/>
        <v>9.0613864661445351</v>
      </c>
      <c r="K22" s="31">
        <v>1.5624999999999999E-6</v>
      </c>
      <c r="L22">
        <v>3713.2959999999998</v>
      </c>
      <c r="M22">
        <v>4702.74</v>
      </c>
      <c r="O22" s="1">
        <v>-6.0098171792410424</v>
      </c>
      <c r="P22" s="1">
        <v>19.03478536548015</v>
      </c>
      <c r="Q22" s="1">
        <f t="shared" si="14"/>
        <v>6.5124840931195536</v>
      </c>
      <c r="R22" s="1">
        <f t="shared" si="15"/>
        <v>17.709208291494217</v>
      </c>
      <c r="T22" s="31">
        <v>1.5624999999999999E-6</v>
      </c>
      <c r="U22">
        <v>645.03899999999999</v>
      </c>
      <c r="V22">
        <v>897.976</v>
      </c>
      <c r="X22" s="1">
        <f t="shared" si="10"/>
        <v>-2.1422719825232255</v>
      </c>
      <c r="Y22" s="1">
        <f t="shared" si="11"/>
        <v>36.230353783603356</v>
      </c>
      <c r="Z22" s="1">
        <f t="shared" si="16"/>
        <v>17.044040900540065</v>
      </c>
      <c r="AA22" s="1">
        <f t="shared" si="17"/>
        <v>27.133543891161747</v>
      </c>
    </row>
    <row r="23" spans="1:27" x14ac:dyDescent="0.2">
      <c r="B23" s="31">
        <v>7.8124999999999993E-7</v>
      </c>
      <c r="C23">
        <v>418.21300000000002</v>
      </c>
      <c r="D23">
        <v>448.09</v>
      </c>
      <c r="F23" s="1">
        <v>2.5328403803060731</v>
      </c>
      <c r="G23" s="1">
        <v>9.8577529775768404</v>
      </c>
      <c r="H23" s="1">
        <f t="shared" si="12"/>
        <v>6.1952966789414567</v>
      </c>
      <c r="I23" s="1">
        <f t="shared" si="13"/>
        <v>5.1794953691289258</v>
      </c>
      <c r="K23" s="31">
        <v>7.8124999999999993E-7</v>
      </c>
      <c r="L23">
        <v>2553.8530000000001</v>
      </c>
      <c r="M23">
        <v>2472.9450000000002</v>
      </c>
      <c r="O23" s="1">
        <v>-35.357399365053652</v>
      </c>
      <c r="P23" s="1">
        <v>-37.405325981100944</v>
      </c>
      <c r="Q23" s="1">
        <f t="shared" si="14"/>
        <v>-36.381362673077298</v>
      </c>
      <c r="R23" s="1">
        <f t="shared" si="15"/>
        <v>1.4481027975794591</v>
      </c>
      <c r="T23" s="31">
        <v>7.8124999999999993E-7</v>
      </c>
      <c r="U23">
        <v>665.11699999999996</v>
      </c>
      <c r="V23">
        <v>884.447</v>
      </c>
      <c r="X23" s="1">
        <f t="shared" si="10"/>
        <v>0.90372595424477797</v>
      </c>
      <c r="Y23" s="1">
        <f t="shared" si="11"/>
        <v>34.177893076036156</v>
      </c>
      <c r="Z23" s="1">
        <f t="shared" si="16"/>
        <v>17.540809515140467</v>
      </c>
      <c r="AA23" s="1">
        <f t="shared" si="17"/>
        <v>23.528389210153151</v>
      </c>
    </row>
    <row r="24" spans="1:27" x14ac:dyDescent="0.2">
      <c r="B24" s="31">
        <v>3.9062499999999997E-7</v>
      </c>
      <c r="C24">
        <v>464.02199999999999</v>
      </c>
      <c r="D24">
        <v>401.04</v>
      </c>
      <c r="F24" s="1">
        <v>13.763784623984385</v>
      </c>
      <c r="G24" s="1">
        <v>-1.6774459279889735</v>
      </c>
      <c r="H24" s="1">
        <f t="shared" si="12"/>
        <v>6.043169347997706</v>
      </c>
      <c r="I24" s="1">
        <f t="shared" si="13"/>
        <v>10.918598833165259</v>
      </c>
      <c r="K24" s="31">
        <v>3.9062499999999997E-7</v>
      </c>
      <c r="L24">
        <v>4721.3180000000002</v>
      </c>
      <c r="M24">
        <v>4851.2610000000004</v>
      </c>
      <c r="O24" s="1">
        <v>19.505027871448998</v>
      </c>
      <c r="P24" s="1">
        <v>22.794118298465293</v>
      </c>
      <c r="Q24" s="1">
        <f t="shared" si="14"/>
        <v>21.149573084957147</v>
      </c>
      <c r="R24" s="1">
        <f t="shared" si="15"/>
        <v>2.3257381448789789</v>
      </c>
      <c r="T24" s="31">
        <v>3.9062499999999997E-7</v>
      </c>
      <c r="U24">
        <v>617.91499999999996</v>
      </c>
      <c r="V24">
        <v>359.51900000000001</v>
      </c>
      <c r="X24" s="1">
        <f t="shared" si="10"/>
        <v>-6.2572061411493589</v>
      </c>
      <c r="Y24" s="1">
        <f t="shared" si="11"/>
        <v>-45.458007160628682</v>
      </c>
      <c r="Z24" s="1">
        <f t="shared" si="16"/>
        <v>-25.857606650889021</v>
      </c>
      <c r="AA24" s="1">
        <f t="shared" si="17"/>
        <v>27.719152228818359</v>
      </c>
    </row>
    <row r="25" spans="1:27" x14ac:dyDescent="0.2">
      <c r="B25" s="31">
        <v>1.9531249999999998E-7</v>
      </c>
      <c r="C25">
        <v>554.67399999999998</v>
      </c>
      <c r="D25">
        <v>516.57500000000005</v>
      </c>
      <c r="F25" s="1">
        <v>35.988839909581685</v>
      </c>
      <c r="G25" s="1">
        <v>26.648148238951467</v>
      </c>
      <c r="H25" s="1">
        <f t="shared" si="12"/>
        <v>31.318494074266575</v>
      </c>
      <c r="I25" s="1">
        <f t="shared" si="13"/>
        <v>6.6048664212753252</v>
      </c>
      <c r="K25" s="31">
        <v>1.9531249999999998E-7</v>
      </c>
      <c r="L25">
        <v>4910.67</v>
      </c>
      <c r="M25">
        <v>2250.0479999999998</v>
      </c>
      <c r="O25" s="1">
        <v>24.297866658735639</v>
      </c>
      <c r="P25" s="1">
        <v>-43.047248892767229</v>
      </c>
      <c r="Q25" s="1">
        <f t="shared" si="14"/>
        <v>-9.3746911170157947</v>
      </c>
      <c r="R25" s="1">
        <f t="shared" si="15"/>
        <v>47.620187886259295</v>
      </c>
      <c r="T25" s="31">
        <v>1.9531249999999998E-7</v>
      </c>
      <c r="U25">
        <v>623.02200000000005</v>
      </c>
      <c r="V25">
        <v>575.58600000000001</v>
      </c>
      <c r="X25" s="1">
        <f t="shared" si="10"/>
        <v>-5.482432186419083</v>
      </c>
      <c r="Y25" s="1">
        <f t="shared" si="11"/>
        <v>-12.678864008738403</v>
      </c>
      <c r="Z25" s="1">
        <f t="shared" si="16"/>
        <v>-9.0806480975787434</v>
      </c>
      <c r="AA25" s="1">
        <f t="shared" si="17"/>
        <v>5.0886457419086533</v>
      </c>
    </row>
    <row r="26" spans="1:27" x14ac:dyDescent="0.2">
      <c r="B26" s="31">
        <v>4.8828124999999996E-8</v>
      </c>
      <c r="C26">
        <v>605.81299999999999</v>
      </c>
      <c r="D26">
        <v>466.07299999999998</v>
      </c>
      <c r="F26" s="1">
        <v>48.526534635016986</v>
      </c>
      <c r="G26" s="1">
        <v>14.2666261320676</v>
      </c>
      <c r="H26" s="1">
        <f t="shared" si="12"/>
        <v>31.396580383542293</v>
      </c>
      <c r="I26" s="1">
        <f t="shared" si="13"/>
        <v>24.225413625266171</v>
      </c>
      <c r="K26" s="31">
        <v>9.7656249999999991E-8</v>
      </c>
      <c r="L26">
        <v>2555.0360000000001</v>
      </c>
      <c r="M26">
        <v>4494.9080000000004</v>
      </c>
      <c r="O26" s="1">
        <v>-35.32745551294034</v>
      </c>
      <c r="P26" s="1">
        <v>13.774184628021052</v>
      </c>
      <c r="Q26" s="1">
        <f t="shared" si="14"/>
        <v>-10.776635442459643</v>
      </c>
      <c r="R26" s="1">
        <f t="shared" si="15"/>
        <v>34.720102711055389</v>
      </c>
      <c r="T26" s="31">
        <v>9.7656249999999991E-8</v>
      </c>
      <c r="U26">
        <v>742.70699999999999</v>
      </c>
      <c r="V26">
        <v>693.16399999999999</v>
      </c>
      <c r="X26" s="1">
        <f t="shared" si="10"/>
        <v>12.674767886400859</v>
      </c>
      <c r="Y26" s="1">
        <f t="shared" si="11"/>
        <v>5.1586868135202222</v>
      </c>
      <c r="Z26" s="1">
        <f t="shared" si="16"/>
        <v>8.9167273499605404</v>
      </c>
      <c r="AA26" s="1">
        <f t="shared" si="17"/>
        <v>5.3146718945817613</v>
      </c>
    </row>
    <row r="27" spans="1:27" x14ac:dyDescent="0.2">
      <c r="B27" s="31">
        <v>2.4414062499999998E-8</v>
      </c>
      <c r="C27">
        <v>460.93299999999999</v>
      </c>
      <c r="D27">
        <v>387.47500000000002</v>
      </c>
      <c r="F27" s="1">
        <v>13.006457750035546</v>
      </c>
      <c r="G27" s="1">
        <v>-5.0031626794023714</v>
      </c>
      <c r="H27" s="1">
        <f t="shared" si="12"/>
        <v>4.0016475353165877</v>
      </c>
      <c r="I27" s="1">
        <f t="shared" si="13"/>
        <v>12.734724732251333</v>
      </c>
      <c r="K27" s="31">
        <v>4.8828124999999996E-8</v>
      </c>
      <c r="L27">
        <v>4201.8069999999998</v>
      </c>
      <c r="M27">
        <v>5844.7359999999999</v>
      </c>
      <c r="O27" s="1">
        <v>6.3552725415761984</v>
      </c>
      <c r="P27" s="1">
        <v>47.94075268415753</v>
      </c>
      <c r="Q27" s="1">
        <f t="shared" si="14"/>
        <v>27.148012612866864</v>
      </c>
      <c r="R27" s="1">
        <f t="shared" si="15"/>
        <v>29.405375007717772</v>
      </c>
      <c r="T27" s="31">
        <v>4.8828124999999996E-8</v>
      </c>
      <c r="U27">
        <v>731.24599999999998</v>
      </c>
      <c r="V27">
        <v>677.82799999999997</v>
      </c>
      <c r="X27" s="1">
        <f t="shared" si="10"/>
        <v>10.936039808240775</v>
      </c>
      <c r="Y27" s="1">
        <f t="shared" si="11"/>
        <v>2.8320893258085884</v>
      </c>
      <c r="Z27" s="1">
        <f t="shared" si="16"/>
        <v>6.8840645670246818</v>
      </c>
      <c r="AA27" s="1">
        <f t="shared" si="17"/>
        <v>5.7303583405277916</v>
      </c>
    </row>
    <row r="28" spans="1:27" x14ac:dyDescent="0.2">
      <c r="B28" s="31">
        <v>1.2207031249999999E-8</v>
      </c>
      <c r="C28">
        <v>546.27200000000005</v>
      </c>
      <c r="D28">
        <v>404.78199999999998</v>
      </c>
      <c r="F28" s="1">
        <v>33.928930425956537</v>
      </c>
      <c r="G28" s="1">
        <v>-0.76002373235397069</v>
      </c>
      <c r="H28" s="1">
        <f t="shared" ref="H28:H29" si="18">AVERAGE(F28:G28)</f>
        <v>16.584453346801283</v>
      </c>
      <c r="I28" s="1">
        <f t="shared" ref="I28:I29" si="19">STDEV(F28:G28)</f>
        <v>24.528794717610648</v>
      </c>
      <c r="K28" s="31">
        <v>2.4414062499999998E-8</v>
      </c>
      <c r="L28">
        <v>3759.9270000000001</v>
      </c>
      <c r="M28">
        <v>6412.48</v>
      </c>
      <c r="O28" s="1">
        <v>-4.8295029206646074</v>
      </c>
      <c r="P28" s="1">
        <v>62.311371766339228</v>
      </c>
      <c r="Q28" s="1">
        <f t="shared" si="14"/>
        <v>28.740934422837309</v>
      </c>
      <c r="R28" s="1">
        <f t="shared" si="15"/>
        <v>47.475767785976629</v>
      </c>
      <c r="T28" s="31">
        <v>2.4414062499999998E-8</v>
      </c>
      <c r="U28">
        <v>859.35699999999997</v>
      </c>
      <c r="V28">
        <v>591.94299999999998</v>
      </c>
      <c r="X28" s="1">
        <f t="shared" si="10"/>
        <v>30.37153346683656</v>
      </c>
      <c r="Y28" s="1">
        <f t="shared" si="11"/>
        <v>-10.197372413374611</v>
      </c>
      <c r="Z28" s="1">
        <f t="shared" si="16"/>
        <v>10.087080526730976</v>
      </c>
      <c r="AA28" s="1">
        <f t="shared" si="17"/>
        <v>28.686548453216119</v>
      </c>
    </row>
    <row r="29" spans="1:27" x14ac:dyDescent="0.2">
      <c r="B29" s="31">
        <v>0</v>
      </c>
      <c r="C29">
        <v>407.03300000000002</v>
      </c>
      <c r="D29">
        <v>408.73099999999999</v>
      </c>
      <c r="E29">
        <v>407.88200000000001</v>
      </c>
      <c r="F29" s="1">
        <v>-0.20814843508661562</v>
      </c>
      <c r="G29" s="1">
        <v>0.20814843508661562</v>
      </c>
      <c r="H29" s="1">
        <f t="shared" si="18"/>
        <v>0</v>
      </c>
      <c r="I29" s="1">
        <f t="shared" si="19"/>
        <v>0.29436633988622762</v>
      </c>
      <c r="K29" s="31">
        <v>0</v>
      </c>
      <c r="L29">
        <v>3784.1759999999999</v>
      </c>
      <c r="M29">
        <v>4117.2790000000005</v>
      </c>
      <c r="N29">
        <f>AVERAGE(L29:M29)</f>
        <v>3950.7275</v>
      </c>
      <c r="O29" s="1">
        <v>-4.2157172318262912</v>
      </c>
      <c r="P29" s="1">
        <v>4.2157172318263028</v>
      </c>
      <c r="Q29" s="1">
        <v>0</v>
      </c>
      <c r="R29" s="1">
        <f t="shared" si="15"/>
        <v>5.9619244843787103</v>
      </c>
      <c r="T29" s="31">
        <v>1.2207031249999999E-8</v>
      </c>
      <c r="U29">
        <v>792.048</v>
      </c>
      <c r="V29">
        <v>772.03399999999999</v>
      </c>
      <c r="X29" s="1">
        <f t="shared" si="10"/>
        <v>20.160203895867454</v>
      </c>
      <c r="Y29" s="1">
        <f t="shared" si="11"/>
        <v>17.123915286121715</v>
      </c>
      <c r="Z29" s="1">
        <f t="shared" si="16"/>
        <v>18.642059590994585</v>
      </c>
      <c r="AA29" s="1">
        <f t="shared" si="17"/>
        <v>2.1469802655906869</v>
      </c>
    </row>
    <row r="30" spans="1:27" x14ac:dyDescent="0.2">
      <c r="T30" s="31">
        <v>0</v>
      </c>
      <c r="U30">
        <v>642.75300000000004</v>
      </c>
      <c r="V30">
        <v>675.56700000000001</v>
      </c>
      <c r="W30">
        <f>AVERAGE(U30:V30)</f>
        <v>659.16000000000008</v>
      </c>
      <c r="X30" s="1">
        <f t="shared" si="10"/>
        <v>-2.4890770070999513</v>
      </c>
      <c r="Y30" s="1">
        <f t="shared" si="11"/>
        <v>2.489077007099934</v>
      </c>
      <c r="Z30" s="1">
        <v>0</v>
      </c>
      <c r="AA30" s="1">
        <f t="shared" ref="AA30" si="20">STDEV(X30:Y30)</f>
        <v>3.5200864612317715</v>
      </c>
    </row>
    <row r="32" spans="1:27" x14ac:dyDescent="0.2">
      <c r="M32" s="1"/>
      <c r="U32" s="1"/>
    </row>
  </sheetData>
  <mergeCells count="3">
    <mergeCell ref="K3:P3"/>
    <mergeCell ref="B3:G3"/>
    <mergeCell ref="T3:Y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5E728-7E0E-42C4-BA1A-D80E0117BCED}">
  <dimension ref="A1:N31"/>
  <sheetViews>
    <sheetView workbookViewId="0">
      <selection activeCell="X27" sqref="X27"/>
    </sheetView>
  </sheetViews>
  <sheetFormatPr baseColWidth="10" defaultColWidth="8.83203125" defaultRowHeight="15" x14ac:dyDescent="0.2"/>
  <cols>
    <col min="2" max="2" width="19.83203125" customWidth="1"/>
    <col min="3" max="4" width="12" customWidth="1"/>
  </cols>
  <sheetData>
    <row r="1" spans="1:14" ht="16" thickBot="1" x14ac:dyDescent="0.25">
      <c r="D1" s="34" t="s">
        <v>2</v>
      </c>
      <c r="E1" s="34"/>
      <c r="F1" s="34"/>
      <c r="G1" s="34" t="s">
        <v>3</v>
      </c>
      <c r="H1" s="34"/>
      <c r="I1" s="34"/>
    </row>
    <row r="2" spans="1:14" x14ac:dyDescent="0.2">
      <c r="C2">
        <v>0</v>
      </c>
      <c r="D2" s="2">
        <v>6.6842280000000001</v>
      </c>
      <c r="E2" s="3">
        <v>7.493932</v>
      </c>
      <c r="F2" s="3">
        <v>6.6522940000000004</v>
      </c>
      <c r="G2" s="3">
        <v>6.9725320000000002</v>
      </c>
      <c r="H2" s="3">
        <v>6.3338530000000004</v>
      </c>
      <c r="I2" s="4">
        <v>7.1604939999999999</v>
      </c>
    </row>
    <row r="3" spans="1:14" x14ac:dyDescent="0.2">
      <c r="C3">
        <v>0.4</v>
      </c>
      <c r="D3" s="5">
        <v>11.64695</v>
      </c>
      <c r="E3" s="1">
        <v>11.17994</v>
      </c>
      <c r="F3" s="1">
        <v>12.72894</v>
      </c>
      <c r="G3" s="1">
        <v>7.4496060000000002</v>
      </c>
      <c r="H3" s="1">
        <v>6.5695690000000004</v>
      </c>
      <c r="I3" s="6">
        <v>6.8083799999999997</v>
      </c>
    </row>
    <row r="4" spans="1:14" x14ac:dyDescent="0.2">
      <c r="C4">
        <v>2</v>
      </c>
      <c r="D4" s="5">
        <v>47.092440000000003</v>
      </c>
      <c r="E4" s="1">
        <v>49.532710000000002</v>
      </c>
      <c r="F4" s="1">
        <v>55.246090000000002</v>
      </c>
      <c r="G4" s="1">
        <v>6.0910700000000002</v>
      </c>
      <c r="H4" s="1">
        <v>6.4660690000000001</v>
      </c>
      <c r="I4" s="6">
        <v>6.2329800000000004</v>
      </c>
    </row>
    <row r="5" spans="1:14" ht="16" thickBot="1" x14ac:dyDescent="0.25">
      <c r="C5">
        <v>10</v>
      </c>
      <c r="D5" s="7">
        <v>77.326570000000004</v>
      </c>
      <c r="E5" s="8">
        <v>76.316730000000007</v>
      </c>
      <c r="F5" s="8">
        <v>73.753039999999999</v>
      </c>
      <c r="G5" s="8">
        <v>6.2025319999999997</v>
      </c>
      <c r="H5" s="8">
        <v>5.2233900000000002</v>
      </c>
      <c r="I5" s="9">
        <v>3.377049</v>
      </c>
    </row>
    <row r="7" spans="1:14" s="12" customFormat="1" ht="64" x14ac:dyDescent="0.2">
      <c r="A7" s="12" t="s">
        <v>60</v>
      </c>
      <c r="C7" s="12" t="s">
        <v>62</v>
      </c>
      <c r="D7" s="12" t="s">
        <v>90</v>
      </c>
      <c r="E7" s="12" t="s">
        <v>63</v>
      </c>
      <c r="F7" s="12" t="s">
        <v>61</v>
      </c>
      <c r="I7" s="12" t="s">
        <v>64</v>
      </c>
      <c r="J7" s="12">
        <v>1</v>
      </c>
      <c r="K7" s="12">
        <v>2</v>
      </c>
      <c r="L7" s="12">
        <v>3</v>
      </c>
      <c r="M7" s="25" t="s">
        <v>107</v>
      </c>
      <c r="N7" s="25" t="s">
        <v>108</v>
      </c>
    </row>
    <row r="8" spans="1:14" x14ac:dyDescent="0.2">
      <c r="A8">
        <v>1</v>
      </c>
      <c r="B8" t="s">
        <v>65</v>
      </c>
      <c r="C8">
        <v>203</v>
      </c>
      <c r="D8">
        <v>2834</v>
      </c>
      <c r="E8">
        <f>C8+D8</f>
        <v>3037</v>
      </c>
      <c r="F8">
        <f>(C8/E8)*100</f>
        <v>6.684227856437273</v>
      </c>
      <c r="H8" s="35" t="s">
        <v>2</v>
      </c>
      <c r="I8">
        <v>0</v>
      </c>
      <c r="J8">
        <v>6.684227856437273</v>
      </c>
      <c r="K8">
        <v>7.4939320388349513</v>
      </c>
      <c r="L8">
        <v>6.6522944256236531</v>
      </c>
      <c r="M8" s="1">
        <f>AVERAGE(J8:L8)</f>
        <v>6.9434847736319583</v>
      </c>
      <c r="N8" s="1">
        <f>STDEV(J8:L8)</f>
        <v>0.47696863610511325</v>
      </c>
    </row>
    <row r="9" spans="1:14" x14ac:dyDescent="0.2">
      <c r="A9">
        <v>2</v>
      </c>
      <c r="B9" t="s">
        <v>66</v>
      </c>
      <c r="C9">
        <v>384</v>
      </c>
      <c r="D9">
        <v>2913</v>
      </c>
      <c r="E9">
        <f t="shared" ref="E9:E31" si="0">C9+D9</f>
        <v>3297</v>
      </c>
      <c r="F9">
        <f t="shared" ref="F9:F31" si="1">(C9/E9)*100</f>
        <v>11.646951774340311</v>
      </c>
      <c r="H9" s="35"/>
      <c r="I9">
        <v>0.4</v>
      </c>
      <c r="J9">
        <v>11.646951774340311</v>
      </c>
      <c r="K9">
        <v>11.179941002949853</v>
      </c>
      <c r="L9">
        <v>12.728937728937728</v>
      </c>
      <c r="M9" s="1">
        <f t="shared" ref="M9:M16" si="2">AVERAGE(J9:L9)</f>
        <v>11.851943502075963</v>
      </c>
      <c r="N9" s="1">
        <f t="shared" ref="N9:N16" si="3">STDEV(J9:L9)</f>
        <v>0.79458411802044282</v>
      </c>
    </row>
    <row r="10" spans="1:14" x14ac:dyDescent="0.2">
      <c r="A10">
        <v>3</v>
      </c>
      <c r="B10" s="26" t="s">
        <v>67</v>
      </c>
      <c r="C10">
        <v>1401</v>
      </c>
      <c r="D10">
        <v>1574</v>
      </c>
      <c r="E10">
        <f t="shared" si="0"/>
        <v>2975</v>
      </c>
      <c r="F10">
        <f t="shared" si="1"/>
        <v>47.092436974789912</v>
      </c>
      <c r="H10" s="35"/>
      <c r="I10">
        <v>2</v>
      </c>
      <c r="J10">
        <v>47.092436974789912</v>
      </c>
      <c r="K10">
        <v>49.532710280373834</v>
      </c>
      <c r="L10">
        <v>55.246089278901181</v>
      </c>
      <c r="M10" s="1">
        <f t="shared" si="2"/>
        <v>50.623745511354969</v>
      </c>
      <c r="N10" s="1">
        <f t="shared" si="3"/>
        <v>4.1848870809755789</v>
      </c>
    </row>
    <row r="11" spans="1:14" x14ac:dyDescent="0.2">
      <c r="A11">
        <v>4</v>
      </c>
      <c r="B11" s="26" t="s">
        <v>68</v>
      </c>
      <c r="C11">
        <v>2285</v>
      </c>
      <c r="D11">
        <v>670</v>
      </c>
      <c r="E11">
        <f t="shared" si="0"/>
        <v>2955</v>
      </c>
      <c r="F11">
        <f t="shared" si="1"/>
        <v>77.326565143824027</v>
      </c>
      <c r="H11" s="35"/>
      <c r="I11">
        <v>10</v>
      </c>
      <c r="J11">
        <v>77.326565143824027</v>
      </c>
      <c r="K11">
        <v>76.316732353994993</v>
      </c>
      <c r="L11">
        <v>73.753041362530411</v>
      </c>
      <c r="M11" s="1">
        <f t="shared" si="2"/>
        <v>75.798779620116477</v>
      </c>
      <c r="N11" s="1">
        <f t="shared" si="3"/>
        <v>1.8422063754549673</v>
      </c>
    </row>
    <row r="12" spans="1:14" x14ac:dyDescent="0.2">
      <c r="A12">
        <v>5</v>
      </c>
      <c r="B12" t="s">
        <v>69</v>
      </c>
      <c r="C12">
        <v>247</v>
      </c>
      <c r="D12">
        <v>3049</v>
      </c>
      <c r="E12">
        <f t="shared" si="0"/>
        <v>3296</v>
      </c>
      <c r="F12">
        <f t="shared" si="1"/>
        <v>7.4939320388349513</v>
      </c>
      <c r="H12" s="27"/>
      <c r="M12" s="1"/>
      <c r="N12" s="1"/>
    </row>
    <row r="13" spans="1:14" x14ac:dyDescent="0.2">
      <c r="A13">
        <v>6</v>
      </c>
      <c r="B13" t="s">
        <v>70</v>
      </c>
      <c r="C13">
        <v>379</v>
      </c>
      <c r="D13">
        <v>3011</v>
      </c>
      <c r="E13">
        <f t="shared" si="0"/>
        <v>3390</v>
      </c>
      <c r="F13">
        <f t="shared" si="1"/>
        <v>11.179941002949853</v>
      </c>
      <c r="H13" s="35" t="s">
        <v>89</v>
      </c>
      <c r="I13">
        <v>0</v>
      </c>
      <c r="J13">
        <v>6.9725324479323874</v>
      </c>
      <c r="K13">
        <v>6.3338533541341651</v>
      </c>
      <c r="L13">
        <v>7.1604938271604937</v>
      </c>
      <c r="M13" s="1">
        <f t="shared" si="2"/>
        <v>6.8222932097423481</v>
      </c>
      <c r="N13" s="1">
        <f t="shared" si="3"/>
        <v>0.43331569257325597</v>
      </c>
    </row>
    <row r="14" spans="1:14" x14ac:dyDescent="0.2">
      <c r="A14">
        <v>7</v>
      </c>
      <c r="B14" s="26" t="s">
        <v>71</v>
      </c>
      <c r="C14">
        <v>1431</v>
      </c>
      <c r="D14">
        <v>1458</v>
      </c>
      <c r="E14">
        <f t="shared" si="0"/>
        <v>2889</v>
      </c>
      <c r="F14">
        <f t="shared" si="1"/>
        <v>49.532710280373834</v>
      </c>
      <c r="H14" s="35"/>
      <c r="I14">
        <v>0.4</v>
      </c>
      <c r="J14">
        <v>7.449605609114812</v>
      </c>
      <c r="K14">
        <v>6.569569259374032</v>
      </c>
      <c r="L14">
        <v>6.8083795440542199</v>
      </c>
      <c r="M14" s="1">
        <f t="shared" si="2"/>
        <v>6.9425181375143543</v>
      </c>
      <c r="N14" s="1">
        <f t="shared" si="3"/>
        <v>0.45509434835852064</v>
      </c>
    </row>
    <row r="15" spans="1:14" x14ac:dyDescent="0.2">
      <c r="A15">
        <v>8</v>
      </c>
      <c r="B15" s="26" t="s">
        <v>72</v>
      </c>
      <c r="C15">
        <v>2130</v>
      </c>
      <c r="D15">
        <v>661</v>
      </c>
      <c r="E15">
        <f t="shared" si="0"/>
        <v>2791</v>
      </c>
      <c r="F15">
        <f t="shared" si="1"/>
        <v>76.316732353994993</v>
      </c>
      <c r="H15" s="35"/>
      <c r="I15">
        <v>2</v>
      </c>
      <c r="J15">
        <v>6.0910703725606146</v>
      </c>
      <c r="K15">
        <v>6.4660691421254803</v>
      </c>
      <c r="L15">
        <v>6.2329803328290465</v>
      </c>
      <c r="M15" s="1">
        <f t="shared" si="2"/>
        <v>6.2633732825050474</v>
      </c>
      <c r="N15" s="1">
        <f t="shared" si="3"/>
        <v>0.18933784047647939</v>
      </c>
    </row>
    <row r="16" spans="1:14" x14ac:dyDescent="0.2">
      <c r="A16">
        <v>9</v>
      </c>
      <c r="B16" t="s">
        <v>73</v>
      </c>
      <c r="C16">
        <v>216</v>
      </c>
      <c r="D16">
        <v>3031</v>
      </c>
      <c r="E16">
        <f t="shared" si="0"/>
        <v>3247</v>
      </c>
      <c r="F16">
        <f t="shared" si="1"/>
        <v>6.6522944256236531</v>
      </c>
      <c r="H16" s="35"/>
      <c r="I16">
        <v>10</v>
      </c>
      <c r="J16">
        <v>6.2025316455696196</v>
      </c>
      <c r="K16">
        <v>5.2233902759526938</v>
      </c>
      <c r="L16">
        <v>3.3770491803278686</v>
      </c>
      <c r="M16" s="1">
        <f t="shared" si="2"/>
        <v>4.9343237006167273</v>
      </c>
      <c r="N16" s="1">
        <f t="shared" si="3"/>
        <v>1.4347499447915975</v>
      </c>
    </row>
    <row r="17" spans="1:6" x14ac:dyDescent="0.2">
      <c r="A17">
        <v>10</v>
      </c>
      <c r="B17" t="s">
        <v>74</v>
      </c>
      <c r="C17">
        <v>417</v>
      </c>
      <c r="D17">
        <v>2859</v>
      </c>
      <c r="E17">
        <f t="shared" si="0"/>
        <v>3276</v>
      </c>
      <c r="F17">
        <f t="shared" si="1"/>
        <v>12.728937728937728</v>
      </c>
    </row>
    <row r="18" spans="1:6" x14ac:dyDescent="0.2">
      <c r="A18">
        <v>11</v>
      </c>
      <c r="B18" s="26" t="s">
        <v>75</v>
      </c>
      <c r="C18">
        <v>1448</v>
      </c>
      <c r="D18">
        <v>1173</v>
      </c>
      <c r="E18">
        <f t="shared" si="0"/>
        <v>2621</v>
      </c>
      <c r="F18">
        <f t="shared" si="1"/>
        <v>55.246089278901181</v>
      </c>
    </row>
    <row r="19" spans="1:6" x14ac:dyDescent="0.2">
      <c r="A19">
        <v>12</v>
      </c>
      <c r="B19" s="26" t="s">
        <v>76</v>
      </c>
      <c r="C19">
        <v>2425</v>
      </c>
      <c r="D19">
        <v>863</v>
      </c>
      <c r="E19">
        <f t="shared" si="0"/>
        <v>3288</v>
      </c>
      <c r="F19">
        <f t="shared" si="1"/>
        <v>73.753041362530411</v>
      </c>
    </row>
    <row r="20" spans="1:6" x14ac:dyDescent="0.2">
      <c r="A20">
        <v>13</v>
      </c>
      <c r="B20" t="s">
        <v>77</v>
      </c>
      <c r="C20">
        <v>231</v>
      </c>
      <c r="D20">
        <v>3082</v>
      </c>
      <c r="E20">
        <f t="shared" si="0"/>
        <v>3313</v>
      </c>
      <c r="F20">
        <f t="shared" si="1"/>
        <v>6.9725324479323874</v>
      </c>
    </row>
    <row r="21" spans="1:6" x14ac:dyDescent="0.2">
      <c r="A21">
        <v>14</v>
      </c>
      <c r="B21" t="s">
        <v>78</v>
      </c>
      <c r="C21">
        <v>255</v>
      </c>
      <c r="D21">
        <v>3168</v>
      </c>
      <c r="E21">
        <f t="shared" si="0"/>
        <v>3423</v>
      </c>
      <c r="F21">
        <f t="shared" si="1"/>
        <v>7.449605609114812</v>
      </c>
    </row>
    <row r="22" spans="1:6" x14ac:dyDescent="0.2">
      <c r="A22">
        <v>15</v>
      </c>
      <c r="B22" s="26" t="s">
        <v>79</v>
      </c>
      <c r="C22">
        <v>206</v>
      </c>
      <c r="D22">
        <v>3176</v>
      </c>
      <c r="E22">
        <f t="shared" si="0"/>
        <v>3382</v>
      </c>
      <c r="F22">
        <f t="shared" si="1"/>
        <v>6.0910703725606146</v>
      </c>
    </row>
    <row r="23" spans="1:6" x14ac:dyDescent="0.2">
      <c r="A23">
        <v>16</v>
      </c>
      <c r="B23" s="26" t="s">
        <v>80</v>
      </c>
      <c r="C23">
        <v>196</v>
      </c>
      <c r="D23">
        <v>2964</v>
      </c>
      <c r="E23">
        <f t="shared" si="0"/>
        <v>3160</v>
      </c>
      <c r="F23">
        <f t="shared" si="1"/>
        <v>6.2025316455696196</v>
      </c>
    </row>
    <row r="24" spans="1:6" x14ac:dyDescent="0.2">
      <c r="A24">
        <v>17</v>
      </c>
      <c r="B24" t="s">
        <v>81</v>
      </c>
      <c r="C24">
        <v>203</v>
      </c>
      <c r="D24">
        <v>3002</v>
      </c>
      <c r="E24">
        <f t="shared" si="0"/>
        <v>3205</v>
      </c>
      <c r="F24">
        <f t="shared" si="1"/>
        <v>6.3338533541341651</v>
      </c>
    </row>
    <row r="25" spans="1:6" x14ac:dyDescent="0.2">
      <c r="A25">
        <v>18</v>
      </c>
      <c r="B25" t="s">
        <v>82</v>
      </c>
      <c r="C25">
        <v>212</v>
      </c>
      <c r="D25">
        <v>3015</v>
      </c>
      <c r="E25">
        <f t="shared" si="0"/>
        <v>3227</v>
      </c>
      <c r="F25">
        <f t="shared" si="1"/>
        <v>6.569569259374032</v>
      </c>
    </row>
    <row r="26" spans="1:6" x14ac:dyDescent="0.2">
      <c r="A26">
        <v>19</v>
      </c>
      <c r="B26" s="26" t="s">
        <v>83</v>
      </c>
      <c r="C26">
        <v>202</v>
      </c>
      <c r="D26">
        <v>2922</v>
      </c>
      <c r="E26">
        <f t="shared" si="0"/>
        <v>3124</v>
      </c>
      <c r="F26">
        <f t="shared" si="1"/>
        <v>6.4660691421254803</v>
      </c>
    </row>
    <row r="27" spans="1:6" x14ac:dyDescent="0.2">
      <c r="A27">
        <v>20</v>
      </c>
      <c r="B27" s="26" t="s">
        <v>84</v>
      </c>
      <c r="C27">
        <v>159</v>
      </c>
      <c r="D27">
        <v>2885</v>
      </c>
      <c r="E27">
        <f t="shared" si="0"/>
        <v>3044</v>
      </c>
      <c r="F27">
        <f t="shared" si="1"/>
        <v>5.2233902759526938</v>
      </c>
    </row>
    <row r="28" spans="1:6" x14ac:dyDescent="0.2">
      <c r="A28">
        <v>21</v>
      </c>
      <c r="B28" t="s">
        <v>85</v>
      </c>
      <c r="C28">
        <v>232</v>
      </c>
      <c r="D28">
        <v>3008</v>
      </c>
      <c r="E28">
        <f t="shared" si="0"/>
        <v>3240</v>
      </c>
      <c r="F28">
        <f t="shared" si="1"/>
        <v>7.1604938271604937</v>
      </c>
    </row>
    <row r="29" spans="1:6" x14ac:dyDescent="0.2">
      <c r="A29">
        <v>22</v>
      </c>
      <c r="B29" t="s">
        <v>86</v>
      </c>
      <c r="C29">
        <v>221</v>
      </c>
      <c r="D29">
        <v>3025</v>
      </c>
      <c r="E29">
        <f t="shared" si="0"/>
        <v>3246</v>
      </c>
      <c r="F29">
        <f t="shared" si="1"/>
        <v>6.8083795440542199</v>
      </c>
    </row>
    <row r="30" spans="1:6" x14ac:dyDescent="0.2">
      <c r="A30">
        <v>23</v>
      </c>
      <c r="B30" s="26" t="s">
        <v>87</v>
      </c>
      <c r="C30">
        <v>206</v>
      </c>
      <c r="D30">
        <v>3099</v>
      </c>
      <c r="E30">
        <f t="shared" si="0"/>
        <v>3305</v>
      </c>
      <c r="F30">
        <f t="shared" si="1"/>
        <v>6.2329803328290465</v>
      </c>
    </row>
    <row r="31" spans="1:6" x14ac:dyDescent="0.2">
      <c r="A31">
        <v>24</v>
      </c>
      <c r="B31" s="26" t="s">
        <v>88</v>
      </c>
      <c r="C31">
        <v>103</v>
      </c>
      <c r="D31">
        <v>2947</v>
      </c>
      <c r="E31">
        <f t="shared" si="0"/>
        <v>3050</v>
      </c>
      <c r="F31">
        <f t="shared" si="1"/>
        <v>3.3770491803278686</v>
      </c>
    </row>
  </sheetData>
  <mergeCells count="4">
    <mergeCell ref="D1:F1"/>
    <mergeCell ref="G1:I1"/>
    <mergeCell ref="H8:H11"/>
    <mergeCell ref="H13:H1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A80E-00AB-482E-BF1E-D9749060780E}">
  <dimension ref="A1:U47"/>
  <sheetViews>
    <sheetView workbookViewId="0">
      <selection activeCell="L47" sqref="L47"/>
    </sheetView>
  </sheetViews>
  <sheetFormatPr baseColWidth="10" defaultColWidth="8.83203125" defaultRowHeight="15" x14ac:dyDescent="0.2"/>
  <cols>
    <col min="1" max="1" width="18.5" customWidth="1"/>
    <col min="7" max="7" width="14.6640625" bestFit="1" customWidth="1"/>
    <col min="12" max="12" width="33.83203125" customWidth="1"/>
    <col min="18" max="18" width="33.83203125" customWidth="1"/>
  </cols>
  <sheetData>
    <row r="1" spans="1:21" x14ac:dyDescent="0.2">
      <c r="A1" s="1" t="s">
        <v>4</v>
      </c>
      <c r="M1" s="1" t="s">
        <v>5</v>
      </c>
    </row>
    <row r="2" spans="1:21" x14ac:dyDescent="0.2">
      <c r="A2" t="s">
        <v>2</v>
      </c>
      <c r="B2">
        <v>0</v>
      </c>
      <c r="C2">
        <v>0</v>
      </c>
      <c r="D2">
        <v>2</v>
      </c>
      <c r="M2" t="s">
        <v>2</v>
      </c>
      <c r="N2">
        <v>0</v>
      </c>
      <c r="O2">
        <v>2</v>
      </c>
      <c r="P2">
        <v>2</v>
      </c>
      <c r="Q2">
        <v>2</v>
      </c>
    </row>
    <row r="3" spans="1:21" ht="16" thickBot="1" x14ac:dyDescent="0.25">
      <c r="A3" t="s">
        <v>3</v>
      </c>
      <c r="B3">
        <v>0</v>
      </c>
      <c r="C3">
        <v>2</v>
      </c>
      <c r="D3">
        <v>0</v>
      </c>
      <c r="M3" t="s">
        <v>6</v>
      </c>
      <c r="N3">
        <v>0</v>
      </c>
      <c r="O3">
        <v>0</v>
      </c>
      <c r="P3">
        <v>2</v>
      </c>
      <c r="Q3">
        <v>5</v>
      </c>
    </row>
    <row r="4" spans="1:21" x14ac:dyDescent="0.2">
      <c r="B4" s="2">
        <v>1.710806</v>
      </c>
      <c r="C4" s="3">
        <v>0.99004800000000004</v>
      </c>
      <c r="D4" s="4">
        <v>2.6621190000000001</v>
      </c>
      <c r="N4" s="2">
        <v>1.096174</v>
      </c>
      <c r="O4" s="3">
        <v>1.862101</v>
      </c>
      <c r="P4" s="3">
        <v>1.753152</v>
      </c>
      <c r="Q4" s="4">
        <v>0.91105199999999997</v>
      </c>
    </row>
    <row r="5" spans="1:21" x14ac:dyDescent="0.2">
      <c r="B5" s="5">
        <v>0.356707</v>
      </c>
      <c r="C5" s="1">
        <v>1.7232339999999999</v>
      </c>
      <c r="D5" s="6">
        <v>3.2688830000000002</v>
      </c>
      <c r="N5" s="5">
        <v>1.111661</v>
      </c>
      <c r="O5" s="1">
        <v>1.599969</v>
      </c>
      <c r="P5" s="1">
        <v>0.92880300000000005</v>
      </c>
      <c r="Q5" s="6">
        <v>0.98104000000000002</v>
      </c>
    </row>
    <row r="6" spans="1:21" ht="16" thickBot="1" x14ac:dyDescent="0.25">
      <c r="B6" s="7">
        <v>0.93248799999999998</v>
      </c>
      <c r="C6" s="8">
        <v>1.8955150000000001</v>
      </c>
      <c r="D6" s="9">
        <v>2.2706919999999999</v>
      </c>
      <c r="N6" s="5">
        <v>1.083391</v>
      </c>
      <c r="O6" s="1">
        <v>1.3950629999999999</v>
      </c>
      <c r="P6" s="1">
        <v>0.88933899999999999</v>
      </c>
      <c r="Q6" s="6">
        <v>1.0682339999999999</v>
      </c>
    </row>
    <row r="7" spans="1:21" ht="16" thickBot="1" x14ac:dyDescent="0.25">
      <c r="N7" s="7">
        <v>0.70877400000000002</v>
      </c>
      <c r="O7" s="8">
        <v>1.5313079999999999</v>
      </c>
      <c r="P7" s="8">
        <v>1.7704260000000001</v>
      </c>
      <c r="Q7" s="9">
        <v>1.097556</v>
      </c>
    </row>
    <row r="9" spans="1:21" x14ac:dyDescent="0.2">
      <c r="A9" s="13" t="s">
        <v>32</v>
      </c>
      <c r="B9" s="13" t="s">
        <v>33</v>
      </c>
      <c r="C9" s="13" t="s">
        <v>34</v>
      </c>
      <c r="D9" s="13" t="s">
        <v>35</v>
      </c>
    </row>
    <row r="10" spans="1:21" x14ac:dyDescent="0.2">
      <c r="A10" s="13" t="s">
        <v>14</v>
      </c>
      <c r="B10">
        <v>16.94227409362793</v>
      </c>
      <c r="C10">
        <v>21.95582389831543</v>
      </c>
      <c r="D10">
        <f t="shared" ref="D10:D12" si="0">C10-B10</f>
        <v>5.0135498046875</v>
      </c>
      <c r="L10" s="1" t="s">
        <v>42</v>
      </c>
      <c r="M10" s="13" t="s">
        <v>33</v>
      </c>
      <c r="N10" s="13" t="s">
        <v>34</v>
      </c>
      <c r="O10" s="13" t="s">
        <v>35</v>
      </c>
      <c r="R10" s="1" t="s">
        <v>32</v>
      </c>
      <c r="S10" s="13" t="s">
        <v>33</v>
      </c>
      <c r="T10" s="13" t="s">
        <v>34</v>
      </c>
      <c r="U10" s="13" t="s">
        <v>35</v>
      </c>
    </row>
    <row r="11" spans="1:21" x14ac:dyDescent="0.2">
      <c r="A11" s="13" t="s">
        <v>15</v>
      </c>
      <c r="B11">
        <v>16.975653330485027</v>
      </c>
      <c r="C11">
        <v>22.195150375366211</v>
      </c>
      <c r="D11">
        <f t="shared" si="0"/>
        <v>5.2194970448811837</v>
      </c>
      <c r="K11">
        <v>1</v>
      </c>
      <c r="L11" t="s">
        <v>14</v>
      </c>
      <c r="M11">
        <v>21.139753977457683</v>
      </c>
      <c r="N11">
        <v>31.882884979248047</v>
      </c>
      <c r="O11">
        <f>N11-M11</f>
        <v>10.743131001790363</v>
      </c>
      <c r="Q11">
        <v>1</v>
      </c>
      <c r="R11" t="s">
        <v>14</v>
      </c>
      <c r="S11">
        <v>16.746903101603191</v>
      </c>
      <c r="T11">
        <v>22.676795959472656</v>
      </c>
      <c r="U11">
        <f t="shared" ref="U11:U26" si="1">T11-S11</f>
        <v>5.929892857869465</v>
      </c>
    </row>
    <row r="12" spans="1:21" x14ac:dyDescent="0.2">
      <c r="A12" s="13" t="s">
        <v>16</v>
      </c>
      <c r="B12">
        <v>17.09578577677409</v>
      </c>
      <c r="C12">
        <v>22.297935485839844</v>
      </c>
      <c r="D12">
        <f t="shared" si="0"/>
        <v>5.202149709065754</v>
      </c>
      <c r="K12">
        <v>2</v>
      </c>
      <c r="L12" t="s">
        <v>15</v>
      </c>
      <c r="M12">
        <v>21.295730590820312</v>
      </c>
      <c r="N12">
        <v>31.95898946126302</v>
      </c>
      <c r="O12">
        <f t="shared" ref="O12:O26" si="2">N12-M12</f>
        <v>10.663258870442707</v>
      </c>
      <c r="Q12">
        <v>2</v>
      </c>
      <c r="R12" t="s">
        <v>15</v>
      </c>
      <c r="S12">
        <v>17.052928288777668</v>
      </c>
      <c r="T12">
        <v>22.923188527425129</v>
      </c>
      <c r="U12">
        <f t="shared" si="1"/>
        <v>5.8702602386474609</v>
      </c>
    </row>
    <row r="13" spans="1:21" x14ac:dyDescent="0.2">
      <c r="A13" s="13" t="s">
        <v>36</v>
      </c>
      <c r="B13">
        <v>17.19339879353841</v>
      </c>
      <c r="C13">
        <v>22.109703699747723</v>
      </c>
      <c r="D13">
        <f t="shared" ref="D13:D18" si="3">C13-B13</f>
        <v>4.9163049062093123</v>
      </c>
      <c r="K13">
        <v>3</v>
      </c>
      <c r="L13" t="s">
        <v>16</v>
      </c>
      <c r="M13">
        <v>21.045639038085938</v>
      </c>
      <c r="N13">
        <v>31.862494786580402</v>
      </c>
      <c r="O13">
        <f t="shared" si="2"/>
        <v>10.816855748494465</v>
      </c>
      <c r="Q13">
        <v>3</v>
      </c>
      <c r="R13" t="s">
        <v>16</v>
      </c>
      <c r="S13">
        <v>16.849790573120117</v>
      </c>
      <c r="T13">
        <v>22.836484273274738</v>
      </c>
      <c r="U13">
        <f t="shared" si="1"/>
        <v>5.9866937001546212</v>
      </c>
    </row>
    <row r="14" spans="1:21" x14ac:dyDescent="0.2">
      <c r="A14" s="13" t="s">
        <v>37</v>
      </c>
      <c r="B14">
        <v>16.855715433756512</v>
      </c>
      <c r="C14">
        <v>22.213137308756512</v>
      </c>
      <c r="D14">
        <f t="shared" si="3"/>
        <v>5.357421875</v>
      </c>
      <c r="K14">
        <v>4</v>
      </c>
      <c r="L14" t="s">
        <v>46</v>
      </c>
      <c r="M14">
        <v>21.507509867350262</v>
      </c>
      <c r="N14">
        <v>32.471837361653648</v>
      </c>
      <c r="O14">
        <f t="shared" si="2"/>
        <v>10.964327494303387</v>
      </c>
      <c r="Q14">
        <v>4</v>
      </c>
      <c r="R14" t="s">
        <v>46</v>
      </c>
      <c r="S14">
        <v>17.726345698038738</v>
      </c>
      <c r="T14">
        <v>23.248355229695637</v>
      </c>
      <c r="U14">
        <f t="shared" si="1"/>
        <v>5.5220095316568987</v>
      </c>
    </row>
    <row r="15" spans="1:21" x14ac:dyDescent="0.2">
      <c r="A15" s="13" t="s">
        <v>38</v>
      </c>
      <c r="B15">
        <v>17.142347971598308</v>
      </c>
      <c r="C15">
        <v>22.241758346557617</v>
      </c>
      <c r="D15">
        <f t="shared" si="3"/>
        <v>5.0994103749593087</v>
      </c>
      <c r="K15">
        <v>5</v>
      </c>
      <c r="L15" t="s">
        <v>47</v>
      </c>
      <c r="M15">
        <v>21.213720321655273</v>
      </c>
      <c r="N15">
        <v>31.156200408935547</v>
      </c>
      <c r="O15">
        <f t="shared" si="2"/>
        <v>9.9424800872802734</v>
      </c>
      <c r="Q15">
        <v>5</v>
      </c>
      <c r="R15" t="s">
        <v>47</v>
      </c>
      <c r="S15">
        <v>17.016345977783203</v>
      </c>
      <c r="T15">
        <v>22.910041809082031</v>
      </c>
      <c r="U15">
        <f t="shared" si="1"/>
        <v>5.8936958312988281</v>
      </c>
    </row>
    <row r="16" spans="1:21" x14ac:dyDescent="0.2">
      <c r="A16" s="13" t="s">
        <v>39</v>
      </c>
      <c r="B16">
        <v>17.050071716308594</v>
      </c>
      <c r="C16">
        <v>22.272204717000324</v>
      </c>
      <c r="D16">
        <f t="shared" si="3"/>
        <v>5.2221330006917306</v>
      </c>
      <c r="K16">
        <v>6</v>
      </c>
      <c r="L16" t="s">
        <v>48</v>
      </c>
      <c r="M16">
        <v>21.224743525187176</v>
      </c>
      <c r="N16">
        <v>31.369394302368164</v>
      </c>
      <c r="O16">
        <f t="shared" si="2"/>
        <v>10.144650777180988</v>
      </c>
      <c r="Q16">
        <v>6</v>
      </c>
      <c r="R16" t="s">
        <v>48</v>
      </c>
      <c r="S16">
        <v>17.013999938964844</v>
      </c>
      <c r="T16">
        <v>22.890979131062824</v>
      </c>
      <c r="U16">
        <f t="shared" si="1"/>
        <v>5.8769791920979806</v>
      </c>
    </row>
    <row r="17" spans="1:21" x14ac:dyDescent="0.2">
      <c r="A17" s="13" t="s">
        <v>40</v>
      </c>
      <c r="B17">
        <v>17.07417933146159</v>
      </c>
      <c r="C17">
        <v>22.51947848002116</v>
      </c>
      <c r="D17">
        <f t="shared" si="3"/>
        <v>5.4452991485595703</v>
      </c>
      <c r="K17">
        <v>7</v>
      </c>
      <c r="L17" t="s">
        <v>49</v>
      </c>
      <c r="M17">
        <v>21.287981669108074</v>
      </c>
      <c r="N17">
        <v>31.560192743937176</v>
      </c>
      <c r="O17">
        <f t="shared" si="2"/>
        <v>10.272211074829102</v>
      </c>
      <c r="Q17">
        <v>7</v>
      </c>
      <c r="R17" t="s">
        <v>49</v>
      </c>
      <c r="S17">
        <v>17.183246612548828</v>
      </c>
      <c r="T17">
        <v>22.99007288614909</v>
      </c>
      <c r="U17">
        <f t="shared" si="1"/>
        <v>5.8068262736002616</v>
      </c>
    </row>
    <row r="18" spans="1:21" x14ac:dyDescent="0.2">
      <c r="A18" s="13" t="s">
        <v>41</v>
      </c>
      <c r="B18">
        <v>17.111600240071613</v>
      </c>
      <c r="C18">
        <v>22.413405100504558</v>
      </c>
      <c r="D18">
        <f t="shared" si="3"/>
        <v>5.3018048604329451</v>
      </c>
      <c r="K18">
        <v>8</v>
      </c>
      <c r="L18" t="s">
        <v>50</v>
      </c>
      <c r="M18">
        <v>21.093449274698894</v>
      </c>
      <c r="N18">
        <v>31.685243606567383</v>
      </c>
      <c r="O18">
        <f t="shared" si="2"/>
        <v>10.591794331868488</v>
      </c>
      <c r="Q18">
        <v>8</v>
      </c>
      <c r="R18" t="s">
        <v>50</v>
      </c>
      <c r="S18">
        <v>16.896212895711262</v>
      </c>
      <c r="T18">
        <v>23.157056172688801</v>
      </c>
      <c r="U18">
        <f t="shared" si="1"/>
        <v>6.2608432769775391</v>
      </c>
    </row>
    <row r="19" spans="1:21" x14ac:dyDescent="0.2">
      <c r="K19">
        <v>9</v>
      </c>
      <c r="L19" t="s">
        <v>51</v>
      </c>
      <c r="M19">
        <v>21.075985590616863</v>
      </c>
      <c r="N19">
        <v>31.574020385742188</v>
      </c>
      <c r="O19">
        <f t="shared" si="2"/>
        <v>10.498034795125324</v>
      </c>
      <c r="Q19">
        <v>9</v>
      </c>
      <c r="R19" t="s">
        <v>51</v>
      </c>
      <c r="S19">
        <v>16.838818232218426</v>
      </c>
      <c r="T19">
        <v>23.201088587443035</v>
      </c>
      <c r="U19">
        <f t="shared" si="1"/>
        <v>6.3622703552246094</v>
      </c>
    </row>
    <row r="20" spans="1:21" x14ac:dyDescent="0.2">
      <c r="A20" s="13" t="s">
        <v>42</v>
      </c>
      <c r="B20" s="13" t="s">
        <v>33</v>
      </c>
      <c r="C20" s="13" t="s">
        <v>34</v>
      </c>
      <c r="D20" s="13" t="s">
        <v>35</v>
      </c>
      <c r="K20">
        <v>10</v>
      </c>
      <c r="L20" t="s">
        <v>52</v>
      </c>
      <c r="M20">
        <v>21.255968729654949</v>
      </c>
      <c r="N20">
        <v>32.545388539632164</v>
      </c>
      <c r="O20">
        <f t="shared" si="2"/>
        <v>11.289419809977215</v>
      </c>
      <c r="Q20">
        <v>10</v>
      </c>
      <c r="R20" t="s">
        <v>52</v>
      </c>
      <c r="S20">
        <v>16.703595479329426</v>
      </c>
      <c r="T20">
        <v>22.940744400024414</v>
      </c>
      <c r="U20">
        <f t="shared" si="1"/>
        <v>6.2371489206949882</v>
      </c>
    </row>
    <row r="21" spans="1:21" x14ac:dyDescent="0.2">
      <c r="A21" s="13" t="s">
        <v>14</v>
      </c>
      <c r="B21">
        <v>20.195564270019531</v>
      </c>
      <c r="C21">
        <v>30.218130111694336</v>
      </c>
      <c r="D21">
        <f t="shared" ref="D21:D29" si="4">C21-B21</f>
        <v>10.022565841674805</v>
      </c>
      <c r="K21">
        <v>11</v>
      </c>
      <c r="L21" t="s">
        <v>53</v>
      </c>
      <c r="M21">
        <v>21.74775505065918</v>
      </c>
      <c r="N21">
        <v>32.734138488769531</v>
      </c>
      <c r="O21">
        <f t="shared" si="2"/>
        <v>10.986383438110352</v>
      </c>
      <c r="Q21">
        <v>11</v>
      </c>
      <c r="R21" t="s">
        <v>53</v>
      </c>
      <c r="S21">
        <v>17.058364232381184</v>
      </c>
      <c r="T21">
        <v>22.929838180541992</v>
      </c>
      <c r="U21">
        <f t="shared" si="1"/>
        <v>5.8714739481608085</v>
      </c>
    </row>
    <row r="22" spans="1:21" x14ac:dyDescent="0.2">
      <c r="A22" s="13" t="s">
        <v>15</v>
      </c>
      <c r="B22">
        <v>20.869476954142254</v>
      </c>
      <c r="C22">
        <v>28.836125055948894</v>
      </c>
      <c r="D22">
        <f t="shared" si="4"/>
        <v>7.9666481018066406</v>
      </c>
      <c r="K22">
        <v>12</v>
      </c>
      <c r="L22" t="s">
        <v>54</v>
      </c>
      <c r="M22">
        <v>21.736479441324871</v>
      </c>
      <c r="N22">
        <v>31.842630386352539</v>
      </c>
      <c r="O22">
        <f t="shared" si="2"/>
        <v>10.106150945027668</v>
      </c>
      <c r="Q22">
        <v>12</v>
      </c>
      <c r="R22" t="s">
        <v>54</v>
      </c>
      <c r="S22">
        <v>17.208229064941406</v>
      </c>
      <c r="T22">
        <v>23.192761103312176</v>
      </c>
      <c r="U22">
        <f t="shared" si="1"/>
        <v>5.9845320383707694</v>
      </c>
    </row>
    <row r="23" spans="1:21" x14ac:dyDescent="0.2">
      <c r="A23" s="13" t="s">
        <v>16</v>
      </c>
      <c r="B23">
        <v>20.954891204833984</v>
      </c>
      <c r="C23">
        <v>30.290537516276043</v>
      </c>
      <c r="D23">
        <f t="shared" si="4"/>
        <v>9.3356463114420585</v>
      </c>
      <c r="K23">
        <v>13</v>
      </c>
      <c r="L23" t="s">
        <v>55</v>
      </c>
      <c r="M23">
        <v>21.307241439819336</v>
      </c>
      <c r="N23">
        <v>32.058273315429688</v>
      </c>
      <c r="O23">
        <f t="shared" si="2"/>
        <v>10.751031875610352</v>
      </c>
      <c r="Q23">
        <v>13</v>
      </c>
      <c r="R23" t="s">
        <v>55</v>
      </c>
      <c r="S23">
        <v>17.294921875</v>
      </c>
      <c r="T23">
        <v>22.965843836466473</v>
      </c>
      <c r="U23">
        <f t="shared" si="1"/>
        <v>5.6709219614664725</v>
      </c>
    </row>
    <row r="24" spans="1:21" x14ac:dyDescent="0.2">
      <c r="A24" s="13" t="s">
        <v>36</v>
      </c>
      <c r="B24">
        <v>21.882478713989258</v>
      </c>
      <c r="C24">
        <v>32.445699055989586</v>
      </c>
      <c r="D24">
        <f t="shared" si="4"/>
        <v>10.563220342000328</v>
      </c>
      <c r="K24">
        <v>14</v>
      </c>
      <c r="L24" t="s">
        <v>56</v>
      </c>
      <c r="M24">
        <v>21.815847396850586</v>
      </c>
      <c r="N24">
        <v>32.789056142171226</v>
      </c>
      <c r="O24">
        <f t="shared" si="2"/>
        <v>10.97320874532064</v>
      </c>
      <c r="Q24">
        <v>14</v>
      </c>
      <c r="R24" t="s">
        <v>56</v>
      </c>
      <c r="S24">
        <v>17.140295664469402</v>
      </c>
      <c r="T24">
        <v>23.140172958374023</v>
      </c>
      <c r="U24">
        <f t="shared" si="1"/>
        <v>5.9998772939046212</v>
      </c>
    </row>
    <row r="25" spans="1:21" x14ac:dyDescent="0.2">
      <c r="A25" s="13" t="s">
        <v>37</v>
      </c>
      <c r="B25">
        <v>21.727427164713543</v>
      </c>
      <c r="C25">
        <v>33.027987162272133</v>
      </c>
      <c r="D25">
        <f t="shared" si="4"/>
        <v>11.30055999755859</v>
      </c>
      <c r="K25">
        <v>15</v>
      </c>
      <c r="L25" t="s">
        <v>57</v>
      </c>
      <c r="M25">
        <v>21.640716552734375</v>
      </c>
      <c r="N25">
        <v>32.615867614746094</v>
      </c>
      <c r="O25">
        <f t="shared" si="2"/>
        <v>10.975151062011719</v>
      </c>
      <c r="Q25">
        <v>15</v>
      </c>
      <c r="R25" t="s">
        <v>57</v>
      </c>
      <c r="S25">
        <v>17.002456665039062</v>
      </c>
      <c r="T25">
        <v>23.127119700113933</v>
      </c>
      <c r="U25">
        <f t="shared" si="1"/>
        <v>6.124663035074871</v>
      </c>
    </row>
    <row r="26" spans="1:21" x14ac:dyDescent="0.2">
      <c r="A26" s="13" t="s">
        <v>38</v>
      </c>
      <c r="B26">
        <v>21.350547790527344</v>
      </c>
      <c r="C26">
        <v>31.867430369059246</v>
      </c>
      <c r="D26">
        <f t="shared" si="4"/>
        <v>10.516882578531902</v>
      </c>
      <c r="K26">
        <v>16</v>
      </c>
      <c r="L26" t="s">
        <v>58</v>
      </c>
      <c r="M26">
        <v>21.553293228149414</v>
      </c>
      <c r="N26">
        <v>32.568487803141274</v>
      </c>
      <c r="O26">
        <f t="shared" si="2"/>
        <v>11.01519457499186</v>
      </c>
      <c r="Q26">
        <v>16</v>
      </c>
      <c r="R26" t="s">
        <v>58</v>
      </c>
      <c r="S26">
        <v>16.993755976359051</v>
      </c>
      <c r="T26">
        <v>23.197529474894207</v>
      </c>
      <c r="U26">
        <f t="shared" si="1"/>
        <v>6.2037734985351562</v>
      </c>
    </row>
    <row r="27" spans="1:21" x14ac:dyDescent="0.2">
      <c r="A27" s="13" t="s">
        <v>39</v>
      </c>
      <c r="B27">
        <v>21.259620030721027</v>
      </c>
      <c r="C27">
        <v>30.701663335164387</v>
      </c>
      <c r="D27">
        <f t="shared" si="4"/>
        <v>9.4420433044433594</v>
      </c>
    </row>
    <row r="28" spans="1:21" x14ac:dyDescent="0.2">
      <c r="A28" s="13" t="s">
        <v>40</v>
      </c>
      <c r="B28">
        <v>21.705048878987629</v>
      </c>
      <c r="C28">
        <v>32.169806798299156</v>
      </c>
      <c r="D28">
        <f t="shared" si="4"/>
        <v>10.464757919311527</v>
      </c>
    </row>
    <row r="29" spans="1:21" x14ac:dyDescent="0.2">
      <c r="A29" s="13" t="s">
        <v>41</v>
      </c>
      <c r="B29">
        <v>20.629112879435223</v>
      </c>
      <c r="C29">
        <v>31.087848027547199</v>
      </c>
      <c r="D29">
        <f t="shared" si="4"/>
        <v>10.458735148111977</v>
      </c>
    </row>
    <row r="31" spans="1:21" s="12" customFormat="1" ht="42" x14ac:dyDescent="0.2">
      <c r="B31" s="14" t="s">
        <v>43</v>
      </c>
      <c r="C31" s="14" t="s">
        <v>44</v>
      </c>
      <c r="D31" s="14" t="s">
        <v>59</v>
      </c>
      <c r="E31" s="14" t="s">
        <v>45</v>
      </c>
      <c r="F31" s="14" t="s">
        <v>30</v>
      </c>
      <c r="G31" s="14" t="s">
        <v>31</v>
      </c>
      <c r="H31" s="12" t="s">
        <v>107</v>
      </c>
      <c r="I31" s="12" t="s">
        <v>108</v>
      </c>
      <c r="K31"/>
      <c r="M31" s="14" t="s">
        <v>43</v>
      </c>
      <c r="N31" s="14" t="s">
        <v>44</v>
      </c>
      <c r="O31" s="14" t="s">
        <v>59</v>
      </c>
      <c r="P31" s="14" t="s">
        <v>45</v>
      </c>
      <c r="Q31" s="14" t="s">
        <v>30</v>
      </c>
      <c r="R31" s="14" t="s">
        <v>31</v>
      </c>
      <c r="S31" s="12" t="s">
        <v>107</v>
      </c>
      <c r="T31" s="12" t="s">
        <v>108</v>
      </c>
    </row>
    <row r="32" spans="1:21" x14ac:dyDescent="0.2">
      <c r="A32" s="13" t="s">
        <v>14</v>
      </c>
      <c r="B32">
        <v>5.0135498046875</v>
      </c>
      <c r="C32">
        <v>10.022565841674805</v>
      </c>
      <c r="D32">
        <f>B32-C32</f>
        <v>-5.0090160369873047</v>
      </c>
      <c r="E32">
        <f>2^-D32</f>
        <v>32.20060829166097</v>
      </c>
      <c r="F32">
        <f>AVERAGE(E32:E34)</f>
        <v>18.821898049907809</v>
      </c>
      <c r="G32">
        <f>E32/$F$32</f>
        <v>1.7108055843400285</v>
      </c>
      <c r="H32" s="20">
        <f>AVERAGE(G32:G34)</f>
        <v>1</v>
      </c>
      <c r="I32" s="20">
        <f>STDEV(G32:G34)</f>
        <v>0.67956919438931196</v>
      </c>
      <c r="K32">
        <v>1</v>
      </c>
      <c r="L32" t="s">
        <v>14</v>
      </c>
      <c r="M32">
        <v>5.929892857869465</v>
      </c>
      <c r="N32">
        <v>10.743131001790363</v>
      </c>
      <c r="O32">
        <f t="shared" ref="O32:O47" si="5">N32-M32</f>
        <v>4.8132381439208984</v>
      </c>
      <c r="P32">
        <f t="shared" ref="P32:P47" si="6">2^-O32</f>
        <v>3.5568941601920125E-2</v>
      </c>
      <c r="Q32">
        <f>AVERAGE(P32:P35)</f>
        <v>3.2448249829836934E-2</v>
      </c>
      <c r="R32">
        <f t="shared" ref="R32:R47" si="7">P32/$Q$32</f>
        <v>1.0961744250752667</v>
      </c>
      <c r="S32" s="12">
        <f>AVERAGE(R32:R35)</f>
        <v>1</v>
      </c>
      <c r="T32">
        <f>STDEV(R32:R35)</f>
        <v>0.19449445481530761</v>
      </c>
    </row>
    <row r="33" spans="1:20" x14ac:dyDescent="0.2">
      <c r="A33" s="13" t="s">
        <v>15</v>
      </c>
      <c r="B33">
        <v>5.2194970448811837</v>
      </c>
      <c r="C33">
        <v>7.9666481018066406</v>
      </c>
      <c r="D33">
        <f t="shared" ref="D33:D34" si="8">B33-C33</f>
        <v>-2.7471510569254569</v>
      </c>
      <c r="E33">
        <f t="shared" ref="E33:E34" si="9">2^-D33</f>
        <v>6.7139000368193678</v>
      </c>
      <c r="G33">
        <f t="shared" ref="G33:G40" si="10">E33/$F$32</f>
        <v>0.35670685384741274</v>
      </c>
      <c r="K33">
        <v>2</v>
      </c>
      <c r="L33" t="s">
        <v>15</v>
      </c>
      <c r="M33">
        <v>5.8702602386474609</v>
      </c>
      <c r="N33">
        <v>10.663258870442707</v>
      </c>
      <c r="O33">
        <f t="shared" si="5"/>
        <v>4.7929986317952462</v>
      </c>
      <c r="P33">
        <f t="shared" si="6"/>
        <v>3.6071453506370782E-2</v>
      </c>
      <c r="R33">
        <f t="shared" si="7"/>
        <v>1.1116609892839961</v>
      </c>
      <c r="S33" s="12"/>
    </row>
    <row r="34" spans="1:20" x14ac:dyDescent="0.2">
      <c r="A34" s="13" t="s">
        <v>16</v>
      </c>
      <c r="B34">
        <v>5.202149709065754</v>
      </c>
      <c r="C34">
        <v>9.3356463114420585</v>
      </c>
      <c r="D34">
        <f t="shared" si="8"/>
        <v>-4.1334966023763045</v>
      </c>
      <c r="E34">
        <f t="shared" si="9"/>
        <v>17.551185821243088</v>
      </c>
      <c r="G34">
        <f t="shared" si="10"/>
        <v>0.93248756181255887</v>
      </c>
      <c r="K34">
        <v>3</v>
      </c>
      <c r="L34" t="s">
        <v>16</v>
      </c>
      <c r="M34">
        <v>5.9866937001546212</v>
      </c>
      <c r="N34">
        <v>10.816855748494465</v>
      </c>
      <c r="O34">
        <f t="shared" si="5"/>
        <v>4.8301620483398438</v>
      </c>
      <c r="P34">
        <f t="shared" si="6"/>
        <v>3.5154128795247049E-2</v>
      </c>
      <c r="R34">
        <f t="shared" si="7"/>
        <v>1.083390598247983</v>
      </c>
      <c r="S34" s="12"/>
    </row>
    <row r="35" spans="1:20" x14ac:dyDescent="0.2">
      <c r="A35" s="29" t="s">
        <v>36</v>
      </c>
      <c r="B35">
        <v>4.9163049062093123</v>
      </c>
      <c r="C35">
        <v>10.563220342000328</v>
      </c>
      <c r="D35">
        <f t="shared" ref="D35:D40" si="11">B35-C35</f>
        <v>-5.6469154357910156</v>
      </c>
      <c r="E35">
        <f t="shared" ref="E35:E40" si="12">2^-D35</f>
        <v>50.106137880869866</v>
      </c>
      <c r="G35">
        <f t="shared" si="10"/>
        <v>2.6621192904142466</v>
      </c>
      <c r="H35" s="19">
        <f>AVERAGE(G35:G37)</f>
        <v>2.7338982002273711</v>
      </c>
      <c r="I35" s="19">
        <f>STDEV(G35:G37)</f>
        <v>0.50295198357035253</v>
      </c>
      <c r="K35">
        <v>4</v>
      </c>
      <c r="L35" t="s">
        <v>46</v>
      </c>
      <c r="M35">
        <v>5.5220095316568987</v>
      </c>
      <c r="N35">
        <v>10.964327494303387</v>
      </c>
      <c r="O35">
        <f t="shared" si="5"/>
        <v>5.4423179626464879</v>
      </c>
      <c r="P35">
        <f t="shared" si="6"/>
        <v>2.2998475415809787E-2</v>
      </c>
      <c r="R35">
        <f t="shared" si="7"/>
        <v>0.70877398739275432</v>
      </c>
      <c r="S35" s="12"/>
    </row>
    <row r="36" spans="1:20" ht="14.25" customHeight="1" x14ac:dyDescent="0.2">
      <c r="A36" s="29" t="s">
        <v>37</v>
      </c>
      <c r="B36">
        <v>5.357421875</v>
      </c>
      <c r="C36">
        <v>11.30055999755859</v>
      </c>
      <c r="D36">
        <f t="shared" si="11"/>
        <v>-5.9431381225585902</v>
      </c>
      <c r="E36">
        <f t="shared" si="12"/>
        <v>61.526589645202776</v>
      </c>
      <c r="G36">
        <f t="shared" si="10"/>
        <v>3.2688833762705531</v>
      </c>
      <c r="K36">
        <v>5</v>
      </c>
      <c r="L36" t="s">
        <v>47</v>
      </c>
      <c r="M36">
        <v>5.8936958312988281</v>
      </c>
      <c r="N36">
        <v>9.9424800872802734</v>
      </c>
      <c r="O36">
        <f t="shared" si="5"/>
        <v>4.0487842559814453</v>
      </c>
      <c r="P36">
        <f t="shared" si="6"/>
        <v>6.0421916026798E-2</v>
      </c>
      <c r="R36">
        <f t="shared" si="7"/>
        <v>1.8621009251241223</v>
      </c>
      <c r="S36" s="12">
        <f>AVERAGE(R36:R39)</f>
        <v>1.5971103309855466</v>
      </c>
      <c r="T36">
        <f>STDEV(R36:R39)</f>
        <v>0.19611313483208215</v>
      </c>
    </row>
    <row r="37" spans="1:20" x14ac:dyDescent="0.2">
      <c r="A37" s="29" t="s">
        <v>38</v>
      </c>
      <c r="B37">
        <v>5.0994103749593087</v>
      </c>
      <c r="C37">
        <v>10.516882578531902</v>
      </c>
      <c r="D37">
        <f t="shared" si="11"/>
        <v>-5.4174722035725935</v>
      </c>
      <c r="E37">
        <f t="shared" si="12"/>
        <v>42.738732084445424</v>
      </c>
      <c r="G37">
        <f t="shared" si="10"/>
        <v>2.2706919339973135</v>
      </c>
      <c r="K37">
        <v>6</v>
      </c>
      <c r="L37" t="s">
        <v>48</v>
      </c>
      <c r="M37">
        <v>5.8769791920979806</v>
      </c>
      <c r="N37">
        <v>10.144650777180988</v>
      </c>
      <c r="O37">
        <f t="shared" si="5"/>
        <v>4.2676715850830078</v>
      </c>
      <c r="P37">
        <f t="shared" si="6"/>
        <v>5.191619335633877E-2</v>
      </c>
      <c r="R37">
        <f t="shared" si="7"/>
        <v>1.5999689853411017</v>
      </c>
      <c r="S37" s="12"/>
    </row>
    <row r="38" spans="1:20" x14ac:dyDescent="0.2">
      <c r="A38" s="28" t="s">
        <v>39</v>
      </c>
      <c r="B38">
        <v>5.2221330006917306</v>
      </c>
      <c r="C38">
        <v>9.4420433044433594</v>
      </c>
      <c r="D38">
        <f t="shared" si="11"/>
        <v>-4.2199103037516288</v>
      </c>
      <c r="E38">
        <f t="shared" si="12"/>
        <v>18.634578785371591</v>
      </c>
      <c r="G38">
        <f t="shared" si="10"/>
        <v>0.99004780155330108</v>
      </c>
      <c r="H38" s="17">
        <f>AVERAGE(G38:G40)</f>
        <v>1.5362656618511232</v>
      </c>
      <c r="I38" s="17">
        <f>STDEV(G38:G40)</f>
        <v>0.48081771818295765</v>
      </c>
      <c r="K38">
        <v>7</v>
      </c>
      <c r="L38" t="s">
        <v>49</v>
      </c>
      <c r="M38">
        <v>5.8068262736002616</v>
      </c>
      <c r="N38">
        <v>10.272211074829102</v>
      </c>
      <c r="O38">
        <f t="shared" si="5"/>
        <v>4.46538480122884</v>
      </c>
      <c r="P38">
        <f t="shared" si="6"/>
        <v>4.5267366831471041E-2</v>
      </c>
      <c r="R38">
        <f t="shared" si="7"/>
        <v>1.3950634338942567</v>
      </c>
      <c r="S38" s="12"/>
    </row>
    <row r="39" spans="1:20" x14ac:dyDescent="0.2">
      <c r="A39" s="28" t="s">
        <v>40</v>
      </c>
      <c r="B39">
        <v>5.4452991485595703</v>
      </c>
      <c r="C39">
        <v>10.464757919311527</v>
      </c>
      <c r="D39">
        <f t="shared" si="11"/>
        <v>-5.0194587707519567</v>
      </c>
      <c r="E39">
        <f t="shared" si="12"/>
        <v>32.434533205928943</v>
      </c>
      <c r="G39">
        <f t="shared" si="10"/>
        <v>1.7232339225260977</v>
      </c>
      <c r="K39">
        <v>8</v>
      </c>
      <c r="L39" t="s">
        <v>50</v>
      </c>
      <c r="M39">
        <v>6.2608432769775391</v>
      </c>
      <c r="N39">
        <v>10.591794331868488</v>
      </c>
      <c r="O39">
        <f t="shared" si="5"/>
        <v>4.3309510548909493</v>
      </c>
      <c r="P39">
        <f t="shared" si="6"/>
        <v>4.9688263887922461E-2</v>
      </c>
      <c r="R39">
        <f t="shared" si="7"/>
        <v>1.5313079795827054</v>
      </c>
      <c r="S39" s="12"/>
    </row>
    <row r="40" spans="1:20" ht="14.25" customHeight="1" x14ac:dyDescent="0.2">
      <c r="A40" s="28" t="s">
        <v>41</v>
      </c>
      <c r="B40">
        <v>5.3018048604329451</v>
      </c>
      <c r="C40">
        <v>10.458735148111977</v>
      </c>
      <c r="D40">
        <f t="shared" si="11"/>
        <v>-5.1569302876790317</v>
      </c>
      <c r="E40">
        <f t="shared" si="12"/>
        <v>35.677195003507421</v>
      </c>
      <c r="G40">
        <f t="shared" si="10"/>
        <v>1.8955152614739708</v>
      </c>
      <c r="K40">
        <v>9</v>
      </c>
      <c r="L40" t="s">
        <v>51</v>
      </c>
      <c r="M40">
        <v>6.3622703552246094</v>
      </c>
      <c r="N40">
        <v>10.498034795125324</v>
      </c>
      <c r="O40">
        <f t="shared" si="5"/>
        <v>4.135764439900715</v>
      </c>
      <c r="P40">
        <f t="shared" si="6"/>
        <v>5.6886714085394904E-2</v>
      </c>
      <c r="R40">
        <f t="shared" si="7"/>
        <v>1.7531519999912668</v>
      </c>
      <c r="S40" s="12">
        <f>AVERAGE(R40:R43)</f>
        <v>1.3354301428070514</v>
      </c>
      <c r="T40">
        <f>STDEV(R40:R43)</f>
        <v>0.49263087699779845</v>
      </c>
    </row>
    <row r="41" spans="1:20" x14ac:dyDescent="0.2">
      <c r="K41">
        <v>10</v>
      </c>
      <c r="L41" t="s">
        <v>52</v>
      </c>
      <c r="M41">
        <v>6.2371489206949882</v>
      </c>
      <c r="N41">
        <v>11.289419809977215</v>
      </c>
      <c r="O41">
        <f t="shared" si="5"/>
        <v>5.0522708892822266</v>
      </c>
      <c r="P41">
        <f t="shared" si="6"/>
        <v>3.0138033834598742E-2</v>
      </c>
      <c r="R41">
        <f t="shared" si="7"/>
        <v>0.92880306311270155</v>
      </c>
      <c r="S41" s="12"/>
    </row>
    <row r="42" spans="1:20" x14ac:dyDescent="0.2">
      <c r="A42" s="22" t="s">
        <v>112</v>
      </c>
      <c r="K42">
        <v>11</v>
      </c>
      <c r="L42" t="s">
        <v>53</v>
      </c>
      <c r="M42">
        <v>5.8714739481608085</v>
      </c>
      <c r="N42">
        <v>10.986383438110352</v>
      </c>
      <c r="O42">
        <f t="shared" si="5"/>
        <v>5.1149094899495431</v>
      </c>
      <c r="P42">
        <f t="shared" si="6"/>
        <v>2.8857507580790441E-2</v>
      </c>
      <c r="R42">
        <f t="shared" si="7"/>
        <v>0.88933941682904816</v>
      </c>
      <c r="S42" s="12"/>
    </row>
    <row r="43" spans="1:20" x14ac:dyDescent="0.2">
      <c r="K43">
        <v>12</v>
      </c>
      <c r="L43" t="s">
        <v>54</v>
      </c>
      <c r="M43">
        <v>5.9845320383707694</v>
      </c>
      <c r="N43">
        <v>10.106150945027668</v>
      </c>
      <c r="O43">
        <f t="shared" si="5"/>
        <v>4.1216189066568987</v>
      </c>
      <c r="P43">
        <f t="shared" si="6"/>
        <v>5.7447228115607978E-2</v>
      </c>
      <c r="R43">
        <f t="shared" si="7"/>
        <v>1.7704260912951888</v>
      </c>
      <c r="S43" s="12"/>
    </row>
    <row r="44" spans="1:20" ht="14.25" customHeight="1" x14ac:dyDescent="0.2">
      <c r="K44">
        <v>13</v>
      </c>
      <c r="L44" t="s">
        <v>55</v>
      </c>
      <c r="M44">
        <v>5.6709219614664725</v>
      </c>
      <c r="N44">
        <v>10.751031875610352</v>
      </c>
      <c r="O44">
        <f t="shared" si="5"/>
        <v>5.080109914143879</v>
      </c>
      <c r="P44">
        <f t="shared" si="6"/>
        <v>2.9562049140031132E-2</v>
      </c>
      <c r="R44">
        <f t="shared" si="7"/>
        <v>0.91105219218474243</v>
      </c>
      <c r="S44" s="12">
        <f>AVERAGE(R44:R47)</f>
        <v>1.0144705245515193</v>
      </c>
      <c r="T44">
        <f>STDEV(R44:R47)</f>
        <v>8.4865815004946582E-2</v>
      </c>
    </row>
    <row r="45" spans="1:20" x14ac:dyDescent="0.2">
      <c r="K45">
        <v>14</v>
      </c>
      <c r="L45" t="s">
        <v>56</v>
      </c>
      <c r="M45">
        <v>5.9998772939046212</v>
      </c>
      <c r="N45">
        <v>10.97320874532064</v>
      </c>
      <c r="O45">
        <f t="shared" si="5"/>
        <v>4.9733314514160192</v>
      </c>
      <c r="P45">
        <f t="shared" si="6"/>
        <v>3.1833035585604068E-2</v>
      </c>
      <c r="R45">
        <f t="shared" si="7"/>
        <v>0.98104014091794989</v>
      </c>
      <c r="S45" s="12"/>
    </row>
    <row r="46" spans="1:20" x14ac:dyDescent="0.2">
      <c r="K46">
        <v>15</v>
      </c>
      <c r="L46" t="s">
        <v>57</v>
      </c>
      <c r="M46">
        <v>6.124663035074871</v>
      </c>
      <c r="N46">
        <v>10.975151062011719</v>
      </c>
      <c r="O46">
        <f t="shared" si="5"/>
        <v>4.8504880269368478</v>
      </c>
      <c r="P46">
        <f t="shared" si="6"/>
        <v>3.4662318640353837E-2</v>
      </c>
      <c r="R46">
        <f t="shared" si="7"/>
        <v>1.0682338438013694</v>
      </c>
      <c r="S46" s="12"/>
    </row>
    <row r="47" spans="1:20" x14ac:dyDescent="0.2">
      <c r="K47">
        <v>16</v>
      </c>
      <c r="L47" t="s">
        <v>58</v>
      </c>
      <c r="M47">
        <v>6.2037734985351562</v>
      </c>
      <c r="N47">
        <v>11.01519457499186</v>
      </c>
      <c r="O47">
        <f t="shared" si="5"/>
        <v>4.8114210764567034</v>
      </c>
      <c r="P47">
        <f t="shared" si="6"/>
        <v>3.5613768736624647E-2</v>
      </c>
      <c r="R47">
        <f t="shared" si="7"/>
        <v>1.0975559213020156</v>
      </c>
      <c r="S47" s="12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EA54-9A5D-40A2-B898-FBCDBC46599E}">
  <dimension ref="A1:L14"/>
  <sheetViews>
    <sheetView workbookViewId="0">
      <selection activeCell="K20" sqref="K20"/>
    </sheetView>
  </sheetViews>
  <sheetFormatPr baseColWidth="10" defaultColWidth="8.83203125" defaultRowHeight="15" x14ac:dyDescent="0.2"/>
  <cols>
    <col min="1" max="1" width="19.5" customWidth="1"/>
    <col min="8" max="8" width="15.6640625" bestFit="1" customWidth="1"/>
  </cols>
  <sheetData>
    <row r="1" spans="1:12" ht="26.25" customHeight="1" x14ac:dyDescent="0.2">
      <c r="B1" s="35" t="s">
        <v>28</v>
      </c>
      <c r="C1" s="35"/>
    </row>
    <row r="2" spans="1:12" s="12" customFormat="1" ht="48" x14ac:dyDescent="0.2">
      <c r="B2" s="12" t="s">
        <v>26</v>
      </c>
      <c r="C2" s="12" t="s">
        <v>27</v>
      </c>
      <c r="D2" s="12" t="s">
        <v>29</v>
      </c>
      <c r="E2" s="12" t="s">
        <v>30</v>
      </c>
      <c r="F2" s="12" t="s">
        <v>31</v>
      </c>
    </row>
    <row r="3" spans="1:12" ht="16" thickBot="1" x14ac:dyDescent="0.25">
      <c r="A3" t="s">
        <v>14</v>
      </c>
      <c r="B3">
        <v>138710.20442812532</v>
      </c>
      <c r="C3">
        <v>207902.16670007218</v>
      </c>
      <c r="D3">
        <f>B3/C3</f>
        <v>0.66718979715220617</v>
      </c>
      <c r="E3">
        <f>AVERAGE(D3:D5)</f>
        <v>0.6989767011456296</v>
      </c>
      <c r="F3">
        <f>D3/$E$3</f>
        <v>0.95452365731028743</v>
      </c>
      <c r="H3" t="s">
        <v>7</v>
      </c>
      <c r="I3">
        <v>0</v>
      </c>
      <c r="J3">
        <v>0.02</v>
      </c>
      <c r="K3">
        <v>0.2</v>
      </c>
      <c r="L3">
        <v>2</v>
      </c>
    </row>
    <row r="4" spans="1:12" x14ac:dyDescent="0.2">
      <c r="A4" t="s">
        <v>15</v>
      </c>
      <c r="B4">
        <v>150843.96142280332</v>
      </c>
      <c r="C4">
        <v>218934.2555849702</v>
      </c>
      <c r="D4">
        <f t="shared" ref="D4:D14" si="0">B4/C4</f>
        <v>0.68899204932441249</v>
      </c>
      <c r="F4">
        <f t="shared" ref="F4:F14" si="1">D4/$E$3</f>
        <v>0.98571532955983776</v>
      </c>
      <c r="H4">
        <v>1</v>
      </c>
      <c r="I4" s="2">
        <v>0.95452400000000004</v>
      </c>
      <c r="J4" s="3">
        <v>1.1277109999999999</v>
      </c>
      <c r="K4" s="3">
        <v>0.80535900000000005</v>
      </c>
      <c r="L4" s="4">
        <v>0.73219100000000004</v>
      </c>
    </row>
    <row r="5" spans="1:12" x14ac:dyDescent="0.2">
      <c r="A5" t="s">
        <v>16</v>
      </c>
      <c r="B5">
        <v>152849.78722999332</v>
      </c>
      <c r="C5">
        <v>206345.11899795319</v>
      </c>
      <c r="D5">
        <f t="shared" si="0"/>
        <v>0.74074825696027002</v>
      </c>
      <c r="F5">
        <f t="shared" si="1"/>
        <v>1.0597610131298747</v>
      </c>
      <c r="H5">
        <v>2</v>
      </c>
      <c r="I5" s="5">
        <v>0.98571500000000001</v>
      </c>
      <c r="J5" s="1">
        <v>0.90400999999999998</v>
      </c>
      <c r="K5" s="1">
        <v>1.0433520000000001</v>
      </c>
      <c r="L5" s="6">
        <v>1.3133319999999999</v>
      </c>
    </row>
    <row r="6" spans="1:12" x14ac:dyDescent="0.2">
      <c r="A6" t="s">
        <v>17</v>
      </c>
      <c r="B6">
        <v>140205.50119023831</v>
      </c>
      <c r="C6">
        <v>177870.80643732019</v>
      </c>
      <c r="D6">
        <f t="shared" si="0"/>
        <v>0.78824346725860972</v>
      </c>
      <c r="F6">
        <f t="shared" si="1"/>
        <v>1.1277106461011805</v>
      </c>
      <c r="H6">
        <v>3</v>
      </c>
      <c r="I6" s="5">
        <v>1.059761</v>
      </c>
      <c r="J6" s="1">
        <v>0.85470199999999996</v>
      </c>
      <c r="K6" s="1">
        <v>0.73691499999999999</v>
      </c>
      <c r="L6" s="6">
        <v>0.98871299999999995</v>
      </c>
    </row>
    <row r="7" spans="1:12" x14ac:dyDescent="0.2">
      <c r="A7" t="s">
        <v>18</v>
      </c>
      <c r="B7">
        <v>113264.37190668429</v>
      </c>
      <c r="C7">
        <v>179249.2546084522</v>
      </c>
      <c r="D7">
        <f t="shared" si="0"/>
        <v>0.63188196879309921</v>
      </c>
      <c r="F7">
        <f t="shared" si="1"/>
        <v>0.90401005892963027</v>
      </c>
      <c r="I7" s="5"/>
      <c r="J7" s="1"/>
      <c r="K7" s="1"/>
      <c r="L7" s="6"/>
    </row>
    <row r="8" spans="1:12" x14ac:dyDescent="0.2">
      <c r="A8" t="s">
        <v>19</v>
      </c>
      <c r="B8">
        <v>125404.89550675229</v>
      </c>
      <c r="C8">
        <v>209911.9132532572</v>
      </c>
      <c r="D8">
        <f t="shared" si="0"/>
        <v>0.59741676193219295</v>
      </c>
      <c r="F8">
        <f t="shared" si="1"/>
        <v>0.85470196782385033</v>
      </c>
      <c r="H8" s="1" t="s">
        <v>107</v>
      </c>
      <c r="I8" s="5">
        <f>AVERAGE(I4:I6)</f>
        <v>1</v>
      </c>
      <c r="J8" s="1">
        <f t="shared" ref="J8:L8" si="2">AVERAGE(J4:J6)</f>
        <v>0.96214100000000002</v>
      </c>
      <c r="K8" s="1">
        <f t="shared" si="2"/>
        <v>0.86187533333333344</v>
      </c>
      <c r="L8" s="6">
        <f t="shared" si="2"/>
        <v>1.011412</v>
      </c>
    </row>
    <row r="9" spans="1:12" ht="16" thickBot="1" x14ac:dyDescent="0.25">
      <c r="A9" t="s">
        <v>20</v>
      </c>
      <c r="B9">
        <v>90894.596106835699</v>
      </c>
      <c r="C9">
        <v>161467.68081596919</v>
      </c>
      <c r="D9">
        <f t="shared" si="0"/>
        <v>0.56292748894084699</v>
      </c>
      <c r="F9">
        <f t="shared" si="1"/>
        <v>0.80535944619928446</v>
      </c>
      <c r="H9" s="1" t="s">
        <v>108</v>
      </c>
      <c r="I9" s="7">
        <f>STDEV(I4:I6)</f>
        <v>5.40532372851062E-2</v>
      </c>
      <c r="J9" s="8">
        <f t="shared" ref="J9:L9" si="3">STDEV(J4:J6)</f>
        <v>0.14549188427881402</v>
      </c>
      <c r="K9" s="8">
        <f t="shared" si="3"/>
        <v>0.16084613981172513</v>
      </c>
      <c r="L9" s="9">
        <f t="shared" si="3"/>
        <v>0.29123469731644303</v>
      </c>
    </row>
    <row r="10" spans="1:12" x14ac:dyDescent="0.2">
      <c r="A10" t="s">
        <v>21</v>
      </c>
      <c r="B10">
        <v>151566.71905637532</v>
      </c>
      <c r="C10">
        <v>207831.06230409819</v>
      </c>
      <c r="D10">
        <f t="shared" si="0"/>
        <v>0.72927846961876697</v>
      </c>
      <c r="F10">
        <f t="shared" si="1"/>
        <v>1.0433516144722312</v>
      </c>
    </row>
    <row r="11" spans="1:12" x14ac:dyDescent="0.2">
      <c r="A11" t="s">
        <v>22</v>
      </c>
      <c r="B11">
        <v>97270.988523805892</v>
      </c>
      <c r="C11">
        <v>188844.0258553212</v>
      </c>
      <c r="D11">
        <f t="shared" si="0"/>
        <v>0.51508639515198629</v>
      </c>
      <c r="F11">
        <f t="shared" si="1"/>
        <v>0.73691497056733746</v>
      </c>
    </row>
    <row r="12" spans="1:12" x14ac:dyDescent="0.2">
      <c r="A12" t="s">
        <v>23</v>
      </c>
      <c r="B12">
        <v>98584.5905995473</v>
      </c>
      <c r="C12">
        <v>192628.99618912119</v>
      </c>
      <c r="D12">
        <f t="shared" si="0"/>
        <v>0.51178479123027742</v>
      </c>
      <c r="F12">
        <f t="shared" si="1"/>
        <v>0.73219148848803861</v>
      </c>
    </row>
    <row r="13" spans="1:12" x14ac:dyDescent="0.2">
      <c r="A13" t="s">
        <v>24</v>
      </c>
      <c r="B13">
        <v>154129.79909955131</v>
      </c>
      <c r="C13">
        <v>167899.4784568852</v>
      </c>
      <c r="D13">
        <f t="shared" si="0"/>
        <v>0.91798855193662909</v>
      </c>
      <c r="F13">
        <f t="shared" si="1"/>
        <v>1.3133321188417826</v>
      </c>
    </row>
    <row r="14" spans="1:12" x14ac:dyDescent="0.2">
      <c r="A14" t="s">
        <v>25</v>
      </c>
      <c r="B14">
        <v>108231.6719149773</v>
      </c>
      <c r="C14">
        <v>156610.7668719542</v>
      </c>
      <c r="D14">
        <f t="shared" si="0"/>
        <v>0.69108704386504982</v>
      </c>
      <c r="F14">
        <f t="shared" si="1"/>
        <v>0.98871256042204481</v>
      </c>
    </row>
  </sheetData>
  <mergeCells count="1">
    <mergeCell ref="B1:C1"/>
  </mergeCells>
  <phoneticPr fontId="3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A3C-3ABF-4180-B65A-1F0EEAEFAB8D}">
  <dimension ref="A1:T25"/>
  <sheetViews>
    <sheetView tabSelected="1" workbookViewId="0">
      <selection activeCell="J23" sqref="J23"/>
    </sheetView>
  </sheetViews>
  <sheetFormatPr baseColWidth="10" defaultColWidth="8.83203125" defaultRowHeight="15" x14ac:dyDescent="0.2"/>
  <cols>
    <col min="1" max="1" width="34.5" bestFit="1" customWidth="1"/>
    <col min="3" max="3" width="12.1640625" bestFit="1" customWidth="1"/>
    <col min="12" max="12" width="34.5" bestFit="1" customWidth="1"/>
    <col min="14" max="14" width="12.1640625" bestFit="1" customWidth="1"/>
  </cols>
  <sheetData>
    <row r="1" spans="1:20" x14ac:dyDescent="0.2">
      <c r="A1" t="s">
        <v>114</v>
      </c>
      <c r="B1" s="36" t="s">
        <v>91</v>
      </c>
      <c r="C1" s="36"/>
      <c r="D1" s="36"/>
      <c r="E1" s="36"/>
      <c r="F1" s="36"/>
      <c r="G1" s="36"/>
      <c r="H1" s="36" t="s">
        <v>92</v>
      </c>
      <c r="I1" s="36"/>
      <c r="L1" t="s">
        <v>115</v>
      </c>
    </row>
    <row r="2" spans="1:20" x14ac:dyDescent="0.2">
      <c r="A2" t="s">
        <v>8</v>
      </c>
      <c r="B2" s="10" t="s">
        <v>12</v>
      </c>
      <c r="C2" s="10" t="s">
        <v>12</v>
      </c>
      <c r="D2" s="10" t="s">
        <v>13</v>
      </c>
      <c r="E2" s="10" t="s">
        <v>13</v>
      </c>
      <c r="F2" s="10" t="s">
        <v>13</v>
      </c>
      <c r="G2" s="10" t="s">
        <v>12</v>
      </c>
      <c r="H2" s="10" t="s">
        <v>13</v>
      </c>
      <c r="I2" s="10" t="s">
        <v>12</v>
      </c>
      <c r="L2" t="s">
        <v>8</v>
      </c>
      <c r="M2" s="10" t="s">
        <v>12</v>
      </c>
      <c r="N2" s="10" t="s">
        <v>12</v>
      </c>
      <c r="O2" s="10" t="s">
        <v>13</v>
      </c>
      <c r="P2" s="10" t="s">
        <v>13</v>
      </c>
      <c r="Q2" s="10" t="s">
        <v>13</v>
      </c>
      <c r="R2" s="10" t="s">
        <v>12</v>
      </c>
    </row>
    <row r="3" spans="1:20" x14ac:dyDescent="0.2">
      <c r="A3" t="s">
        <v>9</v>
      </c>
      <c r="B3" s="11">
        <v>0</v>
      </c>
      <c r="C3" s="11" t="s">
        <v>11</v>
      </c>
      <c r="D3" s="11">
        <v>0</v>
      </c>
      <c r="E3" s="11">
        <v>2</v>
      </c>
      <c r="F3" s="11">
        <v>10</v>
      </c>
      <c r="G3" s="11">
        <v>10</v>
      </c>
      <c r="H3" s="11">
        <v>10</v>
      </c>
      <c r="I3" s="11">
        <v>10</v>
      </c>
      <c r="L3" t="s">
        <v>9</v>
      </c>
      <c r="M3" s="11" t="s">
        <v>10</v>
      </c>
      <c r="N3" s="11" t="s">
        <v>11</v>
      </c>
      <c r="O3" s="11">
        <v>0</v>
      </c>
      <c r="P3" s="11">
        <v>2</v>
      </c>
      <c r="Q3" s="11">
        <v>10</v>
      </c>
      <c r="R3" s="11">
        <v>10</v>
      </c>
    </row>
    <row r="4" spans="1:20" x14ac:dyDescent="0.2">
      <c r="B4" s="11">
        <v>85.433999999999997</v>
      </c>
      <c r="C4" s="11">
        <v>179.78100000000001</v>
      </c>
      <c r="D4" s="11">
        <v>95.575000000000003</v>
      </c>
      <c r="E4" s="11">
        <v>99.402000000000001</v>
      </c>
      <c r="F4" s="11">
        <v>115.929</v>
      </c>
      <c r="G4" s="11">
        <v>84.251999999999995</v>
      </c>
      <c r="H4" s="11">
        <v>89.085999999999999</v>
      </c>
      <c r="I4" s="11">
        <v>85.558000000000007</v>
      </c>
      <c r="M4" s="11">
        <v>60.046999999999997</v>
      </c>
      <c r="N4" s="11">
        <v>126.346</v>
      </c>
      <c r="O4" s="11">
        <v>71.891000000000005</v>
      </c>
      <c r="P4" s="11">
        <v>67.055999999999997</v>
      </c>
      <c r="Q4" s="11">
        <v>67.385000000000005</v>
      </c>
      <c r="R4" s="11">
        <v>63.247999999999998</v>
      </c>
    </row>
    <row r="5" spans="1:20" x14ac:dyDescent="0.2">
      <c r="B5" s="11">
        <v>84.686999999999998</v>
      </c>
      <c r="C5" s="11">
        <v>176.69</v>
      </c>
      <c r="D5" s="11">
        <v>95.509</v>
      </c>
      <c r="E5" s="11">
        <v>99.4</v>
      </c>
      <c r="F5" s="11">
        <v>120.74</v>
      </c>
      <c r="G5" s="11">
        <v>89.007000000000005</v>
      </c>
      <c r="H5" s="11">
        <v>95.066999999999993</v>
      </c>
      <c r="I5" s="11">
        <v>82.126999999999995</v>
      </c>
      <c r="M5" s="11">
        <v>65.289000000000001</v>
      </c>
      <c r="N5" s="11">
        <v>126.803</v>
      </c>
      <c r="O5" s="11">
        <v>70.397000000000006</v>
      </c>
      <c r="P5" s="11">
        <v>70.793000000000006</v>
      </c>
      <c r="Q5" s="11">
        <v>70.218999999999994</v>
      </c>
      <c r="R5" s="11">
        <v>62.223999999999997</v>
      </c>
    </row>
    <row r="6" spans="1:20" x14ac:dyDescent="0.2">
      <c r="B6" s="11">
        <v>88.176000000000002</v>
      </c>
      <c r="C6" s="11">
        <v>180.47</v>
      </c>
      <c r="D6" s="11">
        <v>92.352000000000004</v>
      </c>
      <c r="E6" s="11">
        <v>114.822</v>
      </c>
      <c r="F6" s="11">
        <v>119.185</v>
      </c>
      <c r="G6" s="11">
        <v>85.116</v>
      </c>
      <c r="H6" s="11">
        <v>93.704999999999998</v>
      </c>
      <c r="I6" s="11">
        <v>84.417000000000002</v>
      </c>
      <c r="M6" s="11">
        <v>63.228999999999999</v>
      </c>
      <c r="N6" s="11">
        <v>133.21</v>
      </c>
      <c r="O6" s="11">
        <v>69.573999999999998</v>
      </c>
      <c r="P6" s="11">
        <v>68.11</v>
      </c>
      <c r="Q6" s="11">
        <v>65.39</v>
      </c>
      <c r="R6" s="11">
        <v>64.343000000000004</v>
      </c>
    </row>
    <row r="8" spans="1:20" x14ac:dyDescent="0.2">
      <c r="A8" t="s">
        <v>107</v>
      </c>
      <c r="B8">
        <f>AVERAGE(B4:B6)</f>
        <v>86.09899999999999</v>
      </c>
      <c r="C8">
        <f>AVERAGE(C4:C6)</f>
        <v>178.98033333333333</v>
      </c>
      <c r="L8" t="s">
        <v>107</v>
      </c>
      <c r="M8">
        <f>AVERAGE(M4:M6)</f>
        <v>62.854999999999997</v>
      </c>
      <c r="N8">
        <f>AVERAGE(N4:N6)</f>
        <v>128.78633333333335</v>
      </c>
    </row>
    <row r="9" spans="1:20" x14ac:dyDescent="0.2">
      <c r="A9" t="s">
        <v>109</v>
      </c>
      <c r="B9">
        <f>C8-B8</f>
        <v>92.881333333333345</v>
      </c>
      <c r="L9" t="s">
        <v>109</v>
      </c>
      <c r="M9">
        <f>N8-M8</f>
        <v>65.931333333333356</v>
      </c>
    </row>
    <row r="11" spans="1:20" x14ac:dyDescent="0.2">
      <c r="A11" t="s">
        <v>110</v>
      </c>
      <c r="D11" s="11">
        <f>D4-$B$8</f>
        <v>9.4760000000000133</v>
      </c>
      <c r="E11" s="11">
        <f t="shared" ref="E11:I11" si="0">E4-$B$8</f>
        <v>13.303000000000011</v>
      </c>
      <c r="F11" s="11">
        <f t="shared" si="0"/>
        <v>29.830000000000013</v>
      </c>
      <c r="G11" s="11">
        <f t="shared" si="0"/>
        <v>-1.8469999999999942</v>
      </c>
      <c r="H11" s="11">
        <f t="shared" si="0"/>
        <v>2.987000000000009</v>
      </c>
      <c r="I11" s="11">
        <f t="shared" si="0"/>
        <v>-0.54099999999998261</v>
      </c>
      <c r="L11" t="s">
        <v>110</v>
      </c>
      <c r="O11" s="11">
        <f>O4-$M$8</f>
        <v>9.0360000000000085</v>
      </c>
      <c r="P11" s="11">
        <f t="shared" ref="P11:R11" si="1">P4-$M$8</f>
        <v>4.2010000000000005</v>
      </c>
      <c r="Q11" s="11">
        <f t="shared" si="1"/>
        <v>4.5300000000000082</v>
      </c>
      <c r="R11" s="11">
        <f t="shared" si="1"/>
        <v>0.39300000000000068</v>
      </c>
    </row>
    <row r="12" spans="1:20" x14ac:dyDescent="0.2">
      <c r="D12" s="11">
        <f t="shared" ref="D12:I12" si="2">D5-$B$8</f>
        <v>9.4100000000000108</v>
      </c>
      <c r="E12" s="11">
        <f t="shared" si="2"/>
        <v>13.301000000000016</v>
      </c>
      <c r="F12" s="11">
        <f t="shared" si="2"/>
        <v>34.641000000000005</v>
      </c>
      <c r="G12" s="11">
        <f t="shared" si="2"/>
        <v>2.9080000000000155</v>
      </c>
      <c r="H12" s="11">
        <f t="shared" si="2"/>
        <v>8.9680000000000035</v>
      </c>
      <c r="I12" s="11">
        <f t="shared" si="2"/>
        <v>-3.9719999999999942</v>
      </c>
      <c r="O12" s="11">
        <f t="shared" ref="O12:R13" si="3">O5-$M$8</f>
        <v>7.5420000000000087</v>
      </c>
      <c r="P12" s="11">
        <f t="shared" si="3"/>
        <v>7.9380000000000095</v>
      </c>
      <c r="Q12" s="11">
        <f t="shared" si="3"/>
        <v>7.3639999999999972</v>
      </c>
      <c r="R12" s="11">
        <f t="shared" si="3"/>
        <v>-0.63100000000000023</v>
      </c>
    </row>
    <row r="13" spans="1:20" x14ac:dyDescent="0.2">
      <c r="D13" s="11">
        <f t="shared" ref="D13:I13" si="4">D6-$B$8</f>
        <v>6.2530000000000143</v>
      </c>
      <c r="E13" s="11">
        <f t="shared" si="4"/>
        <v>28.723000000000013</v>
      </c>
      <c r="F13" s="11">
        <f t="shared" si="4"/>
        <v>33.086000000000013</v>
      </c>
      <c r="G13" s="11">
        <f t="shared" si="4"/>
        <v>-0.98299999999998988</v>
      </c>
      <c r="H13" s="11">
        <f t="shared" si="4"/>
        <v>7.6060000000000088</v>
      </c>
      <c r="I13" s="11">
        <f t="shared" si="4"/>
        <v>-1.6819999999999879</v>
      </c>
      <c r="O13" s="11">
        <f t="shared" si="3"/>
        <v>6.7190000000000012</v>
      </c>
      <c r="P13" s="11">
        <f t="shared" si="3"/>
        <v>5.2550000000000026</v>
      </c>
      <c r="Q13" s="11">
        <f t="shared" si="3"/>
        <v>2.5350000000000037</v>
      </c>
      <c r="R13" s="11">
        <f t="shared" si="3"/>
        <v>1.4880000000000067</v>
      </c>
    </row>
    <row r="14" spans="1:20" ht="16" thickBot="1" x14ac:dyDescent="0.25"/>
    <row r="15" spans="1:20" x14ac:dyDescent="0.2">
      <c r="A15" t="s">
        <v>111</v>
      </c>
      <c r="B15" s="1"/>
      <c r="D15" s="2">
        <f>D11/$B$9*100</f>
        <v>10.202265256025623</v>
      </c>
      <c r="E15" s="3">
        <f t="shared" ref="E15:I15" si="5">E11/$B$9*100</f>
        <v>14.322576477512536</v>
      </c>
      <c r="F15" s="3">
        <f t="shared" si="5"/>
        <v>32.116248690084845</v>
      </c>
      <c r="G15" s="3">
        <f t="shared" si="5"/>
        <v>-1.9885588779948542</v>
      </c>
      <c r="H15" s="3">
        <f t="shared" si="5"/>
        <v>3.2159314393993861</v>
      </c>
      <c r="I15" s="4">
        <f t="shared" si="5"/>
        <v>-0.58246364536826467</v>
      </c>
      <c r="L15" t="s">
        <v>111</v>
      </c>
      <c r="O15" s="2">
        <f>O11/$M$9*100</f>
        <v>13.705168003073915</v>
      </c>
      <c r="P15" s="3">
        <f t="shared" ref="P15:R15" si="6">P11/$M$9*100</f>
        <v>6.3717807415796219</v>
      </c>
      <c r="Q15" s="3">
        <f t="shared" si="6"/>
        <v>6.8707847558571133</v>
      </c>
      <c r="R15" s="4">
        <f t="shared" si="6"/>
        <v>0.59607470398495488</v>
      </c>
      <c r="S15" s="1"/>
      <c r="T15" s="1"/>
    </row>
    <row r="16" spans="1:20" x14ac:dyDescent="0.2">
      <c r="B16" s="1"/>
      <c r="D16" s="5">
        <f t="shared" ref="D16:I17" si="7">D12/$B$9*100</f>
        <v>10.131206844575885</v>
      </c>
      <c r="E16" s="1">
        <f t="shared" si="7"/>
        <v>14.320423192317094</v>
      </c>
      <c r="F16" s="1">
        <f t="shared" si="7"/>
        <v>37.295976227731444</v>
      </c>
      <c r="G16" s="1">
        <f t="shared" si="7"/>
        <v>3.1308766741792562</v>
      </c>
      <c r="H16" s="1">
        <f t="shared" si="7"/>
        <v>9.6553308163821967</v>
      </c>
      <c r="I16" s="6">
        <f t="shared" si="7"/>
        <v>-4.2764243981567818</v>
      </c>
      <c r="O16" s="5">
        <f t="shared" ref="O16:R17" si="8">O12/$M$9*100</f>
        <v>11.439174090215081</v>
      </c>
      <c r="P16" s="1">
        <f t="shared" si="8"/>
        <v>12.039798982780074</v>
      </c>
      <c r="Q16" s="1">
        <f t="shared" si="8"/>
        <v>11.169196234466154</v>
      </c>
      <c r="R16" s="6">
        <f t="shared" si="8"/>
        <v>-0.95705633133462087</v>
      </c>
      <c r="S16" s="1"/>
      <c r="T16" s="1"/>
    </row>
    <row r="17" spans="2:20" ht="16" thickBot="1" x14ac:dyDescent="0.25">
      <c r="B17" s="1"/>
      <c r="D17" s="7">
        <f t="shared" si="7"/>
        <v>6.7322461635635582</v>
      </c>
      <c r="E17" s="8">
        <f t="shared" si="7"/>
        <v>30.924405334405204</v>
      </c>
      <c r="F17" s="8">
        <f t="shared" si="7"/>
        <v>35.621796988271782</v>
      </c>
      <c r="G17" s="8">
        <f t="shared" si="7"/>
        <v>-1.0583396735619535</v>
      </c>
      <c r="H17" s="8">
        <f t="shared" si="7"/>
        <v>8.1889435982831227</v>
      </c>
      <c r="I17" s="9">
        <f t="shared" si="7"/>
        <v>-1.8109128493705096</v>
      </c>
      <c r="O17" s="7">
        <f t="shared" si="8"/>
        <v>10.190905689758029</v>
      </c>
      <c r="P17" s="8">
        <f t="shared" si="8"/>
        <v>7.9704136626995767</v>
      </c>
      <c r="Q17" s="8">
        <f t="shared" si="8"/>
        <v>3.8449093501319602</v>
      </c>
      <c r="R17" s="9">
        <f t="shared" si="8"/>
        <v>2.2568935356987665</v>
      </c>
      <c r="S17" s="1"/>
      <c r="T17" s="1"/>
    </row>
    <row r="23" spans="2:20" x14ac:dyDescent="0.2">
      <c r="D23" s="1"/>
      <c r="E23" s="1"/>
      <c r="F23" s="1"/>
      <c r="G23" s="1"/>
      <c r="H23" s="1"/>
      <c r="I23" s="1"/>
      <c r="O23" s="1"/>
      <c r="P23" s="1"/>
      <c r="Q23" s="1"/>
      <c r="R23" s="1"/>
    </row>
    <row r="24" spans="2:20" x14ac:dyDescent="0.2">
      <c r="D24" s="1"/>
      <c r="E24" s="1"/>
      <c r="F24" s="1"/>
      <c r="G24" s="1"/>
      <c r="H24" s="1"/>
      <c r="I24" s="1"/>
      <c r="O24" s="1"/>
      <c r="P24" s="1"/>
      <c r="Q24" s="1"/>
      <c r="R24" s="1"/>
    </row>
    <row r="25" spans="2:20" x14ac:dyDescent="0.2">
      <c r="D25" s="1"/>
      <c r="E25" s="1"/>
      <c r="F25" s="1"/>
      <c r="G25" s="1"/>
      <c r="H25" s="1"/>
      <c r="I25" s="1"/>
      <c r="O25" s="1"/>
      <c r="P25" s="1"/>
      <c r="Q25" s="1"/>
      <c r="R25" s="1"/>
    </row>
  </sheetData>
  <mergeCells count="2">
    <mergeCell ref="H1:I1"/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 a</vt:lpstr>
      <vt:lpstr>Panel b</vt:lpstr>
      <vt:lpstr>Panel c</vt:lpstr>
      <vt:lpstr>Panel d</vt:lpstr>
      <vt:lpstr>Panel e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Yuquan Tong</dc:creator>
  <cp:lastModifiedBy>Microsoft Office User</cp:lastModifiedBy>
  <dcterms:created xsi:type="dcterms:W3CDTF">2015-06-05T18:17:20Z</dcterms:created>
  <dcterms:modified xsi:type="dcterms:W3CDTF">2023-02-05T18:49:03Z</dcterms:modified>
</cp:coreProperties>
</file>