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3" documentId="8_{B98289C6-C97C-44D5-B371-041C0F3CEA4D}" xr6:coauthVersionLast="47" xr6:coauthVersionMax="47" xr10:uidLastSave="{A5C5671A-8F26-48C5-93B8-36604405C851}"/>
  <bookViews>
    <workbookView xWindow="28680" yWindow="-120" windowWidth="29040" windowHeight="15840" tabRatio="714" xr2:uid="{BD38208F-DFFC-4B98-B931-36F048EC39BF}"/>
  </bookViews>
  <sheets>
    <sheet name="ED Fig.1d" sheetId="3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100" i="34" l="1"/>
  <c r="BH100" i="34"/>
  <c r="BF100" i="34" s="1"/>
  <c r="BG100" i="34" s="1"/>
  <c r="BE100" i="34"/>
  <c r="BD100" i="34"/>
  <c r="BC100" i="34"/>
  <c r="AC100" i="34"/>
  <c r="AB100" i="34"/>
  <c r="AA100" i="34"/>
  <c r="Y100" i="34"/>
  <c r="X100" i="34"/>
  <c r="W100" i="34"/>
  <c r="J100" i="34"/>
  <c r="H100" i="34"/>
  <c r="I100" i="34" s="1"/>
  <c r="G100" i="34"/>
  <c r="BI99" i="34"/>
  <c r="BE99" i="34"/>
  <c r="BD99" i="34"/>
  <c r="BC99" i="34"/>
  <c r="BH99" i="34" s="1"/>
  <c r="BF99" i="34" s="1"/>
  <c r="BG99" i="34" s="1"/>
  <c r="AC99" i="34"/>
  <c r="AB99" i="34"/>
  <c r="AA99" i="34"/>
  <c r="X99" i="34"/>
  <c r="Y99" i="34" s="1"/>
  <c r="W99" i="34"/>
  <c r="J99" i="34"/>
  <c r="I99" i="34"/>
  <c r="H99" i="34"/>
  <c r="G99" i="34"/>
  <c r="BI98" i="34"/>
  <c r="BE98" i="34"/>
  <c r="BD98" i="34"/>
  <c r="BC98" i="34"/>
  <c r="BH98" i="34" s="1"/>
  <c r="BF98" i="34" s="1"/>
  <c r="BG98" i="34" s="1"/>
  <c r="AC98" i="34"/>
  <c r="AB98" i="34"/>
  <c r="AA98" i="34"/>
  <c r="X98" i="34"/>
  <c r="Y98" i="34" s="1"/>
  <c r="W98" i="34"/>
  <c r="J98" i="34"/>
  <c r="I98" i="34"/>
  <c r="H98" i="34"/>
  <c r="G98" i="34"/>
  <c r="BI97" i="34"/>
  <c r="BE97" i="34"/>
  <c r="BD97" i="34"/>
  <c r="BC97" i="34"/>
  <c r="BH97" i="34" s="1"/>
  <c r="BF97" i="34" s="1"/>
  <c r="BG97" i="34" s="1"/>
  <c r="AC97" i="34"/>
  <c r="AB97" i="34"/>
  <c r="AA97" i="34"/>
  <c r="X97" i="34"/>
  <c r="W97" i="34"/>
  <c r="Y97" i="34" s="1"/>
  <c r="J97" i="34"/>
  <c r="I97" i="34"/>
  <c r="H97" i="34"/>
  <c r="G97" i="34"/>
  <c r="BI96" i="34"/>
  <c r="BE96" i="34"/>
  <c r="BD96" i="34"/>
  <c r="BC96" i="34"/>
  <c r="BH96" i="34" s="1"/>
  <c r="BF96" i="34" s="1"/>
  <c r="BG96" i="34" s="1"/>
  <c r="AC96" i="34"/>
  <c r="AB96" i="34"/>
  <c r="AA96" i="34"/>
  <c r="X96" i="34"/>
  <c r="W96" i="34"/>
  <c r="Y96" i="34" s="1"/>
  <c r="J96" i="34"/>
  <c r="I96" i="34"/>
  <c r="H96" i="34"/>
  <c r="G96" i="34"/>
  <c r="BI95" i="34"/>
  <c r="BE95" i="34"/>
  <c r="BD95" i="34"/>
  <c r="BC95" i="34"/>
  <c r="BH95" i="34" s="1"/>
  <c r="BF95" i="34" s="1"/>
  <c r="BG95" i="34" s="1"/>
  <c r="AC95" i="34"/>
  <c r="AB95" i="34"/>
  <c r="AA95" i="34"/>
  <c r="Y95" i="34"/>
  <c r="X95" i="34"/>
  <c r="W95" i="34"/>
  <c r="J95" i="34"/>
  <c r="H95" i="34"/>
  <c r="I95" i="34" s="1"/>
  <c r="G95" i="34"/>
  <c r="BI94" i="34"/>
  <c r="BH94" i="34"/>
  <c r="BF94" i="34" s="1"/>
  <c r="BG94" i="34" s="1"/>
  <c r="BE94" i="34"/>
  <c r="BD94" i="34"/>
  <c r="BC94" i="34"/>
  <c r="AC94" i="34"/>
  <c r="AB94" i="34"/>
  <c r="AA94" i="34"/>
  <c r="Y94" i="34"/>
  <c r="X94" i="34"/>
  <c r="W94" i="34"/>
  <c r="J94" i="34"/>
  <c r="I94" i="34"/>
  <c r="H94" i="34"/>
  <c r="G94" i="34"/>
  <c r="AC93" i="34"/>
  <c r="AB93" i="34"/>
  <c r="AA93" i="34"/>
  <c r="X93" i="34"/>
  <c r="W93" i="34"/>
  <c r="Y93" i="34" s="1"/>
  <c r="H93" i="34"/>
  <c r="I93" i="34" s="1"/>
  <c r="G93" i="34"/>
  <c r="J93" i="34" s="1"/>
  <c r="AC92" i="34"/>
  <c r="AB92" i="34"/>
  <c r="AA92" i="34"/>
  <c r="Y92" i="34"/>
  <c r="X92" i="34"/>
  <c r="W92" i="34"/>
  <c r="J92" i="34"/>
  <c r="H92" i="34"/>
  <c r="I92" i="34" s="1"/>
  <c r="G92" i="34"/>
  <c r="AC91" i="34"/>
  <c r="AB91" i="34"/>
  <c r="AA91" i="34"/>
  <c r="X91" i="34"/>
  <c r="W91" i="34"/>
  <c r="Y91" i="34" s="1"/>
  <c r="I91" i="34"/>
  <c r="H91" i="34"/>
  <c r="G91" i="34"/>
  <c r="J91" i="34" s="1"/>
  <c r="AC90" i="34"/>
  <c r="AB90" i="34"/>
  <c r="AA90" i="34"/>
  <c r="X90" i="34"/>
  <c r="Y90" i="34" s="1"/>
  <c r="W90" i="34"/>
  <c r="J90" i="34"/>
  <c r="I90" i="34"/>
  <c r="H90" i="34"/>
  <c r="G90" i="34"/>
  <c r="AC89" i="34"/>
  <c r="AB89" i="34"/>
  <c r="AA89" i="34"/>
  <c r="X89" i="34"/>
  <c r="W89" i="34"/>
  <c r="Y89" i="34" s="1"/>
  <c r="H89" i="34"/>
  <c r="I89" i="34" s="1"/>
  <c r="G89" i="34"/>
  <c r="J89" i="34" s="1"/>
  <c r="AC88" i="34"/>
  <c r="AB88" i="34"/>
  <c r="AA88" i="34"/>
  <c r="Y88" i="34"/>
  <c r="X88" i="34"/>
  <c r="W88" i="34"/>
  <c r="J88" i="34"/>
  <c r="H88" i="34"/>
  <c r="I88" i="34" s="1"/>
  <c r="G88" i="34"/>
  <c r="AC87" i="34"/>
  <c r="AB87" i="34"/>
  <c r="AA87" i="34"/>
  <c r="X87" i="34"/>
  <c r="W87" i="34"/>
  <c r="Y87" i="34" s="1"/>
  <c r="H87" i="34"/>
  <c r="I87" i="34" s="1"/>
  <c r="G87" i="34"/>
  <c r="J87" i="34" s="1"/>
  <c r="AC86" i="34"/>
  <c r="AB86" i="34"/>
  <c r="AA86" i="34"/>
  <c r="X86" i="34"/>
  <c r="Y86" i="34" s="1"/>
  <c r="W86" i="34"/>
  <c r="J86" i="34"/>
  <c r="I86" i="34"/>
  <c r="H86" i="34"/>
  <c r="G86" i="34"/>
  <c r="AC85" i="34"/>
  <c r="AB85" i="34"/>
  <c r="AA85" i="34"/>
  <c r="X85" i="34"/>
  <c r="W85" i="34"/>
  <c r="Y85" i="34" s="1"/>
  <c r="H85" i="34"/>
  <c r="I85" i="34" s="1"/>
  <c r="G85" i="34"/>
  <c r="J85" i="34" s="1"/>
  <c r="AC84" i="34"/>
  <c r="AB84" i="34"/>
  <c r="AA84" i="34"/>
  <c r="Y84" i="34"/>
  <c r="X84" i="34"/>
  <c r="W84" i="34"/>
  <c r="J84" i="34"/>
  <c r="H84" i="34"/>
  <c r="I84" i="34" s="1"/>
  <c r="G84" i="34"/>
  <c r="AC83" i="34"/>
  <c r="AB83" i="34"/>
  <c r="AA83" i="34"/>
  <c r="X83" i="34"/>
  <c r="W83" i="34"/>
  <c r="Y83" i="34" s="1"/>
  <c r="H83" i="34"/>
  <c r="I83" i="34" s="1"/>
  <c r="G83" i="34"/>
  <c r="J83" i="34" s="1"/>
  <c r="AC82" i="34"/>
  <c r="AB82" i="34"/>
  <c r="AA82" i="34"/>
  <c r="X82" i="34"/>
  <c r="Y82" i="34" s="1"/>
  <c r="W82" i="34"/>
  <c r="J82" i="34"/>
  <c r="I82" i="34"/>
  <c r="H82" i="34"/>
  <c r="G82" i="34"/>
  <c r="AC81" i="34"/>
  <c r="AB81" i="34"/>
  <c r="AA81" i="34"/>
  <c r="X81" i="34"/>
  <c r="W81" i="34"/>
  <c r="Y81" i="34" s="1"/>
  <c r="H81" i="34"/>
  <c r="I81" i="34" s="1"/>
  <c r="G81" i="34"/>
  <c r="J81" i="34" s="1"/>
  <c r="AC80" i="34"/>
  <c r="AB80" i="34"/>
  <c r="AA80" i="34"/>
  <c r="Y80" i="34"/>
  <c r="X80" i="34"/>
  <c r="W80" i="34"/>
  <c r="J80" i="34"/>
  <c r="H80" i="34"/>
  <c r="I80" i="34" s="1"/>
  <c r="G80" i="34"/>
  <c r="BI79" i="34"/>
  <c r="BH79" i="34"/>
  <c r="BF79" i="34" s="1"/>
  <c r="BG79" i="34" s="1"/>
  <c r="BE79" i="34"/>
  <c r="BD79" i="34"/>
  <c r="BC79" i="34"/>
  <c r="AC79" i="34"/>
  <c r="AB79" i="34"/>
  <c r="AA79" i="34"/>
  <c r="X79" i="34"/>
  <c r="W79" i="34"/>
  <c r="Y79" i="34" s="1"/>
  <c r="I79" i="34"/>
  <c r="H79" i="34"/>
  <c r="G79" i="34"/>
  <c r="J79" i="34" s="1"/>
  <c r="BI78" i="34"/>
  <c r="BE78" i="34"/>
  <c r="BD78" i="34"/>
  <c r="BC78" i="34"/>
  <c r="BH78" i="34" s="1"/>
  <c r="BF78" i="34" s="1"/>
  <c r="BG78" i="34" s="1"/>
  <c r="AC78" i="34"/>
  <c r="AB78" i="34"/>
  <c r="AA78" i="34"/>
  <c r="X78" i="34"/>
  <c r="W78" i="34"/>
  <c r="Y78" i="34" s="1"/>
  <c r="H78" i="34"/>
  <c r="I78" i="34" s="1"/>
  <c r="G78" i="34"/>
  <c r="J78" i="34" s="1"/>
  <c r="BI77" i="34"/>
  <c r="BE77" i="34"/>
  <c r="BD77" i="34"/>
  <c r="BC77" i="34"/>
  <c r="BH77" i="34" s="1"/>
  <c r="BF77" i="34" s="1"/>
  <c r="BG77" i="34" s="1"/>
  <c r="AC77" i="34"/>
  <c r="AB77" i="34"/>
  <c r="AA77" i="34"/>
  <c r="Y77" i="34"/>
  <c r="X77" i="34"/>
  <c r="W77" i="34"/>
  <c r="J77" i="34"/>
  <c r="H77" i="34"/>
  <c r="I77" i="34" s="1"/>
  <c r="G77" i="34"/>
  <c r="BI76" i="34"/>
  <c r="BH76" i="34"/>
  <c r="BF76" i="34" s="1"/>
  <c r="BG76" i="34" s="1"/>
  <c r="BE76" i="34"/>
  <c r="BD76" i="34"/>
  <c r="BC76" i="34"/>
  <c r="AC76" i="34"/>
  <c r="AB76" i="34"/>
  <c r="AA76" i="34"/>
  <c r="X76" i="34"/>
  <c r="Y76" i="34" s="1"/>
  <c r="W76" i="34"/>
  <c r="J76" i="34"/>
  <c r="I76" i="34"/>
  <c r="H76" i="34"/>
  <c r="G76" i="34"/>
  <c r="BI75" i="34"/>
  <c r="BH75" i="34"/>
  <c r="BF75" i="34" s="1"/>
  <c r="BG75" i="34" s="1"/>
  <c r="BE75" i="34"/>
  <c r="BD75" i="34"/>
  <c r="BC75" i="34"/>
  <c r="AC75" i="34"/>
  <c r="AB75" i="34"/>
  <c r="AA75" i="34"/>
  <c r="Y75" i="34"/>
  <c r="X75" i="34"/>
  <c r="W75" i="34"/>
  <c r="I75" i="34"/>
  <c r="H75" i="34"/>
  <c r="G75" i="34"/>
  <c r="J75" i="34" s="1"/>
  <c r="BI74" i="34"/>
  <c r="BH74" i="34"/>
  <c r="BF74" i="34" s="1"/>
  <c r="BG74" i="34" s="1"/>
  <c r="BE74" i="34"/>
  <c r="BD74" i="34"/>
  <c r="BC74" i="34"/>
  <c r="AC74" i="34"/>
  <c r="AB74" i="34"/>
  <c r="AA74" i="34"/>
  <c r="X74" i="34"/>
  <c r="W74" i="34"/>
  <c r="Y74" i="34" s="1"/>
  <c r="H74" i="34"/>
  <c r="I74" i="34" s="1"/>
  <c r="G74" i="34"/>
  <c r="J74" i="34" s="1"/>
  <c r="BI73" i="34"/>
  <c r="BE73" i="34"/>
  <c r="BD73" i="34"/>
  <c r="BC73" i="34"/>
  <c r="BH73" i="34" s="1"/>
  <c r="BF73" i="34" s="1"/>
  <c r="BG73" i="34" s="1"/>
  <c r="AC73" i="34"/>
  <c r="AB73" i="34"/>
  <c r="AA73" i="34"/>
  <c r="X73" i="34"/>
  <c r="Y73" i="34" s="1"/>
  <c r="W73" i="34"/>
  <c r="I73" i="34"/>
  <c r="H73" i="34"/>
  <c r="G73" i="34"/>
  <c r="J73" i="34" s="1"/>
  <c r="AC72" i="34"/>
  <c r="AB72" i="34"/>
  <c r="AA72" i="34"/>
  <c r="X72" i="34"/>
  <c r="W72" i="34"/>
  <c r="Y72" i="34" s="1"/>
  <c r="J72" i="34"/>
  <c r="I72" i="34"/>
  <c r="H72" i="34"/>
  <c r="G72" i="34"/>
  <c r="AC71" i="34"/>
  <c r="AB71" i="34"/>
  <c r="AA71" i="34"/>
  <c r="Y71" i="34"/>
  <c r="X71" i="34"/>
  <c r="W71" i="34"/>
  <c r="H71" i="34"/>
  <c r="I71" i="34" s="1"/>
  <c r="G71" i="34"/>
  <c r="J71" i="34" s="1"/>
  <c r="AC70" i="34"/>
  <c r="AB70" i="34"/>
  <c r="AA70" i="34"/>
  <c r="Y70" i="34"/>
  <c r="X70" i="34"/>
  <c r="W70" i="34"/>
  <c r="I70" i="34"/>
  <c r="H70" i="34"/>
  <c r="G70" i="34"/>
  <c r="J70" i="34" s="1"/>
  <c r="AC69" i="34"/>
  <c r="AB69" i="34"/>
  <c r="AA69" i="34"/>
  <c r="X69" i="34"/>
  <c r="Y69" i="34" s="1"/>
  <c r="W69" i="34"/>
  <c r="I69" i="34"/>
  <c r="H69" i="34"/>
  <c r="G69" i="34"/>
  <c r="J69" i="34" s="1"/>
  <c r="AC68" i="34"/>
  <c r="AB68" i="34"/>
  <c r="AA68" i="34"/>
  <c r="X68" i="34"/>
  <c r="W68" i="34"/>
  <c r="Y68" i="34" s="1"/>
  <c r="J68" i="34"/>
  <c r="I68" i="34"/>
  <c r="H68" i="34"/>
  <c r="G68" i="34"/>
  <c r="AC67" i="34"/>
  <c r="AB67" i="34"/>
  <c r="AA67" i="34"/>
  <c r="Y67" i="34"/>
  <c r="X67" i="34"/>
  <c r="W67" i="34"/>
  <c r="J67" i="34"/>
  <c r="H67" i="34"/>
  <c r="I67" i="34" s="1"/>
  <c r="G67" i="34"/>
  <c r="AC66" i="34"/>
  <c r="AB66" i="34"/>
  <c r="AA66" i="34"/>
  <c r="Y66" i="34"/>
  <c r="X66" i="34"/>
  <c r="W66" i="34"/>
  <c r="I66" i="34"/>
  <c r="H66" i="34"/>
  <c r="G66" i="34"/>
  <c r="J66" i="34" s="1"/>
  <c r="AC65" i="34"/>
  <c r="AB65" i="34"/>
  <c r="AA65" i="34"/>
  <c r="X65" i="34"/>
  <c r="Y65" i="34" s="1"/>
  <c r="W65" i="34"/>
  <c r="I65" i="34"/>
  <c r="H65" i="34"/>
  <c r="G65" i="34"/>
  <c r="J65" i="34" s="1"/>
  <c r="AC64" i="34"/>
  <c r="AB64" i="34"/>
  <c r="AA64" i="34"/>
  <c r="X64" i="34"/>
  <c r="W64" i="34"/>
  <c r="Y64" i="34" s="1"/>
  <c r="J64" i="34"/>
  <c r="I64" i="34"/>
  <c r="H64" i="34"/>
  <c r="G64" i="34"/>
  <c r="AC63" i="34"/>
  <c r="AB63" i="34"/>
  <c r="AA63" i="34"/>
  <c r="Y63" i="34"/>
  <c r="X63" i="34"/>
  <c r="W63" i="34"/>
  <c r="J63" i="34"/>
  <c r="H63" i="34"/>
  <c r="I63" i="34" s="1"/>
  <c r="G63" i="34"/>
  <c r="AC62" i="34"/>
  <c r="AB62" i="34"/>
  <c r="AA62" i="34"/>
  <c r="Y62" i="34"/>
  <c r="X62" i="34"/>
  <c r="W62" i="34"/>
  <c r="I62" i="34"/>
  <c r="H62" i="34"/>
  <c r="G62" i="34"/>
  <c r="J62" i="34" s="1"/>
  <c r="AC61" i="34"/>
  <c r="AB61" i="34"/>
  <c r="AA61" i="34"/>
  <c r="X61" i="34"/>
  <c r="Y61" i="34" s="1"/>
  <c r="W61" i="34"/>
  <c r="I61" i="34"/>
  <c r="H61" i="34"/>
  <c r="G61" i="34"/>
  <c r="J61" i="34" s="1"/>
  <c r="AC60" i="34"/>
  <c r="AB60" i="34"/>
  <c r="AA60" i="34"/>
  <c r="X60" i="34"/>
  <c r="W60" i="34"/>
  <c r="Y60" i="34" s="1"/>
  <c r="J60" i="34"/>
  <c r="I60" i="34"/>
  <c r="H60" i="34"/>
  <c r="G60" i="34"/>
  <c r="AC59" i="34"/>
  <c r="AB59" i="34"/>
  <c r="AA59" i="34"/>
  <c r="Y59" i="34"/>
  <c r="X59" i="34"/>
  <c r="W59" i="34"/>
  <c r="J59" i="34"/>
  <c r="H59" i="34"/>
  <c r="I59" i="34" s="1"/>
  <c r="G59" i="34"/>
  <c r="BI58" i="34"/>
  <c r="BH58" i="34"/>
  <c r="BF58" i="34" s="1"/>
  <c r="BG58" i="34" s="1"/>
  <c r="BE58" i="34"/>
  <c r="BD58" i="34"/>
  <c r="BC58" i="34"/>
  <c r="AC58" i="34"/>
  <c r="AB58" i="34"/>
  <c r="AA58" i="34"/>
  <c r="Y58" i="34"/>
  <c r="X58" i="34"/>
  <c r="W58" i="34"/>
  <c r="J58" i="34"/>
  <c r="I58" i="34"/>
  <c r="H58" i="34"/>
  <c r="G58" i="34"/>
  <c r="BI57" i="34"/>
  <c r="BH57" i="34"/>
  <c r="BF57" i="34" s="1"/>
  <c r="BG57" i="34" s="1"/>
  <c r="BE57" i="34"/>
  <c r="BD57" i="34"/>
  <c r="BC57" i="34"/>
  <c r="AC57" i="34"/>
  <c r="AB57" i="34"/>
  <c r="AA57" i="34"/>
  <c r="Y57" i="34"/>
  <c r="X57" i="34"/>
  <c r="W57" i="34"/>
  <c r="I57" i="34"/>
  <c r="H57" i="34"/>
  <c r="G57" i="34"/>
  <c r="J57" i="34" s="1"/>
  <c r="BI56" i="34"/>
  <c r="BH56" i="34"/>
  <c r="BF56" i="34" s="1"/>
  <c r="BG56" i="34" s="1"/>
  <c r="BE56" i="34"/>
  <c r="BD56" i="34"/>
  <c r="BC56" i="34"/>
  <c r="AC56" i="34"/>
  <c r="AB56" i="34"/>
  <c r="AA56" i="34"/>
  <c r="X56" i="34"/>
  <c r="W56" i="34"/>
  <c r="Y56" i="34" s="1"/>
  <c r="H56" i="34"/>
  <c r="I56" i="34" s="1"/>
  <c r="G56" i="34"/>
  <c r="J56" i="34" s="1"/>
  <c r="BI55" i="34"/>
  <c r="BE55" i="34"/>
  <c r="BD55" i="34"/>
  <c r="BC55" i="34"/>
  <c r="BH55" i="34" s="1"/>
  <c r="BF55" i="34" s="1"/>
  <c r="BG55" i="34" s="1"/>
  <c r="AC55" i="34"/>
  <c r="AB55" i="34"/>
  <c r="AA55" i="34"/>
  <c r="X55" i="34"/>
  <c r="Y55" i="34" s="1"/>
  <c r="W55" i="34"/>
  <c r="I55" i="34"/>
  <c r="H55" i="34"/>
  <c r="G55" i="34"/>
  <c r="J55" i="34" s="1"/>
  <c r="BI54" i="34"/>
  <c r="BE54" i="34"/>
  <c r="BD54" i="34"/>
  <c r="BC54" i="34"/>
  <c r="BH54" i="34" s="1"/>
  <c r="BF54" i="34" s="1"/>
  <c r="BG54" i="34" s="1"/>
  <c r="AC54" i="34"/>
  <c r="AB54" i="34"/>
  <c r="AA54" i="34"/>
  <c r="Y54" i="34"/>
  <c r="X54" i="34"/>
  <c r="W54" i="34"/>
  <c r="J54" i="34"/>
  <c r="I54" i="34"/>
  <c r="H54" i="34"/>
  <c r="G54" i="34"/>
  <c r="BI53" i="34"/>
  <c r="BH53" i="34"/>
  <c r="BF53" i="34" s="1"/>
  <c r="BG53" i="34" s="1"/>
  <c r="BE53" i="34"/>
  <c r="BD53" i="34"/>
  <c r="BC53" i="34"/>
  <c r="AC53" i="34"/>
  <c r="AB53" i="34"/>
  <c r="AA53" i="34"/>
  <c r="X53" i="34"/>
  <c r="W53" i="34"/>
  <c r="Y53" i="34" s="1"/>
  <c r="J53" i="34"/>
  <c r="I53" i="34"/>
  <c r="H53" i="34"/>
  <c r="G53" i="34"/>
  <c r="BI52" i="34"/>
  <c r="BE52" i="34"/>
  <c r="BD52" i="34"/>
  <c r="BC52" i="34"/>
  <c r="BH52" i="34" s="1"/>
  <c r="BF52" i="34" s="1"/>
  <c r="BG52" i="34" s="1"/>
  <c r="AC52" i="34"/>
  <c r="AB52" i="34"/>
  <c r="AA52" i="34"/>
  <c r="X52" i="34"/>
  <c r="W52" i="34"/>
  <c r="Y52" i="34" s="1"/>
  <c r="H52" i="34"/>
  <c r="I52" i="34" s="1"/>
  <c r="G52" i="34"/>
  <c r="J52" i="34" s="1"/>
  <c r="BI51" i="34"/>
  <c r="BE51" i="34"/>
  <c r="BD51" i="34"/>
  <c r="BC51" i="34"/>
  <c r="BH51" i="34" s="1"/>
  <c r="BF51" i="34" s="1"/>
  <c r="BG51" i="34" s="1"/>
  <c r="AC51" i="34"/>
  <c r="AB51" i="34"/>
  <c r="AA51" i="34"/>
  <c r="Y51" i="34"/>
  <c r="X51" i="34"/>
  <c r="W51" i="34"/>
  <c r="L51" i="34"/>
  <c r="J51" i="34"/>
  <c r="I51" i="34"/>
  <c r="H51" i="34"/>
  <c r="G51" i="34"/>
  <c r="BI50" i="34"/>
  <c r="BH50" i="34"/>
  <c r="BF50" i="34" s="1"/>
  <c r="BG50" i="34" s="1"/>
  <c r="BE50" i="34"/>
  <c r="BD50" i="34"/>
  <c r="BC50" i="34"/>
  <c r="AC50" i="34"/>
  <c r="AB50" i="34"/>
  <c r="AA50" i="34"/>
  <c r="Y50" i="34"/>
  <c r="X50" i="34"/>
  <c r="W50" i="34"/>
  <c r="L50" i="34"/>
  <c r="H50" i="34"/>
  <c r="I50" i="34" s="1"/>
  <c r="G50" i="34"/>
  <c r="J50" i="34" s="1"/>
  <c r="BI49" i="34"/>
  <c r="BE49" i="34"/>
  <c r="BD49" i="34"/>
  <c r="BC49" i="34"/>
  <c r="BH49" i="34" s="1"/>
  <c r="BF49" i="34" s="1"/>
  <c r="BG49" i="34" s="1"/>
  <c r="AC49" i="34"/>
  <c r="AB49" i="34"/>
  <c r="AA49" i="34"/>
  <c r="X49" i="34"/>
  <c r="Y49" i="34" s="1"/>
  <c r="W49" i="34"/>
  <c r="L49" i="34"/>
  <c r="J49" i="34"/>
  <c r="I49" i="34"/>
  <c r="H49" i="34"/>
  <c r="G49" i="34"/>
  <c r="BI48" i="34"/>
  <c r="BH48" i="34"/>
  <c r="BF48" i="34" s="1"/>
  <c r="BG48" i="34" s="1"/>
  <c r="BE48" i="34"/>
  <c r="BD48" i="34"/>
  <c r="BC48" i="34"/>
  <c r="AC48" i="34"/>
  <c r="AB48" i="34"/>
  <c r="AA48" i="34"/>
  <c r="X48" i="34"/>
  <c r="W48" i="34"/>
  <c r="Y48" i="34" s="1"/>
  <c r="L48" i="34"/>
  <c r="H48" i="34"/>
  <c r="I48" i="34" s="1"/>
  <c r="G48" i="34"/>
  <c r="J48" i="34" s="1"/>
  <c r="BI47" i="34"/>
  <c r="BE47" i="34"/>
  <c r="BD47" i="34"/>
  <c r="BC47" i="34"/>
  <c r="BH47" i="34" s="1"/>
  <c r="BF47" i="34" s="1"/>
  <c r="BG47" i="34" s="1"/>
  <c r="AC47" i="34"/>
  <c r="AB47" i="34"/>
  <c r="AA47" i="34"/>
  <c r="Y47" i="34"/>
  <c r="X47" i="34"/>
  <c r="W47" i="34"/>
  <c r="L47" i="34"/>
  <c r="J47" i="34"/>
  <c r="I47" i="34"/>
  <c r="H47" i="34"/>
  <c r="G47" i="34"/>
  <c r="BI46" i="34"/>
  <c r="BH46" i="34"/>
  <c r="BF46" i="34" s="1"/>
  <c r="BG46" i="34" s="1"/>
  <c r="BE46" i="34"/>
  <c r="BD46" i="34"/>
  <c r="BC46" i="34"/>
  <c r="AC46" i="34"/>
  <c r="AB46" i="34"/>
  <c r="AA46" i="34"/>
  <c r="Y46" i="34"/>
  <c r="X46" i="34"/>
  <c r="W46" i="34"/>
  <c r="L46" i="34"/>
  <c r="H46" i="34"/>
  <c r="I46" i="34" s="1"/>
  <c r="G46" i="34"/>
  <c r="J46" i="34" s="1"/>
  <c r="BI45" i="34"/>
  <c r="BE45" i="34"/>
  <c r="BD45" i="34"/>
  <c r="BC45" i="34"/>
  <c r="BH45" i="34" s="1"/>
  <c r="BF45" i="34" s="1"/>
  <c r="BG45" i="34" s="1"/>
  <c r="AC45" i="34"/>
  <c r="AB45" i="34"/>
  <c r="AA45" i="34"/>
  <c r="Y45" i="34"/>
  <c r="X45" i="34"/>
  <c r="W45" i="34"/>
  <c r="L45" i="34"/>
  <c r="J45" i="34"/>
  <c r="I45" i="34"/>
  <c r="H45" i="34"/>
  <c r="G45" i="34"/>
  <c r="AC44" i="34"/>
  <c r="AB44" i="34"/>
  <c r="AA44" i="34"/>
  <c r="X44" i="34"/>
  <c r="W44" i="34"/>
  <c r="Y44" i="34" s="1"/>
  <c r="H44" i="34"/>
  <c r="I44" i="34" s="1"/>
  <c r="G44" i="34"/>
  <c r="J44" i="34" s="1"/>
  <c r="AC43" i="34"/>
  <c r="AB43" i="34"/>
  <c r="AA43" i="34"/>
  <c r="Y43" i="34"/>
  <c r="X43" i="34"/>
  <c r="W43" i="34"/>
  <c r="J43" i="34"/>
  <c r="I43" i="34"/>
  <c r="H43" i="34"/>
  <c r="G43" i="34"/>
  <c r="AC42" i="34"/>
  <c r="AB42" i="34"/>
  <c r="AA42" i="34"/>
  <c r="X42" i="34"/>
  <c r="W42" i="34"/>
  <c r="Y42" i="34" s="1"/>
  <c r="H42" i="34"/>
  <c r="I42" i="34" s="1"/>
  <c r="G42" i="34"/>
  <c r="J42" i="34" s="1"/>
  <c r="AC41" i="34"/>
  <c r="AB41" i="34"/>
  <c r="AA41" i="34"/>
  <c r="Y41" i="34"/>
  <c r="X41" i="34"/>
  <c r="W41" i="34"/>
  <c r="J41" i="34"/>
  <c r="I41" i="34"/>
  <c r="H41" i="34"/>
  <c r="G41" i="34"/>
  <c r="AC40" i="34"/>
  <c r="AB40" i="34"/>
  <c r="AA40" i="34"/>
  <c r="X40" i="34"/>
  <c r="W40" i="34"/>
  <c r="Y40" i="34" s="1"/>
  <c r="H40" i="34"/>
  <c r="I40" i="34" s="1"/>
  <c r="G40" i="34"/>
  <c r="J40" i="34" s="1"/>
  <c r="AC39" i="34"/>
  <c r="AB39" i="34"/>
  <c r="AA39" i="34"/>
  <c r="Y39" i="34"/>
  <c r="X39" i="34"/>
  <c r="W39" i="34"/>
  <c r="J39" i="34"/>
  <c r="I39" i="34"/>
  <c r="H39" i="34"/>
  <c r="G39" i="34"/>
  <c r="AC38" i="34"/>
  <c r="AB38" i="34"/>
  <c r="AA38" i="34"/>
  <c r="X38" i="34"/>
  <c r="W38" i="34"/>
  <c r="Y38" i="34" s="1"/>
  <c r="H38" i="34"/>
  <c r="I38" i="34" s="1"/>
  <c r="G38" i="34"/>
  <c r="J38" i="34" s="1"/>
  <c r="AC37" i="34"/>
  <c r="AB37" i="34"/>
  <c r="AA37" i="34"/>
  <c r="Y37" i="34"/>
  <c r="X37" i="34"/>
  <c r="W37" i="34"/>
  <c r="J37" i="34"/>
  <c r="I37" i="34"/>
  <c r="H37" i="34"/>
  <c r="G37" i="34"/>
  <c r="AC36" i="34"/>
  <c r="AB36" i="34"/>
  <c r="AA36" i="34"/>
  <c r="X36" i="34"/>
  <c r="W36" i="34"/>
  <c r="Y36" i="34" s="1"/>
  <c r="H36" i="34"/>
  <c r="I36" i="34" s="1"/>
  <c r="G36" i="34"/>
  <c r="J36" i="34" s="1"/>
  <c r="AC35" i="34"/>
  <c r="AB35" i="34"/>
  <c r="AA35" i="34"/>
  <c r="Y35" i="34"/>
  <c r="X35" i="34"/>
  <c r="W35" i="34"/>
  <c r="J35" i="34"/>
  <c r="I35" i="34"/>
  <c r="H35" i="34"/>
  <c r="G35" i="34"/>
  <c r="AC34" i="34"/>
  <c r="AB34" i="34"/>
  <c r="AA34" i="34"/>
  <c r="X34" i="34"/>
  <c r="W34" i="34"/>
  <c r="Y34" i="34" s="1"/>
  <c r="H34" i="34"/>
  <c r="I34" i="34" s="1"/>
  <c r="G34" i="34"/>
  <c r="J34" i="34" s="1"/>
  <c r="AC33" i="34"/>
  <c r="AB33" i="34"/>
  <c r="AA33" i="34"/>
  <c r="Y33" i="34"/>
  <c r="X33" i="34"/>
  <c r="W33" i="34"/>
  <c r="J33" i="34"/>
  <c r="H33" i="34"/>
  <c r="I33" i="34" s="1"/>
  <c r="G33" i="34"/>
  <c r="AC32" i="34"/>
  <c r="AB32" i="34"/>
  <c r="AA32" i="34"/>
  <c r="X32" i="34"/>
  <c r="W32" i="34"/>
  <c r="Y32" i="34" s="1"/>
  <c r="H32" i="34"/>
  <c r="I32" i="34" s="1"/>
  <c r="G32" i="34"/>
  <c r="J32" i="34" s="1"/>
  <c r="AC31" i="34"/>
  <c r="AB31" i="34"/>
  <c r="AA31" i="34"/>
  <c r="Y31" i="34"/>
  <c r="X31" i="34"/>
  <c r="W31" i="34"/>
  <c r="J31" i="34"/>
  <c r="I31" i="34"/>
  <c r="H31" i="34"/>
  <c r="G31" i="34"/>
  <c r="AC30" i="34"/>
  <c r="AB30" i="34"/>
  <c r="AA30" i="34"/>
  <c r="X30" i="34"/>
  <c r="W30" i="34"/>
  <c r="Y30" i="34" s="1"/>
  <c r="H30" i="34"/>
  <c r="I30" i="34" s="1"/>
  <c r="G30" i="34"/>
  <c r="J30" i="34" s="1"/>
  <c r="AC29" i="34"/>
  <c r="AB29" i="34"/>
  <c r="AA29" i="34"/>
  <c r="Y29" i="34"/>
  <c r="X29" i="34"/>
  <c r="W29" i="34"/>
  <c r="J29" i="34"/>
  <c r="H29" i="34"/>
  <c r="I29" i="34" s="1"/>
  <c r="G29" i="34"/>
  <c r="AC28" i="34"/>
  <c r="AB28" i="34"/>
  <c r="AA28" i="34"/>
  <c r="X28" i="34"/>
  <c r="W28" i="34"/>
  <c r="Y28" i="34" s="1"/>
  <c r="H28" i="34"/>
  <c r="I28" i="34" s="1"/>
  <c r="G28" i="34"/>
  <c r="J28" i="34" s="1"/>
  <c r="AC27" i="34"/>
  <c r="AB27" i="34"/>
  <c r="AA27" i="34"/>
  <c r="X27" i="34"/>
  <c r="Y27" i="34" s="1"/>
  <c r="W27" i="34"/>
  <c r="J27" i="34"/>
  <c r="I27" i="34"/>
  <c r="H27" i="34"/>
  <c r="G27" i="34"/>
  <c r="AC26" i="34"/>
  <c r="AB26" i="34"/>
  <c r="AA26" i="34"/>
  <c r="X26" i="34"/>
  <c r="W26" i="34"/>
  <c r="Y26" i="34" s="1"/>
  <c r="H26" i="34"/>
  <c r="I26" i="34" s="1"/>
  <c r="G26" i="34"/>
  <c r="J26" i="34" s="1"/>
  <c r="AC25" i="34"/>
  <c r="AB25" i="34"/>
  <c r="AA25" i="34"/>
  <c r="Y25" i="34"/>
  <c r="X25" i="34"/>
  <c r="W25" i="34"/>
  <c r="J25" i="34"/>
  <c r="H25" i="34"/>
  <c r="I25" i="34" s="1"/>
  <c r="G25" i="34"/>
  <c r="AC24" i="34"/>
  <c r="AB24" i="34"/>
  <c r="AA24" i="34"/>
  <c r="X24" i="34"/>
  <c r="W24" i="34"/>
  <c r="Y24" i="34" s="1"/>
  <c r="H24" i="34"/>
  <c r="I24" i="34" s="1"/>
  <c r="G24" i="34"/>
  <c r="J24" i="34" s="1"/>
  <c r="BI23" i="34"/>
  <c r="BE23" i="34"/>
  <c r="BD23" i="34"/>
  <c r="BC23" i="34"/>
  <c r="BH23" i="34" s="1"/>
  <c r="BF23" i="34" s="1"/>
  <c r="BG23" i="34" s="1"/>
  <c r="AC23" i="34"/>
  <c r="AB23" i="34"/>
  <c r="AA23" i="34"/>
  <c r="Y23" i="34"/>
  <c r="X23" i="34"/>
  <c r="W23" i="34"/>
  <c r="H23" i="34"/>
  <c r="I23" i="34" s="1"/>
  <c r="G23" i="34"/>
  <c r="J23" i="34" s="1"/>
  <c r="BI22" i="34"/>
  <c r="BH22" i="34"/>
  <c r="BF22" i="34" s="1"/>
  <c r="BG22" i="34" s="1"/>
  <c r="BE22" i="34"/>
  <c r="BD22" i="34"/>
  <c r="BC22" i="34"/>
  <c r="AC22" i="34"/>
  <c r="AB22" i="34"/>
  <c r="AA22" i="34"/>
  <c r="X22" i="34"/>
  <c r="Y22" i="34" s="1"/>
  <c r="W22" i="34"/>
  <c r="J22" i="34"/>
  <c r="I22" i="34"/>
  <c r="H22" i="34"/>
  <c r="G22" i="34"/>
  <c r="BI21" i="34"/>
  <c r="BH21" i="34"/>
  <c r="BF21" i="34" s="1"/>
  <c r="BG21" i="34" s="1"/>
  <c r="BE21" i="34"/>
  <c r="BD21" i="34"/>
  <c r="BC21" i="34"/>
  <c r="AC21" i="34"/>
  <c r="AB21" i="34"/>
  <c r="AA21" i="34"/>
  <c r="Y21" i="34"/>
  <c r="X21" i="34"/>
  <c r="W21" i="34"/>
  <c r="I21" i="34"/>
  <c r="H21" i="34"/>
  <c r="G21" i="34"/>
  <c r="J21" i="34" s="1"/>
  <c r="BI20" i="34"/>
  <c r="BH20" i="34"/>
  <c r="BF20" i="34" s="1"/>
  <c r="BG20" i="34" s="1"/>
  <c r="BE20" i="34"/>
  <c r="BD20" i="34"/>
  <c r="BC20" i="34"/>
  <c r="AC20" i="34"/>
  <c r="AB20" i="34"/>
  <c r="AA20" i="34"/>
  <c r="X20" i="34"/>
  <c r="W20" i="34"/>
  <c r="Y20" i="34" s="1"/>
  <c r="H20" i="34"/>
  <c r="I20" i="34" s="1"/>
  <c r="G20" i="34"/>
  <c r="J20" i="34" s="1"/>
  <c r="BI19" i="34"/>
  <c r="BE19" i="34"/>
  <c r="BD19" i="34"/>
  <c r="BC19" i="34"/>
  <c r="BH19" i="34" s="1"/>
  <c r="BF19" i="34" s="1"/>
  <c r="BG19" i="34" s="1"/>
  <c r="AC19" i="34"/>
  <c r="AB19" i="34"/>
  <c r="AA19" i="34"/>
  <c r="X19" i="34"/>
  <c r="Y19" i="34" s="1"/>
  <c r="W19" i="34"/>
  <c r="I19" i="34"/>
  <c r="H19" i="34"/>
  <c r="G19" i="34"/>
  <c r="J19" i="34" s="1"/>
  <c r="BI18" i="34"/>
  <c r="BE18" i="34"/>
  <c r="BD18" i="34"/>
  <c r="BC18" i="34"/>
  <c r="BH18" i="34" s="1"/>
  <c r="BF18" i="34" s="1"/>
  <c r="BG18" i="34" s="1"/>
  <c r="AC18" i="34"/>
  <c r="AB18" i="34"/>
  <c r="AA18" i="34"/>
  <c r="Y18" i="34"/>
  <c r="X18" i="34"/>
  <c r="W18" i="34"/>
  <c r="J18" i="34"/>
  <c r="H18" i="34"/>
  <c r="I18" i="34" s="1"/>
  <c r="G18" i="34"/>
  <c r="BI17" i="34"/>
  <c r="BH17" i="34"/>
  <c r="BF17" i="34" s="1"/>
  <c r="BG17" i="34" s="1"/>
  <c r="BE17" i="34"/>
  <c r="BD17" i="34"/>
  <c r="BC17" i="34"/>
  <c r="AC17" i="34"/>
  <c r="AB17" i="34"/>
  <c r="AA17" i="34"/>
  <c r="X17" i="34"/>
  <c r="W17" i="34"/>
  <c r="Y17" i="34" s="1"/>
  <c r="J17" i="34"/>
  <c r="I17" i="34"/>
  <c r="H17" i="34"/>
  <c r="G17" i="34"/>
</calcChain>
</file>

<file path=xl/sharedStrings.xml><?xml version="1.0" encoding="utf-8"?>
<sst xmlns="http://schemas.openxmlformats.org/spreadsheetml/2006/main" count="1328" uniqueCount="151">
  <si>
    <t>WT</t>
  </si>
  <si>
    <t>3KO.7TG</t>
  </si>
  <si>
    <t>-</t>
  </si>
  <si>
    <t>Legend</t>
  </si>
  <si>
    <t>Animals</t>
  </si>
  <si>
    <t>Times</t>
  </si>
  <si>
    <t>1501:2686</t>
  </si>
  <si>
    <t>D6</t>
  </si>
  <si>
    <t>S1</t>
  </si>
  <si>
    <t>Session 1 baseline - 2hours</t>
  </si>
  <si>
    <t>1502:2687</t>
  </si>
  <si>
    <t>S2</t>
  </si>
  <si>
    <t>Session 2 - 6hr post fluid restriction</t>
  </si>
  <si>
    <t>1503:2692</t>
  </si>
  <si>
    <t>S3</t>
  </si>
  <si>
    <t>Session 3 - 12hr post fluid restriction</t>
  </si>
  <si>
    <t>1504:1694</t>
  </si>
  <si>
    <t>D7</t>
  </si>
  <si>
    <t>Session 4 - 18hr post fluid restriction</t>
  </si>
  <si>
    <t>2501:20225</t>
  </si>
  <si>
    <t>Session 5 - 22hr post fluid restriction</t>
  </si>
  <si>
    <t>2502:20226</t>
  </si>
  <si>
    <t>Dosing Phase; Day 1</t>
  </si>
  <si>
    <t>Baseline</t>
  </si>
  <si>
    <t>2503:20229</t>
  </si>
  <si>
    <t>Session 6 - 1hr post saline injection</t>
  </si>
  <si>
    <t>Session 7 - 3.5hr post saline injection</t>
  </si>
  <si>
    <t>S4</t>
  </si>
  <si>
    <t>Session 8 - 6hr post saline injection</t>
  </si>
  <si>
    <t>S5</t>
  </si>
  <si>
    <t>Session 9 - 1hr post lasix injection</t>
  </si>
  <si>
    <t>S6</t>
  </si>
  <si>
    <t>Session 10 - 3.5hr post lasix injection</t>
  </si>
  <si>
    <t>S7</t>
  </si>
  <si>
    <t>Session 11 - 6hr post lasix injection</t>
  </si>
  <si>
    <t>Animal</t>
  </si>
  <si>
    <t>Group</t>
  </si>
  <si>
    <t>Time</t>
  </si>
  <si>
    <t>time</t>
  </si>
  <si>
    <t>groupcode</t>
  </si>
  <si>
    <t>Urine Output (mL)</t>
  </si>
  <si>
    <t>UOP/hr</t>
  </si>
  <si>
    <t>UOP Cumulative</t>
  </si>
  <si>
    <t>UOP Cum mL/kg</t>
  </si>
  <si>
    <t>UOP (ml/kg/hr)</t>
  </si>
  <si>
    <t>Weight</t>
  </si>
  <si>
    <t>Percent BW Change</t>
  </si>
  <si>
    <t>Urine Sodium</t>
  </si>
  <si>
    <t>Urine Potassium</t>
  </si>
  <si>
    <t>Urine Calcium</t>
  </si>
  <si>
    <t>Urine Magnesium</t>
  </si>
  <si>
    <t>Urine Phosphate</t>
  </si>
  <si>
    <t>Urine Amylase</t>
  </si>
  <si>
    <t>Urine BUN</t>
  </si>
  <si>
    <t>Urine Creatinine</t>
  </si>
  <si>
    <t>Urine Glucose</t>
  </si>
  <si>
    <t>UCSFP</t>
  </si>
  <si>
    <t>Urine Osms</t>
  </si>
  <si>
    <t>Urine Osms (Imamura et al)</t>
  </si>
  <si>
    <t>Urine Osms (Avg)</t>
  </si>
  <si>
    <t>Urine SpecGrav</t>
  </si>
  <si>
    <t>FeNa</t>
  </si>
  <si>
    <t>FeUrea</t>
  </si>
  <si>
    <t>FePhos</t>
  </si>
  <si>
    <t>ALB</t>
  </si>
  <si>
    <t>ALP</t>
  </si>
  <si>
    <t>ALT</t>
  </si>
  <si>
    <t>AMY</t>
  </si>
  <si>
    <t>AST</t>
  </si>
  <si>
    <t>CO2</t>
  </si>
  <si>
    <t>Dbil</t>
  </si>
  <si>
    <t>Tbil</t>
  </si>
  <si>
    <t>CA</t>
  </si>
  <si>
    <t>Chol</t>
  </si>
  <si>
    <t>CK</t>
  </si>
  <si>
    <t>Cre</t>
  </si>
  <si>
    <t>GGT</t>
  </si>
  <si>
    <t>Glu</t>
  </si>
  <si>
    <t>LDH</t>
  </si>
  <si>
    <t>Phos</t>
  </si>
  <si>
    <t>TP</t>
  </si>
  <si>
    <t>Trig</t>
  </si>
  <si>
    <t>BUN</t>
  </si>
  <si>
    <t>SDH</t>
  </si>
  <si>
    <t>NA</t>
  </si>
  <si>
    <t>K</t>
  </si>
  <si>
    <t>CL</t>
  </si>
  <si>
    <t>Glob</t>
  </si>
  <si>
    <t>A/G</t>
  </si>
  <si>
    <t>Serum Osms</t>
  </si>
  <si>
    <t>Anion Gap</t>
  </si>
  <si>
    <t>Urea/cre</t>
  </si>
  <si>
    <t>FBWDeficit (L)</t>
  </si>
  <si>
    <t>%FBWD</t>
  </si>
  <si>
    <t>FBWDeficit-osm</t>
  </si>
  <si>
    <t>FBWDeficit-na</t>
  </si>
  <si>
    <t>WBC</t>
  </si>
  <si>
    <t>RBC</t>
  </si>
  <si>
    <t>HGB</t>
  </si>
  <si>
    <t>HCT</t>
  </si>
  <si>
    <t>PLT</t>
  </si>
  <si>
    <t>NEUT</t>
  </si>
  <si>
    <t>NEUT%</t>
  </si>
  <si>
    <t>LYMP</t>
  </si>
  <si>
    <t>LYMPH%</t>
  </si>
  <si>
    <t>Mono</t>
  </si>
  <si>
    <t>Mono%</t>
  </si>
  <si>
    <t>Eos</t>
  </si>
  <si>
    <t>Eos%</t>
  </si>
  <si>
    <t>Baso</t>
  </si>
  <si>
    <t>Baso%</t>
  </si>
  <si>
    <t>RETIC</t>
  </si>
  <si>
    <t>RETIC%</t>
  </si>
  <si>
    <t>Uglucose</t>
  </si>
  <si>
    <t>Ubilinogen</t>
  </si>
  <si>
    <t>Uketones</t>
  </si>
  <si>
    <t>Ublood</t>
  </si>
  <si>
    <t>UpH</t>
  </si>
  <si>
    <t>Uprotein</t>
  </si>
  <si>
    <t>Unitrites</t>
  </si>
  <si>
    <t>Uleukocytes</t>
  </si>
  <si>
    <t>Ucolor</t>
  </si>
  <si>
    <t>Uclarity</t>
  </si>
  <si>
    <t>D6.S1</t>
  </si>
  <si>
    <t>BL</t>
  </si>
  <si>
    <t>Neg</t>
  </si>
  <si>
    <t>Yellow</t>
  </si>
  <si>
    <t>Clear</t>
  </si>
  <si>
    <t>Trace</t>
  </si>
  <si>
    <t xml:space="preserve"> -</t>
  </si>
  <si>
    <t>AL</t>
  </si>
  <si>
    <t>2+</t>
  </si>
  <si>
    <t>Light</t>
  </si>
  <si>
    <t>Slightly cloudy</t>
  </si>
  <si>
    <t>D6.S2</t>
  </si>
  <si>
    <t>1+</t>
  </si>
  <si>
    <t>D6.S3</t>
  </si>
  <si>
    <t>Dark Yellow</t>
  </si>
  <si>
    <t>Amber</t>
  </si>
  <si>
    <t>D7.S1</t>
  </si>
  <si>
    <t>Cloudy</t>
  </si>
  <si>
    <t>D7.S2</t>
  </si>
  <si>
    <t>Pos</t>
  </si>
  <si>
    <t>3+</t>
  </si>
  <si>
    <t>DPD1.S1</t>
  </si>
  <si>
    <t>DPD1.S2</t>
  </si>
  <si>
    <t>DPD1.S3</t>
  </si>
  <si>
    <t>DPD1.S4</t>
  </si>
  <si>
    <t>DPD1.S5</t>
  </si>
  <si>
    <t>DPD1.S6</t>
  </si>
  <si>
    <t>DPD1.S7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</si>
</sst>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2" borderId="0" xfId="0" applyNumberFormat="1" applyFill="1"/>
    <xf numFmtId="2" fontId="0" fillId="2" borderId="0" xfId="0" applyNumberFormat="1" applyFill="1"/>
    <xf numFmtId="1" fontId="0" fillId="2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6ECC-C649-4889-806C-59792F3A8B2E}">
  <dimension ref="A1:CJ100"/>
  <sheetViews>
    <sheetView tabSelected="1" workbookViewId="0">
      <selection activeCell="H28" sqref="H28"/>
    </sheetView>
  </sheetViews>
  <sheetFormatPr defaultRowHeight="14.5" x14ac:dyDescent="0.35"/>
  <cols>
    <col min="1" max="2" width="11.81640625" customWidth="1"/>
    <col min="3" max="5" width="11.1796875" customWidth="1"/>
    <col min="6" max="6" width="16.453125" customWidth="1"/>
    <col min="7" max="7" width="10.453125" customWidth="1"/>
    <col min="8" max="9" width="16.81640625" customWidth="1"/>
    <col min="10" max="10" width="14.1796875" customWidth="1"/>
    <col min="11" max="11" width="16.54296875" customWidth="1"/>
    <col min="12" max="12" width="14.1796875" customWidth="1"/>
    <col min="13" max="13" width="15.1796875" customWidth="1"/>
    <col min="14" max="14" width="16.1796875" customWidth="1"/>
    <col min="15" max="15" width="16.81640625" customWidth="1"/>
    <col min="17" max="17" width="15.453125" customWidth="1"/>
    <col min="19" max="19" width="14" customWidth="1"/>
    <col min="20" max="20" width="12.54296875" customWidth="1"/>
    <col min="21" max="21" width="16.54296875" customWidth="1"/>
    <col min="23" max="25" width="10.453125" customWidth="1"/>
    <col min="26" max="26" width="15.54296875" customWidth="1"/>
    <col min="55" max="59" width="12" customWidth="1"/>
    <col min="60" max="60" width="30.453125" customWidth="1"/>
    <col min="61" max="61" width="29.453125" customWidth="1"/>
  </cols>
  <sheetData>
    <row r="1" spans="1:88" x14ac:dyDescent="0.35">
      <c r="C1" t="s">
        <v>3</v>
      </c>
    </row>
    <row r="2" spans="1:88" x14ac:dyDescent="0.35">
      <c r="B2" t="s">
        <v>4</v>
      </c>
      <c r="F2" t="s">
        <v>5</v>
      </c>
    </row>
    <row r="3" spans="1:88" x14ac:dyDescent="0.35">
      <c r="A3" t="s">
        <v>0</v>
      </c>
      <c r="B3" t="s">
        <v>6</v>
      </c>
      <c r="F3" t="s">
        <v>7</v>
      </c>
      <c r="G3" t="s">
        <v>8</v>
      </c>
      <c r="H3" t="s">
        <v>9</v>
      </c>
    </row>
    <row r="4" spans="1:88" x14ac:dyDescent="0.35">
      <c r="B4" t="s">
        <v>10</v>
      </c>
      <c r="G4" t="s">
        <v>11</v>
      </c>
      <c r="H4" t="s">
        <v>12</v>
      </c>
    </row>
    <row r="5" spans="1:88" x14ac:dyDescent="0.35">
      <c r="B5" t="s">
        <v>13</v>
      </c>
      <c r="G5" t="s">
        <v>14</v>
      </c>
      <c r="H5" t="s">
        <v>15</v>
      </c>
    </row>
    <row r="6" spans="1:88" x14ac:dyDescent="0.35">
      <c r="B6" t="s">
        <v>16</v>
      </c>
      <c r="F6" t="s">
        <v>17</v>
      </c>
      <c r="G6" t="s">
        <v>8</v>
      </c>
      <c r="H6" t="s">
        <v>18</v>
      </c>
    </row>
    <row r="7" spans="1:88" x14ac:dyDescent="0.35">
      <c r="A7" t="s">
        <v>1</v>
      </c>
      <c r="B7" t="s">
        <v>19</v>
      </c>
      <c r="G7" t="s">
        <v>11</v>
      </c>
      <c r="H7" t="s">
        <v>20</v>
      </c>
    </row>
    <row r="8" spans="1:88" x14ac:dyDescent="0.35">
      <c r="A8" t="s">
        <v>1</v>
      </c>
      <c r="B8" t="s">
        <v>21</v>
      </c>
      <c r="F8" t="s">
        <v>22</v>
      </c>
      <c r="G8" t="s">
        <v>8</v>
      </c>
      <c r="H8" t="s">
        <v>23</v>
      </c>
    </row>
    <row r="9" spans="1:88" x14ac:dyDescent="0.35">
      <c r="A9" t="s">
        <v>1</v>
      </c>
      <c r="B9" t="s">
        <v>24</v>
      </c>
      <c r="G9" t="s">
        <v>11</v>
      </c>
      <c r="H9" t="s">
        <v>25</v>
      </c>
    </row>
    <row r="10" spans="1:88" x14ac:dyDescent="0.35">
      <c r="G10" t="s">
        <v>14</v>
      </c>
      <c r="H10" t="s">
        <v>26</v>
      </c>
    </row>
    <row r="11" spans="1:88" x14ac:dyDescent="0.35">
      <c r="G11" t="s">
        <v>27</v>
      </c>
      <c r="H11" t="s">
        <v>28</v>
      </c>
    </row>
    <row r="12" spans="1:88" x14ac:dyDescent="0.35">
      <c r="G12" t="s">
        <v>29</v>
      </c>
      <c r="H12" t="s">
        <v>30</v>
      </c>
    </row>
    <row r="13" spans="1:88" x14ac:dyDescent="0.35">
      <c r="G13" t="s">
        <v>31</v>
      </c>
      <c r="H13" t="s">
        <v>32</v>
      </c>
    </row>
    <row r="14" spans="1:88" x14ac:dyDescent="0.35">
      <c r="G14" t="s">
        <v>33</v>
      </c>
      <c r="H14" t="s">
        <v>34</v>
      </c>
    </row>
    <row r="16" spans="1:88" s="1" customFormat="1" x14ac:dyDescent="0.35">
      <c r="A16" s="1" t="s">
        <v>35</v>
      </c>
      <c r="B16" s="1" t="s">
        <v>36</v>
      </c>
      <c r="C16" s="1" t="s">
        <v>37</v>
      </c>
      <c r="D16" s="1" t="s">
        <v>38</v>
      </c>
      <c r="E16" s="1" t="s">
        <v>39</v>
      </c>
      <c r="F16" s="1" t="s">
        <v>40</v>
      </c>
      <c r="G16" s="1" t="s">
        <v>41</v>
      </c>
      <c r="H16" s="1" t="s">
        <v>42</v>
      </c>
      <c r="I16" s="1" t="s">
        <v>43</v>
      </c>
      <c r="J16" s="1" t="s">
        <v>44</v>
      </c>
      <c r="K16" s="1" t="s">
        <v>45</v>
      </c>
      <c r="L16" s="1" t="s">
        <v>46</v>
      </c>
      <c r="M16" s="1" t="s">
        <v>47</v>
      </c>
      <c r="N16" s="1" t="s">
        <v>48</v>
      </c>
      <c r="O16" s="1" t="s">
        <v>49</v>
      </c>
      <c r="P16" s="1" t="s">
        <v>50</v>
      </c>
      <c r="Q16" s="1" t="s">
        <v>51</v>
      </c>
      <c r="R16" s="1" t="s">
        <v>52</v>
      </c>
      <c r="S16" s="1" t="s">
        <v>53</v>
      </c>
      <c r="T16" s="1" t="s">
        <v>54</v>
      </c>
      <c r="U16" s="1" t="s">
        <v>55</v>
      </c>
      <c r="V16" s="1" t="s">
        <v>56</v>
      </c>
      <c r="W16" s="1" t="s">
        <v>57</v>
      </c>
      <c r="X16" s="1" t="s">
        <v>58</v>
      </c>
      <c r="Y16" s="1" t="s">
        <v>59</v>
      </c>
      <c r="Z16" s="1" t="s">
        <v>60</v>
      </c>
      <c r="AA16" s="1" t="s">
        <v>61</v>
      </c>
      <c r="AB16" s="1" t="s">
        <v>62</v>
      </c>
      <c r="AC16" s="1" t="s">
        <v>63</v>
      </c>
      <c r="AD16" s="1" t="s">
        <v>64</v>
      </c>
      <c r="AE16" s="1" t="s">
        <v>65</v>
      </c>
      <c r="AF16" s="1" t="s">
        <v>66</v>
      </c>
      <c r="AG16" s="1" t="s">
        <v>67</v>
      </c>
      <c r="AH16" s="1" t="s">
        <v>68</v>
      </c>
      <c r="AI16" s="1" t="s">
        <v>69</v>
      </c>
      <c r="AJ16" s="1" t="s">
        <v>70</v>
      </c>
      <c r="AK16" s="1" t="s">
        <v>71</v>
      </c>
      <c r="AL16" s="1" t="s">
        <v>72</v>
      </c>
      <c r="AM16" s="1" t="s">
        <v>73</v>
      </c>
      <c r="AN16" s="1" t="s">
        <v>74</v>
      </c>
      <c r="AO16" s="1" t="s">
        <v>75</v>
      </c>
      <c r="AP16" s="1" t="s">
        <v>76</v>
      </c>
      <c r="AQ16" s="1" t="s">
        <v>77</v>
      </c>
      <c r="AR16" s="1" t="s">
        <v>78</v>
      </c>
      <c r="AS16" s="1" t="s">
        <v>79</v>
      </c>
      <c r="AT16" s="1" t="s">
        <v>80</v>
      </c>
      <c r="AU16" s="1" t="s">
        <v>81</v>
      </c>
      <c r="AV16" s="1" t="s">
        <v>82</v>
      </c>
      <c r="AW16" s="1" t="s">
        <v>83</v>
      </c>
      <c r="AX16" s="1" t="s">
        <v>84</v>
      </c>
      <c r="AY16" s="1" t="s">
        <v>85</v>
      </c>
      <c r="AZ16" s="1" t="s">
        <v>86</v>
      </c>
      <c r="BA16" s="1" t="s">
        <v>87</v>
      </c>
      <c r="BB16" s="1" t="s">
        <v>88</v>
      </c>
      <c r="BC16" s="1" t="s">
        <v>89</v>
      </c>
      <c r="BD16" s="1" t="s">
        <v>90</v>
      </c>
      <c r="BE16" s="1" t="s">
        <v>91</v>
      </c>
      <c r="BF16" s="1" t="s">
        <v>92</v>
      </c>
      <c r="BG16" s="1" t="s">
        <v>93</v>
      </c>
      <c r="BH16" s="1" t="s">
        <v>94</v>
      </c>
      <c r="BI16" s="1" t="s">
        <v>95</v>
      </c>
      <c r="BJ16" s="1" t="s">
        <v>96</v>
      </c>
      <c r="BK16" s="1" t="s">
        <v>97</v>
      </c>
      <c r="BL16" s="1" t="s">
        <v>98</v>
      </c>
      <c r="BM16" s="1" t="s">
        <v>99</v>
      </c>
      <c r="BN16" s="1" t="s">
        <v>100</v>
      </c>
      <c r="BO16" s="1" t="s">
        <v>101</v>
      </c>
      <c r="BP16" s="1" t="s">
        <v>102</v>
      </c>
      <c r="BQ16" s="1" t="s">
        <v>103</v>
      </c>
      <c r="BR16" s="1" t="s">
        <v>104</v>
      </c>
      <c r="BS16" s="1" t="s">
        <v>105</v>
      </c>
      <c r="BT16" s="1" t="s">
        <v>106</v>
      </c>
      <c r="BU16" s="1" t="s">
        <v>107</v>
      </c>
      <c r="BV16" s="1" t="s">
        <v>108</v>
      </c>
      <c r="BW16" s="1" t="s">
        <v>109</v>
      </c>
      <c r="BX16" s="1" t="s">
        <v>110</v>
      </c>
      <c r="BY16" s="1" t="s">
        <v>111</v>
      </c>
      <c r="BZ16" s="1" t="s">
        <v>112</v>
      </c>
      <c r="CA16" s="1" t="s">
        <v>113</v>
      </c>
      <c r="CB16" s="1" t="s">
        <v>114</v>
      </c>
      <c r="CC16" s="1" t="s">
        <v>115</v>
      </c>
      <c r="CD16" s="1" t="s">
        <v>116</v>
      </c>
      <c r="CE16" s="1" t="s">
        <v>117</v>
      </c>
      <c r="CF16" s="1" t="s">
        <v>118</v>
      </c>
      <c r="CG16" s="1" t="s">
        <v>119</v>
      </c>
      <c r="CH16" s="1" t="s">
        <v>120</v>
      </c>
      <c r="CI16" s="1" t="s">
        <v>121</v>
      </c>
      <c r="CJ16" s="1" t="s">
        <v>122</v>
      </c>
    </row>
    <row r="17" spans="1:88" x14ac:dyDescent="0.35">
      <c r="A17" t="s">
        <v>6</v>
      </c>
      <c r="B17" t="s">
        <v>0</v>
      </c>
      <c r="C17" t="s">
        <v>123</v>
      </c>
      <c r="D17">
        <v>1</v>
      </c>
      <c r="E17">
        <v>0</v>
      </c>
      <c r="F17">
        <v>73</v>
      </c>
      <c r="G17">
        <f>(F17/2)</f>
        <v>36.5</v>
      </c>
      <c r="H17">
        <f>F17</f>
        <v>73</v>
      </c>
      <c r="I17" s="2">
        <f>H17/K17</f>
        <v>5.4034048852701702</v>
      </c>
      <c r="J17" s="2">
        <f>G17/K17</f>
        <v>2.7017024426350851</v>
      </c>
      <c r="K17" s="3">
        <v>13.51</v>
      </c>
      <c r="L17" s="2"/>
      <c r="M17">
        <v>25</v>
      </c>
      <c r="N17">
        <v>187</v>
      </c>
      <c r="O17">
        <v>5</v>
      </c>
      <c r="P17">
        <v>22</v>
      </c>
      <c r="Q17">
        <v>54</v>
      </c>
      <c r="R17">
        <v>500</v>
      </c>
      <c r="S17">
        <v>994</v>
      </c>
      <c r="T17">
        <v>68</v>
      </c>
      <c r="U17" t="s">
        <v>124</v>
      </c>
      <c r="V17">
        <v>14</v>
      </c>
      <c r="W17" s="4">
        <f>((2*M17)+(N17)+(S17/2.8))</f>
        <v>592</v>
      </c>
      <c r="X17" s="4">
        <f>1.07*((2*(M17)+(S17/2.8)+(T17*0.667)))+16</f>
        <v>497.88092</v>
      </c>
      <c r="Y17" s="4">
        <f>AVERAGE(W17,X17)</f>
        <v>544.94046000000003</v>
      </c>
      <c r="Z17" s="5">
        <v>1.022</v>
      </c>
      <c r="AA17">
        <f t="shared" ref="AA17:AA23" si="0">((M17*AO17)/(AX17*T17))*100</f>
        <v>0.2081531141868512</v>
      </c>
      <c r="AB17">
        <f t="shared" ref="AB17:AB23" si="1">((S17*AO17)/(AV17*T17))*100</f>
        <v>59.239938080495357</v>
      </c>
      <c r="AC17">
        <f t="shared" ref="AC17:AC23" si="2">((Q17*AO17)/(AS17*T17))*100</f>
        <v>8.2631160572337041</v>
      </c>
      <c r="AD17">
        <v>4.34</v>
      </c>
      <c r="AE17">
        <v>94</v>
      </c>
      <c r="AF17">
        <v>49</v>
      </c>
      <c r="AG17">
        <v>1910</v>
      </c>
      <c r="AH17">
        <v>40</v>
      </c>
      <c r="AI17">
        <v>28</v>
      </c>
      <c r="AJ17">
        <v>0</v>
      </c>
      <c r="AK17">
        <v>0.1</v>
      </c>
      <c r="AL17">
        <v>10.5</v>
      </c>
      <c r="AM17">
        <v>82</v>
      </c>
      <c r="AN17">
        <v>271</v>
      </c>
      <c r="AO17">
        <v>0.77</v>
      </c>
      <c r="AP17">
        <v>54</v>
      </c>
      <c r="AQ17">
        <v>91</v>
      </c>
      <c r="AR17">
        <v>408</v>
      </c>
      <c r="AS17">
        <v>7.4</v>
      </c>
      <c r="AT17">
        <v>6.3</v>
      </c>
      <c r="AU17">
        <v>47</v>
      </c>
      <c r="AV17">
        <v>19</v>
      </c>
      <c r="AW17" t="s">
        <v>124</v>
      </c>
      <c r="AX17">
        <v>136</v>
      </c>
      <c r="AY17">
        <v>4.0999999999999996</v>
      </c>
      <c r="AZ17">
        <v>99</v>
      </c>
      <c r="BA17">
        <v>2</v>
      </c>
      <c r="BB17">
        <v>2.2000000000000002</v>
      </c>
      <c r="BC17" s="2">
        <f>(2*(AX17+AY17)+(AV17/2.8)+(AQ17/18))</f>
        <v>292.04126984126981</v>
      </c>
      <c r="BD17" s="2">
        <f>((AX17+AY17)-(AZ17+AI17))</f>
        <v>13.099999999999994</v>
      </c>
      <c r="BE17" s="2">
        <f>AV17/AO17</f>
        <v>24.675324675324674</v>
      </c>
      <c r="BF17" s="3">
        <f t="shared" ref="BF17:BF23" si="3">AVERAGE(BH17,BI17)</f>
        <v>-9.0876781225681366E-2</v>
      </c>
      <c r="BG17" s="3">
        <f>(BF17/(0.6*K17))*100</f>
        <v>-1.1211051224485735</v>
      </c>
      <c r="BH17" s="3">
        <f>0.6*K17*(1-(290/BC17))</f>
        <v>5.6658202254518765E-2</v>
      </c>
      <c r="BI17" s="3">
        <f>0.6*K17*(1-(140/AX17))</f>
        <v>-0.23841176470588149</v>
      </c>
      <c r="BJ17">
        <v>9.59</v>
      </c>
      <c r="BK17">
        <v>8.58</v>
      </c>
      <c r="BL17">
        <v>14.9</v>
      </c>
      <c r="BM17">
        <v>45.4</v>
      </c>
      <c r="BN17">
        <v>650</v>
      </c>
      <c r="BO17">
        <v>1.8</v>
      </c>
      <c r="BP17">
        <v>18.8</v>
      </c>
      <c r="BQ17">
        <v>7.09</v>
      </c>
      <c r="BR17">
        <v>74</v>
      </c>
      <c r="BS17">
        <v>0.32</v>
      </c>
      <c r="BT17">
        <v>3.3</v>
      </c>
      <c r="BU17">
        <v>0.28000000000000003</v>
      </c>
      <c r="BV17">
        <v>2.9</v>
      </c>
      <c r="BW17">
        <v>0.01</v>
      </c>
      <c r="BX17">
        <v>0.1</v>
      </c>
      <c r="BY17">
        <v>128.30000000000001</v>
      </c>
      <c r="BZ17">
        <v>1.49</v>
      </c>
      <c r="CA17" t="s">
        <v>125</v>
      </c>
      <c r="CB17" t="s">
        <v>125</v>
      </c>
      <c r="CC17" t="s">
        <v>125</v>
      </c>
      <c r="CD17" t="s">
        <v>125</v>
      </c>
      <c r="CE17">
        <v>8.5</v>
      </c>
      <c r="CF17" t="s">
        <v>125</v>
      </c>
      <c r="CG17" t="s">
        <v>125</v>
      </c>
      <c r="CH17" t="s">
        <v>125</v>
      </c>
      <c r="CI17" t="s">
        <v>126</v>
      </c>
      <c r="CJ17" t="s">
        <v>127</v>
      </c>
    </row>
    <row r="18" spans="1:88" x14ac:dyDescent="0.35">
      <c r="A18" t="s">
        <v>10</v>
      </c>
      <c r="B18" t="s">
        <v>0</v>
      </c>
      <c r="C18" t="s">
        <v>123</v>
      </c>
      <c r="D18">
        <v>1</v>
      </c>
      <c r="E18">
        <v>0</v>
      </c>
      <c r="F18">
        <v>72</v>
      </c>
      <c r="G18">
        <f t="shared" ref="G18:G23" si="4">(F18/2)</f>
        <v>36</v>
      </c>
      <c r="H18">
        <f t="shared" ref="H18:H23" si="5">F18</f>
        <v>72</v>
      </c>
      <c r="I18" s="2">
        <f t="shared" ref="I18:I23" si="6">H18/K18</f>
        <v>5.9161873459326211</v>
      </c>
      <c r="J18" s="2">
        <f t="shared" ref="J18:J23" si="7">G18/K18</f>
        <v>2.9580936729663105</v>
      </c>
      <c r="K18" s="3">
        <v>12.17</v>
      </c>
      <c r="L18" s="2"/>
      <c r="M18">
        <v>17</v>
      </c>
      <c r="N18">
        <v>171</v>
      </c>
      <c r="O18">
        <v>4</v>
      </c>
      <c r="P18">
        <v>20</v>
      </c>
      <c r="Q18">
        <v>46</v>
      </c>
      <c r="R18">
        <v>375</v>
      </c>
      <c r="S18">
        <v>1061</v>
      </c>
      <c r="T18">
        <v>60</v>
      </c>
      <c r="U18" t="s">
        <v>124</v>
      </c>
      <c r="V18">
        <v>12</v>
      </c>
      <c r="W18" s="4">
        <f t="shared" ref="W18:W81" si="8">((2*M18)+(N18)+(S18/2.8))</f>
        <v>583.92857142857144</v>
      </c>
      <c r="X18" s="4">
        <f t="shared" ref="X18:X81" si="9">1.07*((2*(M18)+(S18/2.8)+(T18*0.667)))+16</f>
        <v>500.65497142857146</v>
      </c>
      <c r="Y18" s="4">
        <f t="shared" ref="Y18:Y81" si="10">AVERAGE(W18,X18)</f>
        <v>542.29177142857145</v>
      </c>
      <c r="Z18" s="5">
        <v>1.022</v>
      </c>
      <c r="AA18">
        <f t="shared" si="0"/>
        <v>0.13169014084507044</v>
      </c>
      <c r="AB18">
        <f t="shared" si="1"/>
        <v>55.576190476190476</v>
      </c>
      <c r="AC18">
        <f t="shared" si="2"/>
        <v>6.3250000000000002</v>
      </c>
      <c r="AD18">
        <v>4.22</v>
      </c>
      <c r="AE18">
        <v>72</v>
      </c>
      <c r="AF18">
        <v>76</v>
      </c>
      <c r="AG18">
        <v>1599</v>
      </c>
      <c r="AH18">
        <v>47</v>
      </c>
      <c r="AI18">
        <v>32</v>
      </c>
      <c r="AJ18">
        <v>0</v>
      </c>
      <c r="AK18">
        <v>0.2</v>
      </c>
      <c r="AL18">
        <v>10.3</v>
      </c>
      <c r="AM18">
        <v>89</v>
      </c>
      <c r="AN18">
        <v>271</v>
      </c>
      <c r="AO18">
        <v>0.66</v>
      </c>
      <c r="AP18">
        <v>53</v>
      </c>
      <c r="AQ18">
        <v>67</v>
      </c>
      <c r="AR18">
        <v>464</v>
      </c>
      <c r="AS18">
        <v>8</v>
      </c>
      <c r="AT18">
        <v>6.5</v>
      </c>
      <c r="AU18">
        <v>46</v>
      </c>
      <c r="AV18">
        <v>21</v>
      </c>
      <c r="AW18" t="s">
        <v>124</v>
      </c>
      <c r="AX18">
        <v>142</v>
      </c>
      <c r="AY18">
        <v>4.7</v>
      </c>
      <c r="AZ18">
        <v>101</v>
      </c>
      <c r="BA18">
        <v>2.2999999999999998</v>
      </c>
      <c r="BB18">
        <v>1.9</v>
      </c>
      <c r="BC18" s="2">
        <f t="shared" ref="BC18:BC79" si="11">(2*(AX18+AY18)+(AV18/2.8)+(AQ18/18))</f>
        <v>304.62222222222221</v>
      </c>
      <c r="BD18" s="2">
        <f t="shared" ref="BD18:BD79" si="12">((AX18+AY18)-(AZ18+AI18))</f>
        <v>13.699999999999989</v>
      </c>
      <c r="BE18" s="2">
        <f t="shared" ref="BE18:BE79" si="13">AV18/AO18</f>
        <v>31.818181818181817</v>
      </c>
      <c r="BF18" s="3">
        <f t="shared" si="3"/>
        <v>0.22667479666443346</v>
      </c>
      <c r="BG18" s="3">
        <f t="shared" ref="BG18:BG23" si="14">(BF18/(0.6*K18))*100</f>
        <v>3.1042837121943778</v>
      </c>
      <c r="BH18" s="3">
        <f t="shared" ref="BH18:BH23" si="15">0.6*K18*(1-(290/BC18))</f>
        <v>0.35050452290633183</v>
      </c>
      <c r="BI18" s="3">
        <f t="shared" ref="BI18:BI23" si="16">0.6*K18*(1-(140/AX18))</f>
        <v>0.10284507042253507</v>
      </c>
      <c r="BJ18">
        <v>13.69</v>
      </c>
      <c r="BK18">
        <v>7.77</v>
      </c>
      <c r="BL18">
        <v>14.2</v>
      </c>
      <c r="BM18">
        <v>41.6</v>
      </c>
      <c r="BN18">
        <v>756</v>
      </c>
      <c r="BO18">
        <v>3.42</v>
      </c>
      <c r="BP18">
        <v>25</v>
      </c>
      <c r="BQ18">
        <v>9.4600000000000009</v>
      </c>
      <c r="BR18">
        <v>69.099999999999994</v>
      </c>
      <c r="BS18">
        <v>0.56000000000000005</v>
      </c>
      <c r="BT18">
        <v>4.0999999999999996</v>
      </c>
      <c r="BU18">
        <v>0.18</v>
      </c>
      <c r="BV18">
        <v>1.3</v>
      </c>
      <c r="BW18">
        <v>0.02</v>
      </c>
      <c r="BX18">
        <v>0.2</v>
      </c>
      <c r="BY18">
        <v>39.5</v>
      </c>
      <c r="BZ18">
        <v>0.51</v>
      </c>
      <c r="CA18" t="s">
        <v>125</v>
      </c>
      <c r="CB18" t="s">
        <v>125</v>
      </c>
      <c r="CC18" t="s">
        <v>125</v>
      </c>
      <c r="CD18" t="s">
        <v>125</v>
      </c>
      <c r="CE18">
        <v>7.5</v>
      </c>
      <c r="CF18" t="s">
        <v>125</v>
      </c>
      <c r="CG18" t="s">
        <v>125</v>
      </c>
      <c r="CH18" t="s">
        <v>125</v>
      </c>
      <c r="CI18" t="s">
        <v>126</v>
      </c>
      <c r="CJ18" t="s">
        <v>127</v>
      </c>
    </row>
    <row r="19" spans="1:88" x14ac:dyDescent="0.35">
      <c r="A19" t="s">
        <v>13</v>
      </c>
      <c r="B19" t="s">
        <v>0</v>
      </c>
      <c r="C19" t="s">
        <v>123</v>
      </c>
      <c r="D19">
        <v>1</v>
      </c>
      <c r="E19">
        <v>0</v>
      </c>
      <c r="F19">
        <v>304</v>
      </c>
      <c r="G19">
        <f t="shared" si="4"/>
        <v>152</v>
      </c>
      <c r="H19">
        <f t="shared" si="5"/>
        <v>304</v>
      </c>
      <c r="I19" s="2">
        <f t="shared" si="6"/>
        <v>22.238478419897586</v>
      </c>
      <c r="J19" s="2">
        <f t="shared" si="7"/>
        <v>11.119239209948793</v>
      </c>
      <c r="K19" s="3">
        <v>13.67</v>
      </c>
      <c r="L19" s="2"/>
      <c r="M19">
        <v>11</v>
      </c>
      <c r="N19">
        <v>38</v>
      </c>
      <c r="O19">
        <v>6</v>
      </c>
      <c r="P19">
        <v>6</v>
      </c>
      <c r="Q19" t="s">
        <v>124</v>
      </c>
      <c r="R19">
        <v>125</v>
      </c>
      <c r="S19">
        <v>187</v>
      </c>
      <c r="T19">
        <v>16</v>
      </c>
      <c r="U19" t="s">
        <v>124</v>
      </c>
      <c r="V19">
        <v>4</v>
      </c>
      <c r="W19" s="4">
        <f t="shared" si="8"/>
        <v>126.78571428571429</v>
      </c>
      <c r="X19" s="4">
        <f t="shared" si="9"/>
        <v>122.41975428571429</v>
      </c>
      <c r="Y19" s="4">
        <f t="shared" si="10"/>
        <v>124.60273428571429</v>
      </c>
      <c r="Z19" s="5">
        <v>1.0049999999999999</v>
      </c>
      <c r="AA19">
        <f t="shared" si="0"/>
        <v>0.34866071428571427</v>
      </c>
      <c r="AB19">
        <f t="shared" si="1"/>
        <v>59.272321428571416</v>
      </c>
      <c r="AC19" t="e">
        <f t="shared" si="2"/>
        <v>#VALUE!</v>
      </c>
      <c r="AD19">
        <v>4.3899999999999997</v>
      </c>
      <c r="AE19">
        <v>97</v>
      </c>
      <c r="AF19">
        <v>36</v>
      </c>
      <c r="AG19">
        <v>1324</v>
      </c>
      <c r="AH19">
        <v>34</v>
      </c>
      <c r="AI19">
        <v>32</v>
      </c>
      <c r="AJ19">
        <v>0</v>
      </c>
      <c r="AK19">
        <v>0.1</v>
      </c>
      <c r="AL19">
        <v>10.4</v>
      </c>
      <c r="AM19">
        <v>102</v>
      </c>
      <c r="AN19">
        <v>238</v>
      </c>
      <c r="AO19">
        <v>0.71</v>
      </c>
      <c r="AP19">
        <v>61</v>
      </c>
      <c r="AQ19">
        <v>78</v>
      </c>
      <c r="AR19">
        <v>455</v>
      </c>
      <c r="AS19">
        <v>8.6</v>
      </c>
      <c r="AT19">
        <v>6.6</v>
      </c>
      <c r="AU19">
        <v>35</v>
      </c>
      <c r="AV19">
        <v>14</v>
      </c>
      <c r="AW19" t="s">
        <v>124</v>
      </c>
      <c r="AX19">
        <v>140</v>
      </c>
      <c r="AY19">
        <v>4</v>
      </c>
      <c r="AZ19">
        <v>100</v>
      </c>
      <c r="BA19">
        <v>2.2000000000000002</v>
      </c>
      <c r="BB19">
        <v>2</v>
      </c>
      <c r="BC19" s="2">
        <f t="shared" si="11"/>
        <v>297.33333333333331</v>
      </c>
      <c r="BD19" s="2">
        <f t="shared" si="12"/>
        <v>12</v>
      </c>
      <c r="BE19" s="2">
        <f t="shared" si="13"/>
        <v>19.718309859154932</v>
      </c>
      <c r="BF19" s="3">
        <f t="shared" si="3"/>
        <v>0.10114573991031374</v>
      </c>
      <c r="BG19" s="3">
        <f t="shared" si="14"/>
        <v>1.2331838565022402</v>
      </c>
      <c r="BH19" s="3">
        <f t="shared" si="15"/>
        <v>0.20229147982062748</v>
      </c>
      <c r="BI19" s="3">
        <f t="shared" si="16"/>
        <v>0</v>
      </c>
      <c r="BJ19">
        <v>12.28</v>
      </c>
      <c r="BK19">
        <v>8.35</v>
      </c>
      <c r="BL19">
        <v>15.2</v>
      </c>
      <c r="BM19">
        <v>45.1</v>
      </c>
      <c r="BN19">
        <v>611</v>
      </c>
      <c r="BO19">
        <v>2.61</v>
      </c>
      <c r="BP19">
        <v>21.2</v>
      </c>
      <c r="BQ19">
        <v>9.08</v>
      </c>
      <c r="BR19">
        <v>73.900000000000006</v>
      </c>
      <c r="BS19">
        <v>0.36</v>
      </c>
      <c r="BT19">
        <v>2.9</v>
      </c>
      <c r="BU19">
        <v>0.12</v>
      </c>
      <c r="BV19">
        <v>1</v>
      </c>
      <c r="BW19">
        <v>0.02</v>
      </c>
      <c r="BX19">
        <v>0.1</v>
      </c>
      <c r="BY19">
        <v>112.5</v>
      </c>
      <c r="BZ19">
        <v>1.35</v>
      </c>
      <c r="CA19" t="s">
        <v>125</v>
      </c>
      <c r="CB19" t="s">
        <v>125</v>
      </c>
      <c r="CC19" t="s">
        <v>125</v>
      </c>
      <c r="CD19" t="s">
        <v>128</v>
      </c>
      <c r="CE19">
        <v>8.5</v>
      </c>
      <c r="CF19" t="s">
        <v>125</v>
      </c>
      <c r="CG19" t="s">
        <v>125</v>
      </c>
      <c r="CH19" t="s">
        <v>125</v>
      </c>
      <c r="CI19" t="s">
        <v>126</v>
      </c>
      <c r="CJ19" t="s">
        <v>127</v>
      </c>
    </row>
    <row r="20" spans="1:88" x14ac:dyDescent="0.35">
      <c r="A20" t="s">
        <v>16</v>
      </c>
      <c r="B20" t="s">
        <v>0</v>
      </c>
      <c r="C20" t="s">
        <v>123</v>
      </c>
      <c r="D20">
        <v>1</v>
      </c>
      <c r="E20">
        <v>0</v>
      </c>
      <c r="F20">
        <v>129</v>
      </c>
      <c r="G20">
        <f t="shared" si="4"/>
        <v>64.5</v>
      </c>
      <c r="H20">
        <f t="shared" si="5"/>
        <v>129</v>
      </c>
      <c r="I20" s="2">
        <f t="shared" si="6"/>
        <v>9.7065462753950342</v>
      </c>
      <c r="J20" s="2">
        <f t="shared" si="7"/>
        <v>4.8532731376975171</v>
      </c>
      <c r="K20" s="3">
        <v>13.29</v>
      </c>
      <c r="L20" s="2"/>
      <c r="M20">
        <v>16</v>
      </c>
      <c r="N20">
        <v>142</v>
      </c>
      <c r="O20">
        <v>4</v>
      </c>
      <c r="P20">
        <v>10</v>
      </c>
      <c r="Q20">
        <v>11</v>
      </c>
      <c r="R20">
        <v>197</v>
      </c>
      <c r="S20">
        <v>606</v>
      </c>
      <c r="T20">
        <v>35</v>
      </c>
      <c r="U20" t="s">
        <v>124</v>
      </c>
      <c r="V20">
        <v>9</v>
      </c>
      <c r="W20" s="4">
        <f t="shared" si="8"/>
        <v>390.42857142857144</v>
      </c>
      <c r="X20" s="4">
        <f t="shared" si="9"/>
        <v>306.79772142857149</v>
      </c>
      <c r="Y20" s="4">
        <f t="shared" si="10"/>
        <v>348.61314642857144</v>
      </c>
      <c r="Z20" s="5">
        <v>1.0149999999999999</v>
      </c>
      <c r="AA20">
        <f t="shared" si="0"/>
        <v>0.22034943473792398</v>
      </c>
      <c r="AB20">
        <f t="shared" si="1"/>
        <v>72.503571428571433</v>
      </c>
      <c r="AC20">
        <f t="shared" si="2"/>
        <v>2.3659711075441412</v>
      </c>
      <c r="AD20">
        <v>4.42</v>
      </c>
      <c r="AE20">
        <v>87</v>
      </c>
      <c r="AF20">
        <v>40</v>
      </c>
      <c r="AG20">
        <v>1026</v>
      </c>
      <c r="AH20">
        <v>32</v>
      </c>
      <c r="AI20">
        <v>29</v>
      </c>
      <c r="AJ20">
        <v>0</v>
      </c>
      <c r="AK20">
        <v>0.1</v>
      </c>
      <c r="AL20">
        <v>10.8</v>
      </c>
      <c r="AM20">
        <v>108</v>
      </c>
      <c r="AN20">
        <v>226</v>
      </c>
      <c r="AO20">
        <v>0.67</v>
      </c>
      <c r="AP20">
        <v>47</v>
      </c>
      <c r="AQ20">
        <v>82</v>
      </c>
      <c r="AR20">
        <v>392</v>
      </c>
      <c r="AS20">
        <v>8.9</v>
      </c>
      <c r="AT20">
        <v>6.6</v>
      </c>
      <c r="AU20">
        <v>54</v>
      </c>
      <c r="AV20">
        <v>16</v>
      </c>
      <c r="AW20" t="s">
        <v>124</v>
      </c>
      <c r="AX20">
        <v>139</v>
      </c>
      <c r="AY20">
        <v>4.4000000000000004</v>
      </c>
      <c r="AZ20">
        <v>101</v>
      </c>
      <c r="BA20">
        <v>2.2000000000000002</v>
      </c>
      <c r="BB20">
        <v>2</v>
      </c>
      <c r="BC20" s="2">
        <f t="shared" si="11"/>
        <v>297.06984126984128</v>
      </c>
      <c r="BD20" s="2">
        <f t="shared" si="12"/>
        <v>13.400000000000006</v>
      </c>
      <c r="BE20" s="2">
        <f t="shared" si="13"/>
        <v>23.880597014925371</v>
      </c>
      <c r="BF20" s="3">
        <f t="shared" si="3"/>
        <v>6.6201497124324396E-2</v>
      </c>
      <c r="BG20" s="3">
        <f t="shared" si="14"/>
        <v>0.83021691904093808</v>
      </c>
      <c r="BH20" s="3">
        <f t="shared" si="15"/>
        <v>0.18976990072346858</v>
      </c>
      <c r="BI20" s="3">
        <f t="shared" si="16"/>
        <v>-5.7366906474819783E-2</v>
      </c>
      <c r="BJ20">
        <v>15.71</v>
      </c>
      <c r="BK20">
        <v>7.66</v>
      </c>
      <c r="BL20">
        <v>14.9</v>
      </c>
      <c r="BM20">
        <v>43.8</v>
      </c>
      <c r="BN20">
        <v>615</v>
      </c>
      <c r="BO20">
        <v>3.66</v>
      </c>
      <c r="BP20">
        <v>23.3</v>
      </c>
      <c r="BQ20">
        <v>11.24</v>
      </c>
      <c r="BR20">
        <v>71.5</v>
      </c>
      <c r="BS20">
        <v>0.48</v>
      </c>
      <c r="BT20">
        <v>3</v>
      </c>
      <c r="BU20">
        <v>0.17</v>
      </c>
      <c r="BV20">
        <v>1.1000000000000001</v>
      </c>
      <c r="BW20">
        <v>0.02</v>
      </c>
      <c r="BX20">
        <v>0.1</v>
      </c>
      <c r="BY20">
        <v>104.1</v>
      </c>
      <c r="BZ20">
        <v>1.36</v>
      </c>
      <c r="CA20" t="s">
        <v>125</v>
      </c>
      <c r="CB20" t="s">
        <v>125</v>
      </c>
      <c r="CC20" t="s">
        <v>125</v>
      </c>
      <c r="CD20" t="s">
        <v>125</v>
      </c>
      <c r="CE20" t="s">
        <v>129</v>
      </c>
      <c r="CF20" t="s">
        <v>125</v>
      </c>
      <c r="CG20" t="s">
        <v>125</v>
      </c>
      <c r="CH20" t="s">
        <v>125</v>
      </c>
      <c r="CI20" t="s">
        <v>126</v>
      </c>
      <c r="CJ20" t="s">
        <v>127</v>
      </c>
    </row>
    <row r="21" spans="1:88" x14ac:dyDescent="0.35">
      <c r="A21" t="s">
        <v>19</v>
      </c>
      <c r="B21" t="s">
        <v>1</v>
      </c>
      <c r="C21" t="s">
        <v>123</v>
      </c>
      <c r="D21">
        <v>1</v>
      </c>
      <c r="E21">
        <v>1</v>
      </c>
      <c r="F21">
        <v>354</v>
      </c>
      <c r="G21">
        <f t="shared" si="4"/>
        <v>177</v>
      </c>
      <c r="H21">
        <f t="shared" si="5"/>
        <v>354</v>
      </c>
      <c r="I21" s="2">
        <f t="shared" si="6"/>
        <v>21.8249075215783</v>
      </c>
      <c r="J21" s="2">
        <f t="shared" si="7"/>
        <v>10.91245376078915</v>
      </c>
      <c r="K21" s="3">
        <v>16.22</v>
      </c>
      <c r="L21" s="2"/>
      <c r="M21">
        <v>15</v>
      </c>
      <c r="N21">
        <v>47</v>
      </c>
      <c r="O21">
        <v>6</v>
      </c>
      <c r="P21">
        <v>6</v>
      </c>
      <c r="Q21">
        <v>15</v>
      </c>
      <c r="R21">
        <v>63</v>
      </c>
      <c r="S21">
        <v>158</v>
      </c>
      <c r="T21">
        <v>10</v>
      </c>
      <c r="U21" t="s">
        <v>124</v>
      </c>
      <c r="V21">
        <v>16</v>
      </c>
      <c r="W21" s="4">
        <f t="shared" si="8"/>
        <v>133.42857142857144</v>
      </c>
      <c r="X21" s="4">
        <f t="shared" si="9"/>
        <v>115.61547142857144</v>
      </c>
      <c r="Y21" s="4">
        <f t="shared" si="10"/>
        <v>124.52202142857143</v>
      </c>
      <c r="Z21" s="5">
        <v>1.0149999999999999</v>
      </c>
      <c r="AA21">
        <f t="shared" si="0"/>
        <v>0.53333333333333333</v>
      </c>
      <c r="AB21">
        <f t="shared" si="1"/>
        <v>94.800000000000011</v>
      </c>
      <c r="AC21">
        <f t="shared" si="2"/>
        <v>8.275862068965516</v>
      </c>
      <c r="AD21">
        <v>3.9</v>
      </c>
      <c r="AE21">
        <v>99</v>
      </c>
      <c r="AF21">
        <v>144</v>
      </c>
      <c r="AG21">
        <v>1345</v>
      </c>
      <c r="AH21">
        <v>83</v>
      </c>
      <c r="AI21">
        <v>32</v>
      </c>
      <c r="AJ21">
        <v>0</v>
      </c>
      <c r="AK21">
        <v>0.2</v>
      </c>
      <c r="AL21">
        <v>9.9</v>
      </c>
      <c r="AM21">
        <v>103</v>
      </c>
      <c r="AN21">
        <v>1356</v>
      </c>
      <c r="AO21">
        <v>0.48</v>
      </c>
      <c r="AP21">
        <v>55</v>
      </c>
      <c r="AQ21">
        <v>79</v>
      </c>
      <c r="AR21" t="s">
        <v>130</v>
      </c>
      <c r="AS21">
        <v>8.6999999999999993</v>
      </c>
      <c r="AT21">
        <v>7.7</v>
      </c>
      <c r="AU21">
        <v>13</v>
      </c>
      <c r="AV21">
        <v>8</v>
      </c>
      <c r="AW21" t="s">
        <v>124</v>
      </c>
      <c r="AX21">
        <v>135</v>
      </c>
      <c r="AY21">
        <v>4.3</v>
      </c>
      <c r="AZ21">
        <v>95</v>
      </c>
      <c r="BA21">
        <v>3.8</v>
      </c>
      <c r="BB21">
        <v>1</v>
      </c>
      <c r="BC21" s="2">
        <f t="shared" si="11"/>
        <v>285.84603174603177</v>
      </c>
      <c r="BD21" s="2">
        <f t="shared" si="12"/>
        <v>12.300000000000011</v>
      </c>
      <c r="BE21" s="2">
        <f t="shared" si="13"/>
        <v>16.666666666666668</v>
      </c>
      <c r="BF21" s="3">
        <f t="shared" si="3"/>
        <v>-0.25093584871667091</v>
      </c>
      <c r="BG21" s="3">
        <f t="shared" si="14"/>
        <v>-2.5784612486299929</v>
      </c>
      <c r="BH21" s="3">
        <f t="shared" si="15"/>
        <v>-0.14142725298889794</v>
      </c>
      <c r="BI21" s="3">
        <f t="shared" si="16"/>
        <v>-0.36044444444444385</v>
      </c>
      <c r="BJ21">
        <v>19.71</v>
      </c>
      <c r="BK21">
        <v>6.81</v>
      </c>
      <c r="BL21">
        <v>12</v>
      </c>
      <c r="BM21">
        <v>35.6</v>
      </c>
      <c r="BN21">
        <v>938</v>
      </c>
      <c r="BO21">
        <v>12.94</v>
      </c>
      <c r="BP21">
        <v>65.7</v>
      </c>
      <c r="BQ21">
        <v>5.98</v>
      </c>
      <c r="BR21">
        <v>30.3</v>
      </c>
      <c r="BS21">
        <v>0.26</v>
      </c>
      <c r="BT21">
        <v>1.3</v>
      </c>
      <c r="BU21">
        <v>0.23</v>
      </c>
      <c r="BV21">
        <v>1.2</v>
      </c>
      <c r="BW21">
        <v>0.11</v>
      </c>
      <c r="BX21">
        <v>0.6</v>
      </c>
      <c r="BY21">
        <v>382.7</v>
      </c>
      <c r="BZ21">
        <v>5.62</v>
      </c>
      <c r="CA21" t="s">
        <v>125</v>
      </c>
      <c r="CB21" t="s">
        <v>125</v>
      </c>
      <c r="CC21" t="s">
        <v>125</v>
      </c>
      <c r="CD21" t="s">
        <v>131</v>
      </c>
      <c r="CE21">
        <v>8.5</v>
      </c>
      <c r="CF21" t="s">
        <v>125</v>
      </c>
      <c r="CG21" t="s">
        <v>125</v>
      </c>
      <c r="CH21" t="s">
        <v>125</v>
      </c>
      <c r="CI21" t="s">
        <v>132</v>
      </c>
      <c r="CJ21" t="s">
        <v>133</v>
      </c>
    </row>
    <row r="22" spans="1:88" x14ac:dyDescent="0.35">
      <c r="A22" t="s">
        <v>21</v>
      </c>
      <c r="B22" t="s">
        <v>1</v>
      </c>
      <c r="C22" t="s">
        <v>123</v>
      </c>
      <c r="D22">
        <v>1</v>
      </c>
      <c r="E22">
        <v>1</v>
      </c>
      <c r="F22">
        <v>31</v>
      </c>
      <c r="G22">
        <f t="shared" si="4"/>
        <v>15.5</v>
      </c>
      <c r="H22">
        <f t="shared" si="5"/>
        <v>31</v>
      </c>
      <c r="I22" s="2">
        <f t="shared" si="6"/>
        <v>1.8719806763285025</v>
      </c>
      <c r="J22" s="2">
        <f t="shared" si="7"/>
        <v>0.93599033816425126</v>
      </c>
      <c r="K22" s="3">
        <v>16.559999999999999</v>
      </c>
      <c r="L22" s="2"/>
      <c r="M22">
        <v>20</v>
      </c>
      <c r="N22">
        <v>121</v>
      </c>
      <c r="O22">
        <v>5</v>
      </c>
      <c r="P22">
        <v>11</v>
      </c>
      <c r="Q22">
        <v>44</v>
      </c>
      <c r="R22">
        <v>159</v>
      </c>
      <c r="S22">
        <v>509</v>
      </c>
      <c r="T22">
        <v>37</v>
      </c>
      <c r="U22" t="s">
        <v>124</v>
      </c>
      <c r="V22">
        <v>11</v>
      </c>
      <c r="W22" s="4">
        <f t="shared" si="8"/>
        <v>342.78571428571433</v>
      </c>
      <c r="X22" s="4">
        <f t="shared" si="9"/>
        <v>279.71724428571434</v>
      </c>
      <c r="Y22" s="4">
        <f t="shared" si="10"/>
        <v>311.25147928571437</v>
      </c>
      <c r="Z22" s="5">
        <v>1.0129999999999999</v>
      </c>
      <c r="AA22">
        <f t="shared" si="0"/>
        <v>0.28013414874728743</v>
      </c>
      <c r="AB22">
        <f t="shared" si="1"/>
        <v>69.766409266409269</v>
      </c>
      <c r="AC22">
        <f t="shared" si="2"/>
        <v>9.8177247014456324</v>
      </c>
      <c r="AD22">
        <v>4.0999999999999996</v>
      </c>
      <c r="AE22">
        <v>188</v>
      </c>
      <c r="AF22">
        <v>50</v>
      </c>
      <c r="AG22">
        <v>1325</v>
      </c>
      <c r="AH22">
        <v>33</v>
      </c>
      <c r="AI22">
        <v>23</v>
      </c>
      <c r="AJ22">
        <v>0.1</v>
      </c>
      <c r="AK22">
        <v>0.2</v>
      </c>
      <c r="AL22">
        <v>10.4</v>
      </c>
      <c r="AM22">
        <v>89</v>
      </c>
      <c r="AN22">
        <v>205</v>
      </c>
      <c r="AO22">
        <v>0.71</v>
      </c>
      <c r="AP22">
        <v>55</v>
      </c>
      <c r="AQ22">
        <v>153</v>
      </c>
      <c r="AR22">
        <v>497</v>
      </c>
      <c r="AS22">
        <v>8.6</v>
      </c>
      <c r="AT22">
        <v>7</v>
      </c>
      <c r="AU22">
        <v>20</v>
      </c>
      <c r="AV22">
        <v>14</v>
      </c>
      <c r="AW22" t="s">
        <v>124</v>
      </c>
      <c r="AX22">
        <v>137</v>
      </c>
      <c r="AY22">
        <v>3.9</v>
      </c>
      <c r="AZ22">
        <v>100</v>
      </c>
      <c r="BA22">
        <v>2.9</v>
      </c>
      <c r="BB22">
        <v>1.4</v>
      </c>
      <c r="BC22" s="2">
        <f t="shared" si="11"/>
        <v>295.3</v>
      </c>
      <c r="BD22" s="2">
        <f t="shared" si="12"/>
        <v>17.900000000000006</v>
      </c>
      <c r="BE22" s="2">
        <f t="shared" si="13"/>
        <v>19.718309859154932</v>
      </c>
      <c r="BF22" s="3">
        <f t="shared" si="3"/>
        <v>-1.9623404134358299E-2</v>
      </c>
      <c r="BG22" s="3">
        <f t="shared" si="14"/>
        <v>-0.19749802872743866</v>
      </c>
      <c r="BH22" s="3">
        <f t="shared" si="15"/>
        <v>0.17832983406705064</v>
      </c>
      <c r="BI22" s="3">
        <f t="shared" si="16"/>
        <v>-0.21757664233576723</v>
      </c>
      <c r="BJ22">
        <v>16.190000000000001</v>
      </c>
      <c r="BK22">
        <v>7.99</v>
      </c>
      <c r="BL22">
        <v>14.4</v>
      </c>
      <c r="BM22">
        <v>42.3</v>
      </c>
      <c r="BN22">
        <v>738</v>
      </c>
      <c r="BO22">
        <v>8.36</v>
      </c>
      <c r="BP22">
        <v>51.6</v>
      </c>
      <c r="BQ22">
        <v>7.19</v>
      </c>
      <c r="BR22">
        <v>44.4</v>
      </c>
      <c r="BS22">
        <v>0.28999999999999998</v>
      </c>
      <c r="BT22">
        <v>1.8</v>
      </c>
      <c r="BU22">
        <v>0.21</v>
      </c>
      <c r="BV22">
        <v>1.3</v>
      </c>
      <c r="BW22">
        <v>0.02</v>
      </c>
      <c r="BX22">
        <v>0.1</v>
      </c>
      <c r="BY22">
        <v>178.8</v>
      </c>
      <c r="BZ22">
        <v>2.2400000000000002</v>
      </c>
      <c r="CA22" t="s">
        <v>125</v>
      </c>
      <c r="CB22" t="s">
        <v>125</v>
      </c>
      <c r="CC22" t="s">
        <v>125</v>
      </c>
      <c r="CD22" t="s">
        <v>128</v>
      </c>
      <c r="CE22">
        <v>8.5</v>
      </c>
      <c r="CF22" t="s">
        <v>125</v>
      </c>
      <c r="CG22" t="s">
        <v>125</v>
      </c>
      <c r="CH22" t="s">
        <v>125</v>
      </c>
      <c r="CI22" t="s">
        <v>126</v>
      </c>
      <c r="CJ22" t="s">
        <v>127</v>
      </c>
    </row>
    <row r="23" spans="1:88" x14ac:dyDescent="0.35">
      <c r="A23" t="s">
        <v>24</v>
      </c>
      <c r="B23" t="s">
        <v>1</v>
      </c>
      <c r="C23" t="s">
        <v>123</v>
      </c>
      <c r="D23">
        <v>1</v>
      </c>
      <c r="E23">
        <v>1</v>
      </c>
      <c r="F23">
        <v>154</v>
      </c>
      <c r="G23">
        <f t="shared" si="4"/>
        <v>77</v>
      </c>
      <c r="H23">
        <f t="shared" si="5"/>
        <v>154</v>
      </c>
      <c r="I23" s="2">
        <f t="shared" si="6"/>
        <v>8.4661902144035182</v>
      </c>
      <c r="J23" s="2">
        <f t="shared" si="7"/>
        <v>4.2330951072017591</v>
      </c>
      <c r="K23" s="3">
        <v>18.190000000000001</v>
      </c>
      <c r="L23" s="2"/>
      <c r="M23">
        <v>21</v>
      </c>
      <c r="N23">
        <v>110</v>
      </c>
      <c r="O23">
        <v>3</v>
      </c>
      <c r="P23">
        <v>8</v>
      </c>
      <c r="Q23">
        <v>28</v>
      </c>
      <c r="R23">
        <v>231</v>
      </c>
      <c r="S23">
        <v>371</v>
      </c>
      <c r="T23">
        <v>44</v>
      </c>
      <c r="U23" t="s">
        <v>124</v>
      </c>
      <c r="V23">
        <v>13</v>
      </c>
      <c r="W23" s="4">
        <f t="shared" si="8"/>
        <v>284.5</v>
      </c>
      <c r="X23" s="4">
        <f t="shared" si="9"/>
        <v>234.11736000000002</v>
      </c>
      <c r="Y23" s="4">
        <f t="shared" si="10"/>
        <v>259.30867999999998</v>
      </c>
      <c r="Z23" s="5">
        <v>1.0109999999999999</v>
      </c>
      <c r="AA23">
        <f t="shared" si="0"/>
        <v>0.25247035573122528</v>
      </c>
      <c r="AB23">
        <f t="shared" si="1"/>
        <v>47.347902097902093</v>
      </c>
      <c r="AC23">
        <f t="shared" si="2"/>
        <v>5.5303030303030294</v>
      </c>
      <c r="AD23">
        <v>3.83</v>
      </c>
      <c r="AE23">
        <v>162</v>
      </c>
      <c r="AF23">
        <v>41</v>
      </c>
      <c r="AG23">
        <v>1488</v>
      </c>
      <c r="AH23">
        <v>38</v>
      </c>
      <c r="AI23">
        <v>33</v>
      </c>
      <c r="AJ23">
        <v>0</v>
      </c>
      <c r="AK23">
        <v>0.2</v>
      </c>
      <c r="AL23">
        <v>10.6</v>
      </c>
      <c r="AM23">
        <v>94</v>
      </c>
      <c r="AN23">
        <v>311</v>
      </c>
      <c r="AO23">
        <v>0.73</v>
      </c>
      <c r="AP23">
        <v>54</v>
      </c>
      <c r="AQ23">
        <v>79</v>
      </c>
      <c r="AR23">
        <v>465</v>
      </c>
      <c r="AS23">
        <v>8.4</v>
      </c>
      <c r="AT23">
        <v>6.9</v>
      </c>
      <c r="AU23">
        <v>18</v>
      </c>
      <c r="AV23">
        <v>13</v>
      </c>
      <c r="AW23" t="s">
        <v>124</v>
      </c>
      <c r="AX23">
        <v>138</v>
      </c>
      <c r="AY23">
        <v>4.5</v>
      </c>
      <c r="AZ23">
        <v>99</v>
      </c>
      <c r="BA23">
        <v>3.1</v>
      </c>
      <c r="BB23">
        <v>1.2</v>
      </c>
      <c r="BC23" s="2">
        <f t="shared" si="11"/>
        <v>294.03174603174608</v>
      </c>
      <c r="BD23" s="2">
        <f t="shared" si="12"/>
        <v>10.5</v>
      </c>
      <c r="BE23" s="2">
        <f t="shared" si="13"/>
        <v>17.808219178082194</v>
      </c>
      <c r="BF23" s="3">
        <f t="shared" si="3"/>
        <v>-4.2608930365299197E-3</v>
      </c>
      <c r="BG23" s="3">
        <f t="shared" si="14"/>
        <v>-3.9040617890140364E-2</v>
      </c>
      <c r="BH23" s="3">
        <f t="shared" si="15"/>
        <v>0.14965212697041913</v>
      </c>
      <c r="BI23" s="3">
        <f t="shared" si="16"/>
        <v>-0.15817391304347897</v>
      </c>
      <c r="BJ23">
        <v>14.26</v>
      </c>
      <c r="BK23">
        <v>7.52</v>
      </c>
      <c r="BL23">
        <v>13.1</v>
      </c>
      <c r="BM23">
        <v>38.1</v>
      </c>
      <c r="BN23">
        <v>786</v>
      </c>
      <c r="BO23">
        <v>5.49</v>
      </c>
      <c r="BP23">
        <v>38.5</v>
      </c>
      <c r="BQ23">
        <v>7.96</v>
      </c>
      <c r="BR23">
        <v>55.8</v>
      </c>
      <c r="BS23">
        <v>0.45</v>
      </c>
      <c r="BT23">
        <v>3.2</v>
      </c>
      <c r="BU23">
        <v>0.26</v>
      </c>
      <c r="BV23">
        <v>1.8</v>
      </c>
      <c r="BW23">
        <v>0.02</v>
      </c>
      <c r="BX23">
        <v>0.2</v>
      </c>
      <c r="BY23">
        <v>116.9</v>
      </c>
      <c r="BZ23">
        <v>1.56</v>
      </c>
      <c r="CA23" t="s">
        <v>125</v>
      </c>
      <c r="CB23" t="s">
        <v>125</v>
      </c>
      <c r="CC23" t="s">
        <v>125</v>
      </c>
      <c r="CD23" t="s">
        <v>128</v>
      </c>
      <c r="CE23" t="s">
        <v>129</v>
      </c>
      <c r="CF23" t="s">
        <v>125</v>
      </c>
      <c r="CG23" t="s">
        <v>125</v>
      </c>
      <c r="CH23" t="s">
        <v>125</v>
      </c>
      <c r="CI23" t="s">
        <v>126</v>
      </c>
      <c r="CJ23" t="s">
        <v>127</v>
      </c>
    </row>
    <row r="24" spans="1:88" s="1" customFormat="1" x14ac:dyDescent="0.35">
      <c r="A24" s="1" t="s">
        <v>6</v>
      </c>
      <c r="B24" s="1" t="s">
        <v>0</v>
      </c>
      <c r="C24" s="1" t="s">
        <v>134</v>
      </c>
      <c r="D24" s="1">
        <v>2</v>
      </c>
      <c r="E24" s="1">
        <v>0</v>
      </c>
      <c r="F24" s="1">
        <v>104</v>
      </c>
      <c r="G24" s="1">
        <f>(F24/6)</f>
        <v>17.333333333333332</v>
      </c>
      <c r="H24" s="1">
        <f>SUM(F24,F17)</f>
        <v>177</v>
      </c>
      <c r="I24" s="6">
        <f>H24/K17</f>
        <v>13.10140636565507</v>
      </c>
      <c r="J24" s="6">
        <f>G24/K17</f>
        <v>1.2830002467308166</v>
      </c>
      <c r="K24" s="7"/>
      <c r="L24" s="6"/>
      <c r="M24" s="1">
        <v>73</v>
      </c>
      <c r="N24" s="1">
        <v>196</v>
      </c>
      <c r="O24" s="1">
        <v>11</v>
      </c>
      <c r="P24" s="1">
        <v>29</v>
      </c>
      <c r="Q24" s="1" t="s">
        <v>124</v>
      </c>
      <c r="R24" s="1">
        <v>435</v>
      </c>
      <c r="S24" s="1">
        <v>1470</v>
      </c>
      <c r="T24" s="1">
        <v>67</v>
      </c>
      <c r="U24" s="1" t="s">
        <v>124</v>
      </c>
      <c r="V24" s="1">
        <v>10</v>
      </c>
      <c r="W24" s="8">
        <f t="shared" si="8"/>
        <v>867</v>
      </c>
      <c r="X24" s="8">
        <f t="shared" si="9"/>
        <v>781.78723000000002</v>
      </c>
      <c r="Y24" s="8">
        <f t="shared" si="10"/>
        <v>824.39361499999995</v>
      </c>
      <c r="Z24" s="9">
        <v>1.0269999999999999</v>
      </c>
      <c r="AA24" s="1">
        <f>((M24*AO$17)/(AX$17*T24))*100</f>
        <v>0.6168788410886743</v>
      </c>
      <c r="AB24" s="1">
        <f t="shared" ref="AB24:AB30" si="17">((S24*$AO17)/($AV17*T24))*100</f>
        <v>88.915946582875108</v>
      </c>
      <c r="AC24" s="1" t="e">
        <f t="shared" ref="AC24:AC30" si="18">((Q24*AO17)/(AS17*T24))*100</f>
        <v>#VALUE!</v>
      </c>
      <c r="BC24" s="6"/>
      <c r="BD24" s="6"/>
      <c r="BE24" s="6"/>
      <c r="BF24" s="7"/>
      <c r="BG24" s="7"/>
      <c r="BH24" s="7"/>
      <c r="BI24" s="7"/>
      <c r="CA24" s="1" t="s">
        <v>125</v>
      </c>
      <c r="CB24" s="1" t="s">
        <v>125</v>
      </c>
      <c r="CC24" s="1" t="s">
        <v>125</v>
      </c>
      <c r="CD24" s="1" t="s">
        <v>125</v>
      </c>
      <c r="CE24" s="1" t="s">
        <v>129</v>
      </c>
      <c r="CF24" s="1" t="s">
        <v>125</v>
      </c>
      <c r="CG24" s="1" t="s">
        <v>125</v>
      </c>
      <c r="CH24" s="1" t="s">
        <v>125</v>
      </c>
      <c r="CI24" s="1" t="s">
        <v>126</v>
      </c>
      <c r="CJ24" s="1" t="s">
        <v>127</v>
      </c>
    </row>
    <row r="25" spans="1:88" s="1" customFormat="1" x14ac:dyDescent="0.35">
      <c r="A25" s="1" t="s">
        <v>10</v>
      </c>
      <c r="B25" s="1" t="s">
        <v>0</v>
      </c>
      <c r="C25" s="1" t="s">
        <v>134</v>
      </c>
      <c r="D25" s="1">
        <v>2</v>
      </c>
      <c r="E25" s="1">
        <v>0</v>
      </c>
      <c r="F25" s="1">
        <v>154</v>
      </c>
      <c r="G25" s="1">
        <f t="shared" ref="G25:G44" si="19">(F25/6)</f>
        <v>25.666666666666668</v>
      </c>
      <c r="H25" s="1">
        <f t="shared" ref="H25:H30" si="20">SUM(F25,F18)</f>
        <v>226</v>
      </c>
      <c r="I25" s="6">
        <f t="shared" ref="I25:I30" si="21">H25/K18</f>
        <v>18.570254724732951</v>
      </c>
      <c r="J25" s="6">
        <f t="shared" ref="J25:J30" si="22">G25/K18</f>
        <v>2.1090112298000547</v>
      </c>
      <c r="K25" s="7"/>
      <c r="L25" s="6"/>
      <c r="M25" s="1">
        <v>63</v>
      </c>
      <c r="N25" s="1">
        <v>180</v>
      </c>
      <c r="O25" s="1">
        <v>6</v>
      </c>
      <c r="P25" s="1">
        <v>21</v>
      </c>
      <c r="Q25" s="1" t="s">
        <v>124</v>
      </c>
      <c r="R25" s="1">
        <v>270</v>
      </c>
      <c r="S25" s="1">
        <v>1252</v>
      </c>
      <c r="T25" s="1">
        <v>50</v>
      </c>
      <c r="U25" s="1" t="s">
        <v>124</v>
      </c>
      <c r="V25" s="1">
        <v>9</v>
      </c>
      <c r="W25" s="8">
        <f t="shared" si="8"/>
        <v>753.14285714285711</v>
      </c>
      <c r="X25" s="8">
        <f t="shared" si="9"/>
        <v>664.94735714285719</v>
      </c>
      <c r="Y25" s="8">
        <f t="shared" si="10"/>
        <v>709.0451071428572</v>
      </c>
      <c r="Z25" s="9">
        <v>1.026</v>
      </c>
      <c r="AA25" s="1">
        <f>((M25*AO$18)/(AX$18*T25))*100</f>
        <v>0.58563380281690147</v>
      </c>
      <c r="AB25" s="1">
        <f t="shared" si="17"/>
        <v>78.697142857142865</v>
      </c>
      <c r="AC25" s="1" t="e">
        <f t="shared" si="18"/>
        <v>#VALUE!</v>
      </c>
      <c r="BC25" s="6"/>
      <c r="BD25" s="6"/>
      <c r="BE25" s="6"/>
      <c r="BF25" s="7"/>
      <c r="BG25" s="7"/>
      <c r="BH25" s="7"/>
      <c r="BI25" s="7"/>
      <c r="CA25" s="1" t="s">
        <v>125</v>
      </c>
      <c r="CB25" s="1" t="s">
        <v>125</v>
      </c>
      <c r="CC25" s="1" t="s">
        <v>125</v>
      </c>
      <c r="CD25" s="1" t="s">
        <v>125</v>
      </c>
      <c r="CE25" s="1" t="s">
        <v>129</v>
      </c>
      <c r="CF25" s="1" t="s">
        <v>125</v>
      </c>
      <c r="CG25" s="1" t="s">
        <v>125</v>
      </c>
      <c r="CH25" s="1" t="s">
        <v>125</v>
      </c>
      <c r="CI25" s="1" t="s">
        <v>126</v>
      </c>
      <c r="CJ25" s="1" t="s">
        <v>127</v>
      </c>
    </row>
    <row r="26" spans="1:88" s="1" customFormat="1" x14ac:dyDescent="0.35">
      <c r="A26" s="1" t="s">
        <v>13</v>
      </c>
      <c r="B26" s="1" t="s">
        <v>0</v>
      </c>
      <c r="C26" s="1" t="s">
        <v>134</v>
      </c>
      <c r="D26" s="1">
        <v>2</v>
      </c>
      <c r="E26" s="1">
        <v>0</v>
      </c>
      <c r="F26" s="1">
        <v>166</v>
      </c>
      <c r="G26" s="1">
        <f t="shared" si="19"/>
        <v>27.666666666666668</v>
      </c>
      <c r="H26" s="1">
        <f t="shared" si="20"/>
        <v>470</v>
      </c>
      <c r="I26" s="6">
        <f t="shared" si="21"/>
        <v>34.381858083394292</v>
      </c>
      <c r="J26" s="6">
        <f t="shared" si="22"/>
        <v>2.0238966105827849</v>
      </c>
      <c r="K26" s="7"/>
      <c r="L26" s="6"/>
      <c r="M26" s="1">
        <v>39</v>
      </c>
      <c r="N26" s="1" t="s">
        <v>130</v>
      </c>
      <c r="O26" s="1">
        <v>4</v>
      </c>
      <c r="P26" s="1">
        <v>22</v>
      </c>
      <c r="Q26" s="1" t="s">
        <v>124</v>
      </c>
      <c r="R26" s="1">
        <v>289</v>
      </c>
      <c r="S26" s="1">
        <v>1070</v>
      </c>
      <c r="T26" s="1">
        <v>57</v>
      </c>
      <c r="U26" s="1" t="s">
        <v>124</v>
      </c>
      <c r="V26" s="1">
        <v>10</v>
      </c>
      <c r="W26" s="8" t="e">
        <f t="shared" si="8"/>
        <v>#VALUE!</v>
      </c>
      <c r="X26" s="8">
        <f t="shared" si="9"/>
        <v>549.03318714285717</v>
      </c>
      <c r="Y26" s="8" t="e">
        <f t="shared" si="10"/>
        <v>#VALUE!</v>
      </c>
      <c r="Z26" s="9">
        <v>1.0229999999999999</v>
      </c>
      <c r="AA26" s="1">
        <f>((M26*AO$19)/(AX$19*T26))*100</f>
        <v>0.34699248120300746</v>
      </c>
      <c r="AB26" s="1">
        <f t="shared" si="17"/>
        <v>95.200501253132813</v>
      </c>
      <c r="AC26" s="1" t="e">
        <f t="shared" si="18"/>
        <v>#VALUE!</v>
      </c>
      <c r="BC26" s="6"/>
      <c r="BD26" s="6"/>
      <c r="BE26" s="6"/>
      <c r="BF26" s="7"/>
      <c r="BG26" s="7"/>
      <c r="BH26" s="7"/>
      <c r="BI26" s="7"/>
      <c r="CA26" s="1" t="s">
        <v>125</v>
      </c>
      <c r="CB26" s="1" t="s">
        <v>125</v>
      </c>
      <c r="CC26" s="1" t="s">
        <v>125</v>
      </c>
      <c r="CD26" s="1" t="s">
        <v>125</v>
      </c>
      <c r="CE26" s="1" t="s">
        <v>129</v>
      </c>
      <c r="CF26" s="1" t="s">
        <v>125</v>
      </c>
      <c r="CG26" s="1" t="s">
        <v>125</v>
      </c>
      <c r="CH26" s="1" t="s">
        <v>125</v>
      </c>
      <c r="CI26" s="1" t="s">
        <v>126</v>
      </c>
      <c r="CJ26" s="1" t="s">
        <v>127</v>
      </c>
    </row>
    <row r="27" spans="1:88" s="1" customFormat="1" x14ac:dyDescent="0.35">
      <c r="A27" s="1" t="s">
        <v>16</v>
      </c>
      <c r="B27" s="1" t="s">
        <v>0</v>
      </c>
      <c r="C27" s="1" t="s">
        <v>134</v>
      </c>
      <c r="D27" s="1">
        <v>2</v>
      </c>
      <c r="E27" s="1">
        <v>0</v>
      </c>
      <c r="F27" s="1">
        <v>271</v>
      </c>
      <c r="G27" s="1">
        <f t="shared" si="19"/>
        <v>45.166666666666664</v>
      </c>
      <c r="H27" s="1">
        <f t="shared" si="20"/>
        <v>400</v>
      </c>
      <c r="I27" s="6">
        <f t="shared" si="21"/>
        <v>30.097817908201659</v>
      </c>
      <c r="J27" s="6">
        <f t="shared" si="22"/>
        <v>3.3985452721344371</v>
      </c>
      <c r="K27" s="7"/>
      <c r="L27" s="6"/>
      <c r="M27" s="1">
        <v>74</v>
      </c>
      <c r="N27" s="1">
        <v>169</v>
      </c>
      <c r="O27" s="1">
        <v>4</v>
      </c>
      <c r="P27" s="1">
        <v>20</v>
      </c>
      <c r="Q27" s="1" t="s">
        <v>124</v>
      </c>
      <c r="R27" s="1">
        <v>195</v>
      </c>
      <c r="S27" s="1">
        <v>846</v>
      </c>
      <c r="T27" s="1">
        <v>34</v>
      </c>
      <c r="U27" s="1" t="s">
        <v>124</v>
      </c>
      <c r="V27" s="1">
        <v>10</v>
      </c>
      <c r="W27" s="8">
        <f t="shared" si="8"/>
        <v>619.14285714285711</v>
      </c>
      <c r="X27" s="8">
        <f t="shared" si="9"/>
        <v>521.91831714285718</v>
      </c>
      <c r="Y27" s="8">
        <f t="shared" si="10"/>
        <v>570.53058714285714</v>
      </c>
      <c r="Z27" s="9">
        <v>1.02</v>
      </c>
      <c r="AA27" s="1">
        <f>((M27*AO$20)/(AX$20*T27))*100</f>
        <v>1.0490901396529835</v>
      </c>
      <c r="AB27" s="1">
        <f t="shared" si="17"/>
        <v>104.19485294117648</v>
      </c>
      <c r="AC27" s="1" t="e">
        <f t="shared" si="18"/>
        <v>#VALUE!</v>
      </c>
      <c r="BC27" s="6"/>
      <c r="BD27" s="6"/>
      <c r="BE27" s="6"/>
      <c r="BF27" s="7"/>
      <c r="BG27" s="7"/>
      <c r="BH27" s="7"/>
      <c r="BI27" s="7"/>
      <c r="CA27" s="1" t="s">
        <v>125</v>
      </c>
      <c r="CB27" s="1" t="s">
        <v>125</v>
      </c>
      <c r="CC27" s="1" t="s">
        <v>125</v>
      </c>
      <c r="CD27" s="1" t="s">
        <v>125</v>
      </c>
      <c r="CE27" s="1" t="s">
        <v>129</v>
      </c>
      <c r="CF27" s="1" t="s">
        <v>125</v>
      </c>
      <c r="CG27" s="1" t="s">
        <v>125</v>
      </c>
      <c r="CH27" s="1" t="s">
        <v>125</v>
      </c>
      <c r="CI27" s="1" t="s">
        <v>126</v>
      </c>
      <c r="CJ27" s="1" t="s">
        <v>127</v>
      </c>
    </row>
    <row r="28" spans="1:88" s="1" customFormat="1" x14ac:dyDescent="0.35">
      <c r="A28" s="1" t="s">
        <v>19</v>
      </c>
      <c r="B28" s="1" t="s">
        <v>1</v>
      </c>
      <c r="C28" s="1" t="s">
        <v>134</v>
      </c>
      <c r="D28" s="1">
        <v>2</v>
      </c>
      <c r="E28" s="1">
        <v>1</v>
      </c>
      <c r="F28" s="1">
        <v>204</v>
      </c>
      <c r="G28" s="1">
        <f t="shared" si="19"/>
        <v>34</v>
      </c>
      <c r="H28" s="1">
        <f t="shared" si="20"/>
        <v>558</v>
      </c>
      <c r="I28" s="6">
        <f t="shared" si="21"/>
        <v>34.401972872996303</v>
      </c>
      <c r="J28" s="6">
        <f t="shared" si="22"/>
        <v>2.0961775585696674</v>
      </c>
      <c r="K28" s="7"/>
      <c r="L28" s="6"/>
      <c r="M28" s="1">
        <v>61</v>
      </c>
      <c r="N28" s="1">
        <v>165</v>
      </c>
      <c r="O28" s="1">
        <v>2</v>
      </c>
      <c r="P28" s="1">
        <v>6</v>
      </c>
      <c r="Q28" s="1">
        <v>43</v>
      </c>
      <c r="R28" s="1">
        <v>212</v>
      </c>
      <c r="S28" s="1">
        <v>722</v>
      </c>
      <c r="T28" s="1">
        <v>31</v>
      </c>
      <c r="U28" s="1" t="s">
        <v>124</v>
      </c>
      <c r="V28" s="1">
        <v>11</v>
      </c>
      <c r="W28" s="8">
        <f t="shared" si="8"/>
        <v>544.85714285714289</v>
      </c>
      <c r="X28" s="8">
        <f t="shared" si="9"/>
        <v>444.57153285714293</v>
      </c>
      <c r="Y28" s="8">
        <f t="shared" si="10"/>
        <v>494.71433785714294</v>
      </c>
      <c r="Z28" s="9">
        <v>1.018</v>
      </c>
      <c r="AA28" s="1">
        <f>((M28*AO$21)/(AX$21*T28))*100</f>
        <v>0.69964157706093189</v>
      </c>
      <c r="AB28" s="1">
        <f t="shared" si="17"/>
        <v>139.74193548387098</v>
      </c>
      <c r="AC28" s="1">
        <f t="shared" si="18"/>
        <v>7.6529477196885436</v>
      </c>
      <c r="BC28" s="6"/>
      <c r="BD28" s="6"/>
      <c r="BE28" s="6"/>
      <c r="BF28" s="7"/>
      <c r="BG28" s="7"/>
      <c r="BH28" s="7"/>
      <c r="BI28" s="7"/>
      <c r="CA28" s="1" t="s">
        <v>125</v>
      </c>
      <c r="CB28" s="1" t="s">
        <v>125</v>
      </c>
      <c r="CC28" s="1" t="s">
        <v>125</v>
      </c>
      <c r="CD28" s="1" t="s">
        <v>135</v>
      </c>
      <c r="CE28" s="1" t="s">
        <v>129</v>
      </c>
      <c r="CF28" s="1" t="s">
        <v>125</v>
      </c>
      <c r="CG28" s="1" t="s">
        <v>125</v>
      </c>
      <c r="CH28" s="1" t="s">
        <v>125</v>
      </c>
      <c r="CI28" s="1" t="s">
        <v>126</v>
      </c>
      <c r="CJ28" s="1" t="s">
        <v>127</v>
      </c>
    </row>
    <row r="29" spans="1:88" s="1" customFormat="1" x14ac:dyDescent="0.35">
      <c r="A29" s="1" t="s">
        <v>21</v>
      </c>
      <c r="B29" s="1" t="s">
        <v>1</v>
      </c>
      <c r="C29" s="1" t="s">
        <v>134</v>
      </c>
      <c r="D29" s="1">
        <v>2</v>
      </c>
      <c r="E29" s="1">
        <v>1</v>
      </c>
      <c r="F29" s="1">
        <v>141</v>
      </c>
      <c r="G29" s="1">
        <f t="shared" si="19"/>
        <v>23.5</v>
      </c>
      <c r="H29" s="1">
        <f t="shared" si="20"/>
        <v>172</v>
      </c>
      <c r="I29" s="6">
        <f t="shared" si="21"/>
        <v>10.386473429951691</v>
      </c>
      <c r="J29" s="6">
        <f t="shared" si="22"/>
        <v>1.4190821256038648</v>
      </c>
      <c r="K29" s="7"/>
      <c r="L29" s="6"/>
      <c r="M29" s="1">
        <v>91</v>
      </c>
      <c r="N29" s="1">
        <v>182</v>
      </c>
      <c r="O29" s="1">
        <v>3</v>
      </c>
      <c r="P29" s="1">
        <v>8</v>
      </c>
      <c r="Q29" s="1">
        <v>41</v>
      </c>
      <c r="R29" s="1">
        <v>241</v>
      </c>
      <c r="S29" s="1">
        <v>912</v>
      </c>
      <c r="T29" s="1">
        <v>46</v>
      </c>
      <c r="U29" s="1" t="s">
        <v>124</v>
      </c>
      <c r="V29" s="1">
        <v>12</v>
      </c>
      <c r="W29" s="8">
        <f t="shared" si="8"/>
        <v>689.71428571428578</v>
      </c>
      <c r="X29" s="8">
        <f t="shared" si="9"/>
        <v>592.08402571428576</v>
      </c>
      <c r="Y29" s="8">
        <f t="shared" si="10"/>
        <v>640.89915571428583</v>
      </c>
      <c r="Z29" s="9">
        <v>1.022</v>
      </c>
      <c r="AA29" s="1">
        <f>((M29*AO$22)/(AX$22*T29))*100</f>
        <v>1.0252300856870835</v>
      </c>
      <c r="AB29" s="1">
        <f t="shared" si="17"/>
        <v>100.54658385093167</v>
      </c>
      <c r="AC29" s="1">
        <f t="shared" si="18"/>
        <v>7.3584428715874628</v>
      </c>
      <c r="BC29" s="6"/>
      <c r="BD29" s="6"/>
      <c r="BE29" s="6"/>
      <c r="BF29" s="7"/>
      <c r="BG29" s="7"/>
      <c r="BH29" s="7"/>
      <c r="BI29" s="7"/>
      <c r="CA29" s="1" t="s">
        <v>125</v>
      </c>
      <c r="CB29" s="1" t="s">
        <v>125</v>
      </c>
      <c r="CC29" s="1" t="s">
        <v>125</v>
      </c>
      <c r="CD29" s="1" t="s">
        <v>125</v>
      </c>
      <c r="CE29" s="1" t="s">
        <v>129</v>
      </c>
      <c r="CF29" s="1" t="s">
        <v>125</v>
      </c>
      <c r="CG29" s="1" t="s">
        <v>125</v>
      </c>
      <c r="CH29" s="1" t="s">
        <v>125</v>
      </c>
      <c r="CI29" s="1" t="s">
        <v>126</v>
      </c>
      <c r="CJ29" s="1" t="s">
        <v>127</v>
      </c>
    </row>
    <row r="30" spans="1:88" s="1" customFormat="1" x14ac:dyDescent="0.35">
      <c r="A30" s="1" t="s">
        <v>24</v>
      </c>
      <c r="B30" s="1" t="s">
        <v>1</v>
      </c>
      <c r="C30" s="1" t="s">
        <v>134</v>
      </c>
      <c r="D30" s="1">
        <v>2</v>
      </c>
      <c r="E30" s="1">
        <v>1</v>
      </c>
      <c r="F30" s="1">
        <v>254</v>
      </c>
      <c r="G30" s="1">
        <f t="shared" si="19"/>
        <v>42.333333333333336</v>
      </c>
      <c r="H30" s="1">
        <f t="shared" si="20"/>
        <v>408</v>
      </c>
      <c r="I30" s="6">
        <f t="shared" si="21"/>
        <v>22.429906542056074</v>
      </c>
      <c r="J30" s="6">
        <f t="shared" si="22"/>
        <v>2.3272860546087593</v>
      </c>
      <c r="K30" s="7"/>
      <c r="L30" s="6"/>
      <c r="M30" s="1">
        <v>76</v>
      </c>
      <c r="N30" s="1">
        <v>164</v>
      </c>
      <c r="O30" s="1">
        <v>2</v>
      </c>
      <c r="P30" s="1">
        <v>9</v>
      </c>
      <c r="Q30" s="1">
        <v>35</v>
      </c>
      <c r="R30" s="1">
        <v>363</v>
      </c>
      <c r="S30" s="1">
        <v>826</v>
      </c>
      <c r="T30" s="1">
        <v>59</v>
      </c>
      <c r="U30" s="1" t="s">
        <v>124</v>
      </c>
      <c r="V30" s="1">
        <v>12</v>
      </c>
      <c r="W30" s="8">
        <f t="shared" si="8"/>
        <v>611</v>
      </c>
      <c r="X30" s="8">
        <f t="shared" si="9"/>
        <v>536.39771000000007</v>
      </c>
      <c r="Y30" s="8">
        <f t="shared" si="10"/>
        <v>573.69885500000009</v>
      </c>
      <c r="Z30" s="9">
        <v>1.0209999999999999</v>
      </c>
      <c r="AA30" s="1">
        <f>((M30*AO$23)/(AX$23*T30))*100</f>
        <v>0.68140506018177349</v>
      </c>
      <c r="AB30" s="1">
        <f t="shared" si="17"/>
        <v>78.615384615384613</v>
      </c>
      <c r="AC30" s="1">
        <f t="shared" si="18"/>
        <v>5.1553672316384178</v>
      </c>
      <c r="BC30" s="6"/>
      <c r="BD30" s="6"/>
      <c r="BE30" s="6"/>
      <c r="BF30" s="7"/>
      <c r="BG30" s="7"/>
      <c r="BH30" s="7"/>
      <c r="BI30" s="7"/>
      <c r="CA30" s="1" t="s">
        <v>125</v>
      </c>
      <c r="CB30" s="1" t="s">
        <v>125</v>
      </c>
      <c r="CC30" s="1" t="s">
        <v>125</v>
      </c>
      <c r="CD30" s="1" t="s">
        <v>128</v>
      </c>
      <c r="CE30" s="1">
        <v>8.5</v>
      </c>
      <c r="CF30" s="1" t="s">
        <v>125</v>
      </c>
      <c r="CG30" s="1" t="s">
        <v>125</v>
      </c>
      <c r="CH30" s="1" t="s">
        <v>125</v>
      </c>
      <c r="CI30" s="1" t="s">
        <v>126</v>
      </c>
      <c r="CJ30" s="1" t="s">
        <v>127</v>
      </c>
    </row>
    <row r="31" spans="1:88" x14ac:dyDescent="0.35">
      <c r="A31" t="s">
        <v>6</v>
      </c>
      <c r="B31" t="s">
        <v>0</v>
      </c>
      <c r="C31" t="s">
        <v>136</v>
      </c>
      <c r="D31">
        <v>3</v>
      </c>
      <c r="E31">
        <v>0</v>
      </c>
      <c r="F31">
        <v>169</v>
      </c>
      <c r="G31">
        <f>(F31/6)</f>
        <v>28.166666666666668</v>
      </c>
      <c r="H31">
        <f>SUM(F31,F24,F17)</f>
        <v>346</v>
      </c>
      <c r="I31" s="2">
        <f t="shared" ref="I31:I37" si="23">H31/K45</f>
        <v>25.553914327917283</v>
      </c>
      <c r="J31" s="2">
        <f t="shared" ref="J31:J37" si="24">G31/K45</f>
        <v>2.080256031511571</v>
      </c>
      <c r="K31" s="3"/>
      <c r="L31" s="2"/>
      <c r="M31">
        <v>134</v>
      </c>
      <c r="N31" t="s">
        <v>130</v>
      </c>
      <c r="O31">
        <v>6</v>
      </c>
      <c r="P31">
        <v>23</v>
      </c>
      <c r="Q31" t="s">
        <v>124</v>
      </c>
      <c r="R31">
        <v>512</v>
      </c>
      <c r="S31">
        <v>1549</v>
      </c>
      <c r="T31">
        <v>81</v>
      </c>
      <c r="U31" t="s">
        <v>124</v>
      </c>
      <c r="V31">
        <v>13</v>
      </c>
      <c r="W31" s="4" t="e">
        <f t="shared" si="8"/>
        <v>#VALUE!</v>
      </c>
      <c r="X31" s="4">
        <f t="shared" si="9"/>
        <v>952.50817571428593</v>
      </c>
      <c r="Y31" s="4" t="e">
        <f t="shared" si="10"/>
        <v>#VALUE!</v>
      </c>
      <c r="Z31" s="5">
        <v>1.03</v>
      </c>
      <c r="AA31">
        <f t="shared" ref="AA31:AA37" si="25">((M31*$AO17)/($AX17*T31))*100</f>
        <v>0.93663761801016709</v>
      </c>
      <c r="AB31">
        <f t="shared" ref="AB31:AB37" si="26">((S31*AO17)/(AV17*T31))*100</f>
        <v>77.500324886289789</v>
      </c>
      <c r="AC31" t="e">
        <f t="shared" ref="AC31:AC37" si="27">((Q31*AO17)/(AS17*T31))*100</f>
        <v>#VALUE!</v>
      </c>
      <c r="BC31" s="2"/>
      <c r="BD31" s="2"/>
      <c r="BE31" s="2"/>
      <c r="BF31" s="3"/>
      <c r="BG31" s="3"/>
      <c r="BH31" s="3"/>
      <c r="BI31" s="3"/>
      <c r="CA31" t="s">
        <v>125</v>
      </c>
      <c r="CB31" t="s">
        <v>125</v>
      </c>
      <c r="CC31" t="s">
        <v>125</v>
      </c>
      <c r="CD31" t="s">
        <v>125</v>
      </c>
      <c r="CE31" t="s">
        <v>129</v>
      </c>
      <c r="CF31" t="s">
        <v>128</v>
      </c>
      <c r="CG31" t="s">
        <v>125</v>
      </c>
      <c r="CH31" t="s">
        <v>125</v>
      </c>
      <c r="CI31" t="s">
        <v>126</v>
      </c>
      <c r="CJ31" t="s">
        <v>127</v>
      </c>
    </row>
    <row r="32" spans="1:88" x14ac:dyDescent="0.35">
      <c r="A32" t="s">
        <v>10</v>
      </c>
      <c r="B32" t="s">
        <v>0</v>
      </c>
      <c r="C32" t="s">
        <v>136</v>
      </c>
      <c r="D32">
        <v>3</v>
      </c>
      <c r="E32">
        <v>0</v>
      </c>
      <c r="F32">
        <v>167</v>
      </c>
      <c r="G32">
        <f t="shared" si="19"/>
        <v>27.833333333333332</v>
      </c>
      <c r="H32">
        <f t="shared" ref="H32:H37" si="28">SUM(F32,F25,F18)</f>
        <v>393</v>
      </c>
      <c r="I32" s="2">
        <f t="shared" si="23"/>
        <v>32.804674457429044</v>
      </c>
      <c r="J32" s="2">
        <f t="shared" si="24"/>
        <v>2.323316638842515</v>
      </c>
      <c r="K32" s="3"/>
      <c r="L32" s="2"/>
      <c r="M32">
        <v>172</v>
      </c>
      <c r="N32">
        <v>180</v>
      </c>
      <c r="O32">
        <v>4</v>
      </c>
      <c r="P32">
        <v>21</v>
      </c>
      <c r="Q32">
        <v>14</v>
      </c>
      <c r="R32">
        <v>331</v>
      </c>
      <c r="S32">
        <v>1416</v>
      </c>
      <c r="T32">
        <v>73</v>
      </c>
      <c r="U32" t="s">
        <v>124</v>
      </c>
      <c r="V32">
        <v>11</v>
      </c>
      <c r="W32" s="4">
        <f t="shared" si="8"/>
        <v>1029.7142857142858</v>
      </c>
      <c r="X32" s="4">
        <f t="shared" si="9"/>
        <v>977.29365571428582</v>
      </c>
      <c r="Y32" s="4">
        <f t="shared" si="10"/>
        <v>1003.5039707142857</v>
      </c>
      <c r="Z32" s="5">
        <v>1.0289999999999999</v>
      </c>
      <c r="AA32">
        <f t="shared" si="25"/>
        <v>1.0951186571483698</v>
      </c>
      <c r="AB32">
        <f t="shared" si="26"/>
        <v>60.962818003913895</v>
      </c>
      <c r="AC32">
        <f t="shared" si="27"/>
        <v>1.5821917808219177</v>
      </c>
      <c r="BC32" s="2"/>
      <c r="BD32" s="2"/>
      <c r="BE32" s="2"/>
      <c r="BF32" s="3"/>
      <c r="BG32" s="3"/>
      <c r="BH32" s="3"/>
      <c r="BI32" s="3"/>
      <c r="CA32" t="s">
        <v>125</v>
      </c>
      <c r="CB32" t="s">
        <v>125</v>
      </c>
      <c r="CC32" t="s">
        <v>125</v>
      </c>
      <c r="CD32" t="s">
        <v>128</v>
      </c>
      <c r="CE32" t="s">
        <v>129</v>
      </c>
      <c r="CF32" t="s">
        <v>128</v>
      </c>
      <c r="CG32" t="s">
        <v>125</v>
      </c>
      <c r="CH32" t="s">
        <v>125</v>
      </c>
      <c r="CI32" t="s">
        <v>137</v>
      </c>
      <c r="CJ32" t="s">
        <v>127</v>
      </c>
    </row>
    <row r="33" spans="1:88" x14ac:dyDescent="0.35">
      <c r="A33" t="s">
        <v>13</v>
      </c>
      <c r="B33" t="s">
        <v>0</v>
      </c>
      <c r="C33" t="s">
        <v>136</v>
      </c>
      <c r="D33">
        <v>3</v>
      </c>
      <c r="E33">
        <v>0</v>
      </c>
      <c r="F33">
        <v>154</v>
      </c>
      <c r="G33">
        <f t="shared" si="19"/>
        <v>25.666666666666668</v>
      </c>
      <c r="H33">
        <f t="shared" si="28"/>
        <v>624</v>
      </c>
      <c r="I33" s="2">
        <f t="shared" si="23"/>
        <v>45.447924253459576</v>
      </c>
      <c r="J33" s="2">
        <f t="shared" si="24"/>
        <v>1.8693857732459336</v>
      </c>
      <c r="K33" s="3"/>
      <c r="L33" s="2"/>
      <c r="M33">
        <v>120</v>
      </c>
      <c r="N33" t="s">
        <v>130</v>
      </c>
      <c r="O33">
        <v>2</v>
      </c>
      <c r="P33">
        <v>17</v>
      </c>
      <c r="Q33" t="s">
        <v>124</v>
      </c>
      <c r="R33">
        <v>371</v>
      </c>
      <c r="S33">
        <v>1209</v>
      </c>
      <c r="T33">
        <v>75</v>
      </c>
      <c r="U33" t="s">
        <v>124</v>
      </c>
      <c r="V33">
        <v>14</v>
      </c>
      <c r="W33" s="4" t="e">
        <f t="shared" si="8"/>
        <v>#VALUE!</v>
      </c>
      <c r="X33" s="4">
        <f t="shared" si="9"/>
        <v>788.3374642857143</v>
      </c>
      <c r="Y33" s="4" t="e">
        <f t="shared" si="10"/>
        <v>#VALUE!</v>
      </c>
      <c r="Z33" s="5">
        <v>1.028</v>
      </c>
      <c r="AA33">
        <f t="shared" si="25"/>
        <v>0.81142857142857128</v>
      </c>
      <c r="AB33">
        <f t="shared" si="26"/>
        <v>81.751428571428576</v>
      </c>
      <c r="AC33" t="e">
        <f t="shared" si="27"/>
        <v>#VALUE!</v>
      </c>
      <c r="BC33" s="2"/>
      <c r="BD33" s="2"/>
      <c r="BE33" s="2"/>
      <c r="BF33" s="3"/>
      <c r="BG33" s="3"/>
      <c r="BH33" s="3"/>
      <c r="BI33" s="3"/>
      <c r="CA33" t="s">
        <v>125</v>
      </c>
      <c r="CB33" t="s">
        <v>125</v>
      </c>
      <c r="CC33" t="s">
        <v>125</v>
      </c>
      <c r="CD33" t="s">
        <v>125</v>
      </c>
      <c r="CE33" t="s">
        <v>129</v>
      </c>
      <c r="CF33" t="s">
        <v>128</v>
      </c>
      <c r="CG33" t="s">
        <v>125</v>
      </c>
      <c r="CH33" t="s">
        <v>125</v>
      </c>
      <c r="CI33" t="s">
        <v>126</v>
      </c>
      <c r="CJ33" t="s">
        <v>127</v>
      </c>
    </row>
    <row r="34" spans="1:88" x14ac:dyDescent="0.35">
      <c r="A34" t="s">
        <v>16</v>
      </c>
      <c r="B34" t="s">
        <v>0</v>
      </c>
      <c r="C34" t="s">
        <v>136</v>
      </c>
      <c r="D34">
        <v>3</v>
      </c>
      <c r="E34">
        <v>0</v>
      </c>
      <c r="F34">
        <v>171</v>
      </c>
      <c r="G34">
        <f t="shared" si="19"/>
        <v>28.5</v>
      </c>
      <c r="H34">
        <f t="shared" si="28"/>
        <v>571</v>
      </c>
      <c r="I34" s="2">
        <f t="shared" si="23"/>
        <v>42.264988897113248</v>
      </c>
      <c r="J34" s="2">
        <f t="shared" si="24"/>
        <v>2.1095484826054776</v>
      </c>
      <c r="K34" s="3"/>
      <c r="L34" s="2"/>
      <c r="M34">
        <v>86</v>
      </c>
      <c r="N34">
        <v>135</v>
      </c>
      <c r="O34">
        <v>5</v>
      </c>
      <c r="P34">
        <v>23</v>
      </c>
      <c r="Q34" t="s">
        <v>124</v>
      </c>
      <c r="R34">
        <v>312</v>
      </c>
      <c r="S34">
        <v>1276</v>
      </c>
      <c r="T34">
        <v>59</v>
      </c>
      <c r="U34" t="s">
        <v>124</v>
      </c>
      <c r="V34">
        <v>11</v>
      </c>
      <c r="W34" s="4">
        <f t="shared" si="8"/>
        <v>762.71428571428578</v>
      </c>
      <c r="X34" s="4">
        <f t="shared" si="9"/>
        <v>729.76199571428572</v>
      </c>
      <c r="Y34" s="4">
        <f t="shared" si="10"/>
        <v>746.23814071428569</v>
      </c>
      <c r="Z34" s="5">
        <v>1.0249999999999999</v>
      </c>
      <c r="AA34">
        <f t="shared" si="25"/>
        <v>0.70259724423850756</v>
      </c>
      <c r="AB34">
        <f t="shared" si="26"/>
        <v>90.56355932203391</v>
      </c>
      <c r="AC34" t="e">
        <f t="shared" si="27"/>
        <v>#VALUE!</v>
      </c>
      <c r="BC34" s="2"/>
      <c r="BD34" s="2"/>
      <c r="BE34" s="2"/>
      <c r="BF34" s="3"/>
      <c r="BG34" s="3"/>
      <c r="BH34" s="3"/>
      <c r="BI34" s="3"/>
      <c r="CA34" t="s">
        <v>125</v>
      </c>
      <c r="CB34" t="s">
        <v>125</v>
      </c>
      <c r="CC34" t="s">
        <v>125</v>
      </c>
      <c r="CD34" t="s">
        <v>128</v>
      </c>
      <c r="CE34" t="s">
        <v>129</v>
      </c>
      <c r="CF34" t="s">
        <v>125</v>
      </c>
      <c r="CG34" t="s">
        <v>125</v>
      </c>
      <c r="CH34" t="s">
        <v>125</v>
      </c>
      <c r="CI34" t="s">
        <v>137</v>
      </c>
      <c r="CJ34" t="s">
        <v>127</v>
      </c>
    </row>
    <row r="35" spans="1:88" x14ac:dyDescent="0.35">
      <c r="A35" t="s">
        <v>19</v>
      </c>
      <c r="B35" t="s">
        <v>1</v>
      </c>
      <c r="C35" t="s">
        <v>136</v>
      </c>
      <c r="D35">
        <v>3</v>
      </c>
      <c r="E35">
        <v>1</v>
      </c>
      <c r="F35">
        <v>104</v>
      </c>
      <c r="G35">
        <f t="shared" si="19"/>
        <v>17.333333333333332</v>
      </c>
      <c r="H35">
        <f t="shared" si="28"/>
        <v>662</v>
      </c>
      <c r="I35" s="2">
        <f t="shared" si="23"/>
        <v>42.792501616031025</v>
      </c>
      <c r="J35" s="2">
        <f t="shared" si="24"/>
        <v>1.1204481792717085</v>
      </c>
      <c r="K35" s="3"/>
      <c r="L35" s="2"/>
      <c r="M35">
        <v>144</v>
      </c>
      <c r="N35">
        <v>153</v>
      </c>
      <c r="O35">
        <v>2</v>
      </c>
      <c r="P35">
        <v>5</v>
      </c>
      <c r="Q35">
        <v>23</v>
      </c>
      <c r="R35">
        <v>465</v>
      </c>
      <c r="S35">
        <v>1207</v>
      </c>
      <c r="T35">
        <v>79</v>
      </c>
      <c r="U35" t="s">
        <v>124</v>
      </c>
      <c r="V35">
        <v>25</v>
      </c>
      <c r="W35" s="4">
        <f t="shared" si="8"/>
        <v>872.07142857142867</v>
      </c>
      <c r="X35" s="4">
        <f t="shared" si="9"/>
        <v>841.78793857142875</v>
      </c>
      <c r="Y35" s="4">
        <f t="shared" si="10"/>
        <v>856.92968357142877</v>
      </c>
      <c r="Z35" s="5">
        <v>1.026</v>
      </c>
      <c r="AA35">
        <f t="shared" si="25"/>
        <v>0.64810126582278482</v>
      </c>
      <c r="AB35">
        <f t="shared" si="26"/>
        <v>91.670886075949369</v>
      </c>
      <c r="AC35">
        <f t="shared" si="27"/>
        <v>1.6062854648625053</v>
      </c>
      <c r="BC35" s="2"/>
      <c r="BD35" s="2"/>
      <c r="BE35" s="2"/>
      <c r="BF35" s="3"/>
      <c r="BG35" s="3"/>
      <c r="BH35" s="3"/>
      <c r="BI35" s="3"/>
      <c r="CA35" t="s">
        <v>128</v>
      </c>
      <c r="CB35" t="s">
        <v>125</v>
      </c>
      <c r="CC35" t="s">
        <v>125</v>
      </c>
      <c r="CD35" t="s">
        <v>135</v>
      </c>
      <c r="CE35" t="s">
        <v>129</v>
      </c>
      <c r="CF35" t="s">
        <v>131</v>
      </c>
      <c r="CG35" t="s">
        <v>125</v>
      </c>
      <c r="CH35" t="s">
        <v>125</v>
      </c>
      <c r="CI35" t="s">
        <v>138</v>
      </c>
      <c r="CJ35" t="s">
        <v>127</v>
      </c>
    </row>
    <row r="36" spans="1:88" x14ac:dyDescent="0.35">
      <c r="A36" t="s">
        <v>21</v>
      </c>
      <c r="B36" t="s">
        <v>1</v>
      </c>
      <c r="C36" t="s">
        <v>136</v>
      </c>
      <c r="D36">
        <v>3</v>
      </c>
      <c r="E36">
        <v>1</v>
      </c>
      <c r="F36">
        <v>54</v>
      </c>
      <c r="G36">
        <f t="shared" si="19"/>
        <v>9</v>
      </c>
      <c r="H36">
        <f t="shared" si="28"/>
        <v>226</v>
      </c>
      <c r="I36" s="2">
        <f t="shared" si="23"/>
        <v>13.63910681955341</v>
      </c>
      <c r="J36" s="2">
        <f t="shared" si="24"/>
        <v>0.54315027157513573</v>
      </c>
      <c r="K36" s="3"/>
      <c r="L36" s="2"/>
      <c r="M36">
        <v>184</v>
      </c>
      <c r="N36">
        <v>187</v>
      </c>
      <c r="O36">
        <v>3</v>
      </c>
      <c r="P36">
        <v>8</v>
      </c>
      <c r="Q36">
        <v>15</v>
      </c>
      <c r="R36">
        <v>482</v>
      </c>
      <c r="S36">
        <v>1507</v>
      </c>
      <c r="T36">
        <v>96</v>
      </c>
      <c r="U36" t="s">
        <v>124</v>
      </c>
      <c r="V36">
        <v>22</v>
      </c>
      <c r="W36" s="4">
        <f t="shared" si="8"/>
        <v>1093.2142857142858</v>
      </c>
      <c r="X36" s="4">
        <f t="shared" si="9"/>
        <v>1054.1635257142859</v>
      </c>
      <c r="Y36" s="4">
        <f t="shared" si="10"/>
        <v>1073.6889057142857</v>
      </c>
      <c r="Z36" s="5">
        <v>1.0309999999999999</v>
      </c>
      <c r="AA36">
        <f t="shared" si="25"/>
        <v>0.99330900243308984</v>
      </c>
      <c r="AB36">
        <f t="shared" si="26"/>
        <v>79.610863095238088</v>
      </c>
      <c r="AC36">
        <f t="shared" si="27"/>
        <v>1.2899709302325582</v>
      </c>
      <c r="BC36" s="2"/>
      <c r="BD36" s="2"/>
      <c r="BE36" s="2"/>
      <c r="BF36" s="3"/>
      <c r="BG36" s="3"/>
      <c r="BH36" s="3"/>
      <c r="BI36" s="3"/>
      <c r="CA36" t="s">
        <v>128</v>
      </c>
      <c r="CB36" t="s">
        <v>125</v>
      </c>
      <c r="CC36" t="s">
        <v>125</v>
      </c>
      <c r="CD36" t="s">
        <v>125</v>
      </c>
      <c r="CE36" t="s">
        <v>129</v>
      </c>
      <c r="CF36" t="s">
        <v>135</v>
      </c>
      <c r="CG36" t="s">
        <v>125</v>
      </c>
      <c r="CH36" t="s">
        <v>125</v>
      </c>
      <c r="CI36" t="s">
        <v>138</v>
      </c>
      <c r="CJ36" t="s">
        <v>127</v>
      </c>
    </row>
    <row r="37" spans="1:88" x14ac:dyDescent="0.35">
      <c r="A37" t="s">
        <v>24</v>
      </c>
      <c r="B37" t="s">
        <v>1</v>
      </c>
      <c r="C37" t="s">
        <v>136</v>
      </c>
      <c r="D37">
        <v>3</v>
      </c>
      <c r="E37">
        <v>1</v>
      </c>
      <c r="F37">
        <v>104</v>
      </c>
      <c r="G37">
        <f t="shared" si="19"/>
        <v>17.333333333333332</v>
      </c>
      <c r="H37">
        <f t="shared" si="28"/>
        <v>512</v>
      </c>
      <c r="I37" s="2">
        <f t="shared" si="23"/>
        <v>28.302929795467108</v>
      </c>
      <c r="J37" s="2">
        <f t="shared" si="24"/>
        <v>0.95817210245070938</v>
      </c>
      <c r="K37" s="3"/>
      <c r="L37" s="2"/>
      <c r="M37">
        <v>171</v>
      </c>
      <c r="N37">
        <v>139</v>
      </c>
      <c r="O37">
        <v>2</v>
      </c>
      <c r="P37">
        <v>6</v>
      </c>
      <c r="Q37" t="s">
        <v>124</v>
      </c>
      <c r="R37">
        <v>571</v>
      </c>
      <c r="S37">
        <v>1072</v>
      </c>
      <c r="T37">
        <v>105</v>
      </c>
      <c r="U37" t="s">
        <v>124</v>
      </c>
      <c r="V37">
        <v>21</v>
      </c>
      <c r="W37" s="4">
        <f t="shared" si="8"/>
        <v>863.85714285714289</v>
      </c>
      <c r="X37" s="4">
        <f t="shared" si="9"/>
        <v>866.53459285714291</v>
      </c>
      <c r="Y37" s="4">
        <f t="shared" si="10"/>
        <v>865.19586785714296</v>
      </c>
      <c r="Z37" s="5">
        <v>1.026</v>
      </c>
      <c r="AA37">
        <f t="shared" si="25"/>
        <v>0.8614906832298137</v>
      </c>
      <c r="AB37">
        <f t="shared" si="26"/>
        <v>57.330402930402926</v>
      </c>
      <c r="AC37" t="e">
        <f t="shared" si="27"/>
        <v>#VALUE!</v>
      </c>
      <c r="BC37" s="2"/>
      <c r="BD37" s="2"/>
      <c r="BE37" s="2"/>
      <c r="BF37" s="3"/>
      <c r="BG37" s="3"/>
      <c r="BH37" s="3"/>
      <c r="BI37" s="3"/>
      <c r="CA37" t="s">
        <v>125</v>
      </c>
      <c r="CB37" t="s">
        <v>125</v>
      </c>
      <c r="CC37" t="s">
        <v>125</v>
      </c>
      <c r="CD37" t="s">
        <v>125</v>
      </c>
      <c r="CE37" t="s">
        <v>129</v>
      </c>
      <c r="CF37" t="s">
        <v>135</v>
      </c>
      <c r="CG37" t="s">
        <v>125</v>
      </c>
      <c r="CH37" t="s">
        <v>125</v>
      </c>
      <c r="CI37" t="s">
        <v>138</v>
      </c>
      <c r="CJ37" t="s">
        <v>127</v>
      </c>
    </row>
    <row r="38" spans="1:88" s="1" customFormat="1" x14ac:dyDescent="0.35">
      <c r="A38" s="1" t="s">
        <v>6</v>
      </c>
      <c r="B38" s="1" t="s">
        <v>0</v>
      </c>
      <c r="C38" s="1" t="s">
        <v>139</v>
      </c>
      <c r="D38" s="1">
        <v>4</v>
      </c>
      <c r="E38" s="1">
        <v>0</v>
      </c>
      <c r="F38" s="1">
        <v>36</v>
      </c>
      <c r="G38" s="1">
        <f>(F38/6)</f>
        <v>6</v>
      </c>
      <c r="H38" s="1">
        <f>SUM(F38,F31,F24,F17)</f>
        <v>382</v>
      </c>
      <c r="I38" s="6">
        <f t="shared" ref="I38:I44" si="29">H38/K45</f>
        <v>28.212703101920237</v>
      </c>
      <c r="J38" s="6">
        <f t="shared" ref="J38:J44" si="30">G38/K45</f>
        <v>0.44313146233382572</v>
      </c>
      <c r="K38" s="7"/>
      <c r="M38" s="1">
        <v>296</v>
      </c>
      <c r="N38" s="1" t="s">
        <v>130</v>
      </c>
      <c r="O38" s="1">
        <v>3</v>
      </c>
      <c r="P38" s="1">
        <v>5</v>
      </c>
      <c r="Q38" s="1">
        <v>22</v>
      </c>
      <c r="R38" s="1">
        <v>907</v>
      </c>
      <c r="S38" s="1">
        <v>2209</v>
      </c>
      <c r="T38" s="1">
        <v>164</v>
      </c>
      <c r="U38" s="1" t="s">
        <v>124</v>
      </c>
      <c r="V38" s="1">
        <v>20</v>
      </c>
      <c r="W38" s="8" t="e">
        <f t="shared" si="8"/>
        <v>#VALUE!</v>
      </c>
      <c r="X38" s="8">
        <f t="shared" si="9"/>
        <v>1610.6387314285716</v>
      </c>
      <c r="Y38" s="8" t="e">
        <f t="shared" si="10"/>
        <v>#VALUE!</v>
      </c>
      <c r="Z38" s="9">
        <v>1.048</v>
      </c>
      <c r="AA38" s="1">
        <f t="shared" ref="AA38:AA44" si="31">((M38*$AO45)/($AX45*T38))*100</f>
        <v>1.0602080845983286</v>
      </c>
      <c r="AB38" s="1">
        <f t="shared" ref="AB38:AB44" si="32">((S38*AO45)/(AV45*T38))*100</f>
        <v>53.878048780487809</v>
      </c>
      <c r="AC38" s="1">
        <f t="shared" ref="AC38:AC44" si="33">((Q38*AO45)/(AS45*T38))*100</f>
        <v>1.3102665910380036</v>
      </c>
      <c r="BC38" s="6"/>
      <c r="BD38" s="6"/>
      <c r="BE38" s="6"/>
      <c r="BF38" s="7"/>
      <c r="BG38" s="7"/>
      <c r="BH38" s="7"/>
      <c r="BI38" s="7"/>
      <c r="CA38" s="1" t="s">
        <v>128</v>
      </c>
      <c r="CB38" s="1" t="s">
        <v>135</v>
      </c>
      <c r="CC38" s="1" t="s">
        <v>128</v>
      </c>
      <c r="CD38" s="1" t="s">
        <v>125</v>
      </c>
      <c r="CE38" s="1" t="s">
        <v>129</v>
      </c>
      <c r="CF38" s="1" t="s">
        <v>135</v>
      </c>
      <c r="CG38" s="1" t="s">
        <v>125</v>
      </c>
      <c r="CH38" s="1" t="s">
        <v>125</v>
      </c>
      <c r="CI38" s="1" t="s">
        <v>138</v>
      </c>
      <c r="CJ38" s="1" t="s">
        <v>133</v>
      </c>
    </row>
    <row r="39" spans="1:88" s="1" customFormat="1" x14ac:dyDescent="0.35">
      <c r="A39" s="1" t="s">
        <v>10</v>
      </c>
      <c r="B39" s="1" t="s">
        <v>0</v>
      </c>
      <c r="C39" s="1" t="s">
        <v>139</v>
      </c>
      <c r="D39" s="1">
        <v>4</v>
      </c>
      <c r="E39" s="1">
        <v>0</v>
      </c>
      <c r="F39" s="1">
        <v>88</v>
      </c>
      <c r="G39" s="1">
        <f t="shared" si="19"/>
        <v>14.666666666666666</v>
      </c>
      <c r="H39" s="1">
        <f t="shared" ref="H39:H44" si="34">SUM(F39,F32,F25,F18)</f>
        <v>481</v>
      </c>
      <c r="I39" s="6">
        <f t="shared" si="29"/>
        <v>40.150250417362273</v>
      </c>
      <c r="J39" s="6">
        <f t="shared" si="30"/>
        <v>1.2242626599888702</v>
      </c>
      <c r="K39" s="7"/>
      <c r="M39" s="1">
        <v>230</v>
      </c>
      <c r="N39" s="1">
        <v>151</v>
      </c>
      <c r="O39" s="1">
        <v>3</v>
      </c>
      <c r="P39" s="1">
        <v>24</v>
      </c>
      <c r="Q39" s="1">
        <v>11</v>
      </c>
      <c r="R39" s="1">
        <v>571</v>
      </c>
      <c r="S39" s="1">
        <v>1892</v>
      </c>
      <c r="T39" s="1">
        <v>122</v>
      </c>
      <c r="U39" s="1" t="s">
        <v>124</v>
      </c>
      <c r="V39" s="1">
        <v>16</v>
      </c>
      <c r="W39" s="8">
        <f t="shared" si="8"/>
        <v>1286.7142857142858</v>
      </c>
      <c r="X39" s="8">
        <f t="shared" si="9"/>
        <v>1318.2844657142859</v>
      </c>
      <c r="Y39" s="8">
        <f t="shared" si="10"/>
        <v>1302.4993757142859</v>
      </c>
      <c r="Z39" s="9">
        <v>1.0349999999999999</v>
      </c>
      <c r="AA39" s="1">
        <f t="shared" si="31"/>
        <v>1.0011305822498586</v>
      </c>
      <c r="AB39" s="1">
        <f t="shared" si="32"/>
        <v>45.928121059268605</v>
      </c>
      <c r="AC39" s="1">
        <f t="shared" si="33"/>
        <v>0.82650273224043713</v>
      </c>
      <c r="BC39" s="6"/>
      <c r="BD39" s="6"/>
      <c r="BE39" s="6"/>
      <c r="BF39" s="7"/>
      <c r="BG39" s="7"/>
      <c r="BH39" s="7"/>
      <c r="BI39" s="7"/>
      <c r="CA39" s="1" t="s">
        <v>128</v>
      </c>
      <c r="CB39" s="1" t="s">
        <v>135</v>
      </c>
      <c r="CC39" s="1" t="s">
        <v>125</v>
      </c>
      <c r="CD39" s="1" t="s">
        <v>125</v>
      </c>
      <c r="CE39" s="1" t="s">
        <v>129</v>
      </c>
      <c r="CF39" s="1" t="s">
        <v>135</v>
      </c>
      <c r="CG39" s="1" t="s">
        <v>125</v>
      </c>
      <c r="CH39" s="1" t="s">
        <v>125</v>
      </c>
      <c r="CI39" s="1" t="s">
        <v>138</v>
      </c>
      <c r="CJ39" s="1" t="s">
        <v>127</v>
      </c>
    </row>
    <row r="40" spans="1:88" s="1" customFormat="1" x14ac:dyDescent="0.35">
      <c r="A40" s="1" t="s">
        <v>13</v>
      </c>
      <c r="B40" s="1" t="s">
        <v>0</v>
      </c>
      <c r="C40" s="1" t="s">
        <v>139</v>
      </c>
      <c r="D40" s="1">
        <v>4</v>
      </c>
      <c r="E40" s="1">
        <v>0</v>
      </c>
      <c r="F40" s="1">
        <v>106</v>
      </c>
      <c r="G40" s="1">
        <f t="shared" si="19"/>
        <v>17.666666666666668</v>
      </c>
      <c r="H40" s="1">
        <f t="shared" si="34"/>
        <v>730</v>
      </c>
      <c r="I40" s="6">
        <f t="shared" si="29"/>
        <v>53.168244719592131</v>
      </c>
      <c r="J40" s="6">
        <f t="shared" si="30"/>
        <v>1.2867200776887595</v>
      </c>
      <c r="K40" s="7"/>
      <c r="M40" s="1">
        <v>248</v>
      </c>
      <c r="N40" s="1">
        <v>141</v>
      </c>
      <c r="O40" s="1">
        <v>2</v>
      </c>
      <c r="P40" s="1">
        <v>17</v>
      </c>
      <c r="Q40" s="1">
        <v>41</v>
      </c>
      <c r="R40" s="1">
        <v>616</v>
      </c>
      <c r="S40" s="1">
        <v>1441</v>
      </c>
      <c r="T40" s="1">
        <v>124</v>
      </c>
      <c r="U40" s="1" t="s">
        <v>124</v>
      </c>
      <c r="V40" s="1">
        <v>23</v>
      </c>
      <c r="W40" s="8">
        <f t="shared" si="8"/>
        <v>1151.6428571428573</v>
      </c>
      <c r="X40" s="8">
        <f t="shared" si="9"/>
        <v>1185.8854171428572</v>
      </c>
      <c r="Y40" s="8">
        <f t="shared" si="10"/>
        <v>1168.7641371428572</v>
      </c>
      <c r="Z40" s="9">
        <v>1.0309999999999999</v>
      </c>
      <c r="AA40" s="1">
        <f t="shared" si="31"/>
        <v>1.0694444444444446</v>
      </c>
      <c r="AB40" s="1">
        <f t="shared" si="32"/>
        <v>38.904978962131835</v>
      </c>
      <c r="AC40" s="1">
        <f t="shared" si="33"/>
        <v>2.7673562412342219</v>
      </c>
      <c r="BC40" s="6"/>
      <c r="BD40" s="6"/>
      <c r="BE40" s="6"/>
      <c r="BF40" s="7"/>
      <c r="BG40" s="7"/>
      <c r="BH40" s="7"/>
      <c r="BI40" s="7"/>
      <c r="CA40" s="1" t="s">
        <v>128</v>
      </c>
      <c r="CB40" s="1" t="s">
        <v>125</v>
      </c>
      <c r="CC40" s="1" t="s">
        <v>125</v>
      </c>
      <c r="CD40" s="1" t="s">
        <v>125</v>
      </c>
      <c r="CE40" s="1" t="s">
        <v>129</v>
      </c>
      <c r="CF40" s="1" t="s">
        <v>135</v>
      </c>
      <c r="CG40" s="1" t="s">
        <v>125</v>
      </c>
      <c r="CH40" s="1" t="s">
        <v>125</v>
      </c>
      <c r="CI40" s="1" t="s">
        <v>126</v>
      </c>
      <c r="CJ40" s="1" t="s">
        <v>140</v>
      </c>
    </row>
    <row r="41" spans="1:88" s="1" customFormat="1" x14ac:dyDescent="0.35">
      <c r="A41" s="1" t="s">
        <v>16</v>
      </c>
      <c r="B41" s="1" t="s">
        <v>0</v>
      </c>
      <c r="C41" s="1" t="s">
        <v>139</v>
      </c>
      <c r="D41" s="1">
        <v>4</v>
      </c>
      <c r="E41" s="1">
        <v>0</v>
      </c>
      <c r="F41" s="1">
        <v>83</v>
      </c>
      <c r="G41" s="1">
        <f t="shared" si="19"/>
        <v>13.833333333333334</v>
      </c>
      <c r="H41" s="1">
        <f t="shared" si="34"/>
        <v>654</v>
      </c>
      <c r="I41" s="6">
        <f t="shared" si="29"/>
        <v>48.408586232420433</v>
      </c>
      <c r="J41" s="6">
        <f t="shared" si="30"/>
        <v>1.0239328892178634</v>
      </c>
      <c r="K41" s="7"/>
      <c r="M41" s="1">
        <v>99</v>
      </c>
      <c r="N41" s="1">
        <v>97</v>
      </c>
      <c r="O41" s="1">
        <v>3</v>
      </c>
      <c r="P41" s="1">
        <v>40</v>
      </c>
      <c r="Q41" s="1">
        <v>57</v>
      </c>
      <c r="R41" s="1">
        <v>534</v>
      </c>
      <c r="S41" s="1">
        <v>1495</v>
      </c>
      <c r="T41" s="1">
        <v>95</v>
      </c>
      <c r="U41" s="1" t="s">
        <v>124</v>
      </c>
      <c r="V41" s="1">
        <v>14</v>
      </c>
      <c r="W41" s="8">
        <f t="shared" si="8"/>
        <v>828.92857142857144</v>
      </c>
      <c r="X41" s="8">
        <f t="shared" si="9"/>
        <v>866.9641214285715</v>
      </c>
      <c r="Y41" s="8">
        <f t="shared" si="10"/>
        <v>847.94634642857147</v>
      </c>
      <c r="Z41" s="9">
        <v>1.0269999999999999</v>
      </c>
      <c r="AA41" s="1">
        <f t="shared" si="31"/>
        <v>0.54246575342465753</v>
      </c>
      <c r="AB41" s="1">
        <f t="shared" si="32"/>
        <v>66.444444444444457</v>
      </c>
      <c r="AC41" s="1">
        <f t="shared" si="33"/>
        <v>4.8510638297872344</v>
      </c>
      <c r="BC41" s="6"/>
      <c r="BD41" s="6"/>
      <c r="BE41" s="6"/>
      <c r="BF41" s="7"/>
      <c r="BG41" s="7"/>
      <c r="BH41" s="7"/>
      <c r="BI41" s="7"/>
      <c r="CA41" s="1" t="s">
        <v>125</v>
      </c>
      <c r="CB41" s="1" t="s">
        <v>125</v>
      </c>
      <c r="CC41" s="1" t="s">
        <v>125</v>
      </c>
      <c r="CD41" s="1" t="s">
        <v>125</v>
      </c>
      <c r="CE41" s="1">
        <v>7</v>
      </c>
      <c r="CF41" s="1" t="s">
        <v>125</v>
      </c>
      <c r="CG41" s="1" t="s">
        <v>125</v>
      </c>
      <c r="CH41" s="1" t="s">
        <v>125</v>
      </c>
      <c r="CI41" s="1" t="s">
        <v>126</v>
      </c>
      <c r="CJ41" s="1" t="s">
        <v>127</v>
      </c>
    </row>
    <row r="42" spans="1:88" s="1" customFormat="1" x14ac:dyDescent="0.35">
      <c r="A42" s="1" t="s">
        <v>19</v>
      </c>
      <c r="B42" s="1" t="s">
        <v>1</v>
      </c>
      <c r="C42" s="1" t="s">
        <v>139</v>
      </c>
      <c r="D42" s="1">
        <v>4</v>
      </c>
      <c r="E42" s="1">
        <v>1</v>
      </c>
      <c r="F42" s="1">
        <v>0</v>
      </c>
      <c r="G42" s="1">
        <f t="shared" si="19"/>
        <v>0</v>
      </c>
      <c r="H42" s="1">
        <f t="shared" si="34"/>
        <v>662</v>
      </c>
      <c r="I42" s="6">
        <f t="shared" si="29"/>
        <v>42.792501616031025</v>
      </c>
      <c r="J42" s="6">
        <f t="shared" si="30"/>
        <v>0</v>
      </c>
      <c r="K42" s="7"/>
      <c r="M42" s="1" t="s">
        <v>2</v>
      </c>
      <c r="N42" s="1" t="s">
        <v>2</v>
      </c>
      <c r="O42" s="1" t="s">
        <v>2</v>
      </c>
      <c r="P42" s="1" t="s">
        <v>2</v>
      </c>
      <c r="Q42" s="1" t="s">
        <v>2</v>
      </c>
      <c r="R42" s="1" t="s">
        <v>2</v>
      </c>
      <c r="S42" s="1" t="s">
        <v>2</v>
      </c>
      <c r="T42" s="1" t="s">
        <v>2</v>
      </c>
      <c r="U42" s="1" t="s">
        <v>2</v>
      </c>
      <c r="V42" s="1" t="s">
        <v>2</v>
      </c>
      <c r="W42" s="8" t="e">
        <f t="shared" si="8"/>
        <v>#VALUE!</v>
      </c>
      <c r="X42" s="8" t="e">
        <f t="shared" si="9"/>
        <v>#VALUE!</v>
      </c>
      <c r="Y42" s="8" t="e">
        <f t="shared" si="10"/>
        <v>#VALUE!</v>
      </c>
      <c r="Z42" s="9"/>
      <c r="AA42" s="1" t="e">
        <f t="shared" si="31"/>
        <v>#VALUE!</v>
      </c>
      <c r="AB42" s="1" t="e">
        <f t="shared" si="32"/>
        <v>#VALUE!</v>
      </c>
      <c r="AC42" s="1" t="e">
        <f t="shared" si="33"/>
        <v>#VALUE!</v>
      </c>
      <c r="BC42" s="6"/>
      <c r="BD42" s="6"/>
      <c r="BE42" s="6"/>
      <c r="BF42" s="7"/>
      <c r="BG42" s="7"/>
      <c r="BH42" s="7"/>
      <c r="BI42" s="7"/>
      <c r="CG42" s="1" t="s">
        <v>125</v>
      </c>
      <c r="CH42" s="1" t="s">
        <v>125</v>
      </c>
    </row>
    <row r="43" spans="1:88" s="1" customFormat="1" x14ac:dyDescent="0.35">
      <c r="A43" s="1" t="s">
        <v>21</v>
      </c>
      <c r="B43" s="1" t="s">
        <v>1</v>
      </c>
      <c r="C43" s="1" t="s">
        <v>139</v>
      </c>
      <c r="D43" s="1">
        <v>4</v>
      </c>
      <c r="E43" s="1">
        <v>1</v>
      </c>
      <c r="F43" s="1">
        <v>76</v>
      </c>
      <c r="G43" s="1">
        <f t="shared" si="19"/>
        <v>12.666666666666666</v>
      </c>
      <c r="H43" s="1">
        <f t="shared" si="34"/>
        <v>302</v>
      </c>
      <c r="I43" s="6">
        <f t="shared" si="29"/>
        <v>18.225709112854556</v>
      </c>
      <c r="J43" s="6">
        <f t="shared" si="30"/>
        <v>0.76443371555019102</v>
      </c>
      <c r="K43" s="7"/>
      <c r="M43" s="1">
        <v>169</v>
      </c>
      <c r="N43" s="1">
        <v>155</v>
      </c>
      <c r="O43" s="1">
        <v>3</v>
      </c>
      <c r="P43" s="1">
        <v>13</v>
      </c>
      <c r="Q43" s="1">
        <v>88</v>
      </c>
      <c r="R43" s="1">
        <v>665</v>
      </c>
      <c r="S43" s="1">
        <v>1852</v>
      </c>
      <c r="T43" s="1">
        <v>138</v>
      </c>
      <c r="U43" s="1" t="s">
        <v>124</v>
      </c>
      <c r="V43" s="1">
        <v>26</v>
      </c>
      <c r="W43" s="8">
        <f t="shared" si="8"/>
        <v>1154.4285714285716</v>
      </c>
      <c r="X43" s="8">
        <f t="shared" si="9"/>
        <v>1183.8777914285715</v>
      </c>
      <c r="Y43" s="8">
        <f t="shared" si="10"/>
        <v>1169.1531814285715</v>
      </c>
      <c r="Z43" s="9">
        <v>1.034</v>
      </c>
      <c r="AA43" s="1">
        <f t="shared" si="31"/>
        <v>0.64147688060731545</v>
      </c>
      <c r="AB43" s="1">
        <f t="shared" si="32"/>
        <v>43.056763285024154</v>
      </c>
      <c r="AC43" s="1">
        <f t="shared" si="33"/>
        <v>6.0619073179459662</v>
      </c>
      <c r="BC43" s="6"/>
      <c r="BD43" s="6"/>
      <c r="BE43" s="6"/>
      <c r="BF43" s="7"/>
      <c r="BG43" s="7"/>
      <c r="BH43" s="7"/>
      <c r="BI43" s="7"/>
      <c r="CA43" s="1" t="s">
        <v>128</v>
      </c>
      <c r="CB43" s="1" t="s">
        <v>125</v>
      </c>
      <c r="CC43" s="1" t="s">
        <v>125</v>
      </c>
      <c r="CD43" s="1" t="s">
        <v>125</v>
      </c>
      <c r="CE43" s="1">
        <v>8.5</v>
      </c>
      <c r="CF43" s="1" t="s">
        <v>135</v>
      </c>
      <c r="CG43" s="1" t="s">
        <v>125</v>
      </c>
      <c r="CH43" s="1" t="s">
        <v>125</v>
      </c>
      <c r="CI43" s="1" t="s">
        <v>126</v>
      </c>
      <c r="CJ43" s="1" t="s">
        <v>127</v>
      </c>
    </row>
    <row r="44" spans="1:88" s="1" customFormat="1" x14ac:dyDescent="0.35">
      <c r="A44" s="1" t="s">
        <v>24</v>
      </c>
      <c r="B44" s="1" t="s">
        <v>1</v>
      </c>
      <c r="C44" s="1" t="s">
        <v>139</v>
      </c>
      <c r="D44" s="1">
        <v>4</v>
      </c>
      <c r="E44" s="1">
        <v>1</v>
      </c>
      <c r="F44" s="1">
        <v>117</v>
      </c>
      <c r="G44" s="1">
        <f t="shared" si="19"/>
        <v>19.5</v>
      </c>
      <c r="H44" s="1">
        <f t="shared" si="34"/>
        <v>629</v>
      </c>
      <c r="I44" s="6">
        <f t="shared" si="29"/>
        <v>34.770591487009398</v>
      </c>
      <c r="J44" s="6">
        <f t="shared" si="30"/>
        <v>1.0779436152570481</v>
      </c>
      <c r="K44" s="7"/>
      <c r="M44" s="1">
        <v>207</v>
      </c>
      <c r="N44" s="1">
        <v>92</v>
      </c>
      <c r="O44" s="1">
        <v>3</v>
      </c>
      <c r="P44" s="1">
        <v>18</v>
      </c>
      <c r="Q44" s="1">
        <v>80</v>
      </c>
      <c r="R44" s="1">
        <v>712</v>
      </c>
      <c r="S44" s="1">
        <v>1040</v>
      </c>
      <c r="T44" s="1">
        <v>111</v>
      </c>
      <c r="U44" s="1" t="s">
        <v>124</v>
      </c>
      <c r="V44" s="1">
        <v>25</v>
      </c>
      <c r="W44" s="8">
        <f t="shared" si="8"/>
        <v>877.42857142857144</v>
      </c>
      <c r="X44" s="8">
        <f t="shared" si="9"/>
        <v>935.6281614285715</v>
      </c>
      <c r="Y44" s="8">
        <f t="shared" si="10"/>
        <v>906.52836642857142</v>
      </c>
      <c r="Z44" s="9">
        <v>1.0249999999999999</v>
      </c>
      <c r="AA44" s="1">
        <f t="shared" si="31"/>
        <v>0.97183098591549311</v>
      </c>
      <c r="AB44" s="1">
        <f t="shared" si="32"/>
        <v>34.666666666666671</v>
      </c>
      <c r="AC44" s="1">
        <f t="shared" si="33"/>
        <v>6.666666666666667</v>
      </c>
      <c r="BC44" s="6"/>
      <c r="BD44" s="6"/>
      <c r="BE44" s="6"/>
      <c r="BF44" s="7"/>
      <c r="BG44" s="7"/>
      <c r="BH44" s="7"/>
      <c r="BI44" s="7"/>
      <c r="CA44" s="1" t="s">
        <v>125</v>
      </c>
      <c r="CB44" s="1" t="s">
        <v>125</v>
      </c>
      <c r="CC44" s="1" t="s">
        <v>125</v>
      </c>
      <c r="CD44" s="1" t="s">
        <v>128</v>
      </c>
      <c r="CE44" s="1">
        <v>8.5</v>
      </c>
      <c r="CF44" s="1" t="s">
        <v>135</v>
      </c>
      <c r="CG44" s="1" t="s">
        <v>125</v>
      </c>
      <c r="CH44" s="1" t="s">
        <v>125</v>
      </c>
      <c r="CI44" s="1" t="s">
        <v>126</v>
      </c>
      <c r="CJ44" s="1" t="s">
        <v>140</v>
      </c>
    </row>
    <row r="45" spans="1:88" x14ac:dyDescent="0.35">
      <c r="A45" t="s">
        <v>6</v>
      </c>
      <c r="B45" t="s">
        <v>0</v>
      </c>
      <c r="C45" t="s">
        <v>141</v>
      </c>
      <c r="D45">
        <v>5</v>
      </c>
      <c r="E45">
        <v>0</v>
      </c>
      <c r="F45">
        <v>0</v>
      </c>
      <c r="G45">
        <f>(F45/4)</f>
        <v>0</v>
      </c>
      <c r="H45">
        <f>SUM(F45,F38,F31,F24,F17)</f>
        <v>382</v>
      </c>
      <c r="I45" s="2">
        <f t="shared" ref="I45:I58" si="35">H45/K45</f>
        <v>28.212703101920237</v>
      </c>
      <c r="J45" s="2">
        <f t="shared" ref="J45:J58" si="36">G45/K45</f>
        <v>0</v>
      </c>
      <c r="K45" s="3">
        <v>13.54</v>
      </c>
      <c r="L45" s="2">
        <f>((K45-K17)/K17)*100</f>
        <v>0.22205773501109816</v>
      </c>
      <c r="M45" t="s">
        <v>2</v>
      </c>
      <c r="N45" t="s">
        <v>2</v>
      </c>
      <c r="O45" t="s">
        <v>2</v>
      </c>
      <c r="P45" t="s">
        <v>2</v>
      </c>
      <c r="Q45" t="s">
        <v>2</v>
      </c>
      <c r="R45" t="s">
        <v>2</v>
      </c>
      <c r="S45" t="s">
        <v>2</v>
      </c>
      <c r="T45" t="s">
        <v>2</v>
      </c>
      <c r="U45" t="s">
        <v>2</v>
      </c>
      <c r="V45" t="s">
        <v>2</v>
      </c>
      <c r="W45" s="4" t="e">
        <f t="shared" si="8"/>
        <v>#VALUE!</v>
      </c>
      <c r="X45" s="4" t="e">
        <f t="shared" si="9"/>
        <v>#VALUE!</v>
      </c>
      <c r="Y45" s="4" t="e">
        <f t="shared" si="10"/>
        <v>#VALUE!</v>
      </c>
      <c r="Z45" s="5"/>
      <c r="AA45" t="e">
        <f t="shared" ref="AA45:AA58" si="37">((M45*AO45)/(AX45*T45))*100</f>
        <v>#VALUE!</v>
      </c>
      <c r="AB45" t="e">
        <f t="shared" ref="AB45:AB58" si="38">((S45*AO45)/(AV45*T45))*100</f>
        <v>#VALUE!</v>
      </c>
      <c r="AC45" t="e">
        <f t="shared" ref="AC45:AC58" si="39">((Q45*AO45)/(AS45*T45))*100</f>
        <v>#VALUE!</v>
      </c>
      <c r="AD45">
        <v>4.25</v>
      </c>
      <c r="AE45">
        <v>95</v>
      </c>
      <c r="AF45">
        <v>53</v>
      </c>
      <c r="AG45">
        <v>1926</v>
      </c>
      <c r="AH45">
        <v>46</v>
      </c>
      <c r="AI45">
        <v>30</v>
      </c>
      <c r="AJ45">
        <v>0</v>
      </c>
      <c r="AK45">
        <v>0.1</v>
      </c>
      <c r="AL45">
        <v>10.4</v>
      </c>
      <c r="AM45">
        <v>101</v>
      </c>
      <c r="AN45">
        <v>283</v>
      </c>
      <c r="AO45">
        <v>0.84</v>
      </c>
      <c r="AP45">
        <v>54</v>
      </c>
      <c r="AQ45">
        <v>62</v>
      </c>
      <c r="AR45">
        <v>370</v>
      </c>
      <c r="AS45">
        <v>8.6</v>
      </c>
      <c r="AT45">
        <v>6.3</v>
      </c>
      <c r="AU45">
        <v>58</v>
      </c>
      <c r="AV45">
        <v>21</v>
      </c>
      <c r="AW45" t="s">
        <v>124</v>
      </c>
      <c r="AX45">
        <v>143</v>
      </c>
      <c r="AY45">
        <v>4.3</v>
      </c>
      <c r="AZ45">
        <v>102</v>
      </c>
      <c r="BA45">
        <v>2.1</v>
      </c>
      <c r="BB45">
        <v>2.1</v>
      </c>
      <c r="BC45" s="2">
        <f t="shared" si="11"/>
        <v>305.54444444444448</v>
      </c>
      <c r="BD45" s="2">
        <f t="shared" si="12"/>
        <v>15.300000000000011</v>
      </c>
      <c r="BE45" s="2">
        <f t="shared" si="13"/>
        <v>25</v>
      </c>
      <c r="BF45" s="3">
        <f>AVERAGE(BH45,BI45)</f>
        <v>0.29186931603615857</v>
      </c>
      <c r="BG45" s="3">
        <f>(BF45/(0.6*K17))*100</f>
        <v>3.6006577354571743</v>
      </c>
      <c r="BH45" s="3">
        <f>0.6*K45*(1-(290/BC45))</f>
        <v>0.41330506563875108</v>
      </c>
      <c r="BI45" s="3">
        <f>0.6*K45*(1-(140/AX45))</f>
        <v>0.17043356643356605</v>
      </c>
      <c r="BJ45">
        <v>11.01</v>
      </c>
      <c r="BK45">
        <v>8.5500000000000007</v>
      </c>
      <c r="BL45">
        <v>14.9</v>
      </c>
      <c r="BM45">
        <v>45.8</v>
      </c>
      <c r="BN45">
        <v>734</v>
      </c>
      <c r="BO45">
        <v>2.4900000000000002</v>
      </c>
      <c r="BP45">
        <v>22.6</v>
      </c>
      <c r="BQ45">
        <v>7.73</v>
      </c>
      <c r="BR45">
        <v>70.2</v>
      </c>
      <c r="BS45">
        <v>0.35</v>
      </c>
      <c r="BT45">
        <v>3.2</v>
      </c>
      <c r="BU45">
        <v>0.31</v>
      </c>
      <c r="BV45">
        <v>2.8</v>
      </c>
      <c r="BW45">
        <v>0.02</v>
      </c>
      <c r="BX45">
        <v>0.2</v>
      </c>
      <c r="BY45">
        <v>108.2</v>
      </c>
      <c r="BZ45">
        <v>1.26</v>
      </c>
    </row>
    <row r="46" spans="1:88" x14ac:dyDescent="0.35">
      <c r="A46" t="s">
        <v>10</v>
      </c>
      <c r="B46" t="s">
        <v>0</v>
      </c>
      <c r="C46" t="s">
        <v>141</v>
      </c>
      <c r="D46">
        <v>5</v>
      </c>
      <c r="E46">
        <v>0</v>
      </c>
      <c r="F46">
        <v>0</v>
      </c>
      <c r="G46">
        <f t="shared" ref="G46:G51" si="40">(F46/4)</f>
        <v>0</v>
      </c>
      <c r="H46">
        <f t="shared" ref="H46:H51" si="41">SUM(F46,F39,F32,F25,F18)</f>
        <v>481</v>
      </c>
      <c r="I46" s="2">
        <f t="shared" si="35"/>
        <v>40.150250417362273</v>
      </c>
      <c r="J46" s="2">
        <f t="shared" si="36"/>
        <v>0</v>
      </c>
      <c r="K46" s="3">
        <v>11.98</v>
      </c>
      <c r="L46" s="2">
        <f t="shared" ref="L46:L51" si="42">((K46-K18)/K18)*100</f>
        <v>-1.56121610517666</v>
      </c>
      <c r="M46" t="s">
        <v>2</v>
      </c>
      <c r="N46" t="s">
        <v>2</v>
      </c>
      <c r="O46" t="s">
        <v>2</v>
      </c>
      <c r="P46" t="s">
        <v>2</v>
      </c>
      <c r="Q46" t="s">
        <v>2</v>
      </c>
      <c r="R46" t="s">
        <v>2</v>
      </c>
      <c r="S46" t="s">
        <v>2</v>
      </c>
      <c r="T46" t="s">
        <v>2</v>
      </c>
      <c r="U46" t="s">
        <v>2</v>
      </c>
      <c r="V46" t="s">
        <v>2</v>
      </c>
      <c r="W46" s="4" t="e">
        <f t="shared" si="8"/>
        <v>#VALUE!</v>
      </c>
      <c r="X46" s="4" t="e">
        <f t="shared" si="9"/>
        <v>#VALUE!</v>
      </c>
      <c r="Y46" s="4" t="e">
        <f t="shared" si="10"/>
        <v>#VALUE!</v>
      </c>
      <c r="Z46" s="5"/>
      <c r="AA46" t="e">
        <f t="shared" si="37"/>
        <v>#VALUE!</v>
      </c>
      <c r="AB46" t="e">
        <f t="shared" si="38"/>
        <v>#VALUE!</v>
      </c>
      <c r="AC46" t="e">
        <f t="shared" si="39"/>
        <v>#VALUE!</v>
      </c>
      <c r="AD46">
        <v>4.29</v>
      </c>
      <c r="AE46">
        <v>74</v>
      </c>
      <c r="AF46">
        <v>80</v>
      </c>
      <c r="AG46">
        <v>1524</v>
      </c>
      <c r="AH46">
        <v>48</v>
      </c>
      <c r="AI46">
        <v>32</v>
      </c>
      <c r="AJ46">
        <v>0</v>
      </c>
      <c r="AK46">
        <v>0.2</v>
      </c>
      <c r="AL46">
        <v>10.3</v>
      </c>
      <c r="AM46">
        <v>98</v>
      </c>
      <c r="AN46">
        <v>227</v>
      </c>
      <c r="AO46">
        <v>0.77</v>
      </c>
      <c r="AP46">
        <v>55</v>
      </c>
      <c r="AQ46">
        <v>56</v>
      </c>
      <c r="AR46">
        <v>471</v>
      </c>
      <c r="AS46">
        <v>8.4</v>
      </c>
      <c r="AT46">
        <v>6.7</v>
      </c>
      <c r="AU46">
        <v>66</v>
      </c>
      <c r="AV46">
        <v>26</v>
      </c>
      <c r="AW46" t="s">
        <v>124</v>
      </c>
      <c r="AX46">
        <v>145</v>
      </c>
      <c r="AY46">
        <v>4.7</v>
      </c>
      <c r="AZ46">
        <v>106</v>
      </c>
      <c r="BA46">
        <v>2.4</v>
      </c>
      <c r="BB46">
        <v>1.8</v>
      </c>
      <c r="BC46" s="2">
        <f t="shared" si="11"/>
        <v>311.79682539682534</v>
      </c>
      <c r="BD46" s="2">
        <f t="shared" si="12"/>
        <v>11.699999999999989</v>
      </c>
      <c r="BE46" s="2">
        <f t="shared" si="13"/>
        <v>33.766233766233768</v>
      </c>
      <c r="BF46" s="3">
        <f t="shared" ref="BF46:BF51" si="43">AVERAGE(BH46,BI46)</f>
        <v>0.3751773080023475</v>
      </c>
      <c r="BG46" s="3">
        <f t="shared" ref="BG46:BG51" si="44">(BF46/(0.6*K18))*100</f>
        <v>5.1380075048253566</v>
      </c>
      <c r="BH46" s="3">
        <f t="shared" ref="BH46:BH58" si="45">0.6*K46*(1-(290/BC46))</f>
        <v>0.50249254703917812</v>
      </c>
      <c r="BI46" s="3">
        <f t="shared" ref="BI46:BI58" si="46">0.6*K46*(1-(140/AX46))</f>
        <v>0.24786206896551694</v>
      </c>
      <c r="BJ46">
        <v>16.149999999999999</v>
      </c>
      <c r="BK46">
        <v>7.82</v>
      </c>
      <c r="BL46">
        <v>14.3</v>
      </c>
      <c r="BM46">
        <v>42.6</v>
      </c>
      <c r="BN46">
        <v>774</v>
      </c>
      <c r="BO46">
        <v>5.41</v>
      </c>
      <c r="BP46">
        <v>33.5</v>
      </c>
      <c r="BQ46">
        <v>9.94</v>
      </c>
      <c r="BR46">
        <v>61.5</v>
      </c>
      <c r="BS46">
        <v>0.49</v>
      </c>
      <c r="BT46">
        <v>3</v>
      </c>
      <c r="BU46">
        <v>0.22</v>
      </c>
      <c r="BV46">
        <v>1.4</v>
      </c>
      <c r="BW46">
        <v>0.02</v>
      </c>
      <c r="BX46">
        <v>0.2</v>
      </c>
      <c r="BY46">
        <v>33.299999999999997</v>
      </c>
      <c r="BZ46">
        <v>0.43</v>
      </c>
    </row>
    <row r="47" spans="1:88" x14ac:dyDescent="0.35">
      <c r="A47" t="s">
        <v>13</v>
      </c>
      <c r="B47" t="s">
        <v>0</v>
      </c>
      <c r="C47" t="s">
        <v>141</v>
      </c>
      <c r="D47">
        <v>5</v>
      </c>
      <c r="E47">
        <v>0</v>
      </c>
      <c r="F47">
        <v>0</v>
      </c>
      <c r="G47">
        <f t="shared" si="40"/>
        <v>0</v>
      </c>
      <c r="H47">
        <f t="shared" si="41"/>
        <v>730</v>
      </c>
      <c r="I47" s="2">
        <f t="shared" si="35"/>
        <v>53.168244719592131</v>
      </c>
      <c r="J47" s="2">
        <f t="shared" si="36"/>
        <v>0</v>
      </c>
      <c r="K47" s="3">
        <v>13.73</v>
      </c>
      <c r="L47" s="2">
        <f t="shared" si="42"/>
        <v>0.4389173372348244</v>
      </c>
      <c r="M47" t="s">
        <v>2</v>
      </c>
      <c r="N47" t="s">
        <v>2</v>
      </c>
      <c r="O47" t="s">
        <v>2</v>
      </c>
      <c r="P47" t="s">
        <v>2</v>
      </c>
      <c r="Q47" t="s">
        <v>2</v>
      </c>
      <c r="R47" t="s">
        <v>2</v>
      </c>
      <c r="S47" t="s">
        <v>2</v>
      </c>
      <c r="T47" t="s">
        <v>2</v>
      </c>
      <c r="U47" t="s">
        <v>2</v>
      </c>
      <c r="V47" t="s">
        <v>2</v>
      </c>
      <c r="W47" s="4" t="e">
        <f t="shared" si="8"/>
        <v>#VALUE!</v>
      </c>
      <c r="X47" s="4" t="e">
        <f t="shared" si="9"/>
        <v>#VALUE!</v>
      </c>
      <c r="Y47" s="4" t="e">
        <f t="shared" si="10"/>
        <v>#VALUE!</v>
      </c>
      <c r="Z47" s="5"/>
      <c r="AA47" t="e">
        <f t="shared" si="37"/>
        <v>#VALUE!</v>
      </c>
      <c r="AB47" t="e">
        <f t="shared" si="38"/>
        <v>#VALUE!</v>
      </c>
      <c r="AC47" t="e">
        <f t="shared" si="39"/>
        <v>#VALUE!</v>
      </c>
      <c r="AD47">
        <v>4.2</v>
      </c>
      <c r="AE47">
        <v>91</v>
      </c>
      <c r="AF47">
        <v>37</v>
      </c>
      <c r="AG47">
        <v>1092</v>
      </c>
      <c r="AH47">
        <v>34</v>
      </c>
      <c r="AI47">
        <v>37</v>
      </c>
      <c r="AJ47">
        <v>0</v>
      </c>
      <c r="AK47">
        <v>0.2</v>
      </c>
      <c r="AL47">
        <v>10.8</v>
      </c>
      <c r="AM47">
        <v>105</v>
      </c>
      <c r="AN47">
        <v>205</v>
      </c>
      <c r="AO47">
        <v>0.77</v>
      </c>
      <c r="AP47">
        <v>59</v>
      </c>
      <c r="AQ47">
        <v>67</v>
      </c>
      <c r="AR47">
        <v>464</v>
      </c>
      <c r="AS47">
        <v>9.1999999999999993</v>
      </c>
      <c r="AT47">
        <v>6.3</v>
      </c>
      <c r="AU47">
        <v>50</v>
      </c>
      <c r="AV47">
        <v>23</v>
      </c>
      <c r="AW47" t="s">
        <v>124</v>
      </c>
      <c r="AX47">
        <v>144</v>
      </c>
      <c r="AY47">
        <v>4.5</v>
      </c>
      <c r="AZ47">
        <v>104</v>
      </c>
      <c r="BA47">
        <v>2.1</v>
      </c>
      <c r="BB47">
        <v>2</v>
      </c>
      <c r="BC47" s="2">
        <f t="shared" si="11"/>
        <v>308.93650793650795</v>
      </c>
      <c r="BD47" s="2">
        <f t="shared" si="12"/>
        <v>7.5</v>
      </c>
      <c r="BE47" s="2">
        <f t="shared" si="13"/>
        <v>29.870129870129869</v>
      </c>
      <c r="BF47" s="3">
        <f t="shared" si="43"/>
        <v>0.36689403397900305</v>
      </c>
      <c r="BG47" s="3">
        <f t="shared" si="44"/>
        <v>4.4732264567057189</v>
      </c>
      <c r="BH47" s="3">
        <f t="shared" si="45"/>
        <v>0.50495473462467266</v>
      </c>
      <c r="BI47" s="3">
        <f t="shared" si="46"/>
        <v>0.22883333333333342</v>
      </c>
      <c r="BJ47">
        <v>14.57</v>
      </c>
      <c r="BK47">
        <v>7.46</v>
      </c>
      <c r="BL47">
        <v>13.6</v>
      </c>
      <c r="BM47">
        <v>40.5</v>
      </c>
      <c r="BN47">
        <v>618</v>
      </c>
      <c r="BO47">
        <v>3.01</v>
      </c>
      <c r="BP47">
        <v>20.7</v>
      </c>
      <c r="BQ47">
        <v>10.85</v>
      </c>
      <c r="BR47">
        <v>74.400000000000006</v>
      </c>
      <c r="BS47">
        <v>0.44</v>
      </c>
      <c r="BT47">
        <v>3</v>
      </c>
      <c r="BU47">
        <v>0.2</v>
      </c>
      <c r="BV47">
        <v>1.4</v>
      </c>
      <c r="BW47">
        <v>0.01</v>
      </c>
      <c r="BX47">
        <v>0.01</v>
      </c>
      <c r="BY47">
        <v>32.1</v>
      </c>
      <c r="BZ47">
        <v>0.43</v>
      </c>
    </row>
    <row r="48" spans="1:88" x14ac:dyDescent="0.35">
      <c r="A48" t="s">
        <v>16</v>
      </c>
      <c r="B48" t="s">
        <v>0</v>
      </c>
      <c r="C48" t="s">
        <v>141</v>
      </c>
      <c r="D48">
        <v>5</v>
      </c>
      <c r="E48">
        <v>0</v>
      </c>
      <c r="F48">
        <v>0</v>
      </c>
      <c r="G48">
        <f t="shared" si="40"/>
        <v>0</v>
      </c>
      <c r="H48">
        <f t="shared" si="41"/>
        <v>654</v>
      </c>
      <c r="I48" s="2">
        <f t="shared" si="35"/>
        <v>48.408586232420433</v>
      </c>
      <c r="J48" s="2">
        <f t="shared" si="36"/>
        <v>0</v>
      </c>
      <c r="K48" s="3">
        <v>13.51</v>
      </c>
      <c r="L48" s="2">
        <f t="shared" si="42"/>
        <v>1.655379984951096</v>
      </c>
      <c r="M48">
        <v>157</v>
      </c>
      <c r="N48">
        <v>156</v>
      </c>
      <c r="O48">
        <v>8</v>
      </c>
      <c r="P48">
        <v>52</v>
      </c>
      <c r="Q48">
        <v>79</v>
      </c>
      <c r="R48">
        <v>734</v>
      </c>
      <c r="S48">
        <v>2465</v>
      </c>
      <c r="T48">
        <v>141</v>
      </c>
      <c r="U48" t="s">
        <v>124</v>
      </c>
      <c r="V48">
        <v>24</v>
      </c>
      <c r="W48" s="4">
        <f t="shared" si="8"/>
        <v>1350.3571428571429</v>
      </c>
      <c r="X48" s="4">
        <f t="shared" si="9"/>
        <v>1394.592432857143</v>
      </c>
      <c r="Y48" s="4">
        <f t="shared" si="10"/>
        <v>1372.4747878571429</v>
      </c>
      <c r="Z48" s="5">
        <v>1.05</v>
      </c>
      <c r="AA48">
        <f t="shared" si="37"/>
        <v>0.57961721558340618</v>
      </c>
      <c r="AB48">
        <f t="shared" si="38"/>
        <v>73.814026792750198</v>
      </c>
      <c r="AC48">
        <f t="shared" si="39"/>
        <v>4.5299532216689293</v>
      </c>
      <c r="AD48">
        <v>4.4000000000000004</v>
      </c>
      <c r="AE48">
        <v>103</v>
      </c>
      <c r="AF48">
        <v>42</v>
      </c>
      <c r="AG48">
        <v>1045</v>
      </c>
      <c r="AH48">
        <v>37</v>
      </c>
      <c r="AI48">
        <v>32</v>
      </c>
      <c r="AJ48">
        <v>0</v>
      </c>
      <c r="AK48">
        <v>0.2</v>
      </c>
      <c r="AL48">
        <v>11.3</v>
      </c>
      <c r="AM48">
        <v>120</v>
      </c>
      <c r="AN48">
        <v>611</v>
      </c>
      <c r="AO48">
        <v>0.76</v>
      </c>
      <c r="AP48">
        <v>49</v>
      </c>
      <c r="AQ48">
        <v>82</v>
      </c>
      <c r="AR48">
        <v>480</v>
      </c>
      <c r="AS48">
        <v>9.4</v>
      </c>
      <c r="AT48">
        <v>6.7</v>
      </c>
      <c r="AU48">
        <v>69</v>
      </c>
      <c r="AV48">
        <v>18</v>
      </c>
      <c r="AW48" t="s">
        <v>124</v>
      </c>
      <c r="AX48">
        <v>146</v>
      </c>
      <c r="AY48">
        <v>7.2</v>
      </c>
      <c r="AZ48">
        <v>107</v>
      </c>
      <c r="BA48">
        <v>2.2999999999999998</v>
      </c>
      <c r="BB48">
        <v>1.9</v>
      </c>
      <c r="BC48" s="2">
        <f t="shared" si="11"/>
        <v>317.38412698412696</v>
      </c>
      <c r="BD48" s="2">
        <f t="shared" si="12"/>
        <v>14.199999999999989</v>
      </c>
      <c r="BE48" s="2">
        <f t="shared" si="13"/>
        <v>23.684210526315788</v>
      </c>
      <c r="BF48" s="3">
        <f t="shared" si="43"/>
        <v>0.51625735080528912</v>
      </c>
      <c r="BG48" s="3">
        <f t="shared" si="44"/>
        <v>6.4742582242950739</v>
      </c>
      <c r="BH48" s="3">
        <f t="shared" si="45"/>
        <v>0.6993914139393449</v>
      </c>
      <c r="BI48" s="3">
        <f t="shared" si="46"/>
        <v>0.33312328767123328</v>
      </c>
      <c r="BJ48">
        <v>19.84</v>
      </c>
      <c r="BK48">
        <v>8</v>
      </c>
      <c r="BL48">
        <v>15.3</v>
      </c>
      <c r="BM48">
        <v>46.5</v>
      </c>
      <c r="BN48">
        <v>687</v>
      </c>
      <c r="BO48">
        <v>3.43</v>
      </c>
      <c r="BP48">
        <v>17.3</v>
      </c>
      <c r="BQ48">
        <v>15.3</v>
      </c>
      <c r="BR48">
        <v>77.099999999999994</v>
      </c>
      <c r="BS48">
        <v>0.77</v>
      </c>
      <c r="BT48">
        <v>3.9</v>
      </c>
      <c r="BU48">
        <v>0.21</v>
      </c>
      <c r="BV48">
        <v>1.1000000000000001</v>
      </c>
      <c r="BW48">
        <v>0.05</v>
      </c>
      <c r="BX48">
        <v>0.3</v>
      </c>
      <c r="BY48">
        <v>83.6</v>
      </c>
      <c r="BZ48">
        <v>1.04</v>
      </c>
      <c r="CA48" t="s">
        <v>125</v>
      </c>
      <c r="CB48" t="s">
        <v>135</v>
      </c>
      <c r="CC48" t="s">
        <v>125</v>
      </c>
      <c r="CD48" t="s">
        <v>125</v>
      </c>
      <c r="CE48">
        <v>7</v>
      </c>
      <c r="CF48" t="s">
        <v>128</v>
      </c>
      <c r="CG48" t="s">
        <v>142</v>
      </c>
      <c r="CH48" t="s">
        <v>125</v>
      </c>
      <c r="CI48" t="s">
        <v>126</v>
      </c>
      <c r="CJ48" t="s">
        <v>127</v>
      </c>
    </row>
    <row r="49" spans="1:88" x14ac:dyDescent="0.35">
      <c r="A49" t="s">
        <v>19</v>
      </c>
      <c r="B49" t="s">
        <v>1</v>
      </c>
      <c r="C49" t="s">
        <v>141</v>
      </c>
      <c r="D49">
        <v>5</v>
      </c>
      <c r="E49">
        <v>1</v>
      </c>
      <c r="F49">
        <v>116</v>
      </c>
      <c r="G49">
        <f t="shared" si="40"/>
        <v>29</v>
      </c>
      <c r="H49">
        <f t="shared" si="41"/>
        <v>778</v>
      </c>
      <c r="I49" s="2">
        <f t="shared" si="35"/>
        <v>50.290885585003231</v>
      </c>
      <c r="J49" s="2">
        <f t="shared" si="36"/>
        <v>1.8745959922430511</v>
      </c>
      <c r="K49" s="3">
        <v>15.47</v>
      </c>
      <c r="L49" s="2">
        <f t="shared" si="42"/>
        <v>-4.6239210850801378</v>
      </c>
      <c r="M49">
        <v>176</v>
      </c>
      <c r="N49">
        <v>100</v>
      </c>
      <c r="O49">
        <v>3</v>
      </c>
      <c r="P49">
        <v>16</v>
      </c>
      <c r="Q49">
        <v>88</v>
      </c>
      <c r="R49">
        <v>675</v>
      </c>
      <c r="S49">
        <v>1456</v>
      </c>
      <c r="T49">
        <v>98</v>
      </c>
      <c r="U49" t="s">
        <v>124</v>
      </c>
      <c r="V49">
        <v>32</v>
      </c>
      <c r="W49" s="4">
        <f t="shared" si="8"/>
        <v>972</v>
      </c>
      <c r="X49" s="4">
        <f t="shared" si="9"/>
        <v>1018.98162</v>
      </c>
      <c r="Y49" s="4">
        <f t="shared" si="10"/>
        <v>995.49081000000001</v>
      </c>
      <c r="Z49" s="5">
        <v>1.028</v>
      </c>
      <c r="AA49">
        <f t="shared" si="37"/>
        <v>0.67792944992566562</v>
      </c>
      <c r="AB49">
        <f t="shared" si="38"/>
        <v>38.493506493506487</v>
      </c>
      <c r="AC49">
        <f t="shared" si="39"/>
        <v>6.2419113987058239</v>
      </c>
      <c r="AD49">
        <v>4.2</v>
      </c>
      <c r="AE49">
        <v>88</v>
      </c>
      <c r="AF49">
        <v>136</v>
      </c>
      <c r="AG49">
        <v>1376</v>
      </c>
      <c r="AH49">
        <v>129</v>
      </c>
      <c r="AI49">
        <v>31</v>
      </c>
      <c r="AJ49">
        <v>0</v>
      </c>
      <c r="AK49">
        <v>0.2</v>
      </c>
      <c r="AL49">
        <v>11.1</v>
      </c>
      <c r="AM49">
        <v>117</v>
      </c>
      <c r="AN49">
        <v>3427</v>
      </c>
      <c r="AO49">
        <v>0.56999999999999995</v>
      </c>
      <c r="AP49">
        <v>54</v>
      </c>
      <c r="AQ49">
        <v>90</v>
      </c>
      <c r="AR49">
        <v>1667</v>
      </c>
      <c r="AS49">
        <v>8.1999999999999993</v>
      </c>
      <c r="AT49">
        <v>8.5</v>
      </c>
      <c r="AU49">
        <v>43</v>
      </c>
      <c r="AV49">
        <v>22</v>
      </c>
      <c r="AW49" t="s">
        <v>124</v>
      </c>
      <c r="AX49">
        <v>151</v>
      </c>
      <c r="AY49">
        <v>4.5999999999999996</v>
      </c>
      <c r="AZ49">
        <v>111</v>
      </c>
      <c r="BA49">
        <v>4.3</v>
      </c>
      <c r="BB49">
        <v>1</v>
      </c>
      <c r="BC49" s="2">
        <f t="shared" si="11"/>
        <v>324.05714285714282</v>
      </c>
      <c r="BD49" s="2">
        <f t="shared" si="12"/>
        <v>13.599999999999994</v>
      </c>
      <c r="BE49" s="2">
        <f t="shared" si="13"/>
        <v>38.596491228070178</v>
      </c>
      <c r="BF49" s="3">
        <f t="shared" si="43"/>
        <v>0.82583710664575538</v>
      </c>
      <c r="BG49" s="3">
        <f t="shared" si="44"/>
        <v>8.4857902450242033</v>
      </c>
      <c r="BH49" s="3">
        <f t="shared" si="45"/>
        <v>0.97550202786104678</v>
      </c>
      <c r="BI49" s="3">
        <f t="shared" si="46"/>
        <v>0.67617218543046398</v>
      </c>
      <c r="BJ49">
        <v>17.38</v>
      </c>
      <c r="BK49">
        <v>7.53</v>
      </c>
      <c r="BL49">
        <v>13.1</v>
      </c>
      <c r="BM49">
        <v>40</v>
      </c>
      <c r="BN49">
        <v>1131</v>
      </c>
      <c r="BO49">
        <v>10.47</v>
      </c>
      <c r="BP49">
        <v>60.3</v>
      </c>
      <c r="BQ49">
        <v>6.18</v>
      </c>
      <c r="BR49">
        <v>35.6</v>
      </c>
      <c r="BS49">
        <v>0.28000000000000003</v>
      </c>
      <c r="BT49">
        <v>1.6</v>
      </c>
      <c r="BU49">
        <v>0.28999999999999998</v>
      </c>
      <c r="BV49">
        <v>1.7</v>
      </c>
      <c r="BW49">
        <v>0.04</v>
      </c>
      <c r="BX49">
        <v>0.2</v>
      </c>
      <c r="BY49">
        <v>134.4</v>
      </c>
      <c r="BZ49">
        <v>2.02</v>
      </c>
      <c r="CA49" t="s">
        <v>125</v>
      </c>
      <c r="CB49" t="s">
        <v>125</v>
      </c>
      <c r="CC49" t="s">
        <v>125</v>
      </c>
      <c r="CD49" t="s">
        <v>143</v>
      </c>
      <c r="CE49">
        <v>8.5</v>
      </c>
      <c r="CF49" t="s">
        <v>135</v>
      </c>
      <c r="CG49" t="s">
        <v>125</v>
      </c>
      <c r="CH49" t="s">
        <v>125</v>
      </c>
      <c r="CI49" t="s">
        <v>137</v>
      </c>
      <c r="CJ49" t="s">
        <v>127</v>
      </c>
    </row>
    <row r="50" spans="1:88" x14ac:dyDescent="0.35">
      <c r="A50" t="s">
        <v>21</v>
      </c>
      <c r="B50" t="s">
        <v>1</v>
      </c>
      <c r="C50" t="s">
        <v>141</v>
      </c>
      <c r="D50">
        <v>5</v>
      </c>
      <c r="E50">
        <v>1</v>
      </c>
      <c r="F50">
        <v>0</v>
      </c>
      <c r="G50">
        <f t="shared" si="40"/>
        <v>0</v>
      </c>
      <c r="H50">
        <f t="shared" si="41"/>
        <v>302</v>
      </c>
      <c r="I50" s="2">
        <f t="shared" si="35"/>
        <v>18.225709112854556</v>
      </c>
      <c r="J50" s="2">
        <f t="shared" si="36"/>
        <v>0</v>
      </c>
      <c r="K50" s="3">
        <v>16.57</v>
      </c>
      <c r="L50" s="2">
        <f t="shared" si="42"/>
        <v>6.0386473429961132E-2</v>
      </c>
      <c r="M50" t="s">
        <v>2</v>
      </c>
      <c r="N50" t="s">
        <v>2</v>
      </c>
      <c r="O50" t="s">
        <v>2</v>
      </c>
      <c r="P50" t="s">
        <v>2</v>
      </c>
      <c r="Q50" t="s">
        <v>2</v>
      </c>
      <c r="R50" t="s">
        <v>2</v>
      </c>
      <c r="S50" t="s">
        <v>2</v>
      </c>
      <c r="T50" t="s">
        <v>2</v>
      </c>
      <c r="U50" t="s">
        <v>2</v>
      </c>
      <c r="V50" t="s">
        <v>2</v>
      </c>
      <c r="W50" s="4" t="e">
        <f t="shared" si="8"/>
        <v>#VALUE!</v>
      </c>
      <c r="X50" s="4" t="e">
        <f t="shared" si="9"/>
        <v>#VALUE!</v>
      </c>
      <c r="Y50" s="4" t="e">
        <f t="shared" si="10"/>
        <v>#VALUE!</v>
      </c>
      <c r="Z50" s="5"/>
      <c r="AA50" t="e">
        <f t="shared" si="37"/>
        <v>#VALUE!</v>
      </c>
      <c r="AB50" t="e">
        <f t="shared" si="38"/>
        <v>#VALUE!</v>
      </c>
      <c r="AC50" t="e">
        <f t="shared" si="39"/>
        <v>#VALUE!</v>
      </c>
      <c r="AD50">
        <v>4.38</v>
      </c>
      <c r="AE50">
        <v>185</v>
      </c>
      <c r="AF50">
        <v>54</v>
      </c>
      <c r="AG50">
        <v>1353</v>
      </c>
      <c r="AH50">
        <v>33</v>
      </c>
      <c r="AI50">
        <v>25</v>
      </c>
      <c r="AJ50">
        <v>0</v>
      </c>
      <c r="AK50">
        <v>0.1</v>
      </c>
      <c r="AL50">
        <v>11.2</v>
      </c>
      <c r="AM50">
        <v>105</v>
      </c>
      <c r="AN50">
        <v>201</v>
      </c>
      <c r="AO50">
        <v>0.77</v>
      </c>
      <c r="AP50">
        <v>60</v>
      </c>
      <c r="AQ50">
        <v>101</v>
      </c>
      <c r="AR50">
        <v>484</v>
      </c>
      <c r="AS50">
        <v>8.1</v>
      </c>
      <c r="AT50">
        <v>7.8</v>
      </c>
      <c r="AU50">
        <v>42</v>
      </c>
      <c r="AV50">
        <v>24</v>
      </c>
      <c r="AW50" t="s">
        <v>124</v>
      </c>
      <c r="AX50">
        <v>147</v>
      </c>
      <c r="AY50">
        <v>5.5</v>
      </c>
      <c r="AZ50">
        <v>107</v>
      </c>
      <c r="BA50">
        <v>3.4</v>
      </c>
      <c r="BB50">
        <v>1.3</v>
      </c>
      <c r="BC50" s="2">
        <f t="shared" si="11"/>
        <v>319.18253968253964</v>
      </c>
      <c r="BD50" s="2">
        <f t="shared" si="12"/>
        <v>20.5</v>
      </c>
      <c r="BE50" s="2">
        <f t="shared" si="13"/>
        <v>31.168831168831169</v>
      </c>
      <c r="BF50" s="3">
        <f t="shared" si="43"/>
        <v>0.69120783321907209</v>
      </c>
      <c r="BG50" s="3">
        <f t="shared" si="44"/>
        <v>6.9566005758763305</v>
      </c>
      <c r="BH50" s="3">
        <f t="shared" si="45"/>
        <v>0.9089870950095722</v>
      </c>
      <c r="BI50" s="3">
        <f t="shared" si="46"/>
        <v>0.47342857142857198</v>
      </c>
      <c r="BJ50">
        <v>17.68</v>
      </c>
      <c r="BK50">
        <v>8.61</v>
      </c>
      <c r="BL50">
        <v>15.1</v>
      </c>
      <c r="BM50">
        <v>46.3</v>
      </c>
      <c r="BN50">
        <v>758</v>
      </c>
      <c r="BO50">
        <v>8.02</v>
      </c>
      <c r="BP50">
        <v>45.4</v>
      </c>
      <c r="BQ50">
        <v>8.6300000000000008</v>
      </c>
      <c r="BR50">
        <v>48.8</v>
      </c>
      <c r="BS50">
        <v>0.64</v>
      </c>
      <c r="BT50">
        <v>3.6</v>
      </c>
      <c r="BU50">
        <v>0.23</v>
      </c>
      <c r="BV50">
        <v>1.3</v>
      </c>
      <c r="BW50">
        <v>0.06</v>
      </c>
      <c r="BX50">
        <v>0.3</v>
      </c>
      <c r="BY50">
        <v>116.5</v>
      </c>
      <c r="BZ50">
        <v>1.35</v>
      </c>
    </row>
    <row r="51" spans="1:88" x14ac:dyDescent="0.35">
      <c r="A51" t="s">
        <v>24</v>
      </c>
      <c r="B51" t="s">
        <v>1</v>
      </c>
      <c r="C51" t="s">
        <v>141</v>
      </c>
      <c r="D51">
        <v>5</v>
      </c>
      <c r="E51">
        <v>1</v>
      </c>
      <c r="F51">
        <v>0</v>
      </c>
      <c r="G51">
        <f t="shared" si="40"/>
        <v>0</v>
      </c>
      <c r="H51">
        <f t="shared" si="41"/>
        <v>629</v>
      </c>
      <c r="I51" s="2">
        <f t="shared" si="35"/>
        <v>34.770591487009398</v>
      </c>
      <c r="J51" s="2">
        <f t="shared" si="36"/>
        <v>0</v>
      </c>
      <c r="K51" s="3">
        <v>18.09</v>
      </c>
      <c r="L51" s="2">
        <f t="shared" si="42"/>
        <v>-0.5497526113249116</v>
      </c>
      <c r="M51" t="s">
        <v>2</v>
      </c>
      <c r="N51" t="s">
        <v>2</v>
      </c>
      <c r="O51" t="s">
        <v>2</v>
      </c>
      <c r="P51" t="s">
        <v>2</v>
      </c>
      <c r="Q51" t="s">
        <v>2</v>
      </c>
      <c r="R51" t="s">
        <v>2</v>
      </c>
      <c r="S51" t="s">
        <v>2</v>
      </c>
      <c r="T51" t="s">
        <v>2</v>
      </c>
      <c r="U51" t="s">
        <v>2</v>
      </c>
      <c r="V51" t="s">
        <v>2</v>
      </c>
      <c r="W51" s="4" t="e">
        <f t="shared" si="8"/>
        <v>#VALUE!</v>
      </c>
      <c r="X51" s="4" t="e">
        <f t="shared" si="9"/>
        <v>#VALUE!</v>
      </c>
      <c r="Y51" s="4" t="e">
        <f t="shared" si="10"/>
        <v>#VALUE!</v>
      </c>
      <c r="Z51" s="5"/>
      <c r="AA51" t="e">
        <f t="shared" si="37"/>
        <v>#VALUE!</v>
      </c>
      <c r="AB51" t="e">
        <f t="shared" si="38"/>
        <v>#VALUE!</v>
      </c>
      <c r="AC51" t="e">
        <f t="shared" si="39"/>
        <v>#VALUE!</v>
      </c>
      <c r="AD51">
        <v>3.87</v>
      </c>
      <c r="AE51">
        <v>145</v>
      </c>
      <c r="AF51">
        <v>52</v>
      </c>
      <c r="AG51">
        <v>1386</v>
      </c>
      <c r="AH51">
        <v>46</v>
      </c>
      <c r="AI51">
        <v>33</v>
      </c>
      <c r="AJ51">
        <v>0</v>
      </c>
      <c r="AK51">
        <v>0.2</v>
      </c>
      <c r="AL51">
        <v>10.7</v>
      </c>
      <c r="AM51">
        <v>92</v>
      </c>
      <c r="AN51">
        <v>291</v>
      </c>
      <c r="AO51">
        <v>0.74</v>
      </c>
      <c r="AP51">
        <v>52</v>
      </c>
      <c r="AQ51">
        <v>80</v>
      </c>
      <c r="AR51">
        <v>475</v>
      </c>
      <c r="AS51">
        <v>8</v>
      </c>
      <c r="AT51">
        <v>6.7</v>
      </c>
      <c r="AU51">
        <v>37</v>
      </c>
      <c r="AV51">
        <v>20</v>
      </c>
      <c r="AW51" t="s">
        <v>124</v>
      </c>
      <c r="AX51">
        <v>142</v>
      </c>
      <c r="AY51">
        <v>4.5999999999999996</v>
      </c>
      <c r="AZ51">
        <v>105</v>
      </c>
      <c r="BA51">
        <v>2.8</v>
      </c>
      <c r="BB51">
        <v>1.4</v>
      </c>
      <c r="BC51" s="2">
        <f t="shared" si="11"/>
        <v>304.78730158730161</v>
      </c>
      <c r="BD51" s="2">
        <f t="shared" si="12"/>
        <v>8.5999999999999943</v>
      </c>
      <c r="BE51" s="2">
        <f t="shared" si="13"/>
        <v>27.027027027027028</v>
      </c>
      <c r="BF51" s="3">
        <f t="shared" si="43"/>
        <v>0.33973724049991172</v>
      </c>
      <c r="BG51" s="3">
        <f t="shared" si="44"/>
        <v>3.1128572521523892</v>
      </c>
      <c r="BH51" s="3">
        <f t="shared" si="45"/>
        <v>0.52660124156320398</v>
      </c>
      <c r="BI51" s="3">
        <f t="shared" si="46"/>
        <v>0.15287323943661951</v>
      </c>
      <c r="BJ51">
        <v>16.010000000000002</v>
      </c>
      <c r="BK51">
        <v>7.3</v>
      </c>
      <c r="BL51">
        <v>12.9</v>
      </c>
      <c r="BM51">
        <v>37.799999999999997</v>
      </c>
      <c r="BN51">
        <v>829</v>
      </c>
      <c r="BO51">
        <v>5.56</v>
      </c>
      <c r="BP51">
        <v>34.799999999999997</v>
      </c>
      <c r="BQ51">
        <v>9.39</v>
      </c>
      <c r="BR51">
        <v>58.7</v>
      </c>
      <c r="BS51">
        <v>0.67</v>
      </c>
      <c r="BT51">
        <v>4.2</v>
      </c>
      <c r="BU51">
        <v>0.3</v>
      </c>
      <c r="BV51">
        <v>1.9</v>
      </c>
      <c r="BW51">
        <v>0.02</v>
      </c>
      <c r="BX51">
        <v>0.2</v>
      </c>
      <c r="BY51">
        <v>94.3</v>
      </c>
      <c r="BZ51">
        <v>1.29</v>
      </c>
    </row>
    <row r="52" spans="1:88" s="1" customFormat="1" x14ac:dyDescent="0.35">
      <c r="A52" s="1" t="s">
        <v>6</v>
      </c>
      <c r="B52" s="1" t="s">
        <v>0</v>
      </c>
      <c r="C52" s="1" t="s">
        <v>144</v>
      </c>
      <c r="D52" s="1">
        <v>6</v>
      </c>
      <c r="E52" s="1">
        <v>0</v>
      </c>
      <c r="F52" s="1">
        <v>140</v>
      </c>
      <c r="G52" s="1">
        <f>(F52/2)</f>
        <v>70</v>
      </c>
      <c r="H52" s="1">
        <f>F52</f>
        <v>140</v>
      </c>
      <c r="I52" s="6">
        <f t="shared" si="35"/>
        <v>9.9220411055988667</v>
      </c>
      <c r="J52" s="6">
        <f t="shared" si="36"/>
        <v>4.9610205527994333</v>
      </c>
      <c r="K52" s="7">
        <v>14.11</v>
      </c>
      <c r="L52" s="6"/>
      <c r="M52" s="1">
        <v>43</v>
      </c>
      <c r="N52" s="1">
        <v>54</v>
      </c>
      <c r="O52" s="1">
        <v>4</v>
      </c>
      <c r="P52" s="1">
        <v>23</v>
      </c>
      <c r="Q52" s="1">
        <v>33</v>
      </c>
      <c r="R52" s="1">
        <v>410</v>
      </c>
      <c r="S52" s="1">
        <v>1016</v>
      </c>
      <c r="T52" s="1">
        <v>88</v>
      </c>
      <c r="U52" s="1" t="s">
        <v>124</v>
      </c>
      <c r="V52" s="1">
        <v>10</v>
      </c>
      <c r="W52" s="8">
        <f t="shared" si="8"/>
        <v>502.85714285714289</v>
      </c>
      <c r="X52" s="8">
        <f t="shared" si="9"/>
        <v>559.08186285714294</v>
      </c>
      <c r="Y52" s="8">
        <f t="shared" si="10"/>
        <v>530.96950285714297</v>
      </c>
      <c r="Z52" s="9">
        <v>1.018</v>
      </c>
      <c r="AA52" s="1">
        <f t="shared" si="37"/>
        <v>0.31386861313868619</v>
      </c>
      <c r="AB52" s="1">
        <f t="shared" si="38"/>
        <v>67.733333333333334</v>
      </c>
      <c r="AC52" s="1">
        <f t="shared" si="39"/>
        <v>4.5205479452054798</v>
      </c>
      <c r="AD52" s="1">
        <v>3.84</v>
      </c>
      <c r="AE52" s="1">
        <v>92</v>
      </c>
      <c r="AF52" s="1">
        <v>49</v>
      </c>
      <c r="AG52" s="1">
        <v>1720</v>
      </c>
      <c r="AH52" s="1">
        <v>44</v>
      </c>
      <c r="AI52" s="1">
        <v>26</v>
      </c>
      <c r="AJ52" s="1">
        <v>0</v>
      </c>
      <c r="AK52" s="1">
        <v>0.1</v>
      </c>
      <c r="AL52" s="1">
        <v>10.199999999999999</v>
      </c>
      <c r="AM52" s="1">
        <v>85</v>
      </c>
      <c r="AN52" s="1">
        <v>346</v>
      </c>
      <c r="AO52" s="1">
        <v>0.88</v>
      </c>
      <c r="AP52" s="1">
        <v>47</v>
      </c>
      <c r="AQ52" s="1">
        <v>70</v>
      </c>
      <c r="AR52" s="1">
        <v>407</v>
      </c>
      <c r="AS52" s="1">
        <v>7.3</v>
      </c>
      <c r="AT52" s="1">
        <v>5.7</v>
      </c>
      <c r="AU52" s="1">
        <v>24</v>
      </c>
      <c r="AV52" s="1">
        <v>15</v>
      </c>
      <c r="AW52" s="1" t="s">
        <v>124</v>
      </c>
      <c r="AX52" s="1">
        <v>137</v>
      </c>
      <c r="AY52" s="1">
        <v>3.8</v>
      </c>
      <c r="AZ52" s="1">
        <v>99</v>
      </c>
      <c r="BA52" s="1">
        <v>1.9</v>
      </c>
      <c r="BB52" s="1">
        <v>2.1</v>
      </c>
      <c r="BC52" s="6">
        <f t="shared" si="11"/>
        <v>290.84603174603177</v>
      </c>
      <c r="BD52" s="6">
        <f t="shared" si="12"/>
        <v>15.800000000000011</v>
      </c>
      <c r="BE52" s="6">
        <f t="shared" si="13"/>
        <v>17.045454545454547</v>
      </c>
      <c r="BF52" s="7">
        <f>AVERAGE(BH52,BI52)</f>
        <v>-8.0380206510629007E-2</v>
      </c>
      <c r="BG52" s="7">
        <f t="shared" ref="BG52:BG58" si="47">(BF52/(0.6*K52))*100</f>
        <v>-0.94944727747022228</v>
      </c>
      <c r="BH52" s="7">
        <f t="shared" si="45"/>
        <v>2.4626448292611288E-2</v>
      </c>
      <c r="BI52" s="7">
        <f t="shared" si="46"/>
        <v>-0.18538686131386931</v>
      </c>
      <c r="BJ52" s="1">
        <v>9.94</v>
      </c>
      <c r="BK52" s="1">
        <v>7.54</v>
      </c>
      <c r="BL52" s="1">
        <v>13.4</v>
      </c>
      <c r="BM52" s="1">
        <v>39.5</v>
      </c>
      <c r="BN52" s="1">
        <v>702</v>
      </c>
      <c r="BO52" s="1">
        <v>3.07</v>
      </c>
      <c r="BP52" s="1">
        <v>30.9</v>
      </c>
      <c r="BQ52" s="1">
        <v>6.21</v>
      </c>
      <c r="BR52" s="1">
        <v>62.5</v>
      </c>
      <c r="BS52" s="1">
        <v>0.36</v>
      </c>
      <c r="BT52" s="1">
        <v>3.7</v>
      </c>
      <c r="BU52" s="1">
        <v>0.25</v>
      </c>
      <c r="BV52" s="1">
        <v>2.5</v>
      </c>
      <c r="BW52" s="1">
        <v>0.02</v>
      </c>
      <c r="BX52" s="1">
        <v>0.2</v>
      </c>
      <c r="BY52" s="1">
        <v>71.5</v>
      </c>
      <c r="BZ52" s="1">
        <v>0.95</v>
      </c>
      <c r="CA52" s="1" t="s">
        <v>125</v>
      </c>
      <c r="CB52" s="1" t="s">
        <v>125</v>
      </c>
      <c r="CC52" s="1" t="s">
        <v>125</v>
      </c>
      <c r="CD52" s="1" t="s">
        <v>135</v>
      </c>
      <c r="CE52" s="1">
        <v>8.5</v>
      </c>
      <c r="CF52" s="1" t="s">
        <v>125</v>
      </c>
      <c r="CG52" s="1" t="s">
        <v>142</v>
      </c>
      <c r="CH52" s="1" t="s">
        <v>125</v>
      </c>
      <c r="CI52" s="1" t="s">
        <v>137</v>
      </c>
      <c r="CJ52" s="1" t="s">
        <v>133</v>
      </c>
    </row>
    <row r="53" spans="1:88" s="1" customFormat="1" x14ac:dyDescent="0.35">
      <c r="A53" s="1" t="s">
        <v>10</v>
      </c>
      <c r="B53" s="1" t="s">
        <v>0</v>
      </c>
      <c r="C53" s="1" t="s">
        <v>144</v>
      </c>
      <c r="D53" s="1">
        <v>6</v>
      </c>
      <c r="E53" s="1">
        <v>0</v>
      </c>
      <c r="F53" s="1">
        <v>165</v>
      </c>
      <c r="G53" s="1">
        <f t="shared" ref="G53:G58" si="48">(F53/2)</f>
        <v>82.5</v>
      </c>
      <c r="H53" s="1">
        <f t="shared" ref="H53:H58" si="49">F53</f>
        <v>165</v>
      </c>
      <c r="I53" s="6">
        <f t="shared" si="35"/>
        <v>13.189448441247002</v>
      </c>
      <c r="J53" s="6">
        <f t="shared" si="36"/>
        <v>6.5947242206235011</v>
      </c>
      <c r="K53" s="7">
        <v>12.51</v>
      </c>
      <c r="L53" s="6"/>
      <c r="M53" s="1">
        <v>59</v>
      </c>
      <c r="N53" s="1">
        <v>48</v>
      </c>
      <c r="O53" s="1">
        <v>5</v>
      </c>
      <c r="P53" s="1">
        <v>25</v>
      </c>
      <c r="Q53" s="1">
        <v>26</v>
      </c>
      <c r="R53" s="1">
        <v>265</v>
      </c>
      <c r="S53" s="1">
        <v>1061</v>
      </c>
      <c r="T53" s="1">
        <v>67</v>
      </c>
      <c r="U53" s="1" t="s">
        <v>124</v>
      </c>
      <c r="V53" s="1">
        <v>29</v>
      </c>
      <c r="W53" s="8">
        <f t="shared" si="8"/>
        <v>544.92857142857144</v>
      </c>
      <c r="X53" s="8">
        <f t="shared" si="9"/>
        <v>595.53080142857141</v>
      </c>
      <c r="Y53" s="8">
        <f t="shared" si="10"/>
        <v>570.22968642857143</v>
      </c>
      <c r="Z53" s="9">
        <v>1.0189999999999999</v>
      </c>
      <c r="AA53" s="1">
        <f t="shared" si="37"/>
        <v>0.47514227424030919</v>
      </c>
      <c r="AB53" s="1">
        <f t="shared" si="38"/>
        <v>59.384328358208961</v>
      </c>
      <c r="AC53" s="1">
        <f t="shared" si="39"/>
        <v>3.8805970149253728</v>
      </c>
      <c r="AD53" s="1">
        <v>3.82</v>
      </c>
      <c r="AE53" s="1">
        <v>69</v>
      </c>
      <c r="AF53" s="1">
        <v>71</v>
      </c>
      <c r="AG53" s="1">
        <v>1395</v>
      </c>
      <c r="AH53" s="1">
        <v>45</v>
      </c>
      <c r="AI53" s="1">
        <v>26</v>
      </c>
      <c r="AJ53" s="1">
        <v>0</v>
      </c>
      <c r="AK53" s="1">
        <v>0.2</v>
      </c>
      <c r="AL53" s="1">
        <v>9.9</v>
      </c>
      <c r="AM53" s="1">
        <v>72</v>
      </c>
      <c r="AN53" s="1">
        <v>245</v>
      </c>
      <c r="AO53" s="1">
        <v>0.75</v>
      </c>
      <c r="AP53" s="1">
        <v>47</v>
      </c>
      <c r="AQ53" s="1">
        <v>57</v>
      </c>
      <c r="AR53" s="1">
        <v>430</v>
      </c>
      <c r="AS53" s="1">
        <v>7.5</v>
      </c>
      <c r="AT53" s="1">
        <v>5.9</v>
      </c>
      <c r="AU53" s="1">
        <v>29</v>
      </c>
      <c r="AV53" s="1">
        <v>20</v>
      </c>
      <c r="AW53" s="1" t="s">
        <v>124</v>
      </c>
      <c r="AX53" s="1">
        <v>139</v>
      </c>
      <c r="AY53" s="1">
        <v>3.8</v>
      </c>
      <c r="AZ53" s="1">
        <v>101</v>
      </c>
      <c r="BA53" s="1">
        <v>2.1</v>
      </c>
      <c r="BB53" s="1">
        <v>1.8</v>
      </c>
      <c r="BC53" s="6">
        <f t="shared" si="11"/>
        <v>295.90952380952388</v>
      </c>
      <c r="BD53" s="6">
        <f t="shared" si="12"/>
        <v>15.800000000000011</v>
      </c>
      <c r="BE53" s="6">
        <f t="shared" si="13"/>
        <v>26.666666666666668</v>
      </c>
      <c r="BF53" s="7">
        <f t="shared" ref="BF53:BF58" si="50">AVERAGE(BH53,BI53)</f>
        <v>4.7950081266797603E-2</v>
      </c>
      <c r="BG53" s="7">
        <f t="shared" si="47"/>
        <v>0.63882335820407155</v>
      </c>
      <c r="BH53" s="7">
        <f t="shared" si="45"/>
        <v>0.14990016253359487</v>
      </c>
      <c r="BI53" s="7">
        <f t="shared" si="46"/>
        <v>-5.3999999999999659E-2</v>
      </c>
      <c r="BJ53" s="1">
        <v>15.62</v>
      </c>
      <c r="BK53" s="1">
        <v>6.86</v>
      </c>
      <c r="BL53" s="1">
        <v>12.7</v>
      </c>
      <c r="BM53" s="1">
        <v>36.799999999999997</v>
      </c>
      <c r="BN53" s="1">
        <v>849</v>
      </c>
      <c r="BO53" s="1">
        <v>7.19</v>
      </c>
      <c r="BP53" s="1">
        <v>46</v>
      </c>
      <c r="BQ53" s="1">
        <v>7.83</v>
      </c>
      <c r="BR53" s="1">
        <v>50.1</v>
      </c>
      <c r="BS53" s="1">
        <v>0.32</v>
      </c>
      <c r="BT53" s="1">
        <v>2.1</v>
      </c>
      <c r="BU53" s="1">
        <v>0.13</v>
      </c>
      <c r="BV53" s="1">
        <v>0.8</v>
      </c>
      <c r="BW53" s="1">
        <v>0.01</v>
      </c>
      <c r="BX53" s="1">
        <v>0.1</v>
      </c>
      <c r="BY53" s="1">
        <v>32.200000000000003</v>
      </c>
      <c r="BZ53" s="1">
        <v>0.47</v>
      </c>
      <c r="CA53" s="1" t="s">
        <v>125</v>
      </c>
      <c r="CB53" s="1" t="s">
        <v>125</v>
      </c>
      <c r="CC53" s="1" t="s">
        <v>125</v>
      </c>
      <c r="CD53" s="1" t="s">
        <v>128</v>
      </c>
      <c r="CE53" s="1">
        <v>8.5</v>
      </c>
      <c r="CF53" s="1" t="s">
        <v>125</v>
      </c>
      <c r="CG53" s="1" t="s">
        <v>142</v>
      </c>
      <c r="CH53" s="1" t="s">
        <v>125</v>
      </c>
      <c r="CI53" s="1" t="s">
        <v>126</v>
      </c>
      <c r="CJ53" s="1" t="s">
        <v>133</v>
      </c>
    </row>
    <row r="54" spans="1:88" s="1" customFormat="1" x14ac:dyDescent="0.35">
      <c r="A54" s="1" t="s">
        <v>13</v>
      </c>
      <c r="B54" s="1" t="s">
        <v>0</v>
      </c>
      <c r="C54" s="1" t="s">
        <v>144</v>
      </c>
      <c r="D54" s="1">
        <v>6</v>
      </c>
      <c r="E54" s="1">
        <v>0</v>
      </c>
      <c r="F54" s="1">
        <v>113</v>
      </c>
      <c r="G54" s="1">
        <f t="shared" si="48"/>
        <v>56.5</v>
      </c>
      <c r="H54" s="1">
        <f t="shared" si="49"/>
        <v>113</v>
      </c>
      <c r="I54" s="6">
        <f t="shared" si="35"/>
        <v>7.8965758211041228</v>
      </c>
      <c r="J54" s="6">
        <f t="shared" si="36"/>
        <v>3.9482879105520614</v>
      </c>
      <c r="K54" s="7">
        <v>14.31</v>
      </c>
      <c r="L54" s="6"/>
      <c r="M54" s="1">
        <v>49</v>
      </c>
      <c r="N54" s="1">
        <v>90</v>
      </c>
      <c r="O54" s="1">
        <v>3</v>
      </c>
      <c r="P54" s="1">
        <v>9</v>
      </c>
      <c r="Q54" s="1">
        <v>16</v>
      </c>
      <c r="R54" s="1">
        <v>366</v>
      </c>
      <c r="S54" s="1">
        <v>1032</v>
      </c>
      <c r="T54" s="1">
        <v>80</v>
      </c>
      <c r="U54" s="1" t="s">
        <v>124</v>
      </c>
      <c r="V54" s="1">
        <v>11</v>
      </c>
      <c r="W54" s="8">
        <f t="shared" si="8"/>
        <v>556.57142857142867</v>
      </c>
      <c r="X54" s="8">
        <f t="shared" si="9"/>
        <v>572.32662857142861</v>
      </c>
      <c r="Y54" s="8">
        <f t="shared" si="10"/>
        <v>564.4490285714287</v>
      </c>
      <c r="Z54" s="9">
        <v>1.0189999999999999</v>
      </c>
      <c r="AA54" s="1">
        <f t="shared" si="37"/>
        <v>0.3392985611510792</v>
      </c>
      <c r="AB54" s="1">
        <f t="shared" si="38"/>
        <v>62.081249999999997</v>
      </c>
      <c r="AC54" s="1">
        <f t="shared" si="39"/>
        <v>1.8780487804878048</v>
      </c>
      <c r="AD54" s="1">
        <v>4.0599999999999996</v>
      </c>
      <c r="AE54" s="1">
        <v>94</v>
      </c>
      <c r="AF54" s="1">
        <v>35</v>
      </c>
      <c r="AG54" s="1">
        <v>1225</v>
      </c>
      <c r="AH54" s="1">
        <v>30</v>
      </c>
      <c r="AI54" s="1">
        <v>25</v>
      </c>
      <c r="AJ54" s="1">
        <v>0</v>
      </c>
      <c r="AK54" s="1">
        <v>0.1</v>
      </c>
      <c r="AL54" s="1">
        <v>10.3</v>
      </c>
      <c r="AM54" s="1">
        <v>95</v>
      </c>
      <c r="AN54" s="1">
        <v>252</v>
      </c>
      <c r="AO54" s="1">
        <v>0.77</v>
      </c>
      <c r="AP54" s="1">
        <v>53</v>
      </c>
      <c r="AQ54" s="1">
        <v>76</v>
      </c>
      <c r="AR54" s="1">
        <v>429</v>
      </c>
      <c r="AS54" s="1">
        <v>8.1999999999999993</v>
      </c>
      <c r="AT54" s="1">
        <v>5.9</v>
      </c>
      <c r="AU54" s="1">
        <v>30</v>
      </c>
      <c r="AV54" s="1">
        <v>16</v>
      </c>
      <c r="AW54" s="1" t="s">
        <v>124</v>
      </c>
      <c r="AX54" s="1">
        <v>139</v>
      </c>
      <c r="AY54" s="1">
        <v>3.9</v>
      </c>
      <c r="AZ54" s="1">
        <v>100</v>
      </c>
      <c r="BA54" s="1">
        <v>1.8</v>
      </c>
      <c r="BB54" s="1">
        <v>2.2000000000000002</v>
      </c>
      <c r="BC54" s="6">
        <f t="shared" si="11"/>
        <v>295.73650793650796</v>
      </c>
      <c r="BD54" s="6">
        <f t="shared" si="12"/>
        <v>17.900000000000006</v>
      </c>
      <c r="BE54" s="6">
        <f t="shared" si="13"/>
        <v>20.779220779220779</v>
      </c>
      <c r="BF54" s="7">
        <f t="shared" si="50"/>
        <v>5.2387980590978017E-2</v>
      </c>
      <c r="BG54" s="7">
        <f t="shared" si="47"/>
        <v>0.61015584196340578</v>
      </c>
      <c r="BH54" s="7">
        <f t="shared" si="45"/>
        <v>0.16654574535461752</v>
      </c>
      <c r="BI54" s="7">
        <f t="shared" si="46"/>
        <v>-6.176978417266149E-2</v>
      </c>
      <c r="BJ54" s="1">
        <v>11.56</v>
      </c>
      <c r="BK54" s="1">
        <v>6.34</v>
      </c>
      <c r="BL54" s="1">
        <v>13.3</v>
      </c>
      <c r="BM54" s="1">
        <v>34.200000000000003</v>
      </c>
      <c r="BN54" s="1">
        <v>577</v>
      </c>
      <c r="BO54" s="1">
        <v>1.92</v>
      </c>
      <c r="BP54" s="1">
        <v>16.600000000000001</v>
      </c>
      <c r="BQ54" s="1">
        <v>9.14</v>
      </c>
      <c r="BR54" s="1">
        <v>79.099999999999994</v>
      </c>
      <c r="BS54" s="1">
        <v>0.34</v>
      </c>
      <c r="BT54" s="1">
        <v>2.9</v>
      </c>
      <c r="BU54" s="1">
        <v>0.11</v>
      </c>
      <c r="BV54" s="1">
        <v>0.9</v>
      </c>
      <c r="BW54" s="1">
        <v>0.01</v>
      </c>
      <c r="BX54" s="1">
        <v>0.1</v>
      </c>
      <c r="BY54" s="1">
        <v>43.9</v>
      </c>
      <c r="BZ54" s="1">
        <v>0.69</v>
      </c>
      <c r="CA54" s="1" t="s">
        <v>125</v>
      </c>
      <c r="CB54" s="1" t="s">
        <v>125</v>
      </c>
      <c r="CC54" s="1" t="s">
        <v>125</v>
      </c>
      <c r="CD54" s="1" t="s">
        <v>135</v>
      </c>
      <c r="CE54" s="1">
        <v>7.5</v>
      </c>
      <c r="CF54" s="1" t="s">
        <v>125</v>
      </c>
      <c r="CG54" s="1" t="s">
        <v>142</v>
      </c>
      <c r="CH54" s="1" t="s">
        <v>125</v>
      </c>
      <c r="CI54" s="1" t="s">
        <v>137</v>
      </c>
      <c r="CJ54" s="1" t="s">
        <v>133</v>
      </c>
    </row>
    <row r="55" spans="1:88" s="1" customFormat="1" x14ac:dyDescent="0.35">
      <c r="A55" s="1" t="s">
        <v>16</v>
      </c>
      <c r="B55" s="1" t="s">
        <v>0</v>
      </c>
      <c r="C55" s="1" t="s">
        <v>144</v>
      </c>
      <c r="D55" s="1">
        <v>6</v>
      </c>
      <c r="E55" s="1">
        <v>0</v>
      </c>
      <c r="F55" s="1">
        <v>129</v>
      </c>
      <c r="G55" s="1">
        <f t="shared" si="48"/>
        <v>64.5</v>
      </c>
      <c r="H55" s="1">
        <f t="shared" si="49"/>
        <v>129</v>
      </c>
      <c r="I55" s="6">
        <f t="shared" si="35"/>
        <v>9.3478260869565215</v>
      </c>
      <c r="J55" s="6">
        <f t="shared" si="36"/>
        <v>4.6739130434782608</v>
      </c>
      <c r="K55" s="7">
        <v>13.8</v>
      </c>
      <c r="L55" s="6"/>
      <c r="M55" s="1">
        <v>20</v>
      </c>
      <c r="N55" s="1">
        <v>55</v>
      </c>
      <c r="O55" s="1">
        <v>4</v>
      </c>
      <c r="P55" s="1">
        <v>12</v>
      </c>
      <c r="Q55" s="1" t="s">
        <v>124</v>
      </c>
      <c r="R55" s="1">
        <v>201</v>
      </c>
      <c r="S55" s="1">
        <v>526</v>
      </c>
      <c r="T55" s="1">
        <v>44</v>
      </c>
      <c r="U55" s="1" t="s">
        <v>124</v>
      </c>
      <c r="V55" s="1">
        <v>9</v>
      </c>
      <c r="W55" s="8">
        <f t="shared" si="8"/>
        <v>282.85714285714289</v>
      </c>
      <c r="X55" s="8">
        <f t="shared" si="9"/>
        <v>291.20950285714287</v>
      </c>
      <c r="Y55" s="8">
        <f t="shared" si="10"/>
        <v>287.03332285714288</v>
      </c>
      <c r="Z55" s="9">
        <v>1.0109999999999999</v>
      </c>
      <c r="AA55" s="1">
        <f t="shared" si="37"/>
        <v>0.21255722694571616</v>
      </c>
      <c r="AB55" s="1">
        <f t="shared" si="38"/>
        <v>59.77272727272728</v>
      </c>
      <c r="AC55" s="1" t="e">
        <f t="shared" si="39"/>
        <v>#VALUE!</v>
      </c>
      <c r="AD55" s="1">
        <v>4</v>
      </c>
      <c r="AE55" s="1">
        <v>99</v>
      </c>
      <c r="AF55" s="1">
        <v>37</v>
      </c>
      <c r="AG55" s="1">
        <v>940</v>
      </c>
      <c r="AH55" s="1">
        <v>31</v>
      </c>
      <c r="AI55" s="1">
        <v>25</v>
      </c>
      <c r="AJ55" s="1">
        <v>0</v>
      </c>
      <c r="AK55" s="1">
        <v>0.2</v>
      </c>
      <c r="AL55" s="1">
        <v>10</v>
      </c>
      <c r="AM55" s="1">
        <v>105</v>
      </c>
      <c r="AN55" s="1">
        <v>273</v>
      </c>
      <c r="AO55" s="1">
        <v>0.65</v>
      </c>
      <c r="AP55" s="1">
        <v>44</v>
      </c>
      <c r="AQ55" s="1">
        <v>82</v>
      </c>
      <c r="AR55" s="1">
        <v>418</v>
      </c>
      <c r="AS55" s="1">
        <v>8.6</v>
      </c>
      <c r="AT55" s="1">
        <v>6</v>
      </c>
      <c r="AU55" s="1">
        <v>41</v>
      </c>
      <c r="AV55" s="1">
        <v>13</v>
      </c>
      <c r="AW55" s="1" t="s">
        <v>124</v>
      </c>
      <c r="AX55" s="1">
        <v>139</v>
      </c>
      <c r="AY55" s="1">
        <v>4</v>
      </c>
      <c r="AZ55" s="1">
        <v>102</v>
      </c>
      <c r="BA55" s="1">
        <v>2</v>
      </c>
      <c r="BB55" s="1">
        <v>2</v>
      </c>
      <c r="BC55" s="6">
        <f t="shared" si="11"/>
        <v>295.19841269841271</v>
      </c>
      <c r="BD55" s="6">
        <f t="shared" si="12"/>
        <v>16</v>
      </c>
      <c r="BE55" s="6">
        <f t="shared" si="13"/>
        <v>20</v>
      </c>
      <c r="BF55" s="7">
        <f t="shared" si="50"/>
        <v>4.3120787682262116E-2</v>
      </c>
      <c r="BG55" s="7">
        <f t="shared" si="47"/>
        <v>0.52078245993070194</v>
      </c>
      <c r="BH55" s="7">
        <f t="shared" si="45"/>
        <v>0.14580992068826487</v>
      </c>
      <c r="BI55" s="7">
        <f t="shared" si="46"/>
        <v>-5.9568345323740633E-2</v>
      </c>
      <c r="BJ55" s="1">
        <v>13.96</v>
      </c>
      <c r="BK55" s="1">
        <v>6.86</v>
      </c>
      <c r="BL55" s="1">
        <v>13.1</v>
      </c>
      <c r="BM55" s="1">
        <v>38.799999999999997</v>
      </c>
      <c r="BN55" s="1">
        <v>678</v>
      </c>
      <c r="BO55" s="1">
        <v>2.72</v>
      </c>
      <c r="BP55" s="1">
        <v>19.5</v>
      </c>
      <c r="BQ55" s="1">
        <v>10.76</v>
      </c>
      <c r="BR55" s="1">
        <v>77</v>
      </c>
      <c r="BS55" s="1">
        <v>0.32</v>
      </c>
      <c r="BT55" s="1">
        <v>2.2999999999999998</v>
      </c>
      <c r="BU55" s="1">
        <v>0.11</v>
      </c>
      <c r="BV55" s="1">
        <v>0.8</v>
      </c>
      <c r="BW55" s="1">
        <v>0.02</v>
      </c>
      <c r="BX55" s="1">
        <v>0.2</v>
      </c>
      <c r="BY55" s="1">
        <v>37.6</v>
      </c>
      <c r="BZ55" s="1">
        <v>0.55000000000000004</v>
      </c>
      <c r="CA55" s="1" t="s">
        <v>125</v>
      </c>
      <c r="CB55" s="1" t="s">
        <v>125</v>
      </c>
      <c r="CC55" s="1" t="s">
        <v>125</v>
      </c>
      <c r="CD55" s="1" t="s">
        <v>125</v>
      </c>
      <c r="CE55" s="1">
        <v>8.5</v>
      </c>
      <c r="CF55" s="1" t="s">
        <v>125</v>
      </c>
      <c r="CG55" s="1" t="s">
        <v>142</v>
      </c>
      <c r="CH55" s="1" t="s">
        <v>125</v>
      </c>
      <c r="CI55" s="1" t="s">
        <v>126</v>
      </c>
      <c r="CJ55" s="1" t="s">
        <v>133</v>
      </c>
    </row>
    <row r="56" spans="1:88" s="1" customFormat="1" x14ac:dyDescent="0.35">
      <c r="A56" s="1" t="s">
        <v>19</v>
      </c>
      <c r="B56" s="1" t="s">
        <v>1</v>
      </c>
      <c r="C56" s="1" t="s">
        <v>144</v>
      </c>
      <c r="D56" s="1">
        <v>6</v>
      </c>
      <c r="E56" s="1">
        <v>1</v>
      </c>
      <c r="F56" s="1">
        <v>673</v>
      </c>
      <c r="G56" s="1">
        <f t="shared" si="48"/>
        <v>336.5</v>
      </c>
      <c r="H56" s="1">
        <f t="shared" si="49"/>
        <v>673</v>
      </c>
      <c r="I56" s="6">
        <f t="shared" si="35"/>
        <v>40.011890606420927</v>
      </c>
      <c r="J56" s="6">
        <f t="shared" si="36"/>
        <v>20.005945303210463</v>
      </c>
      <c r="K56" s="7">
        <v>16.82</v>
      </c>
      <c r="L56" s="6"/>
      <c r="M56" s="1">
        <v>8</v>
      </c>
      <c r="N56" s="1">
        <v>15</v>
      </c>
      <c r="O56" s="1">
        <v>2</v>
      </c>
      <c r="P56" s="1">
        <v>6</v>
      </c>
      <c r="Q56" s="1">
        <v>13</v>
      </c>
      <c r="R56" s="1">
        <v>76</v>
      </c>
      <c r="S56" s="1">
        <v>201</v>
      </c>
      <c r="T56" s="1">
        <v>9</v>
      </c>
      <c r="U56" s="1" t="s">
        <v>124</v>
      </c>
      <c r="V56" s="1" t="s">
        <v>124</v>
      </c>
      <c r="W56" s="8">
        <f t="shared" si="8"/>
        <v>102.78571428571429</v>
      </c>
      <c r="X56" s="8">
        <f t="shared" si="9"/>
        <v>116.3539242857143</v>
      </c>
      <c r="Y56" s="8">
        <f t="shared" si="10"/>
        <v>109.56981928571429</v>
      </c>
      <c r="Z56" s="9">
        <v>1.004</v>
      </c>
      <c r="AA56" s="1">
        <f t="shared" si="37"/>
        <v>0.31372549019607843</v>
      </c>
      <c r="AB56" s="1">
        <f t="shared" si="38"/>
        <v>76.571428571428569</v>
      </c>
      <c r="AC56" s="1">
        <f t="shared" si="39"/>
        <v>10.505050505050505</v>
      </c>
      <c r="AD56" s="1">
        <v>3.74</v>
      </c>
      <c r="AE56" s="1">
        <v>86</v>
      </c>
      <c r="AF56" s="1">
        <v>169</v>
      </c>
      <c r="AG56" s="1">
        <v>1275</v>
      </c>
      <c r="AH56" s="1">
        <v>389</v>
      </c>
      <c r="AI56" s="1">
        <v>28</v>
      </c>
      <c r="AJ56" s="1">
        <v>0.1</v>
      </c>
      <c r="AK56" s="1">
        <v>0.2</v>
      </c>
      <c r="AL56" s="1">
        <v>10.3</v>
      </c>
      <c r="AM56" s="1">
        <v>97</v>
      </c>
      <c r="AN56" s="1">
        <v>9903</v>
      </c>
      <c r="AO56" s="1">
        <v>0.48</v>
      </c>
      <c r="AP56" s="1">
        <v>46</v>
      </c>
      <c r="AQ56" s="1">
        <v>88</v>
      </c>
      <c r="AR56" s="1">
        <v>2333</v>
      </c>
      <c r="AS56" s="1">
        <v>6.6</v>
      </c>
      <c r="AT56" s="1">
        <v>7.5</v>
      </c>
      <c r="AU56" s="1">
        <v>37</v>
      </c>
      <c r="AV56" s="1">
        <v>14</v>
      </c>
      <c r="AW56" s="1" t="s">
        <v>124</v>
      </c>
      <c r="AX56" s="1">
        <v>136</v>
      </c>
      <c r="AY56" s="1">
        <v>3.7</v>
      </c>
      <c r="AZ56" s="1">
        <v>96</v>
      </c>
      <c r="BA56" s="1">
        <v>3.8</v>
      </c>
      <c r="BB56" s="1">
        <v>1</v>
      </c>
      <c r="BC56" s="6">
        <f t="shared" si="11"/>
        <v>289.28888888888889</v>
      </c>
      <c r="BD56" s="6">
        <f t="shared" si="12"/>
        <v>15.699999999999989</v>
      </c>
      <c r="BE56" s="6">
        <f t="shared" si="13"/>
        <v>29.166666666666668</v>
      </c>
      <c r="BF56" s="7">
        <f t="shared" si="50"/>
        <v>-0.16081551336158886</v>
      </c>
      <c r="BG56" s="7">
        <f t="shared" si="47"/>
        <v>-1.5934949798017128</v>
      </c>
      <c r="BH56" s="7">
        <f t="shared" si="45"/>
        <v>-2.4807497311414069E-2</v>
      </c>
      <c r="BI56" s="7">
        <f t="shared" si="46"/>
        <v>-0.29682352941176365</v>
      </c>
      <c r="BJ56" s="1">
        <v>18.53</v>
      </c>
      <c r="BK56" s="1">
        <v>6.88</v>
      </c>
      <c r="BL56" s="1">
        <v>11.9</v>
      </c>
      <c r="BM56" s="1">
        <v>35.799999999999997</v>
      </c>
      <c r="BN56" s="1">
        <v>946</v>
      </c>
      <c r="BO56" s="1">
        <v>11.75</v>
      </c>
      <c r="BP56" s="1">
        <v>63.4</v>
      </c>
      <c r="BQ56" s="1">
        <v>5.92</v>
      </c>
      <c r="BR56" s="1">
        <v>31.9</v>
      </c>
      <c r="BS56" s="1">
        <v>0.54</v>
      </c>
      <c r="BT56" s="1">
        <v>2.9</v>
      </c>
      <c r="BU56" s="1">
        <v>0.28000000000000003</v>
      </c>
      <c r="BV56" s="1">
        <v>1.5</v>
      </c>
      <c r="BW56" s="1">
        <v>0.02</v>
      </c>
      <c r="BX56" s="1">
        <v>0.1</v>
      </c>
      <c r="BY56" s="1">
        <v>104.3</v>
      </c>
      <c r="BZ56" s="1">
        <v>1.52</v>
      </c>
      <c r="CA56" s="1" t="s">
        <v>125</v>
      </c>
      <c r="CB56" s="1" t="s">
        <v>135</v>
      </c>
      <c r="CC56" s="1" t="s">
        <v>125</v>
      </c>
      <c r="CD56" s="1" t="s">
        <v>131</v>
      </c>
      <c r="CE56" s="1">
        <v>8.5</v>
      </c>
      <c r="CF56" s="1" t="s">
        <v>128</v>
      </c>
      <c r="CG56" s="1" t="s">
        <v>125</v>
      </c>
      <c r="CH56" s="1" t="s">
        <v>125</v>
      </c>
      <c r="CI56" s="1" t="s">
        <v>138</v>
      </c>
      <c r="CJ56" s="1" t="s">
        <v>140</v>
      </c>
    </row>
    <row r="57" spans="1:88" s="1" customFormat="1" x14ac:dyDescent="0.35">
      <c r="A57" s="1" t="s">
        <v>21</v>
      </c>
      <c r="B57" s="1" t="s">
        <v>1</v>
      </c>
      <c r="C57" s="1" t="s">
        <v>144</v>
      </c>
      <c r="D57" s="1">
        <v>6</v>
      </c>
      <c r="E57" s="1">
        <v>1</v>
      </c>
      <c r="F57" s="1">
        <v>213</v>
      </c>
      <c r="G57" s="1">
        <f t="shared" si="48"/>
        <v>106.5</v>
      </c>
      <c r="H57" s="1">
        <f t="shared" si="49"/>
        <v>213</v>
      </c>
      <c r="I57" s="6">
        <f t="shared" si="35"/>
        <v>12.434325744308232</v>
      </c>
      <c r="J57" s="6">
        <f t="shared" si="36"/>
        <v>6.2171628721541161</v>
      </c>
      <c r="K57" s="7">
        <v>17.13</v>
      </c>
      <c r="L57" s="6"/>
      <c r="M57" s="1">
        <v>18</v>
      </c>
      <c r="N57" s="1">
        <v>32</v>
      </c>
      <c r="O57" s="1">
        <v>2</v>
      </c>
      <c r="P57" s="1">
        <v>11</v>
      </c>
      <c r="Q57" s="1">
        <v>28</v>
      </c>
      <c r="R57" s="1">
        <v>128</v>
      </c>
      <c r="S57" s="1">
        <v>381</v>
      </c>
      <c r="T57" s="1">
        <v>26</v>
      </c>
      <c r="U57" s="1" t="s">
        <v>124</v>
      </c>
      <c r="V57" s="1">
        <v>6</v>
      </c>
      <c r="W57" s="8">
        <f t="shared" si="8"/>
        <v>204.07142857142858</v>
      </c>
      <c r="X57" s="8">
        <f t="shared" si="9"/>
        <v>218.67236857142862</v>
      </c>
      <c r="Y57" s="8">
        <f t="shared" si="10"/>
        <v>211.3718985714286</v>
      </c>
      <c r="Z57" s="9">
        <v>1.0069999999999999</v>
      </c>
      <c r="AA57" s="1">
        <f t="shared" si="37"/>
        <v>0.3511705685618729</v>
      </c>
      <c r="AB57" s="1">
        <f t="shared" si="38"/>
        <v>68.384615384615373</v>
      </c>
      <c r="AC57" s="1">
        <f t="shared" si="39"/>
        <v>11.085972850678733</v>
      </c>
      <c r="AD57" s="1">
        <v>3.78</v>
      </c>
      <c r="AE57" s="1">
        <v>168</v>
      </c>
      <c r="AF57" s="1">
        <v>47</v>
      </c>
      <c r="AG57" s="1">
        <v>1204</v>
      </c>
      <c r="AH57" s="1">
        <v>38</v>
      </c>
      <c r="AI57" s="1">
        <v>26</v>
      </c>
      <c r="AJ57" s="1">
        <v>0.1</v>
      </c>
      <c r="AK57" s="1">
        <v>0.2</v>
      </c>
      <c r="AL57" s="1">
        <v>10</v>
      </c>
      <c r="AM57" s="1">
        <v>85</v>
      </c>
      <c r="AN57" s="1">
        <v>287</v>
      </c>
      <c r="AO57" s="1">
        <v>0.7</v>
      </c>
      <c r="AP57" s="1">
        <v>50</v>
      </c>
      <c r="AQ57" s="1">
        <v>77</v>
      </c>
      <c r="AR57" s="1">
        <v>506</v>
      </c>
      <c r="AS57" s="1">
        <v>6.8</v>
      </c>
      <c r="AT57" s="1">
        <v>6.6</v>
      </c>
      <c r="AU57" s="1">
        <v>16</v>
      </c>
      <c r="AV57" s="1">
        <v>15</v>
      </c>
      <c r="AW57" s="1" t="s">
        <v>124</v>
      </c>
      <c r="AX57" s="1">
        <v>138</v>
      </c>
      <c r="AY57" s="1">
        <v>3.7</v>
      </c>
      <c r="AZ57" s="1">
        <v>100</v>
      </c>
      <c r="BA57" s="1">
        <v>2.8</v>
      </c>
      <c r="BB57" s="1">
        <v>1.3</v>
      </c>
      <c r="BC57" s="6">
        <f t="shared" si="11"/>
        <v>293.03492063492058</v>
      </c>
      <c r="BD57" s="6">
        <f t="shared" si="12"/>
        <v>15.699999999999989</v>
      </c>
      <c r="BE57" s="6">
        <f t="shared" si="13"/>
        <v>21.428571428571431</v>
      </c>
      <c r="BF57" s="7">
        <f t="shared" si="50"/>
        <v>-2.1254375098327498E-2</v>
      </c>
      <c r="BG57" s="7">
        <f t="shared" si="47"/>
        <v>-0.20679485404093695</v>
      </c>
      <c r="BH57" s="7">
        <f t="shared" si="45"/>
        <v>0.10644777154247607</v>
      </c>
      <c r="BI57" s="7">
        <f t="shared" si="46"/>
        <v>-0.14895652173913107</v>
      </c>
      <c r="BJ57" s="1">
        <v>18.75</v>
      </c>
      <c r="BK57" s="1">
        <v>7.79</v>
      </c>
      <c r="BL57" s="1">
        <v>13.8</v>
      </c>
      <c r="BM57" s="1">
        <v>40</v>
      </c>
      <c r="BN57" s="1">
        <v>744</v>
      </c>
      <c r="BO57" s="1">
        <v>11.6</v>
      </c>
      <c r="BP57" s="1">
        <v>61.9</v>
      </c>
      <c r="BQ57" s="1">
        <v>6.33</v>
      </c>
      <c r="BR57" s="1">
        <v>33.799999999999997</v>
      </c>
      <c r="BS57" s="1">
        <v>0.6</v>
      </c>
      <c r="BT57" s="1">
        <v>3.2</v>
      </c>
      <c r="BU57" s="1">
        <v>0.14000000000000001</v>
      </c>
      <c r="BV57" s="1">
        <v>0.8</v>
      </c>
      <c r="BW57" s="1">
        <v>0.03</v>
      </c>
      <c r="BX57" s="1">
        <v>0.1</v>
      </c>
      <c r="BY57" s="1">
        <v>87.3</v>
      </c>
      <c r="BZ57" s="1">
        <v>1.1200000000000001</v>
      </c>
      <c r="CA57" s="1" t="s">
        <v>128</v>
      </c>
      <c r="CB57" s="1" t="s">
        <v>135</v>
      </c>
      <c r="CC57" s="1" t="s">
        <v>125</v>
      </c>
      <c r="CD57" s="1" t="s">
        <v>135</v>
      </c>
      <c r="CF57" s="1" t="s">
        <v>135</v>
      </c>
      <c r="CG57" s="1" t="s">
        <v>125</v>
      </c>
      <c r="CH57" s="1" t="s">
        <v>125</v>
      </c>
      <c r="CI57" s="1" t="s">
        <v>138</v>
      </c>
      <c r="CJ57" s="1" t="s">
        <v>140</v>
      </c>
    </row>
    <row r="58" spans="1:88" s="1" customFormat="1" x14ac:dyDescent="0.35">
      <c r="A58" s="1" t="s">
        <v>24</v>
      </c>
      <c r="B58" s="1" t="s">
        <v>1</v>
      </c>
      <c r="C58" s="1" t="s">
        <v>144</v>
      </c>
      <c r="D58" s="1">
        <v>6</v>
      </c>
      <c r="E58" s="1">
        <v>1</v>
      </c>
      <c r="F58" s="1">
        <v>129</v>
      </c>
      <c r="G58" s="1">
        <f t="shared" si="48"/>
        <v>64.5</v>
      </c>
      <c r="H58" s="1">
        <f t="shared" si="49"/>
        <v>129</v>
      </c>
      <c r="I58" s="6">
        <f t="shared" si="35"/>
        <v>6.8690095846645365</v>
      </c>
      <c r="J58" s="6">
        <f t="shared" si="36"/>
        <v>3.4345047923322682</v>
      </c>
      <c r="K58" s="7">
        <v>18.78</v>
      </c>
      <c r="L58" s="6"/>
      <c r="M58" s="1">
        <v>30</v>
      </c>
      <c r="N58" s="1">
        <v>27</v>
      </c>
      <c r="O58" s="1">
        <v>4</v>
      </c>
      <c r="P58" s="1">
        <v>11</v>
      </c>
      <c r="Q58" s="1">
        <v>24</v>
      </c>
      <c r="R58" s="1">
        <v>164</v>
      </c>
      <c r="S58" s="1">
        <v>366</v>
      </c>
      <c r="T58" s="1">
        <v>35</v>
      </c>
      <c r="U58" s="1" t="s">
        <v>124</v>
      </c>
      <c r="V58" s="1">
        <v>6</v>
      </c>
      <c r="W58" s="8">
        <f t="shared" si="8"/>
        <v>217.71428571428572</v>
      </c>
      <c r="X58" s="8">
        <f t="shared" si="9"/>
        <v>245.04343571428572</v>
      </c>
      <c r="Y58" s="8">
        <f t="shared" si="10"/>
        <v>231.37886071428574</v>
      </c>
      <c r="Z58" s="9">
        <v>1.008</v>
      </c>
      <c r="AA58" s="1">
        <f t="shared" si="37"/>
        <v>0.43478260869565216</v>
      </c>
      <c r="AB58" s="1">
        <f t="shared" si="38"/>
        <v>48.8</v>
      </c>
      <c r="AC58" s="1">
        <f t="shared" si="39"/>
        <v>6.9565217391304337</v>
      </c>
      <c r="AD58" s="1">
        <v>3.69</v>
      </c>
      <c r="AE58" s="1">
        <v>151</v>
      </c>
      <c r="AF58" s="1">
        <v>50</v>
      </c>
      <c r="AG58" s="1">
        <v>1292</v>
      </c>
      <c r="AH58" s="1">
        <v>35</v>
      </c>
      <c r="AI58" s="1">
        <v>28</v>
      </c>
      <c r="AJ58" s="1">
        <v>0.1</v>
      </c>
      <c r="AK58" s="1">
        <v>0.2</v>
      </c>
      <c r="AL58" s="1">
        <v>10.3</v>
      </c>
      <c r="AM58" s="1">
        <v>84</v>
      </c>
      <c r="AN58" s="1">
        <v>308</v>
      </c>
      <c r="AO58" s="1">
        <v>0.7</v>
      </c>
      <c r="AP58" s="1">
        <v>51</v>
      </c>
      <c r="AQ58" s="1">
        <v>86</v>
      </c>
      <c r="AR58" s="1">
        <v>463</v>
      </c>
      <c r="AS58" s="1">
        <v>6.9</v>
      </c>
      <c r="AT58" s="1">
        <v>6.2</v>
      </c>
      <c r="AU58" s="1">
        <v>30</v>
      </c>
      <c r="AV58" s="1">
        <v>15</v>
      </c>
      <c r="AW58" s="1" t="s">
        <v>124</v>
      </c>
      <c r="AX58" s="1">
        <v>138</v>
      </c>
      <c r="AY58" s="1">
        <v>4.3</v>
      </c>
      <c r="AZ58" s="1">
        <v>99</v>
      </c>
      <c r="BA58" s="1">
        <v>2.5</v>
      </c>
      <c r="BB58" s="1">
        <v>1.5</v>
      </c>
      <c r="BC58" s="6">
        <f t="shared" si="11"/>
        <v>294.73492063492063</v>
      </c>
      <c r="BD58" s="6">
        <f t="shared" si="12"/>
        <v>15.300000000000011</v>
      </c>
      <c r="BE58" s="6">
        <f t="shared" si="13"/>
        <v>21.428571428571431</v>
      </c>
      <c r="BF58" s="7">
        <f t="shared" si="50"/>
        <v>8.8581151279557152E-3</v>
      </c>
      <c r="BG58" s="7">
        <f t="shared" si="47"/>
        <v>7.8613020304896294E-2</v>
      </c>
      <c r="BH58" s="7">
        <f t="shared" si="45"/>
        <v>0.18102057808199912</v>
      </c>
      <c r="BI58" s="7">
        <f t="shared" si="46"/>
        <v>-0.16330434782608769</v>
      </c>
      <c r="BJ58" s="1">
        <v>14.49</v>
      </c>
      <c r="BK58" s="1">
        <v>6.99</v>
      </c>
      <c r="BL58" s="1">
        <v>12</v>
      </c>
      <c r="BM58" s="1">
        <v>35.5</v>
      </c>
      <c r="BN58" s="1">
        <v>888</v>
      </c>
      <c r="BO58" s="1">
        <v>4.9000000000000004</v>
      </c>
      <c r="BP58" s="1">
        <v>33.799999999999997</v>
      </c>
      <c r="BQ58" s="1">
        <v>8.76</v>
      </c>
      <c r="BR58" s="1">
        <v>60.5</v>
      </c>
      <c r="BS58" s="1">
        <v>0.49</v>
      </c>
      <c r="BT58" s="1">
        <v>3.4</v>
      </c>
      <c r="BU58" s="1">
        <v>0.26</v>
      </c>
      <c r="BV58" s="1">
        <v>1.8</v>
      </c>
      <c r="BW58" s="1">
        <v>0.02</v>
      </c>
      <c r="BX58" s="1">
        <v>0.2</v>
      </c>
      <c r="BY58" s="1">
        <v>83.8</v>
      </c>
      <c r="BZ58" s="1">
        <v>1.2</v>
      </c>
      <c r="CA58" s="1" t="s">
        <v>128</v>
      </c>
      <c r="CB58" s="1" t="s">
        <v>135</v>
      </c>
      <c r="CC58" s="1" t="s">
        <v>125</v>
      </c>
      <c r="CD58" s="1" t="s">
        <v>131</v>
      </c>
      <c r="CF58" s="1" t="s">
        <v>135</v>
      </c>
      <c r="CG58" s="1" t="s">
        <v>125</v>
      </c>
      <c r="CH58" s="1" t="s">
        <v>125</v>
      </c>
      <c r="CI58" s="1" t="s">
        <v>138</v>
      </c>
      <c r="CJ58" s="1" t="s">
        <v>140</v>
      </c>
    </row>
    <row r="59" spans="1:88" x14ac:dyDescent="0.35">
      <c r="A59" t="s">
        <v>6</v>
      </c>
      <c r="B59" t="s">
        <v>0</v>
      </c>
      <c r="C59" t="s">
        <v>145</v>
      </c>
      <c r="D59">
        <v>7</v>
      </c>
      <c r="E59">
        <v>0</v>
      </c>
      <c r="F59">
        <v>104</v>
      </c>
      <c r="G59">
        <f>(F59/1)</f>
        <v>104</v>
      </c>
      <c r="H59">
        <f>SUM(F59,F52)</f>
        <v>244</v>
      </c>
      <c r="I59" s="2">
        <f t="shared" ref="I59:I65" si="51">H59/K73</f>
        <v>16.453135536075521</v>
      </c>
      <c r="J59" s="2">
        <f t="shared" ref="J59:J65" si="52">G59/K73</f>
        <v>7.0128118678354685</v>
      </c>
      <c r="K59" s="3"/>
      <c r="M59">
        <v>20</v>
      </c>
      <c r="N59">
        <v>55</v>
      </c>
      <c r="O59">
        <v>6</v>
      </c>
      <c r="P59">
        <v>24</v>
      </c>
      <c r="Q59">
        <v>17</v>
      </c>
      <c r="R59">
        <v>421</v>
      </c>
      <c r="S59">
        <v>755</v>
      </c>
      <c r="T59">
        <v>76</v>
      </c>
      <c r="U59" t="s">
        <v>124</v>
      </c>
      <c r="V59">
        <v>7</v>
      </c>
      <c r="W59" s="4">
        <f t="shared" si="8"/>
        <v>364.64285714285717</v>
      </c>
      <c r="X59" s="4">
        <f t="shared" si="9"/>
        <v>401.55829714285721</v>
      </c>
      <c r="Y59" s="4">
        <f t="shared" si="10"/>
        <v>383.10057714285722</v>
      </c>
      <c r="Z59" s="5">
        <v>1.014</v>
      </c>
      <c r="AA59">
        <f t="shared" ref="AA59:AA65" si="53">((M59*$AO52)/($AX52*T59))*100</f>
        <v>0.16903572800614677</v>
      </c>
      <c r="AB59">
        <f t="shared" ref="AB59:AB65" si="54">((S59*AO52)/(AV52*T59))*100</f>
        <v>58.280701754385966</v>
      </c>
      <c r="AC59">
        <f t="shared" ref="AC59:AC65" si="55">((Q59*AO52)/(AS52*T59))*100</f>
        <v>2.6964671953857251</v>
      </c>
      <c r="BC59" s="2"/>
      <c r="BD59" s="2"/>
      <c r="BE59" s="2"/>
      <c r="BF59" s="3"/>
      <c r="BG59" s="3"/>
      <c r="BH59" s="3"/>
      <c r="BI59" s="3"/>
      <c r="CA59" t="s">
        <v>125</v>
      </c>
      <c r="CB59" t="s">
        <v>125</v>
      </c>
      <c r="CC59" t="s">
        <v>125</v>
      </c>
      <c r="CD59" t="s">
        <v>135</v>
      </c>
      <c r="CE59">
        <v>8.5</v>
      </c>
      <c r="CF59" t="s">
        <v>125</v>
      </c>
      <c r="CG59" t="s">
        <v>142</v>
      </c>
      <c r="CH59" t="s">
        <v>125</v>
      </c>
      <c r="CI59" t="s">
        <v>137</v>
      </c>
      <c r="CJ59" t="s">
        <v>133</v>
      </c>
    </row>
    <row r="60" spans="1:88" x14ac:dyDescent="0.35">
      <c r="A60" t="s">
        <v>10</v>
      </c>
      <c r="B60" t="s">
        <v>0</v>
      </c>
      <c r="C60" t="s">
        <v>145</v>
      </c>
      <c r="D60">
        <v>7</v>
      </c>
      <c r="E60">
        <v>0</v>
      </c>
      <c r="F60">
        <v>79</v>
      </c>
      <c r="G60">
        <f t="shared" ref="G60:G65" si="56">(F60/1)</f>
        <v>79</v>
      </c>
      <c r="H60">
        <f t="shared" ref="H60:H65" si="57">SUM(F60,F53)</f>
        <v>244</v>
      </c>
      <c r="I60" s="2">
        <f t="shared" si="51"/>
        <v>18.236173393124066</v>
      </c>
      <c r="J60" s="2">
        <f t="shared" si="52"/>
        <v>5.9043348281016437</v>
      </c>
      <c r="K60" s="3"/>
      <c r="M60">
        <v>52</v>
      </c>
      <c r="N60">
        <v>72</v>
      </c>
      <c r="O60">
        <v>4</v>
      </c>
      <c r="P60">
        <v>15</v>
      </c>
      <c r="Q60">
        <v>14</v>
      </c>
      <c r="R60">
        <v>271</v>
      </c>
      <c r="S60">
        <v>745</v>
      </c>
      <c r="T60">
        <v>53</v>
      </c>
      <c r="U60" t="s">
        <v>124</v>
      </c>
      <c r="V60">
        <v>27</v>
      </c>
      <c r="W60" s="4">
        <f t="shared" si="8"/>
        <v>442.07142857142861</v>
      </c>
      <c r="X60" s="4">
        <f t="shared" si="9"/>
        <v>449.80199857142861</v>
      </c>
      <c r="Y60" s="4">
        <f t="shared" si="10"/>
        <v>445.93671357142864</v>
      </c>
      <c r="Z60" s="5">
        <v>1.014</v>
      </c>
      <c r="AA60">
        <f t="shared" si="53"/>
        <v>0.5293878105063119</v>
      </c>
      <c r="AB60">
        <f t="shared" si="54"/>
        <v>52.712264150943398</v>
      </c>
      <c r="AC60">
        <f t="shared" si="55"/>
        <v>2.6415094339622645</v>
      </c>
      <c r="BC60" s="2"/>
      <c r="BD60" s="2"/>
      <c r="BE60" s="2"/>
      <c r="BF60" s="3"/>
      <c r="BG60" s="3"/>
      <c r="BH60" s="3"/>
      <c r="BI60" s="3"/>
      <c r="CA60" t="s">
        <v>125</v>
      </c>
      <c r="CB60" t="s">
        <v>125</v>
      </c>
      <c r="CC60" t="s">
        <v>125</v>
      </c>
      <c r="CD60" t="s">
        <v>135</v>
      </c>
      <c r="CE60">
        <v>8.5</v>
      </c>
      <c r="CF60" t="s">
        <v>125</v>
      </c>
      <c r="CG60" t="s">
        <v>142</v>
      </c>
      <c r="CH60" t="s">
        <v>125</v>
      </c>
      <c r="CI60" t="s">
        <v>137</v>
      </c>
      <c r="CJ60" t="s">
        <v>140</v>
      </c>
    </row>
    <row r="61" spans="1:88" x14ac:dyDescent="0.35">
      <c r="A61" t="s">
        <v>13</v>
      </c>
      <c r="B61" t="s">
        <v>0</v>
      </c>
      <c r="C61" t="s">
        <v>145</v>
      </c>
      <c r="D61">
        <v>7</v>
      </c>
      <c r="E61">
        <v>0</v>
      </c>
      <c r="F61">
        <v>149</v>
      </c>
      <c r="G61">
        <f t="shared" si="56"/>
        <v>149</v>
      </c>
      <c r="H61">
        <f t="shared" si="57"/>
        <v>262</v>
      </c>
      <c r="I61" s="2">
        <f t="shared" si="51"/>
        <v>17.374005305039788</v>
      </c>
      <c r="J61" s="2">
        <f t="shared" si="52"/>
        <v>9.8806366047745353</v>
      </c>
      <c r="K61" s="3"/>
      <c r="M61">
        <v>26</v>
      </c>
      <c r="N61">
        <v>65</v>
      </c>
      <c r="O61">
        <v>3</v>
      </c>
      <c r="P61">
        <v>11</v>
      </c>
      <c r="Q61">
        <v>11</v>
      </c>
      <c r="R61">
        <v>435</v>
      </c>
      <c r="S61">
        <v>693</v>
      </c>
      <c r="T61">
        <v>60</v>
      </c>
      <c r="U61" t="s">
        <v>124</v>
      </c>
      <c r="V61">
        <v>7</v>
      </c>
      <c r="W61" s="4">
        <f t="shared" si="8"/>
        <v>364.5</v>
      </c>
      <c r="X61" s="4">
        <f t="shared" si="9"/>
        <v>379.28640000000001</v>
      </c>
      <c r="Y61" s="4">
        <f t="shared" si="10"/>
        <v>371.89319999999998</v>
      </c>
      <c r="Z61" s="5">
        <v>1.0129999999999999</v>
      </c>
      <c r="AA61">
        <f t="shared" si="53"/>
        <v>0.24004796163069544</v>
      </c>
      <c r="AB61">
        <f t="shared" si="54"/>
        <v>55.584374999999994</v>
      </c>
      <c r="AC61">
        <f t="shared" si="55"/>
        <v>1.7215447154471548</v>
      </c>
      <c r="BC61" s="2"/>
      <c r="BD61" s="2"/>
      <c r="BE61" s="2"/>
      <c r="BF61" s="3"/>
      <c r="BG61" s="3"/>
      <c r="BH61" s="3"/>
      <c r="BI61" s="3"/>
      <c r="CA61" t="s">
        <v>125</v>
      </c>
      <c r="CB61" t="s">
        <v>125</v>
      </c>
      <c r="CC61" t="s">
        <v>125</v>
      </c>
      <c r="CD61" t="s">
        <v>128</v>
      </c>
      <c r="CF61" t="s">
        <v>125</v>
      </c>
      <c r="CG61" t="s">
        <v>142</v>
      </c>
      <c r="CH61" t="s">
        <v>125</v>
      </c>
      <c r="CI61" t="s">
        <v>137</v>
      </c>
      <c r="CJ61" t="s">
        <v>127</v>
      </c>
    </row>
    <row r="62" spans="1:88" x14ac:dyDescent="0.35">
      <c r="A62" t="s">
        <v>16</v>
      </c>
      <c r="B62" t="s">
        <v>0</v>
      </c>
      <c r="C62" t="s">
        <v>145</v>
      </c>
      <c r="D62">
        <v>7</v>
      </c>
      <c r="E62">
        <v>0</v>
      </c>
      <c r="F62">
        <v>46</v>
      </c>
      <c r="G62">
        <f t="shared" si="56"/>
        <v>46</v>
      </c>
      <c r="H62">
        <f t="shared" si="57"/>
        <v>175</v>
      </c>
      <c r="I62" s="2">
        <f t="shared" si="51"/>
        <v>12.052341597796143</v>
      </c>
      <c r="J62" s="2">
        <f t="shared" si="52"/>
        <v>3.1680440771349865</v>
      </c>
      <c r="K62" s="3"/>
      <c r="M62">
        <v>39</v>
      </c>
      <c r="N62">
        <v>51</v>
      </c>
      <c r="O62">
        <v>3</v>
      </c>
      <c r="P62">
        <v>19</v>
      </c>
      <c r="Q62">
        <v>17</v>
      </c>
      <c r="R62">
        <v>284</v>
      </c>
      <c r="S62">
        <v>700</v>
      </c>
      <c r="T62">
        <v>62</v>
      </c>
      <c r="U62" t="s">
        <v>124</v>
      </c>
      <c r="V62">
        <v>9</v>
      </c>
      <c r="W62" s="4">
        <f t="shared" si="8"/>
        <v>379</v>
      </c>
      <c r="X62" s="4">
        <f t="shared" si="9"/>
        <v>411.20877999999999</v>
      </c>
      <c r="Y62" s="4">
        <f t="shared" si="10"/>
        <v>395.10438999999997</v>
      </c>
      <c r="Z62" s="5">
        <v>1.014</v>
      </c>
      <c r="AA62">
        <f t="shared" si="53"/>
        <v>0.29415177535391041</v>
      </c>
      <c r="AB62">
        <f t="shared" si="54"/>
        <v>56.451612903225815</v>
      </c>
      <c r="AC62">
        <f t="shared" si="55"/>
        <v>2.0723930982745693</v>
      </c>
      <c r="BC62" s="2"/>
      <c r="BD62" s="2"/>
      <c r="BE62" s="2"/>
      <c r="BF62" s="3"/>
      <c r="BG62" s="3"/>
      <c r="BH62" s="3"/>
      <c r="BI62" s="3"/>
      <c r="CA62" t="s">
        <v>125</v>
      </c>
      <c r="CB62" t="s">
        <v>125</v>
      </c>
      <c r="CC62" t="s">
        <v>125</v>
      </c>
      <c r="CD62" t="s">
        <v>125</v>
      </c>
      <c r="CE62">
        <v>8.5</v>
      </c>
      <c r="CF62" t="s">
        <v>128</v>
      </c>
      <c r="CG62" t="s">
        <v>142</v>
      </c>
      <c r="CH62" t="s">
        <v>125</v>
      </c>
      <c r="CI62" t="s">
        <v>137</v>
      </c>
      <c r="CJ62" t="s">
        <v>133</v>
      </c>
    </row>
    <row r="63" spans="1:88" x14ac:dyDescent="0.35">
      <c r="A63" t="s">
        <v>19</v>
      </c>
      <c r="B63" t="s">
        <v>1</v>
      </c>
      <c r="C63" t="s">
        <v>145</v>
      </c>
      <c r="D63">
        <v>7</v>
      </c>
      <c r="E63">
        <v>1</v>
      </c>
      <c r="F63">
        <v>189</v>
      </c>
      <c r="G63">
        <f t="shared" si="56"/>
        <v>189</v>
      </c>
      <c r="H63">
        <f t="shared" si="57"/>
        <v>862</v>
      </c>
      <c r="I63" s="2">
        <f t="shared" si="51"/>
        <v>49.483352468427093</v>
      </c>
      <c r="J63" s="2">
        <f t="shared" si="52"/>
        <v>10.849598163030997</v>
      </c>
      <c r="K63" s="3"/>
      <c r="M63">
        <v>11</v>
      </c>
      <c r="N63">
        <v>27</v>
      </c>
      <c r="O63">
        <v>4</v>
      </c>
      <c r="P63">
        <v>10</v>
      </c>
      <c r="Q63">
        <v>23</v>
      </c>
      <c r="R63">
        <v>202</v>
      </c>
      <c r="S63">
        <v>253</v>
      </c>
      <c r="T63">
        <v>18</v>
      </c>
      <c r="U63" t="s">
        <v>124</v>
      </c>
      <c r="V63">
        <v>15</v>
      </c>
      <c r="W63" s="4">
        <f t="shared" si="8"/>
        <v>139.35714285714286</v>
      </c>
      <c r="X63" s="4">
        <f t="shared" si="9"/>
        <v>149.06856285714287</v>
      </c>
      <c r="Y63" s="4">
        <f t="shared" si="10"/>
        <v>144.21285285714288</v>
      </c>
      <c r="Z63" s="5">
        <v>1.0049999999999999</v>
      </c>
      <c r="AA63">
        <f t="shared" si="53"/>
        <v>0.2156862745098039</v>
      </c>
      <c r="AB63">
        <f t="shared" si="54"/>
        <v>48.19047619047619</v>
      </c>
      <c r="AC63">
        <f t="shared" si="55"/>
        <v>9.2929292929292924</v>
      </c>
      <c r="BC63" s="2"/>
      <c r="BD63" s="2"/>
      <c r="BE63" s="2"/>
      <c r="BF63" s="3"/>
      <c r="BG63" s="3"/>
      <c r="BH63" s="3"/>
      <c r="BI63" s="3"/>
      <c r="CA63" t="s">
        <v>125</v>
      </c>
      <c r="CB63" t="s">
        <v>125</v>
      </c>
      <c r="CC63" t="s">
        <v>125</v>
      </c>
      <c r="CD63" t="s">
        <v>131</v>
      </c>
      <c r="CF63" t="s">
        <v>125</v>
      </c>
      <c r="CG63" t="s">
        <v>125</v>
      </c>
      <c r="CH63" t="s">
        <v>125</v>
      </c>
      <c r="CI63" t="s">
        <v>126</v>
      </c>
      <c r="CJ63" t="s">
        <v>140</v>
      </c>
    </row>
    <row r="64" spans="1:88" x14ac:dyDescent="0.35">
      <c r="A64" t="s">
        <v>21</v>
      </c>
      <c r="B64" t="s">
        <v>1</v>
      </c>
      <c r="C64" t="s">
        <v>145</v>
      </c>
      <c r="D64">
        <v>7</v>
      </c>
      <c r="E64">
        <v>1</v>
      </c>
      <c r="F64">
        <v>54</v>
      </c>
      <c r="G64">
        <f t="shared" si="56"/>
        <v>54</v>
      </c>
      <c r="H64">
        <f t="shared" si="57"/>
        <v>267</v>
      </c>
      <c r="I64" s="2">
        <f t="shared" si="51"/>
        <v>14.800443458980045</v>
      </c>
      <c r="J64" s="2">
        <f t="shared" si="52"/>
        <v>2.9933481152993351</v>
      </c>
      <c r="K64" s="3"/>
      <c r="M64">
        <v>51</v>
      </c>
      <c r="N64">
        <v>68</v>
      </c>
      <c r="O64">
        <v>5</v>
      </c>
      <c r="P64">
        <v>21</v>
      </c>
      <c r="Q64" t="s">
        <v>124</v>
      </c>
      <c r="R64">
        <v>299</v>
      </c>
      <c r="S64">
        <v>605</v>
      </c>
      <c r="T64">
        <v>72</v>
      </c>
      <c r="U64" t="s">
        <v>124</v>
      </c>
      <c r="V64">
        <v>16</v>
      </c>
      <c r="W64" s="4">
        <f t="shared" si="8"/>
        <v>386.07142857142856</v>
      </c>
      <c r="X64" s="4">
        <f t="shared" si="9"/>
        <v>407.72210857142858</v>
      </c>
      <c r="Y64" s="4">
        <f t="shared" si="10"/>
        <v>396.89676857142854</v>
      </c>
      <c r="Z64" s="5">
        <v>1.014</v>
      </c>
      <c r="AA64">
        <f t="shared" si="53"/>
        <v>0.35929951690821255</v>
      </c>
      <c r="AB64">
        <f t="shared" si="54"/>
        <v>39.212962962962962</v>
      </c>
      <c r="AC64" t="e">
        <f t="shared" si="55"/>
        <v>#VALUE!</v>
      </c>
      <c r="BC64" s="2"/>
      <c r="BD64" s="2"/>
      <c r="BE64" s="2"/>
      <c r="BF64" s="3"/>
      <c r="BG64" s="3"/>
      <c r="BH64" s="3"/>
      <c r="BI64" s="3"/>
      <c r="CA64" t="s">
        <v>125</v>
      </c>
      <c r="CB64" t="s">
        <v>125</v>
      </c>
      <c r="CC64" t="s">
        <v>125</v>
      </c>
      <c r="CD64" t="s">
        <v>128</v>
      </c>
      <c r="CF64" t="s">
        <v>135</v>
      </c>
      <c r="CG64" t="s">
        <v>125</v>
      </c>
      <c r="CH64" t="s">
        <v>125</v>
      </c>
      <c r="CI64" t="s">
        <v>138</v>
      </c>
      <c r="CJ64" t="s">
        <v>140</v>
      </c>
    </row>
    <row r="65" spans="1:88" x14ac:dyDescent="0.35">
      <c r="A65" t="s">
        <v>24</v>
      </c>
      <c r="B65" t="s">
        <v>1</v>
      </c>
      <c r="C65" t="s">
        <v>145</v>
      </c>
      <c r="D65">
        <v>7</v>
      </c>
      <c r="E65">
        <v>1</v>
      </c>
      <c r="F65">
        <v>154</v>
      </c>
      <c r="G65">
        <f t="shared" si="56"/>
        <v>154</v>
      </c>
      <c r="H65">
        <f t="shared" si="57"/>
        <v>283</v>
      </c>
      <c r="I65" s="2">
        <f t="shared" si="51"/>
        <v>14.527720739219712</v>
      </c>
      <c r="J65" s="2">
        <f t="shared" si="52"/>
        <v>7.9055441478439423</v>
      </c>
      <c r="K65" s="3"/>
      <c r="M65">
        <v>21</v>
      </c>
      <c r="N65">
        <v>46</v>
      </c>
      <c r="O65">
        <v>3</v>
      </c>
      <c r="P65">
        <v>10</v>
      </c>
      <c r="Q65" t="s">
        <v>124</v>
      </c>
      <c r="R65">
        <v>190</v>
      </c>
      <c r="S65">
        <v>369</v>
      </c>
      <c r="T65">
        <v>41</v>
      </c>
      <c r="U65" t="s">
        <v>124</v>
      </c>
      <c r="V65">
        <v>8</v>
      </c>
      <c r="W65" s="4">
        <f t="shared" si="8"/>
        <v>219.78571428571431</v>
      </c>
      <c r="X65" s="4">
        <f t="shared" si="9"/>
        <v>231.21200428571433</v>
      </c>
      <c r="Y65" s="4">
        <f t="shared" si="10"/>
        <v>225.49885928571433</v>
      </c>
      <c r="Z65" s="5">
        <v>1.008</v>
      </c>
      <c r="AA65">
        <f t="shared" si="53"/>
        <v>0.25980911983032873</v>
      </c>
      <c r="AB65">
        <f t="shared" si="54"/>
        <v>42.000000000000007</v>
      </c>
      <c r="AC65" t="e">
        <f t="shared" si="55"/>
        <v>#VALUE!</v>
      </c>
      <c r="BC65" s="2"/>
      <c r="BD65" s="2"/>
      <c r="BE65" s="2"/>
      <c r="BF65" s="3"/>
      <c r="BG65" s="3"/>
      <c r="BH65" s="3"/>
      <c r="BI65" s="3"/>
      <c r="CA65" t="s">
        <v>125</v>
      </c>
      <c r="CB65" t="s">
        <v>125</v>
      </c>
      <c r="CC65" t="s">
        <v>125</v>
      </c>
      <c r="CD65" t="s">
        <v>131</v>
      </c>
      <c r="CF65" t="s">
        <v>125</v>
      </c>
      <c r="CG65" t="s">
        <v>125</v>
      </c>
      <c r="CH65" t="s">
        <v>125</v>
      </c>
      <c r="CI65" t="s">
        <v>137</v>
      </c>
      <c r="CJ65" t="s">
        <v>133</v>
      </c>
    </row>
    <row r="66" spans="1:88" s="1" customFormat="1" x14ac:dyDescent="0.35">
      <c r="A66" s="1" t="s">
        <v>6</v>
      </c>
      <c r="B66" s="1" t="s">
        <v>0</v>
      </c>
      <c r="C66" s="1" t="s">
        <v>146</v>
      </c>
      <c r="D66" s="1">
        <v>8</v>
      </c>
      <c r="E66" s="1">
        <v>0</v>
      </c>
      <c r="F66" s="1">
        <v>170</v>
      </c>
      <c r="G66" s="1">
        <f>(F66/2.5)</f>
        <v>68</v>
      </c>
      <c r="H66" s="1">
        <f>SUM(F66,F59,F52)</f>
        <v>414</v>
      </c>
      <c r="I66" s="6">
        <f t="shared" ref="I66:I72" si="58">H66/K94</f>
        <v>28.551724137931036</v>
      </c>
      <c r="J66" s="6">
        <f t="shared" ref="J66:J72" si="59">G66/K94</f>
        <v>4.6896551724137927</v>
      </c>
      <c r="K66" s="7"/>
      <c r="M66" s="1">
        <v>17</v>
      </c>
      <c r="N66" s="1">
        <v>29</v>
      </c>
      <c r="O66" s="1">
        <v>9</v>
      </c>
      <c r="P66" s="1">
        <v>12</v>
      </c>
      <c r="Q66" s="1" t="s">
        <v>124</v>
      </c>
      <c r="R66" s="1">
        <v>13</v>
      </c>
      <c r="S66" s="1">
        <v>226</v>
      </c>
      <c r="T66" s="1">
        <v>23</v>
      </c>
      <c r="U66" s="1">
        <v>18</v>
      </c>
      <c r="V66" s="1">
        <v>39</v>
      </c>
      <c r="W66" s="8">
        <f t="shared" si="8"/>
        <v>143.71428571428572</v>
      </c>
      <c r="X66" s="8">
        <f t="shared" si="9"/>
        <v>155.15915571428573</v>
      </c>
      <c r="Y66" s="8">
        <f t="shared" si="10"/>
        <v>149.43672071428574</v>
      </c>
      <c r="Z66" s="9">
        <v>1.008</v>
      </c>
      <c r="AA66" s="1">
        <f t="shared" ref="AA66:AA72" si="60">((M66*$AO73)/($AX73*T66))*100</f>
        <v>0.41412272587110699</v>
      </c>
      <c r="AB66" s="1">
        <f t="shared" ref="AB66:AB72" si="61">((S66*AO73)/(AV73*T66))*100</f>
        <v>38.813043478260873</v>
      </c>
      <c r="AC66" s="1" t="e">
        <f t="shared" ref="AC66:AC72" si="62">((Q66*AO73)/(AS73*T66))*100</f>
        <v>#VALUE!</v>
      </c>
      <c r="BC66" s="6"/>
      <c r="BD66" s="6"/>
      <c r="BE66" s="6"/>
      <c r="BF66" s="7"/>
      <c r="BG66" s="7"/>
      <c r="BH66" s="7"/>
      <c r="BI66" s="7"/>
      <c r="CA66" s="1" t="s">
        <v>125</v>
      </c>
      <c r="CB66" s="1" t="s">
        <v>125</v>
      </c>
      <c r="CC66" s="1" t="s">
        <v>125</v>
      </c>
      <c r="CD66" s="1" t="s">
        <v>125</v>
      </c>
      <c r="CE66" s="1">
        <v>7</v>
      </c>
      <c r="CF66" s="1" t="s">
        <v>125</v>
      </c>
      <c r="CG66" s="1" t="s">
        <v>125</v>
      </c>
      <c r="CH66" s="1" t="s">
        <v>125</v>
      </c>
      <c r="CI66" s="1" t="s">
        <v>126</v>
      </c>
      <c r="CJ66" s="1" t="s">
        <v>133</v>
      </c>
    </row>
    <row r="67" spans="1:88" s="1" customFormat="1" x14ac:dyDescent="0.35">
      <c r="A67" s="1" t="s">
        <v>10</v>
      </c>
      <c r="B67" s="1" t="s">
        <v>0</v>
      </c>
      <c r="C67" s="1" t="s">
        <v>146</v>
      </c>
      <c r="D67" s="1">
        <v>8</v>
      </c>
      <c r="E67" s="1">
        <v>0</v>
      </c>
      <c r="F67" s="1">
        <v>254</v>
      </c>
      <c r="G67" s="1">
        <f t="shared" ref="G67:G72" si="63">(F67/2.5)</f>
        <v>101.6</v>
      </c>
      <c r="H67" s="1">
        <f t="shared" ref="H67:H72" si="64">SUM(F67,F60,F53)</f>
        <v>498</v>
      </c>
      <c r="I67" s="6">
        <f t="shared" si="58"/>
        <v>38.307692307692307</v>
      </c>
      <c r="J67" s="6">
        <f t="shared" si="59"/>
        <v>7.8153846153846152</v>
      </c>
      <c r="K67" s="7"/>
      <c r="M67" s="1">
        <v>40</v>
      </c>
      <c r="N67" s="1">
        <v>31</v>
      </c>
      <c r="O67" s="1">
        <v>7</v>
      </c>
      <c r="P67" s="1">
        <v>11</v>
      </c>
      <c r="Q67" s="1">
        <v>12</v>
      </c>
      <c r="R67" s="1">
        <v>33</v>
      </c>
      <c r="S67" s="1">
        <v>308</v>
      </c>
      <c r="T67" s="1">
        <v>22</v>
      </c>
      <c r="U67" s="1" t="s">
        <v>124</v>
      </c>
      <c r="V67" s="1">
        <v>23</v>
      </c>
      <c r="W67" s="8">
        <f t="shared" si="8"/>
        <v>221</v>
      </c>
      <c r="X67" s="8">
        <f t="shared" si="9"/>
        <v>235.00118000000003</v>
      </c>
      <c r="Y67" s="8">
        <f t="shared" si="10"/>
        <v>228.00059000000002</v>
      </c>
      <c r="Z67" s="9">
        <v>1.008</v>
      </c>
      <c r="AA67" s="1">
        <f t="shared" si="60"/>
        <v>0.83116883116883122</v>
      </c>
      <c r="AB67" s="1">
        <f t="shared" si="61"/>
        <v>37.333333333333336</v>
      </c>
      <c r="AC67" s="1">
        <f t="shared" si="62"/>
        <v>5.0592885375494063</v>
      </c>
      <c r="BC67" s="6"/>
      <c r="BD67" s="6"/>
      <c r="BE67" s="6"/>
      <c r="BF67" s="7"/>
      <c r="BG67" s="7"/>
      <c r="BH67" s="7"/>
      <c r="BI67" s="7"/>
      <c r="CA67" s="1" t="s">
        <v>125</v>
      </c>
      <c r="CB67" s="1" t="s">
        <v>125</v>
      </c>
      <c r="CC67" s="1" t="s">
        <v>125</v>
      </c>
      <c r="CD67" s="1" t="s">
        <v>125</v>
      </c>
      <c r="CE67" s="1">
        <v>7</v>
      </c>
      <c r="CF67" s="1" t="s">
        <v>135</v>
      </c>
      <c r="CG67" s="1" t="s">
        <v>125</v>
      </c>
      <c r="CH67" s="1" t="s">
        <v>125</v>
      </c>
      <c r="CI67" s="1" t="s">
        <v>126</v>
      </c>
      <c r="CJ67" s="1" t="s">
        <v>127</v>
      </c>
    </row>
    <row r="68" spans="1:88" s="1" customFormat="1" x14ac:dyDescent="0.35">
      <c r="A68" s="1" t="s">
        <v>13</v>
      </c>
      <c r="B68" s="1" t="s">
        <v>0</v>
      </c>
      <c r="C68" s="1" t="s">
        <v>146</v>
      </c>
      <c r="D68" s="1">
        <v>8</v>
      </c>
      <c r="E68" s="1">
        <v>0</v>
      </c>
      <c r="F68" s="1">
        <v>429</v>
      </c>
      <c r="G68" s="1">
        <f t="shared" si="63"/>
        <v>171.6</v>
      </c>
      <c r="H68" s="1">
        <f t="shared" si="64"/>
        <v>691</v>
      </c>
      <c r="I68" s="6">
        <f t="shared" si="58"/>
        <v>47.426218256691833</v>
      </c>
      <c r="J68" s="6">
        <f t="shared" si="59"/>
        <v>11.777625257378174</v>
      </c>
      <c r="K68" s="7"/>
      <c r="M68" s="1">
        <v>18</v>
      </c>
      <c r="N68" s="1">
        <v>18</v>
      </c>
      <c r="O68" s="1">
        <v>7</v>
      </c>
      <c r="P68" s="1">
        <v>8</v>
      </c>
      <c r="Q68" s="1" t="s">
        <v>124</v>
      </c>
      <c r="R68" s="1">
        <v>92</v>
      </c>
      <c r="S68" s="1">
        <v>143</v>
      </c>
      <c r="T68" s="1">
        <v>14</v>
      </c>
      <c r="U68" s="1" t="s">
        <v>124</v>
      </c>
      <c r="V68" s="1">
        <v>9</v>
      </c>
      <c r="W68" s="8">
        <f t="shared" si="8"/>
        <v>105.07142857142858</v>
      </c>
      <c r="X68" s="8">
        <f t="shared" si="9"/>
        <v>119.15808857142858</v>
      </c>
      <c r="Y68" s="8">
        <f t="shared" si="10"/>
        <v>112.11475857142858</v>
      </c>
      <c r="Z68" s="9">
        <v>1.004</v>
      </c>
      <c r="AA68" s="1">
        <f t="shared" si="60"/>
        <v>0.67907444668008055</v>
      </c>
      <c r="AB68" s="1">
        <f t="shared" si="61"/>
        <v>34.821428571428569</v>
      </c>
      <c r="AC68" s="1" t="e">
        <f t="shared" si="62"/>
        <v>#VALUE!</v>
      </c>
      <c r="BC68" s="6"/>
      <c r="BD68" s="6"/>
      <c r="BE68" s="6"/>
      <c r="BF68" s="7"/>
      <c r="BG68" s="7"/>
      <c r="BH68" s="7"/>
      <c r="BI68" s="7"/>
      <c r="CA68" s="1" t="s">
        <v>125</v>
      </c>
      <c r="CB68" s="1" t="s">
        <v>125</v>
      </c>
      <c r="CC68" s="1" t="s">
        <v>125</v>
      </c>
      <c r="CD68" s="1" t="s">
        <v>125</v>
      </c>
      <c r="CE68" s="1">
        <v>8.5</v>
      </c>
      <c r="CF68" s="1" t="s">
        <v>125</v>
      </c>
      <c r="CG68" s="1" t="s">
        <v>125</v>
      </c>
      <c r="CH68" s="1" t="s">
        <v>125</v>
      </c>
      <c r="CI68" s="1" t="s">
        <v>126</v>
      </c>
      <c r="CJ68" s="1" t="s">
        <v>127</v>
      </c>
    </row>
    <row r="69" spans="1:88" s="1" customFormat="1" x14ac:dyDescent="0.35">
      <c r="A69" s="1" t="s">
        <v>16</v>
      </c>
      <c r="B69" s="1" t="s">
        <v>0</v>
      </c>
      <c r="C69" s="1" t="s">
        <v>146</v>
      </c>
      <c r="D69" s="1">
        <v>8</v>
      </c>
      <c r="E69" s="1">
        <v>0</v>
      </c>
      <c r="F69" s="1">
        <v>337</v>
      </c>
      <c r="G69" s="1">
        <f t="shared" si="63"/>
        <v>134.80000000000001</v>
      </c>
      <c r="H69" s="1">
        <f t="shared" si="64"/>
        <v>512</v>
      </c>
      <c r="I69" s="6">
        <f t="shared" si="58"/>
        <v>36.623748211731041</v>
      </c>
      <c r="J69" s="6">
        <f t="shared" si="59"/>
        <v>9.6423462088698138</v>
      </c>
      <c r="K69" s="7"/>
      <c r="M69" s="1">
        <v>33</v>
      </c>
      <c r="N69" s="1">
        <v>22</v>
      </c>
      <c r="O69" s="1">
        <v>6</v>
      </c>
      <c r="P69" s="1">
        <v>8</v>
      </c>
      <c r="Q69" s="1" t="s">
        <v>124</v>
      </c>
      <c r="R69" s="1">
        <v>13</v>
      </c>
      <c r="S69" s="1">
        <v>173</v>
      </c>
      <c r="T69" s="1">
        <v>16</v>
      </c>
      <c r="U69" s="1" t="s">
        <v>124</v>
      </c>
      <c r="V69" s="1">
        <v>10</v>
      </c>
      <c r="W69" s="8">
        <f t="shared" si="8"/>
        <v>149.78571428571428</v>
      </c>
      <c r="X69" s="8">
        <f t="shared" si="9"/>
        <v>164.14975428571432</v>
      </c>
      <c r="Y69" s="8">
        <f t="shared" si="10"/>
        <v>156.9677342857143</v>
      </c>
      <c r="Z69" s="9">
        <v>1.006</v>
      </c>
      <c r="AA69" s="1">
        <f t="shared" si="60"/>
        <v>0.95862676056338025</v>
      </c>
      <c r="AB69" s="1">
        <f t="shared" si="61"/>
        <v>33.982142857142861</v>
      </c>
      <c r="AC69" s="1" t="e">
        <f t="shared" si="62"/>
        <v>#VALUE!</v>
      </c>
      <c r="BC69" s="6"/>
      <c r="BD69" s="6"/>
      <c r="BE69" s="6"/>
      <c r="BF69" s="7"/>
      <c r="BG69" s="7"/>
      <c r="BH69" s="7"/>
      <c r="BI69" s="7"/>
      <c r="CA69" s="1" t="s">
        <v>125</v>
      </c>
      <c r="CB69" s="1" t="s">
        <v>125</v>
      </c>
      <c r="CC69" s="1" t="s">
        <v>125</v>
      </c>
      <c r="CD69" s="1" t="s">
        <v>128</v>
      </c>
      <c r="CE69" s="1">
        <v>8.5</v>
      </c>
      <c r="CF69" s="1" t="s">
        <v>125</v>
      </c>
      <c r="CG69" s="1" t="s">
        <v>125</v>
      </c>
      <c r="CH69" s="1" t="s">
        <v>125</v>
      </c>
      <c r="CI69" s="1" t="s">
        <v>126</v>
      </c>
      <c r="CJ69" s="1" t="s">
        <v>127</v>
      </c>
    </row>
    <row r="70" spans="1:88" s="1" customFormat="1" x14ac:dyDescent="0.35">
      <c r="A70" s="1" t="s">
        <v>19</v>
      </c>
      <c r="B70" s="1" t="s">
        <v>1</v>
      </c>
      <c r="C70" s="1" t="s">
        <v>146</v>
      </c>
      <c r="D70" s="1">
        <v>8</v>
      </c>
      <c r="E70" s="1">
        <v>1</v>
      </c>
      <c r="F70" s="1">
        <v>329</v>
      </c>
      <c r="G70" s="1">
        <f t="shared" si="63"/>
        <v>131.6</v>
      </c>
      <c r="H70" s="1">
        <f t="shared" si="64"/>
        <v>1191</v>
      </c>
      <c r="I70" s="6">
        <f t="shared" si="58"/>
        <v>68.843930635838149</v>
      </c>
      <c r="J70" s="6">
        <f t="shared" si="59"/>
        <v>7.6069364161849702</v>
      </c>
      <c r="K70" s="7"/>
      <c r="M70" s="1">
        <v>24</v>
      </c>
      <c r="N70" s="1">
        <v>37</v>
      </c>
      <c r="O70" s="1">
        <v>8</v>
      </c>
      <c r="P70" s="1">
        <v>8</v>
      </c>
      <c r="Q70" s="1">
        <v>19</v>
      </c>
      <c r="R70" s="1">
        <v>52</v>
      </c>
      <c r="S70" s="1">
        <v>198</v>
      </c>
      <c r="T70" s="1">
        <v>11</v>
      </c>
      <c r="U70" s="1" t="s">
        <v>124</v>
      </c>
      <c r="V70" s="1">
        <v>34</v>
      </c>
      <c r="W70" s="8">
        <f t="shared" si="8"/>
        <v>155.71428571428572</v>
      </c>
      <c r="X70" s="8">
        <f t="shared" si="9"/>
        <v>150.87487571428574</v>
      </c>
      <c r="Y70" s="8">
        <f t="shared" si="10"/>
        <v>153.29458071428573</v>
      </c>
      <c r="Z70" s="9">
        <v>1.0069999999999999</v>
      </c>
      <c r="AA70" s="1">
        <f t="shared" si="60"/>
        <v>0.70634401569653371</v>
      </c>
      <c r="AB70" s="1">
        <f t="shared" si="61"/>
        <v>35.217391304347828</v>
      </c>
      <c r="AC70" s="1">
        <f t="shared" si="62"/>
        <v>9.9650349650349668</v>
      </c>
      <c r="BC70" s="6"/>
      <c r="BD70" s="6"/>
      <c r="BE70" s="6"/>
      <c r="BF70" s="7"/>
      <c r="BG70" s="7"/>
      <c r="BH70" s="7"/>
      <c r="BI70" s="7"/>
      <c r="CA70" s="1" t="s">
        <v>125</v>
      </c>
      <c r="CB70" s="1" t="s">
        <v>125</v>
      </c>
      <c r="CC70" s="1" t="s">
        <v>125</v>
      </c>
      <c r="CD70" s="1" t="s">
        <v>131</v>
      </c>
      <c r="CE70" s="1">
        <v>7</v>
      </c>
      <c r="CF70" s="1" t="s">
        <v>125</v>
      </c>
      <c r="CG70" s="1" t="s">
        <v>125</v>
      </c>
      <c r="CH70" s="1" t="s">
        <v>125</v>
      </c>
      <c r="CI70" s="1" t="s">
        <v>126</v>
      </c>
      <c r="CJ70" s="1" t="s">
        <v>127</v>
      </c>
    </row>
    <row r="71" spans="1:88" s="1" customFormat="1" x14ac:dyDescent="0.35">
      <c r="A71" s="1" t="s">
        <v>21</v>
      </c>
      <c r="B71" s="1" t="s">
        <v>1</v>
      </c>
      <c r="C71" s="1" t="s">
        <v>146</v>
      </c>
      <c r="D71" s="1">
        <v>8</v>
      </c>
      <c r="E71" s="1">
        <v>1</v>
      </c>
      <c r="F71" s="1">
        <v>404</v>
      </c>
      <c r="G71" s="1">
        <f t="shared" si="63"/>
        <v>161.6</v>
      </c>
      <c r="H71" s="1">
        <f t="shared" si="64"/>
        <v>671</v>
      </c>
      <c r="I71" s="6">
        <f t="shared" si="58"/>
        <v>37.09231619679381</v>
      </c>
      <c r="J71" s="6">
        <f t="shared" si="59"/>
        <v>8.9331122166943064</v>
      </c>
      <c r="K71" s="7"/>
      <c r="M71" s="1">
        <v>26</v>
      </c>
      <c r="N71" s="1">
        <v>21</v>
      </c>
      <c r="O71" s="1">
        <v>6</v>
      </c>
      <c r="P71" s="1">
        <v>7</v>
      </c>
      <c r="Q71" s="1" t="s">
        <v>124</v>
      </c>
      <c r="R71" s="1">
        <v>18</v>
      </c>
      <c r="S71" s="1">
        <v>164</v>
      </c>
      <c r="T71" s="1">
        <v>12</v>
      </c>
      <c r="U71" s="1" t="s">
        <v>124</v>
      </c>
      <c r="V71" s="1">
        <v>13</v>
      </c>
      <c r="W71" s="8">
        <f t="shared" si="8"/>
        <v>131.57142857142858</v>
      </c>
      <c r="X71" s="8">
        <f t="shared" si="9"/>
        <v>142.87570857142862</v>
      </c>
      <c r="Y71" s="8">
        <f t="shared" si="10"/>
        <v>137.22356857142859</v>
      </c>
      <c r="Z71" s="9">
        <v>1.0049999999999999</v>
      </c>
      <c r="AA71" s="1">
        <f t="shared" si="60"/>
        <v>0.93525179856115104</v>
      </c>
      <c r="AB71" s="1">
        <f t="shared" si="61"/>
        <v>37.272727272727266</v>
      </c>
      <c r="AC71" s="1" t="e">
        <f t="shared" si="62"/>
        <v>#VALUE!</v>
      </c>
      <c r="BC71" s="6"/>
      <c r="BD71" s="6"/>
      <c r="BE71" s="6"/>
      <c r="BF71" s="7"/>
      <c r="BG71" s="7"/>
      <c r="BH71" s="7"/>
      <c r="BI71" s="7"/>
      <c r="CA71" s="1" t="s">
        <v>125</v>
      </c>
      <c r="CB71" s="1" t="s">
        <v>125</v>
      </c>
      <c r="CC71" s="1" t="s">
        <v>125</v>
      </c>
      <c r="CD71" s="1" t="s">
        <v>128</v>
      </c>
      <c r="CE71" s="1">
        <v>7.5</v>
      </c>
      <c r="CF71" s="1" t="s">
        <v>125</v>
      </c>
      <c r="CG71" s="1" t="s">
        <v>125</v>
      </c>
      <c r="CH71" s="1" t="s">
        <v>125</v>
      </c>
      <c r="CI71" s="1" t="s">
        <v>126</v>
      </c>
      <c r="CJ71" s="1" t="s">
        <v>127</v>
      </c>
    </row>
    <row r="72" spans="1:88" s="1" customFormat="1" x14ac:dyDescent="0.35">
      <c r="A72" s="1" t="s">
        <v>24</v>
      </c>
      <c r="B72" s="1" t="s">
        <v>1</v>
      </c>
      <c r="C72" s="1" t="s">
        <v>146</v>
      </c>
      <c r="D72" s="1">
        <v>8</v>
      </c>
      <c r="E72" s="1">
        <v>1</v>
      </c>
      <c r="F72" s="1">
        <v>171</v>
      </c>
      <c r="G72" s="1">
        <f t="shared" si="63"/>
        <v>68.400000000000006</v>
      </c>
      <c r="H72" s="1">
        <f t="shared" si="64"/>
        <v>454</v>
      </c>
      <c r="I72" s="6">
        <f t="shared" si="58"/>
        <v>23.535510627268014</v>
      </c>
      <c r="J72" s="6">
        <f t="shared" si="59"/>
        <v>3.5458786936236395</v>
      </c>
      <c r="K72" s="7"/>
      <c r="M72" s="1">
        <v>44</v>
      </c>
      <c r="N72" s="1">
        <v>30</v>
      </c>
      <c r="O72" s="1">
        <v>8</v>
      </c>
      <c r="P72" s="1">
        <v>9</v>
      </c>
      <c r="Q72" s="1">
        <v>11</v>
      </c>
      <c r="R72" s="1">
        <v>35</v>
      </c>
      <c r="S72" s="1">
        <v>182</v>
      </c>
      <c r="T72" s="1">
        <v>19</v>
      </c>
      <c r="U72" s="1" t="s">
        <v>124</v>
      </c>
      <c r="V72" s="1">
        <v>25</v>
      </c>
      <c r="W72" s="8">
        <f t="shared" si="8"/>
        <v>183</v>
      </c>
      <c r="X72" s="8">
        <f t="shared" si="9"/>
        <v>193.27011000000002</v>
      </c>
      <c r="Y72" s="8">
        <f t="shared" si="10"/>
        <v>188.13505500000002</v>
      </c>
      <c r="Z72" s="9">
        <v>1.0069999999999999</v>
      </c>
      <c r="AA72" s="1">
        <f t="shared" si="60"/>
        <v>1.1909774436090226</v>
      </c>
      <c r="AB72" s="1">
        <f t="shared" si="61"/>
        <v>36.29916897506925</v>
      </c>
      <c r="AC72" s="1">
        <f t="shared" si="62"/>
        <v>5.4135338345864659</v>
      </c>
      <c r="BC72" s="6"/>
      <c r="BD72" s="6"/>
      <c r="BE72" s="6"/>
      <c r="BF72" s="7"/>
      <c r="BG72" s="7"/>
      <c r="BH72" s="7"/>
      <c r="BI72" s="7"/>
      <c r="CA72" s="1" t="s">
        <v>125</v>
      </c>
      <c r="CB72" s="1" t="s">
        <v>125</v>
      </c>
      <c r="CC72" s="1" t="s">
        <v>125</v>
      </c>
      <c r="CD72" s="1" t="s">
        <v>135</v>
      </c>
      <c r="CE72" s="1">
        <v>7.5</v>
      </c>
      <c r="CF72" s="1" t="s">
        <v>125</v>
      </c>
      <c r="CG72" s="1" t="s">
        <v>125</v>
      </c>
      <c r="CH72" s="1" t="s">
        <v>125</v>
      </c>
      <c r="CI72" s="1" t="s">
        <v>126</v>
      </c>
      <c r="CJ72" s="1" t="s">
        <v>127</v>
      </c>
    </row>
    <row r="73" spans="1:88" x14ac:dyDescent="0.35">
      <c r="A73" t="s">
        <v>6</v>
      </c>
      <c r="B73" t="s">
        <v>0</v>
      </c>
      <c r="C73" t="s">
        <v>147</v>
      </c>
      <c r="D73">
        <v>9</v>
      </c>
      <c r="E73">
        <v>0</v>
      </c>
      <c r="F73">
        <v>178</v>
      </c>
      <c r="G73">
        <f>(F73/2.5)</f>
        <v>71.2</v>
      </c>
      <c r="H73">
        <f>SUM(F73,F66,F59,F52)</f>
        <v>592</v>
      </c>
      <c r="I73" s="2">
        <f t="shared" ref="I73:I79" si="65">H73/K94</f>
        <v>40.827586206896555</v>
      </c>
      <c r="J73" s="2">
        <f t="shared" ref="J73:J79" si="66">G73/K94</f>
        <v>4.9103448275862069</v>
      </c>
      <c r="K73" s="3">
        <v>14.83</v>
      </c>
      <c r="L73" s="2"/>
      <c r="M73">
        <v>157</v>
      </c>
      <c r="N73">
        <v>81</v>
      </c>
      <c r="O73">
        <v>5</v>
      </c>
      <c r="P73">
        <v>13</v>
      </c>
      <c r="Q73" t="s">
        <v>124</v>
      </c>
      <c r="R73">
        <v>79</v>
      </c>
      <c r="S73">
        <v>485</v>
      </c>
      <c r="T73">
        <v>32</v>
      </c>
      <c r="U73" t="s">
        <v>124</v>
      </c>
      <c r="V73">
        <v>16</v>
      </c>
      <c r="W73" s="4">
        <f t="shared" si="8"/>
        <v>568.21428571428578</v>
      </c>
      <c r="X73" s="4">
        <f t="shared" si="9"/>
        <v>560.15736571428579</v>
      </c>
      <c r="Y73" s="4">
        <f t="shared" si="10"/>
        <v>564.18582571428578</v>
      </c>
      <c r="Z73" s="5">
        <v>1.0149999999999999</v>
      </c>
      <c r="AA73">
        <f t="shared" ref="AA73:AA79" si="67">((M73*AO73)/(AX73*T73))*100</f>
        <v>2.7488918439716312</v>
      </c>
      <c r="AB73">
        <f t="shared" ref="AB73:AB79" si="68">((S73*AO73)/(AV73*T73))*100</f>
        <v>59.867187500000007</v>
      </c>
      <c r="AC73" t="e">
        <f t="shared" ref="AC73:AC79" si="69">((Q73*AO73)/(AS73*T73))*100</f>
        <v>#VALUE!</v>
      </c>
      <c r="AD73">
        <v>3.91</v>
      </c>
      <c r="AE73">
        <v>97</v>
      </c>
      <c r="AF73">
        <v>50</v>
      </c>
      <c r="AG73">
        <v>1807</v>
      </c>
      <c r="AH73">
        <v>63</v>
      </c>
      <c r="AI73">
        <v>27</v>
      </c>
      <c r="AJ73">
        <v>0</v>
      </c>
      <c r="AK73">
        <v>0.1</v>
      </c>
      <c r="AL73">
        <v>10.4</v>
      </c>
      <c r="AM73">
        <v>83</v>
      </c>
      <c r="AN73">
        <v>1133</v>
      </c>
      <c r="AO73">
        <v>0.79</v>
      </c>
      <c r="AP73">
        <v>45</v>
      </c>
      <c r="AQ73">
        <v>70</v>
      </c>
      <c r="AR73">
        <v>453</v>
      </c>
      <c r="AS73">
        <v>8</v>
      </c>
      <c r="AT73">
        <v>5.7</v>
      </c>
      <c r="AU73">
        <v>40</v>
      </c>
      <c r="AV73">
        <v>20</v>
      </c>
      <c r="AW73" t="s">
        <v>124</v>
      </c>
      <c r="AX73">
        <v>141</v>
      </c>
      <c r="AY73">
        <v>4.5999999999999996</v>
      </c>
      <c r="AZ73">
        <v>101</v>
      </c>
      <c r="BA73">
        <v>1.8</v>
      </c>
      <c r="BB73">
        <v>2.2000000000000002</v>
      </c>
      <c r="BC73" s="2">
        <f t="shared" si="11"/>
        <v>302.23174603174607</v>
      </c>
      <c r="BD73" s="2">
        <f t="shared" si="12"/>
        <v>17.599999999999994</v>
      </c>
      <c r="BE73" s="2">
        <f t="shared" si="13"/>
        <v>25.316455696202532</v>
      </c>
      <c r="BF73" s="3">
        <f t="shared" ref="BF73:BF100" si="70">AVERAGE(BH73,BI73)</f>
        <v>0.21161051111164295</v>
      </c>
      <c r="BG73" s="3">
        <f t="shared" ref="BG73:BG79" si="71">(BF73/(0.6*K73))*100</f>
        <v>2.3781806148757356</v>
      </c>
      <c r="BH73" s="3">
        <f t="shared" ref="BH73:BH79" si="72">0.6*K73*(1-(290/BC73))</f>
        <v>0.36011463924456238</v>
      </c>
      <c r="BI73" s="3">
        <f t="shared" ref="BI73:BI79" si="73">0.6*K73*(1-(140/AX73))</f>
        <v>6.3106382978723494E-2</v>
      </c>
      <c r="BJ73">
        <v>11.09</v>
      </c>
      <c r="BK73">
        <v>7.56</v>
      </c>
      <c r="BL73">
        <v>13.3</v>
      </c>
      <c r="BM73">
        <v>39.799999999999997</v>
      </c>
      <c r="BN73">
        <v>639</v>
      </c>
      <c r="BO73">
        <v>3.81</v>
      </c>
      <c r="BP73">
        <v>34.299999999999997</v>
      </c>
      <c r="BQ73">
        <v>6.63</v>
      </c>
      <c r="BR73">
        <v>59.8</v>
      </c>
      <c r="BS73">
        <v>0.21</v>
      </c>
      <c r="BT73">
        <v>1.9</v>
      </c>
      <c r="BU73">
        <v>0.34</v>
      </c>
      <c r="BV73">
        <v>3</v>
      </c>
      <c r="BW73">
        <v>0.02</v>
      </c>
      <c r="BX73">
        <v>0.2</v>
      </c>
      <c r="BY73">
        <v>65.599999999999994</v>
      </c>
      <c r="BZ73">
        <v>0.87</v>
      </c>
      <c r="CA73" t="s">
        <v>125</v>
      </c>
      <c r="CB73" t="s">
        <v>125</v>
      </c>
      <c r="CC73" t="s">
        <v>125</v>
      </c>
      <c r="CD73" t="s">
        <v>135</v>
      </c>
      <c r="CE73">
        <v>7</v>
      </c>
      <c r="CF73" t="s">
        <v>125</v>
      </c>
      <c r="CG73" t="s">
        <v>125</v>
      </c>
      <c r="CH73" t="s">
        <v>125</v>
      </c>
      <c r="CI73" t="s">
        <v>126</v>
      </c>
      <c r="CJ73" t="s">
        <v>127</v>
      </c>
    </row>
    <row r="74" spans="1:88" x14ac:dyDescent="0.35">
      <c r="A74" t="s">
        <v>10</v>
      </c>
      <c r="B74" t="s">
        <v>0</v>
      </c>
      <c r="C74" t="s">
        <v>147</v>
      </c>
      <c r="D74">
        <v>9</v>
      </c>
      <c r="E74">
        <v>0</v>
      </c>
      <c r="F74">
        <v>220</v>
      </c>
      <c r="G74">
        <f t="shared" ref="G74:G79" si="74">(F74/2.5)</f>
        <v>88</v>
      </c>
      <c r="H74">
        <f t="shared" ref="H74:H79" si="75">SUM(F74,F67,F60,F53)</f>
        <v>718</v>
      </c>
      <c r="I74" s="2">
        <f t="shared" si="65"/>
        <v>55.230769230769234</v>
      </c>
      <c r="J74" s="2">
        <f t="shared" si="66"/>
        <v>6.7692307692307692</v>
      </c>
      <c r="K74" s="3">
        <v>13.38</v>
      </c>
      <c r="L74" s="2"/>
      <c r="M74">
        <v>95</v>
      </c>
      <c r="N74">
        <v>88</v>
      </c>
      <c r="O74">
        <v>6</v>
      </c>
      <c r="P74">
        <v>11</v>
      </c>
      <c r="Q74">
        <v>11</v>
      </c>
      <c r="R74">
        <v>84</v>
      </c>
      <c r="S74">
        <v>522</v>
      </c>
      <c r="T74">
        <v>23</v>
      </c>
      <c r="U74" t="s">
        <v>124</v>
      </c>
      <c r="V74">
        <v>14</v>
      </c>
      <c r="W74" s="4">
        <f t="shared" si="8"/>
        <v>464.42857142857144</v>
      </c>
      <c r="X74" s="4">
        <f t="shared" si="9"/>
        <v>435.19344142857148</v>
      </c>
      <c r="Y74" s="4">
        <f t="shared" si="10"/>
        <v>449.81100642857143</v>
      </c>
      <c r="Z74" s="5">
        <v>1.014</v>
      </c>
      <c r="AA74">
        <f t="shared" si="67"/>
        <v>1.8881987577639752</v>
      </c>
      <c r="AB74">
        <f t="shared" si="68"/>
        <v>60.521739130434781</v>
      </c>
      <c r="AC74">
        <f t="shared" si="69"/>
        <v>4.4360428481411462</v>
      </c>
      <c r="AD74">
        <v>3.84</v>
      </c>
      <c r="AE74">
        <v>77</v>
      </c>
      <c r="AF74">
        <v>72</v>
      </c>
      <c r="AG74">
        <v>1439</v>
      </c>
      <c r="AH74">
        <v>49</v>
      </c>
      <c r="AI74">
        <v>29</v>
      </c>
      <c r="AJ74">
        <v>0</v>
      </c>
      <c r="AK74">
        <v>0.2</v>
      </c>
      <c r="AL74">
        <v>10.1</v>
      </c>
      <c r="AM74">
        <v>70</v>
      </c>
      <c r="AN74">
        <v>277</v>
      </c>
      <c r="AO74">
        <v>0.64</v>
      </c>
      <c r="AP74">
        <v>48</v>
      </c>
      <c r="AQ74">
        <v>76</v>
      </c>
      <c r="AR74">
        <v>432</v>
      </c>
      <c r="AS74">
        <v>6.9</v>
      </c>
      <c r="AT74">
        <v>5.8</v>
      </c>
      <c r="AU74">
        <v>46</v>
      </c>
      <c r="AV74">
        <v>24</v>
      </c>
      <c r="AW74" t="s">
        <v>124</v>
      </c>
      <c r="AX74">
        <v>140</v>
      </c>
      <c r="AY74">
        <v>5.0999999999999996</v>
      </c>
      <c r="AZ74">
        <v>101</v>
      </c>
      <c r="BA74">
        <v>2</v>
      </c>
      <c r="BB74">
        <v>2</v>
      </c>
      <c r="BC74" s="2">
        <f t="shared" si="11"/>
        <v>302.99365079365077</v>
      </c>
      <c r="BD74" s="2">
        <f t="shared" si="12"/>
        <v>15.099999999999994</v>
      </c>
      <c r="BE74" s="2">
        <f t="shared" si="13"/>
        <v>37.5</v>
      </c>
      <c r="BF74" s="3">
        <f t="shared" si="70"/>
        <v>0.17213731756126655</v>
      </c>
      <c r="BG74" s="3">
        <f t="shared" si="71"/>
        <v>2.1442117284661997</v>
      </c>
      <c r="BH74" s="3">
        <f t="shared" si="72"/>
        <v>0.34427463512253309</v>
      </c>
      <c r="BI74" s="3">
        <f t="shared" si="73"/>
        <v>0</v>
      </c>
      <c r="BJ74">
        <v>15.08</v>
      </c>
      <c r="BK74">
        <v>5.77</v>
      </c>
      <c r="BL74">
        <v>10.6</v>
      </c>
      <c r="BM74">
        <v>30.6</v>
      </c>
      <c r="BN74">
        <v>759</v>
      </c>
      <c r="BO74">
        <v>6.09</v>
      </c>
      <c r="BP74">
        <v>40.4</v>
      </c>
      <c r="BQ74">
        <v>8.1</v>
      </c>
      <c r="BR74">
        <v>53.7</v>
      </c>
      <c r="BS74">
        <v>0.46</v>
      </c>
      <c r="BT74">
        <v>3.1</v>
      </c>
      <c r="BU74">
        <v>0.2</v>
      </c>
      <c r="BV74">
        <v>1.4</v>
      </c>
      <c r="BW74">
        <v>0.01</v>
      </c>
      <c r="BX74">
        <v>0.1</v>
      </c>
      <c r="BY74">
        <v>13.6</v>
      </c>
      <c r="BZ74">
        <v>0.24</v>
      </c>
      <c r="CA74" t="s">
        <v>125</v>
      </c>
      <c r="CB74" t="s">
        <v>125</v>
      </c>
      <c r="CC74" t="s">
        <v>125</v>
      </c>
      <c r="CD74" t="s">
        <v>135</v>
      </c>
      <c r="CE74">
        <v>7.5</v>
      </c>
      <c r="CF74" t="s">
        <v>135</v>
      </c>
      <c r="CG74" t="s">
        <v>125</v>
      </c>
      <c r="CH74" t="s">
        <v>125</v>
      </c>
      <c r="CI74" t="s">
        <v>126</v>
      </c>
      <c r="CJ74" t="s">
        <v>127</v>
      </c>
    </row>
    <row r="75" spans="1:88" x14ac:dyDescent="0.35">
      <c r="A75" t="s">
        <v>13</v>
      </c>
      <c r="B75" t="s">
        <v>0</v>
      </c>
      <c r="C75" t="s">
        <v>147</v>
      </c>
      <c r="D75">
        <v>9</v>
      </c>
      <c r="E75">
        <v>0</v>
      </c>
      <c r="F75">
        <v>254</v>
      </c>
      <c r="G75">
        <f t="shared" si="74"/>
        <v>101.6</v>
      </c>
      <c r="H75">
        <f t="shared" si="75"/>
        <v>945</v>
      </c>
      <c r="I75" s="2">
        <f t="shared" si="65"/>
        <v>64.859299931365825</v>
      </c>
      <c r="J75" s="2">
        <f t="shared" si="66"/>
        <v>6.9732326698695948</v>
      </c>
      <c r="K75" s="3">
        <v>15.08</v>
      </c>
      <c r="L75" s="2"/>
      <c r="M75">
        <v>143</v>
      </c>
      <c r="N75">
        <v>77</v>
      </c>
      <c r="O75">
        <v>4</v>
      </c>
      <c r="P75">
        <v>8</v>
      </c>
      <c r="Q75" t="s">
        <v>124</v>
      </c>
      <c r="R75">
        <v>95</v>
      </c>
      <c r="S75">
        <v>349</v>
      </c>
      <c r="T75">
        <v>20</v>
      </c>
      <c r="U75" t="s">
        <v>124</v>
      </c>
      <c r="V75">
        <v>7</v>
      </c>
      <c r="W75" s="4">
        <f t="shared" si="8"/>
        <v>487.64285714285717</v>
      </c>
      <c r="X75" s="4">
        <f t="shared" si="9"/>
        <v>469.66165714285717</v>
      </c>
      <c r="Y75" s="4">
        <f t="shared" si="10"/>
        <v>478.65225714285714</v>
      </c>
      <c r="Z75" s="5">
        <v>1.0129999999999999</v>
      </c>
      <c r="AA75">
        <f t="shared" si="67"/>
        <v>3.776408450704225</v>
      </c>
      <c r="AB75">
        <f t="shared" si="68"/>
        <v>59.48863636363636</v>
      </c>
      <c r="AC75" t="e">
        <f t="shared" si="69"/>
        <v>#VALUE!</v>
      </c>
      <c r="AD75">
        <v>4.13</v>
      </c>
      <c r="AE75">
        <v>116</v>
      </c>
      <c r="AF75">
        <v>36</v>
      </c>
      <c r="AG75">
        <v>1190</v>
      </c>
      <c r="AH75">
        <v>37</v>
      </c>
      <c r="AI75">
        <v>30</v>
      </c>
      <c r="AJ75">
        <v>0</v>
      </c>
      <c r="AK75">
        <v>0.1</v>
      </c>
      <c r="AL75">
        <v>10.6</v>
      </c>
      <c r="AM75">
        <v>95</v>
      </c>
      <c r="AN75">
        <v>506</v>
      </c>
      <c r="AO75">
        <v>0.75</v>
      </c>
      <c r="AP75">
        <v>55</v>
      </c>
      <c r="AQ75">
        <v>66</v>
      </c>
      <c r="AR75">
        <v>465</v>
      </c>
      <c r="AS75">
        <v>7.5</v>
      </c>
      <c r="AT75">
        <v>5.99</v>
      </c>
      <c r="AU75">
        <v>36</v>
      </c>
      <c r="AV75">
        <v>22</v>
      </c>
      <c r="AW75" t="s">
        <v>124</v>
      </c>
      <c r="AX75">
        <v>142</v>
      </c>
      <c r="AY75">
        <v>5.2</v>
      </c>
      <c r="AZ75">
        <v>102</v>
      </c>
      <c r="BA75">
        <v>1.8</v>
      </c>
      <c r="BB75">
        <v>2.2999999999999998</v>
      </c>
      <c r="BC75" s="2">
        <f t="shared" si="11"/>
        <v>305.9238095238095</v>
      </c>
      <c r="BD75" s="2">
        <f t="shared" si="12"/>
        <v>15.199999999999989</v>
      </c>
      <c r="BE75" s="2">
        <f t="shared" si="13"/>
        <v>29.333333333333332</v>
      </c>
      <c r="BF75" s="3">
        <f t="shared" si="70"/>
        <v>0.29919953767809465</v>
      </c>
      <c r="BG75" s="3">
        <f t="shared" si="71"/>
        <v>3.3068030247357938</v>
      </c>
      <c r="BH75" s="3">
        <f t="shared" si="72"/>
        <v>0.47096245563787958</v>
      </c>
      <c r="BI75" s="3">
        <f t="shared" si="73"/>
        <v>0.12743661971830969</v>
      </c>
      <c r="BJ75">
        <v>13.49</v>
      </c>
      <c r="BK75">
        <v>6.7</v>
      </c>
      <c r="BL75">
        <v>12.2</v>
      </c>
      <c r="BM75">
        <v>36.1</v>
      </c>
      <c r="BN75">
        <v>620</v>
      </c>
      <c r="BO75">
        <v>5.26</v>
      </c>
      <c r="BP75">
        <v>39</v>
      </c>
      <c r="BQ75">
        <v>7.61</v>
      </c>
      <c r="BR75">
        <v>56.4</v>
      </c>
      <c r="BS75">
        <v>0.4</v>
      </c>
      <c r="BT75">
        <v>3</v>
      </c>
      <c r="BU75">
        <v>0.16</v>
      </c>
      <c r="BV75">
        <v>1.2</v>
      </c>
      <c r="BW75">
        <v>0.01</v>
      </c>
      <c r="BX75">
        <v>0.1</v>
      </c>
      <c r="BY75">
        <v>36.299999999999997</v>
      </c>
      <c r="BZ75">
        <v>0.54</v>
      </c>
      <c r="CA75" t="s">
        <v>125</v>
      </c>
      <c r="CB75" t="s">
        <v>125</v>
      </c>
      <c r="CC75" t="s">
        <v>125</v>
      </c>
      <c r="CD75" t="s">
        <v>128</v>
      </c>
      <c r="CF75" t="s">
        <v>125</v>
      </c>
      <c r="CG75" t="s">
        <v>125</v>
      </c>
      <c r="CH75" t="s">
        <v>125</v>
      </c>
      <c r="CI75" t="s">
        <v>126</v>
      </c>
      <c r="CJ75" t="s">
        <v>127</v>
      </c>
    </row>
    <row r="76" spans="1:88" x14ac:dyDescent="0.35">
      <c r="A76" t="s">
        <v>16</v>
      </c>
      <c r="B76" t="s">
        <v>0</v>
      </c>
      <c r="C76" t="s">
        <v>147</v>
      </c>
      <c r="D76">
        <v>9</v>
      </c>
      <c r="E76">
        <v>0</v>
      </c>
      <c r="F76">
        <v>277</v>
      </c>
      <c r="G76">
        <f t="shared" si="74"/>
        <v>110.8</v>
      </c>
      <c r="H76">
        <f t="shared" si="75"/>
        <v>789</v>
      </c>
      <c r="I76" s="2">
        <f t="shared" si="65"/>
        <v>56.437768240343345</v>
      </c>
      <c r="J76" s="2">
        <f t="shared" si="66"/>
        <v>7.925608011444921</v>
      </c>
      <c r="K76" s="3">
        <v>14.52</v>
      </c>
      <c r="L76" s="2"/>
      <c r="M76">
        <v>149</v>
      </c>
      <c r="N76">
        <v>92</v>
      </c>
      <c r="O76">
        <v>3</v>
      </c>
      <c r="P76">
        <v>6</v>
      </c>
      <c r="Q76" t="s">
        <v>124</v>
      </c>
      <c r="R76">
        <v>33</v>
      </c>
      <c r="S76">
        <v>303</v>
      </c>
      <c r="T76">
        <v>16</v>
      </c>
      <c r="U76" t="s">
        <v>124</v>
      </c>
      <c r="V76">
        <v>11</v>
      </c>
      <c r="W76" s="4">
        <f t="shared" si="8"/>
        <v>498.21428571428572</v>
      </c>
      <c r="X76" s="4">
        <f t="shared" si="9"/>
        <v>462.06832571428578</v>
      </c>
      <c r="Y76" s="4">
        <f t="shared" si="10"/>
        <v>480.14130571428575</v>
      </c>
      <c r="Z76" s="5">
        <v>1.012</v>
      </c>
      <c r="AA76">
        <f t="shared" si="67"/>
        <v>4.328345070422535</v>
      </c>
      <c r="AB76">
        <f t="shared" si="68"/>
        <v>59.517857142857146</v>
      </c>
      <c r="AC76" t="e">
        <f t="shared" si="69"/>
        <v>#VALUE!</v>
      </c>
      <c r="AD76">
        <v>4.12</v>
      </c>
      <c r="AE76">
        <v>113</v>
      </c>
      <c r="AF76">
        <v>37</v>
      </c>
      <c r="AG76">
        <v>1024</v>
      </c>
      <c r="AH76">
        <v>31</v>
      </c>
      <c r="AI76">
        <v>30</v>
      </c>
      <c r="AJ76">
        <v>0</v>
      </c>
      <c r="AK76">
        <v>0.2</v>
      </c>
      <c r="AL76">
        <v>10.3</v>
      </c>
      <c r="AM76">
        <v>103</v>
      </c>
      <c r="AN76">
        <v>316</v>
      </c>
      <c r="AO76">
        <v>0.66</v>
      </c>
      <c r="AP76">
        <v>43</v>
      </c>
      <c r="AQ76">
        <v>81</v>
      </c>
      <c r="AR76">
        <v>427</v>
      </c>
      <c r="AS76">
        <v>8.6</v>
      </c>
      <c r="AT76">
        <v>6.1</v>
      </c>
      <c r="AU76">
        <v>25</v>
      </c>
      <c r="AV76">
        <v>21</v>
      </c>
      <c r="AW76" t="s">
        <v>124</v>
      </c>
      <c r="AX76">
        <v>142</v>
      </c>
      <c r="AY76">
        <v>5.2</v>
      </c>
      <c r="AZ76">
        <v>102</v>
      </c>
      <c r="BA76">
        <v>2</v>
      </c>
      <c r="BB76">
        <v>2.1</v>
      </c>
      <c r="BC76" s="2">
        <f t="shared" si="11"/>
        <v>306.39999999999998</v>
      </c>
      <c r="BD76" s="2">
        <f t="shared" si="12"/>
        <v>15.199999999999989</v>
      </c>
      <c r="BE76" s="2">
        <f t="shared" si="13"/>
        <v>31.818181818181817</v>
      </c>
      <c r="BF76" s="3">
        <f t="shared" si="70"/>
        <v>0.29450615967344473</v>
      </c>
      <c r="BG76" s="3">
        <f t="shared" si="71"/>
        <v>3.3804655609899537</v>
      </c>
      <c r="BH76" s="3">
        <f t="shared" si="72"/>
        <v>0.46630809399477702</v>
      </c>
      <c r="BI76" s="3">
        <f t="shared" si="73"/>
        <v>0.12270422535211251</v>
      </c>
      <c r="BJ76">
        <v>15.63</v>
      </c>
      <c r="BK76">
        <v>6.33</v>
      </c>
      <c r="BL76">
        <v>12.1</v>
      </c>
      <c r="BM76">
        <v>35.799999999999997</v>
      </c>
      <c r="BN76">
        <v>680</v>
      </c>
      <c r="BO76">
        <v>4.1100000000000003</v>
      </c>
      <c r="BP76">
        <v>26.3</v>
      </c>
      <c r="BQ76">
        <v>10.82</v>
      </c>
      <c r="BR76">
        <v>69.2</v>
      </c>
      <c r="BS76">
        <v>0.41</v>
      </c>
      <c r="BT76">
        <v>2.6</v>
      </c>
      <c r="BU76">
        <v>0.23</v>
      </c>
      <c r="BV76">
        <v>1.5</v>
      </c>
      <c r="BW76">
        <v>0.02</v>
      </c>
      <c r="BX76">
        <v>0.1</v>
      </c>
      <c r="BY76">
        <v>42.6</v>
      </c>
      <c r="BZ76">
        <v>0.67</v>
      </c>
      <c r="CA76" t="s">
        <v>125</v>
      </c>
      <c r="CB76" t="s">
        <v>125</v>
      </c>
      <c r="CC76" t="s">
        <v>125</v>
      </c>
      <c r="CD76" t="s">
        <v>125</v>
      </c>
      <c r="CE76">
        <v>7.5</v>
      </c>
      <c r="CF76" t="s">
        <v>125</v>
      </c>
      <c r="CG76" t="s">
        <v>125</v>
      </c>
      <c r="CH76" t="s">
        <v>125</v>
      </c>
      <c r="CI76" t="s">
        <v>126</v>
      </c>
      <c r="CJ76" t="s">
        <v>127</v>
      </c>
    </row>
    <row r="77" spans="1:88" x14ac:dyDescent="0.35">
      <c r="A77" t="s">
        <v>19</v>
      </c>
      <c r="B77" t="s">
        <v>1</v>
      </c>
      <c r="C77" t="s">
        <v>147</v>
      </c>
      <c r="D77">
        <v>9</v>
      </c>
      <c r="E77">
        <v>1</v>
      </c>
      <c r="F77">
        <v>604</v>
      </c>
      <c r="G77">
        <f t="shared" si="74"/>
        <v>241.6</v>
      </c>
      <c r="H77">
        <f t="shared" si="75"/>
        <v>1795</v>
      </c>
      <c r="I77" s="2">
        <f t="shared" si="65"/>
        <v>103.757225433526</v>
      </c>
      <c r="J77" s="2">
        <f t="shared" si="66"/>
        <v>13.965317919075144</v>
      </c>
      <c r="K77" s="3">
        <v>17.420000000000002</v>
      </c>
      <c r="L77" s="2"/>
      <c r="M77">
        <v>23</v>
      </c>
      <c r="N77">
        <v>31</v>
      </c>
      <c r="O77">
        <v>7</v>
      </c>
      <c r="P77">
        <v>6</v>
      </c>
      <c r="Q77" t="s">
        <v>124</v>
      </c>
      <c r="R77">
        <v>74</v>
      </c>
      <c r="S77">
        <v>148</v>
      </c>
      <c r="T77">
        <v>6</v>
      </c>
      <c r="U77" t="s">
        <v>124</v>
      </c>
      <c r="V77">
        <v>10</v>
      </c>
      <c r="W77" s="4">
        <f t="shared" si="8"/>
        <v>129.85714285714286</v>
      </c>
      <c r="X77" s="4">
        <f t="shared" si="9"/>
        <v>126.05928285714286</v>
      </c>
      <c r="Y77" s="4">
        <f t="shared" si="10"/>
        <v>127.95821285714285</v>
      </c>
      <c r="Z77" s="5">
        <v>1.0049999999999999</v>
      </c>
      <c r="AA77">
        <f t="shared" si="67"/>
        <v>1.2410071942446044</v>
      </c>
      <c r="AB77">
        <f t="shared" si="68"/>
        <v>48.260869565217398</v>
      </c>
      <c r="AC77" t="e">
        <f t="shared" si="69"/>
        <v>#VALUE!</v>
      </c>
      <c r="AD77">
        <v>3.58</v>
      </c>
      <c r="AE77">
        <v>90</v>
      </c>
      <c r="AF77">
        <v>202</v>
      </c>
      <c r="AG77">
        <v>1184</v>
      </c>
      <c r="AH77">
        <v>776</v>
      </c>
      <c r="AI77">
        <v>28</v>
      </c>
      <c r="AJ77">
        <v>0.1</v>
      </c>
      <c r="AK77">
        <v>0.1</v>
      </c>
      <c r="AL77">
        <v>9.9</v>
      </c>
      <c r="AM77">
        <v>93</v>
      </c>
      <c r="AN77">
        <v>33634</v>
      </c>
      <c r="AO77">
        <v>0.45</v>
      </c>
      <c r="AP77">
        <v>43</v>
      </c>
      <c r="AQ77">
        <v>77</v>
      </c>
      <c r="AR77">
        <v>3146</v>
      </c>
      <c r="AS77">
        <v>7.8</v>
      </c>
      <c r="AT77">
        <v>7.1</v>
      </c>
      <c r="AU77">
        <v>44</v>
      </c>
      <c r="AV77">
        <v>23</v>
      </c>
      <c r="AW77" t="s">
        <v>124</v>
      </c>
      <c r="AX77">
        <v>139</v>
      </c>
      <c r="AY77">
        <v>4.5999999999999996</v>
      </c>
      <c r="AZ77">
        <v>101</v>
      </c>
      <c r="BA77">
        <v>3.5</v>
      </c>
      <c r="BB77">
        <v>1</v>
      </c>
      <c r="BC77" s="2">
        <f t="shared" si="11"/>
        <v>299.69206349206348</v>
      </c>
      <c r="BD77" s="2">
        <f t="shared" si="12"/>
        <v>14.599999999999994</v>
      </c>
      <c r="BE77" s="2">
        <f t="shared" si="13"/>
        <v>51.111111111111107</v>
      </c>
      <c r="BF77" s="3">
        <f t="shared" si="70"/>
        <v>0.13141210409954493</v>
      </c>
      <c r="BG77" s="3">
        <f t="shared" si="71"/>
        <v>1.257291466700583</v>
      </c>
      <c r="BH77" s="3">
        <f t="shared" si="72"/>
        <v>0.33801845280340592</v>
      </c>
      <c r="BI77" s="3">
        <f t="shared" si="73"/>
        <v>-7.5194244604316077E-2</v>
      </c>
      <c r="BJ77">
        <v>22.35</v>
      </c>
      <c r="BK77">
        <v>5.88</v>
      </c>
      <c r="BL77">
        <v>10.4</v>
      </c>
      <c r="BM77">
        <v>30.5</v>
      </c>
      <c r="BN77">
        <v>948</v>
      </c>
      <c r="BO77">
        <v>14.65</v>
      </c>
      <c r="BP77">
        <v>65.5</v>
      </c>
      <c r="BQ77">
        <v>6.8</v>
      </c>
      <c r="BR77">
        <v>30.4</v>
      </c>
      <c r="BS77">
        <v>0.28000000000000003</v>
      </c>
      <c r="BT77">
        <v>1.2</v>
      </c>
      <c r="BU77">
        <v>0.44</v>
      </c>
      <c r="BV77">
        <v>2</v>
      </c>
      <c r="BW77">
        <v>0.02</v>
      </c>
      <c r="BX77">
        <v>0.1</v>
      </c>
      <c r="BY77">
        <v>86.7</v>
      </c>
      <c r="BZ77">
        <v>1.47</v>
      </c>
      <c r="CA77" t="s">
        <v>125</v>
      </c>
      <c r="CB77" t="s">
        <v>125</v>
      </c>
      <c r="CC77" t="s">
        <v>125</v>
      </c>
      <c r="CD77" t="s">
        <v>143</v>
      </c>
      <c r="CE77">
        <v>7.5</v>
      </c>
      <c r="CF77" t="s">
        <v>125</v>
      </c>
      <c r="CG77" t="s">
        <v>125</v>
      </c>
      <c r="CH77" t="s">
        <v>125</v>
      </c>
      <c r="CI77" t="s">
        <v>126</v>
      </c>
      <c r="CJ77" t="s">
        <v>133</v>
      </c>
    </row>
    <row r="78" spans="1:88" x14ac:dyDescent="0.35">
      <c r="A78" t="s">
        <v>21</v>
      </c>
      <c r="B78" t="s">
        <v>1</v>
      </c>
      <c r="C78" t="s">
        <v>147</v>
      </c>
      <c r="D78">
        <v>9</v>
      </c>
      <c r="E78">
        <v>1</v>
      </c>
      <c r="F78">
        <v>954</v>
      </c>
      <c r="G78">
        <f t="shared" si="74"/>
        <v>381.6</v>
      </c>
      <c r="H78">
        <f t="shared" si="75"/>
        <v>1625</v>
      </c>
      <c r="I78" s="2">
        <f t="shared" si="65"/>
        <v>89.828634604754015</v>
      </c>
      <c r="J78" s="2">
        <f t="shared" si="66"/>
        <v>21.094527363184081</v>
      </c>
      <c r="K78" s="3">
        <v>18.04</v>
      </c>
      <c r="L78" s="2"/>
      <c r="M78">
        <v>30</v>
      </c>
      <c r="N78">
        <v>26</v>
      </c>
      <c r="O78">
        <v>6</v>
      </c>
      <c r="P78">
        <v>5</v>
      </c>
      <c r="Q78" t="s">
        <v>124</v>
      </c>
      <c r="R78">
        <v>27</v>
      </c>
      <c r="S78">
        <v>113</v>
      </c>
      <c r="T78">
        <v>6</v>
      </c>
      <c r="U78" t="s">
        <v>124</v>
      </c>
      <c r="V78">
        <v>12</v>
      </c>
      <c r="W78" s="4">
        <f t="shared" si="8"/>
        <v>126.35714285714286</v>
      </c>
      <c r="X78" s="4">
        <f t="shared" si="9"/>
        <v>127.66428285714287</v>
      </c>
      <c r="Y78" s="4">
        <f t="shared" si="10"/>
        <v>127.01071285714286</v>
      </c>
      <c r="Z78" s="5">
        <v>1.004</v>
      </c>
      <c r="AA78">
        <f t="shared" si="67"/>
        <v>2.1582733812949639</v>
      </c>
      <c r="AB78">
        <f t="shared" si="68"/>
        <v>51.363636363636367</v>
      </c>
      <c r="AC78" t="e">
        <f t="shared" si="69"/>
        <v>#VALUE!</v>
      </c>
      <c r="AD78">
        <v>3.66</v>
      </c>
      <c r="AE78">
        <v>172</v>
      </c>
      <c r="AF78">
        <v>47</v>
      </c>
      <c r="AG78">
        <v>1140</v>
      </c>
      <c r="AH78">
        <v>64</v>
      </c>
      <c r="AI78">
        <v>26</v>
      </c>
      <c r="AJ78">
        <v>0</v>
      </c>
      <c r="AK78">
        <v>0.1</v>
      </c>
      <c r="AL78">
        <v>9.6</v>
      </c>
      <c r="AM78">
        <v>81</v>
      </c>
      <c r="AN78">
        <v>1632</v>
      </c>
      <c r="AO78">
        <v>0.6</v>
      </c>
      <c r="AP78">
        <v>47</v>
      </c>
      <c r="AQ78">
        <v>79</v>
      </c>
      <c r="AR78">
        <v>556</v>
      </c>
      <c r="AS78">
        <v>7.9</v>
      </c>
      <c r="AT78">
        <v>6.4</v>
      </c>
      <c r="AU78">
        <v>30</v>
      </c>
      <c r="AV78">
        <v>22</v>
      </c>
      <c r="AW78" t="s">
        <v>124</v>
      </c>
      <c r="AX78">
        <v>139</v>
      </c>
      <c r="AY78">
        <v>4.7</v>
      </c>
      <c r="AZ78">
        <v>101</v>
      </c>
      <c r="BA78">
        <v>2.7</v>
      </c>
      <c r="BB78">
        <v>1.3</v>
      </c>
      <c r="BC78" s="2">
        <f t="shared" si="11"/>
        <v>299.64603174603172</v>
      </c>
      <c r="BD78" s="2">
        <f t="shared" si="12"/>
        <v>16.699999999999989</v>
      </c>
      <c r="BE78" s="2">
        <f t="shared" si="13"/>
        <v>36.666666666666671</v>
      </c>
      <c r="BF78" s="3">
        <f t="shared" si="70"/>
        <v>0.13528472203299668</v>
      </c>
      <c r="BG78" s="3">
        <f t="shared" si="71"/>
        <v>1.2498588510069908</v>
      </c>
      <c r="BH78" s="3">
        <f t="shared" si="72"/>
        <v>0.3484399476631152</v>
      </c>
      <c r="BI78" s="3">
        <f t="shared" si="73"/>
        <v>-7.7870503597121818E-2</v>
      </c>
      <c r="BJ78">
        <v>23</v>
      </c>
      <c r="BK78">
        <v>6.57</v>
      </c>
      <c r="BL78">
        <v>11.8</v>
      </c>
      <c r="BM78">
        <v>33.700000000000003</v>
      </c>
      <c r="BN78">
        <v>733</v>
      </c>
      <c r="BO78">
        <v>15.02</v>
      </c>
      <c r="BP78">
        <v>65.3</v>
      </c>
      <c r="BQ78">
        <v>7.09</v>
      </c>
      <c r="BR78">
        <v>30.8</v>
      </c>
      <c r="BS78">
        <v>0.35</v>
      </c>
      <c r="BT78">
        <v>1.5</v>
      </c>
      <c r="BU78">
        <v>0.24</v>
      </c>
      <c r="BV78">
        <v>1</v>
      </c>
      <c r="BW78">
        <v>0.02</v>
      </c>
      <c r="BX78">
        <v>0.1</v>
      </c>
      <c r="BY78">
        <v>61.2</v>
      </c>
      <c r="BZ78">
        <v>0.93</v>
      </c>
      <c r="CA78" t="s">
        <v>125</v>
      </c>
      <c r="CB78" t="s">
        <v>125</v>
      </c>
      <c r="CC78" t="s">
        <v>125</v>
      </c>
      <c r="CD78" t="s">
        <v>128</v>
      </c>
      <c r="CE78">
        <v>8.5</v>
      </c>
      <c r="CF78" t="s">
        <v>125</v>
      </c>
      <c r="CG78" t="s">
        <v>125</v>
      </c>
      <c r="CH78" t="s">
        <v>125</v>
      </c>
      <c r="CI78" t="s">
        <v>126</v>
      </c>
      <c r="CJ78" t="s">
        <v>127</v>
      </c>
    </row>
    <row r="79" spans="1:88" x14ac:dyDescent="0.35">
      <c r="A79" t="s">
        <v>24</v>
      </c>
      <c r="B79" t="s">
        <v>1</v>
      </c>
      <c r="C79" t="s">
        <v>147</v>
      </c>
      <c r="D79">
        <v>9</v>
      </c>
      <c r="E79">
        <v>1</v>
      </c>
      <c r="F79">
        <v>424</v>
      </c>
      <c r="G79">
        <f t="shared" si="74"/>
        <v>169.6</v>
      </c>
      <c r="H79">
        <f t="shared" si="75"/>
        <v>878</v>
      </c>
      <c r="I79" s="2">
        <f t="shared" si="65"/>
        <v>45.515811301192329</v>
      </c>
      <c r="J79" s="2">
        <f t="shared" si="66"/>
        <v>8.7921202695697254</v>
      </c>
      <c r="K79" s="3">
        <v>19.48</v>
      </c>
      <c r="L79" s="2"/>
      <c r="M79">
        <v>64</v>
      </c>
      <c r="N79">
        <v>36</v>
      </c>
      <c r="O79">
        <v>6</v>
      </c>
      <c r="P79">
        <v>6</v>
      </c>
      <c r="Q79" t="s">
        <v>124</v>
      </c>
      <c r="R79">
        <v>40</v>
      </c>
      <c r="S79">
        <v>160</v>
      </c>
      <c r="T79">
        <v>11</v>
      </c>
      <c r="U79" t="s">
        <v>124</v>
      </c>
      <c r="V79">
        <v>16</v>
      </c>
      <c r="W79" s="4">
        <f t="shared" si="8"/>
        <v>221.14285714285714</v>
      </c>
      <c r="X79" s="4">
        <f t="shared" si="9"/>
        <v>221.95344714285713</v>
      </c>
      <c r="Y79" s="4">
        <f t="shared" si="10"/>
        <v>221.54815214285713</v>
      </c>
      <c r="Z79" s="5">
        <v>1.0069999999999999</v>
      </c>
      <c r="AA79">
        <f t="shared" si="67"/>
        <v>2.9922077922077919</v>
      </c>
      <c r="AB79">
        <f t="shared" si="68"/>
        <v>55.119617224880379</v>
      </c>
      <c r="AC79" t="e">
        <f t="shared" si="69"/>
        <v>#VALUE!</v>
      </c>
      <c r="AD79">
        <v>3.66</v>
      </c>
      <c r="AE79">
        <v>167</v>
      </c>
      <c r="AF79">
        <v>48</v>
      </c>
      <c r="AG79">
        <v>1324</v>
      </c>
      <c r="AH79">
        <v>40</v>
      </c>
      <c r="AI79">
        <v>28</v>
      </c>
      <c r="AJ79">
        <v>0</v>
      </c>
      <c r="AK79">
        <v>0.1</v>
      </c>
      <c r="AL79">
        <v>9.9</v>
      </c>
      <c r="AM79">
        <v>83</v>
      </c>
      <c r="AN79">
        <v>520</v>
      </c>
      <c r="AO79">
        <v>0.72</v>
      </c>
      <c r="AP79">
        <v>48</v>
      </c>
      <c r="AQ79">
        <v>87</v>
      </c>
      <c r="AR79">
        <v>481</v>
      </c>
      <c r="AS79">
        <v>7.7</v>
      </c>
      <c r="AT79">
        <v>6.2</v>
      </c>
      <c r="AU79">
        <v>32</v>
      </c>
      <c r="AV79">
        <v>19</v>
      </c>
      <c r="AW79" t="s">
        <v>124</v>
      </c>
      <c r="AX79">
        <v>140</v>
      </c>
      <c r="AY79">
        <v>5.3</v>
      </c>
      <c r="AZ79">
        <v>103</v>
      </c>
      <c r="BA79">
        <v>2.5</v>
      </c>
      <c r="BB79">
        <v>1.4</v>
      </c>
      <c r="BC79" s="2">
        <f t="shared" si="11"/>
        <v>302.21904761904761</v>
      </c>
      <c r="BD79" s="2">
        <f t="shared" si="12"/>
        <v>14.300000000000011</v>
      </c>
      <c r="BE79" s="2">
        <f t="shared" si="13"/>
        <v>26.388888888888889</v>
      </c>
      <c r="BF79" s="3">
        <f t="shared" si="70"/>
        <v>0.2362793306652379</v>
      </c>
      <c r="BG79" s="3">
        <f t="shared" si="71"/>
        <v>2.021554848265211</v>
      </c>
      <c r="BH79" s="3">
        <f t="shared" si="72"/>
        <v>0.4725586613304758</v>
      </c>
      <c r="BI79" s="3">
        <f t="shared" si="73"/>
        <v>0</v>
      </c>
      <c r="BJ79">
        <v>16.05</v>
      </c>
      <c r="BK79">
        <v>5.7</v>
      </c>
      <c r="BL79">
        <v>10.1</v>
      </c>
      <c r="BM79">
        <v>29.1</v>
      </c>
      <c r="BN79">
        <v>870</v>
      </c>
      <c r="BO79">
        <v>6.4</v>
      </c>
      <c r="BP79">
        <v>39.9</v>
      </c>
      <c r="BQ79">
        <v>8.59</v>
      </c>
      <c r="BR79">
        <v>53.5</v>
      </c>
      <c r="BS79">
        <v>0.43</v>
      </c>
      <c r="BT79">
        <v>2.7</v>
      </c>
      <c r="BU79">
        <v>0.43</v>
      </c>
      <c r="BV79">
        <v>2.7</v>
      </c>
      <c r="BW79">
        <v>0.01</v>
      </c>
      <c r="BX79">
        <v>0.1</v>
      </c>
      <c r="BY79">
        <v>66.5</v>
      </c>
      <c r="BZ79">
        <v>1.17</v>
      </c>
      <c r="CA79" t="s">
        <v>125</v>
      </c>
      <c r="CB79" t="s">
        <v>125</v>
      </c>
      <c r="CC79" t="s">
        <v>125</v>
      </c>
      <c r="CD79" t="s">
        <v>135</v>
      </c>
      <c r="CE79">
        <v>8.5</v>
      </c>
      <c r="CF79" t="s">
        <v>125</v>
      </c>
      <c r="CG79" t="s">
        <v>142</v>
      </c>
      <c r="CH79" t="s">
        <v>125</v>
      </c>
      <c r="CI79" t="s">
        <v>126</v>
      </c>
      <c r="CJ79" t="s">
        <v>127</v>
      </c>
    </row>
    <row r="80" spans="1:88" s="1" customFormat="1" x14ac:dyDescent="0.35">
      <c r="A80" s="1" t="s">
        <v>6</v>
      </c>
      <c r="B80" s="1" t="s">
        <v>0</v>
      </c>
      <c r="C80" s="1" t="s">
        <v>148</v>
      </c>
      <c r="D80" s="1">
        <v>10</v>
      </c>
      <c r="E80" s="1">
        <v>0</v>
      </c>
      <c r="F80" s="1">
        <v>450</v>
      </c>
      <c r="G80" s="1">
        <f>(F80/1)</f>
        <v>450</v>
      </c>
      <c r="H80" s="1">
        <f>SUM(F80,F73,F66,F59,F52)</f>
        <v>1042</v>
      </c>
      <c r="I80" s="6">
        <f t="shared" ref="I80:I86" si="76">H80/K94</f>
        <v>71.862068965517238</v>
      </c>
      <c r="J80" s="6">
        <f t="shared" ref="J80:J86" si="77">G80/K94</f>
        <v>31.03448275862069</v>
      </c>
      <c r="K80" s="7"/>
      <c r="L80" s="6"/>
      <c r="M80" s="1">
        <v>126</v>
      </c>
      <c r="N80" s="1">
        <v>24</v>
      </c>
      <c r="O80" s="1">
        <v>6</v>
      </c>
      <c r="P80" s="1">
        <v>5</v>
      </c>
      <c r="Q80" s="1" t="s">
        <v>124</v>
      </c>
      <c r="R80" s="1" t="s">
        <v>124</v>
      </c>
      <c r="S80" s="1">
        <v>110</v>
      </c>
      <c r="T80" s="1">
        <v>7</v>
      </c>
      <c r="U80" s="1" t="s">
        <v>124</v>
      </c>
      <c r="V80" s="1" t="s">
        <v>124</v>
      </c>
      <c r="W80" s="8">
        <f t="shared" si="8"/>
        <v>315.28571428571428</v>
      </c>
      <c r="X80" s="8">
        <f t="shared" si="9"/>
        <v>332.67154428571428</v>
      </c>
      <c r="Y80" s="8">
        <f t="shared" si="10"/>
        <v>323.97862928571431</v>
      </c>
      <c r="Z80" s="9">
        <v>1.0069999999999999</v>
      </c>
      <c r="AA80" s="1">
        <f t="shared" ref="AA80:AA86" si="78">((M80*AO73)/(AX73*T80))*100</f>
        <v>10.085106382978724</v>
      </c>
      <c r="AB80" s="1">
        <f t="shared" ref="AB80:AB86" si="79">((S80*AO73)/(AV73*T80))*100</f>
        <v>62.071428571428577</v>
      </c>
      <c r="AC80" s="1" t="e">
        <f t="shared" ref="AC80:AC86" si="80">((Q80*AO73)/(AS73*T80))*100</f>
        <v>#VALUE!</v>
      </c>
      <c r="BC80" s="6"/>
      <c r="BD80" s="6"/>
      <c r="BE80" s="6"/>
      <c r="BF80" s="7"/>
      <c r="BG80" s="7"/>
      <c r="BH80" s="7"/>
      <c r="BI80" s="7"/>
      <c r="CA80" s="1" t="s">
        <v>128</v>
      </c>
      <c r="CB80" s="1" t="s">
        <v>125</v>
      </c>
      <c r="CC80" s="1" t="s">
        <v>125</v>
      </c>
      <c r="CD80" s="1" t="s">
        <v>131</v>
      </c>
      <c r="CE80" s="1">
        <v>8.5</v>
      </c>
      <c r="CF80" s="1" t="s">
        <v>135</v>
      </c>
      <c r="CG80" s="1" t="s">
        <v>142</v>
      </c>
      <c r="CH80" s="1" t="s">
        <v>125</v>
      </c>
      <c r="CI80" s="1" t="s">
        <v>137</v>
      </c>
      <c r="CJ80" s="1" t="s">
        <v>140</v>
      </c>
    </row>
    <row r="81" spans="1:88" s="1" customFormat="1" x14ac:dyDescent="0.35">
      <c r="A81" s="1" t="s">
        <v>10</v>
      </c>
      <c r="B81" s="1" t="s">
        <v>0</v>
      </c>
      <c r="C81" s="1" t="s">
        <v>148</v>
      </c>
      <c r="D81" s="1">
        <v>10</v>
      </c>
      <c r="E81" s="1">
        <v>0</v>
      </c>
      <c r="F81" s="1">
        <v>348</v>
      </c>
      <c r="G81" s="1">
        <f t="shared" ref="G81:G86" si="81">(F81/1)</f>
        <v>348</v>
      </c>
      <c r="H81" s="1">
        <f t="shared" ref="H81:H86" si="82">SUM(F81,F74,F67,F60,F53)</f>
        <v>1066</v>
      </c>
      <c r="I81" s="6">
        <f t="shared" si="76"/>
        <v>82</v>
      </c>
      <c r="J81" s="6">
        <f t="shared" si="77"/>
        <v>26.76923076923077</v>
      </c>
      <c r="K81" s="7"/>
      <c r="L81" s="6"/>
      <c r="M81" s="1">
        <v>122</v>
      </c>
      <c r="N81" s="1">
        <v>33</v>
      </c>
      <c r="O81" s="1">
        <v>7</v>
      </c>
      <c r="P81" s="1">
        <v>6</v>
      </c>
      <c r="Q81" s="1" t="s">
        <v>124</v>
      </c>
      <c r="R81" s="1">
        <v>19</v>
      </c>
      <c r="S81" s="1">
        <v>176</v>
      </c>
      <c r="T81" s="1">
        <v>7</v>
      </c>
      <c r="U81" s="1" t="s">
        <v>124</v>
      </c>
      <c r="V81" s="1" t="s">
        <v>124</v>
      </c>
      <c r="W81" s="8">
        <f t="shared" si="8"/>
        <v>339.85714285714289</v>
      </c>
      <c r="X81" s="8">
        <f t="shared" si="9"/>
        <v>349.33297285714292</v>
      </c>
      <c r="Y81" s="8">
        <f t="shared" si="10"/>
        <v>344.59505785714293</v>
      </c>
      <c r="Z81" s="9">
        <v>1.008</v>
      </c>
      <c r="AA81" s="1">
        <f t="shared" si="78"/>
        <v>7.9673469387755098</v>
      </c>
      <c r="AB81" s="1">
        <f t="shared" si="79"/>
        <v>67.047619047619051</v>
      </c>
      <c r="AC81" s="1" t="e">
        <f t="shared" si="80"/>
        <v>#VALUE!</v>
      </c>
      <c r="BC81" s="6"/>
      <c r="BD81" s="6"/>
      <c r="BE81" s="6"/>
      <c r="BF81" s="7"/>
      <c r="BG81" s="7"/>
      <c r="BH81" s="7"/>
      <c r="BI81" s="7"/>
      <c r="CA81" s="1" t="s">
        <v>125</v>
      </c>
      <c r="CB81" s="1" t="s">
        <v>125</v>
      </c>
      <c r="CC81" s="1" t="s">
        <v>125</v>
      </c>
      <c r="CD81" s="1" t="s">
        <v>131</v>
      </c>
      <c r="CE81" s="1">
        <v>8.5</v>
      </c>
      <c r="CF81" s="1" t="s">
        <v>128</v>
      </c>
      <c r="CG81" s="1" t="s">
        <v>142</v>
      </c>
      <c r="CH81" s="1" t="s">
        <v>125</v>
      </c>
      <c r="CI81" s="1" t="s">
        <v>126</v>
      </c>
      <c r="CJ81" s="1" t="s">
        <v>133</v>
      </c>
    </row>
    <row r="82" spans="1:88" s="1" customFormat="1" x14ac:dyDescent="0.35">
      <c r="A82" s="1" t="s">
        <v>13</v>
      </c>
      <c r="B82" s="1" t="s">
        <v>0</v>
      </c>
      <c r="C82" s="1" t="s">
        <v>148</v>
      </c>
      <c r="D82" s="1">
        <v>10</v>
      </c>
      <c r="E82" s="1">
        <v>0</v>
      </c>
      <c r="F82" s="1">
        <v>365</v>
      </c>
      <c r="G82" s="1">
        <f t="shared" si="81"/>
        <v>365</v>
      </c>
      <c r="H82" s="1">
        <f t="shared" si="82"/>
        <v>1310</v>
      </c>
      <c r="I82" s="6">
        <f t="shared" si="76"/>
        <v>89.910775566231976</v>
      </c>
      <c r="J82" s="6">
        <f t="shared" si="77"/>
        <v>25.051475634866161</v>
      </c>
      <c r="K82" s="7"/>
      <c r="L82" s="6"/>
      <c r="M82" s="1">
        <v>127</v>
      </c>
      <c r="N82" s="1">
        <v>40</v>
      </c>
      <c r="O82" s="1">
        <v>6</v>
      </c>
      <c r="P82" s="1">
        <v>5</v>
      </c>
      <c r="Q82" s="1" t="s">
        <v>124</v>
      </c>
      <c r="R82" s="1">
        <v>33</v>
      </c>
      <c r="S82" s="1">
        <v>136</v>
      </c>
      <c r="T82" s="1">
        <v>7</v>
      </c>
      <c r="U82" s="1" t="s">
        <v>124</v>
      </c>
      <c r="V82" s="1" t="s">
        <v>124</v>
      </c>
      <c r="W82" s="8">
        <f t="shared" ref="W82:W100" si="83">((2*M82)+(N82)+(S82/2.8))</f>
        <v>342.57142857142856</v>
      </c>
      <c r="X82" s="8">
        <f t="shared" ref="X82:X100" si="84">1.07*((2*(M82)+(S82/2.8)+(T82*0.667)))+16</f>
        <v>344.74725857142857</v>
      </c>
      <c r="Y82" s="8">
        <f t="shared" ref="Y82:Y100" si="85">AVERAGE(W82,X82)</f>
        <v>343.65934357142856</v>
      </c>
      <c r="Z82" s="9">
        <v>1.008</v>
      </c>
      <c r="AA82" s="1">
        <f t="shared" si="78"/>
        <v>9.5824949698189137</v>
      </c>
      <c r="AB82" s="1">
        <f t="shared" si="79"/>
        <v>66.233766233766232</v>
      </c>
      <c r="AC82" s="1" t="e">
        <f t="shared" si="80"/>
        <v>#VALUE!</v>
      </c>
      <c r="BC82" s="6"/>
      <c r="BD82" s="6"/>
      <c r="BE82" s="6"/>
      <c r="BF82" s="7"/>
      <c r="BG82" s="7"/>
      <c r="BH82" s="7"/>
      <c r="BI82" s="7"/>
      <c r="CA82" s="1" t="s">
        <v>125</v>
      </c>
      <c r="CB82" s="1" t="s">
        <v>125</v>
      </c>
      <c r="CC82" s="1" t="s">
        <v>125</v>
      </c>
      <c r="CD82" s="1" t="s">
        <v>135</v>
      </c>
      <c r="CE82" s="1">
        <v>8.5</v>
      </c>
      <c r="CF82" s="1" t="s">
        <v>125</v>
      </c>
      <c r="CG82" s="1" t="s">
        <v>142</v>
      </c>
      <c r="CH82" s="1" t="s">
        <v>125</v>
      </c>
      <c r="CI82" s="1" t="s">
        <v>126</v>
      </c>
      <c r="CJ82" s="1" t="s">
        <v>133</v>
      </c>
    </row>
    <row r="83" spans="1:88" s="1" customFormat="1" x14ac:dyDescent="0.35">
      <c r="A83" s="1" t="s">
        <v>16</v>
      </c>
      <c r="B83" s="1" t="s">
        <v>0</v>
      </c>
      <c r="C83" s="1" t="s">
        <v>148</v>
      </c>
      <c r="D83" s="1">
        <v>10</v>
      </c>
      <c r="E83" s="1">
        <v>0</v>
      </c>
      <c r="F83" s="1">
        <v>370</v>
      </c>
      <c r="G83" s="1">
        <f t="shared" si="81"/>
        <v>370</v>
      </c>
      <c r="H83" s="1">
        <f t="shared" si="82"/>
        <v>1159</v>
      </c>
      <c r="I83" s="6">
        <f t="shared" si="76"/>
        <v>82.904148783977107</v>
      </c>
      <c r="J83" s="6">
        <f t="shared" si="77"/>
        <v>26.466380543633761</v>
      </c>
      <c r="K83" s="7"/>
      <c r="L83" s="6"/>
      <c r="M83" s="1">
        <v>123</v>
      </c>
      <c r="N83" s="1">
        <v>44</v>
      </c>
      <c r="O83" s="1">
        <v>6</v>
      </c>
      <c r="P83" s="1">
        <v>5</v>
      </c>
      <c r="Q83" s="1" t="s">
        <v>124</v>
      </c>
      <c r="R83" s="1">
        <v>14</v>
      </c>
      <c r="S83" s="1">
        <v>126</v>
      </c>
      <c r="T83" s="1">
        <v>6</v>
      </c>
      <c r="U83" s="1" t="s">
        <v>124</v>
      </c>
      <c r="V83" s="1" t="s">
        <v>124</v>
      </c>
      <c r="W83" s="8">
        <f t="shared" si="83"/>
        <v>335</v>
      </c>
      <c r="X83" s="8">
        <f t="shared" si="84"/>
        <v>331.65214000000003</v>
      </c>
      <c r="Y83" s="8">
        <f t="shared" si="85"/>
        <v>333.32607000000002</v>
      </c>
      <c r="Z83" s="9">
        <v>1.0069999999999999</v>
      </c>
      <c r="AA83" s="1">
        <f t="shared" si="78"/>
        <v>9.5281690140845079</v>
      </c>
      <c r="AB83" s="1">
        <f t="shared" si="79"/>
        <v>66</v>
      </c>
      <c r="AC83" s="1" t="e">
        <f t="shared" si="80"/>
        <v>#VALUE!</v>
      </c>
      <c r="BC83" s="6"/>
      <c r="BD83" s="6"/>
      <c r="BE83" s="6"/>
      <c r="BF83" s="7"/>
      <c r="BG83" s="7"/>
      <c r="BH83" s="7"/>
      <c r="BI83" s="7"/>
      <c r="CA83" s="1" t="s">
        <v>125</v>
      </c>
      <c r="CB83" s="1" t="s">
        <v>125</v>
      </c>
      <c r="CC83" s="1" t="s">
        <v>125</v>
      </c>
      <c r="CD83" s="1" t="s">
        <v>128</v>
      </c>
      <c r="CE83" s="1">
        <v>8.5</v>
      </c>
      <c r="CF83" s="1" t="s">
        <v>125</v>
      </c>
      <c r="CG83" s="1" t="s">
        <v>125</v>
      </c>
      <c r="CH83" s="1" t="s">
        <v>125</v>
      </c>
      <c r="CI83" s="1" t="s">
        <v>126</v>
      </c>
      <c r="CJ83" s="1" t="s">
        <v>127</v>
      </c>
    </row>
    <row r="84" spans="1:88" s="1" customFormat="1" x14ac:dyDescent="0.35">
      <c r="A84" s="1" t="s">
        <v>19</v>
      </c>
      <c r="B84" s="1" t="s">
        <v>1</v>
      </c>
      <c r="C84" s="1" t="s">
        <v>148</v>
      </c>
      <c r="D84" s="1">
        <v>10</v>
      </c>
      <c r="E84" s="1">
        <v>1</v>
      </c>
      <c r="F84" s="1">
        <v>525</v>
      </c>
      <c r="G84" s="1">
        <f t="shared" si="81"/>
        <v>525</v>
      </c>
      <c r="H84" s="1">
        <f t="shared" si="82"/>
        <v>2320</v>
      </c>
      <c r="I84" s="6">
        <f t="shared" si="76"/>
        <v>134.10404624277456</v>
      </c>
      <c r="J84" s="6">
        <f t="shared" si="77"/>
        <v>30.346820809248555</v>
      </c>
      <c r="K84" s="7"/>
      <c r="L84" s="6"/>
      <c r="M84" s="1">
        <v>73</v>
      </c>
      <c r="N84" s="1">
        <v>30</v>
      </c>
      <c r="O84" s="1">
        <v>8</v>
      </c>
      <c r="P84" s="1">
        <v>5</v>
      </c>
      <c r="Q84" s="1" t="s">
        <v>124</v>
      </c>
      <c r="R84" s="1">
        <v>58</v>
      </c>
      <c r="S84" s="1">
        <v>122</v>
      </c>
      <c r="T84" s="1">
        <v>4</v>
      </c>
      <c r="U84" s="1" t="s">
        <v>124</v>
      </c>
      <c r="V84" s="1">
        <v>8</v>
      </c>
      <c r="W84" s="8">
        <f t="shared" si="83"/>
        <v>219.57142857142858</v>
      </c>
      <c r="X84" s="8">
        <f t="shared" si="84"/>
        <v>221.69618857142859</v>
      </c>
      <c r="Y84" s="8">
        <f t="shared" si="85"/>
        <v>220.63380857142857</v>
      </c>
      <c r="Z84" s="9">
        <v>1.006</v>
      </c>
      <c r="AA84" s="1">
        <f t="shared" si="78"/>
        <v>5.9082733812949639</v>
      </c>
      <c r="AB84" s="1">
        <f t="shared" si="79"/>
        <v>59.673913043478258</v>
      </c>
      <c r="AC84" s="1" t="e">
        <f t="shared" si="80"/>
        <v>#VALUE!</v>
      </c>
      <c r="BC84" s="6"/>
      <c r="BD84" s="6"/>
      <c r="BE84" s="6"/>
      <c r="BF84" s="7"/>
      <c r="BG84" s="7"/>
      <c r="BH84" s="7"/>
      <c r="BI84" s="7"/>
      <c r="CA84" s="1" t="s">
        <v>125</v>
      </c>
      <c r="CB84" s="1" t="s">
        <v>125</v>
      </c>
      <c r="CC84" s="1" t="s">
        <v>125</v>
      </c>
      <c r="CD84" s="1" t="s">
        <v>143</v>
      </c>
      <c r="CE84" s="1">
        <v>8.5</v>
      </c>
      <c r="CF84" s="1" t="s">
        <v>135</v>
      </c>
      <c r="CG84" s="1" t="s">
        <v>142</v>
      </c>
      <c r="CH84" s="1" t="s">
        <v>125</v>
      </c>
      <c r="CI84" s="1" t="s">
        <v>126</v>
      </c>
      <c r="CJ84" s="1" t="s">
        <v>140</v>
      </c>
    </row>
    <row r="85" spans="1:88" s="1" customFormat="1" x14ac:dyDescent="0.35">
      <c r="A85" s="1" t="s">
        <v>21</v>
      </c>
      <c r="B85" s="1" t="s">
        <v>1</v>
      </c>
      <c r="C85" s="1" t="s">
        <v>148</v>
      </c>
      <c r="D85" s="1">
        <v>10</v>
      </c>
      <c r="E85" s="1">
        <v>1</v>
      </c>
      <c r="F85" s="1">
        <v>350</v>
      </c>
      <c r="G85" s="1">
        <f t="shared" si="81"/>
        <v>350</v>
      </c>
      <c r="H85" s="1">
        <f t="shared" si="82"/>
        <v>1975</v>
      </c>
      <c r="I85" s="6">
        <f t="shared" si="76"/>
        <v>109.17634051962411</v>
      </c>
      <c r="J85" s="6">
        <f t="shared" si="77"/>
        <v>19.347705914870094</v>
      </c>
      <c r="K85" s="7"/>
      <c r="L85" s="6"/>
      <c r="M85" s="1">
        <v>87</v>
      </c>
      <c r="N85" s="1">
        <v>37</v>
      </c>
      <c r="O85" s="1">
        <v>7</v>
      </c>
      <c r="P85" s="1">
        <v>4</v>
      </c>
      <c r="Q85" s="1" t="s">
        <v>124</v>
      </c>
      <c r="R85" s="1">
        <v>32</v>
      </c>
      <c r="S85" s="1">
        <v>145</v>
      </c>
      <c r="T85" s="1">
        <v>7</v>
      </c>
      <c r="U85" s="1" t="s">
        <v>124</v>
      </c>
      <c r="V85" s="1">
        <v>10</v>
      </c>
      <c r="W85" s="8">
        <f t="shared" si="83"/>
        <v>262.78571428571428</v>
      </c>
      <c r="X85" s="8">
        <f t="shared" si="84"/>
        <v>262.5865442857143</v>
      </c>
      <c r="Y85" s="8">
        <f t="shared" si="85"/>
        <v>262.68612928571429</v>
      </c>
      <c r="Z85" s="9">
        <v>1.0069999999999999</v>
      </c>
      <c r="AA85" s="1">
        <f t="shared" si="78"/>
        <v>5.3648509763617671</v>
      </c>
      <c r="AB85" s="1">
        <f t="shared" si="79"/>
        <v>56.493506493506494</v>
      </c>
      <c r="AC85" s="1" t="e">
        <f t="shared" si="80"/>
        <v>#VALUE!</v>
      </c>
      <c r="BC85" s="6"/>
      <c r="BD85" s="6"/>
      <c r="BE85" s="6"/>
      <c r="BF85" s="7"/>
      <c r="BG85" s="7"/>
      <c r="BH85" s="7"/>
      <c r="BI85" s="7"/>
      <c r="CA85" s="1" t="s">
        <v>125</v>
      </c>
      <c r="CB85" s="1" t="s">
        <v>125</v>
      </c>
      <c r="CC85" s="1" t="s">
        <v>125</v>
      </c>
      <c r="CD85" s="1" t="s">
        <v>135</v>
      </c>
      <c r="CE85" s="1">
        <v>8.5</v>
      </c>
      <c r="CF85" s="1" t="s">
        <v>125</v>
      </c>
      <c r="CG85" s="1" t="s">
        <v>142</v>
      </c>
      <c r="CH85" s="1" t="s">
        <v>125</v>
      </c>
      <c r="CI85" s="1" t="s">
        <v>126</v>
      </c>
      <c r="CJ85" s="1" t="s">
        <v>127</v>
      </c>
    </row>
    <row r="86" spans="1:88" s="1" customFormat="1" x14ac:dyDescent="0.35">
      <c r="A86" s="1" t="s">
        <v>24</v>
      </c>
      <c r="B86" s="1" t="s">
        <v>1</v>
      </c>
      <c r="C86" s="1" t="s">
        <v>148</v>
      </c>
      <c r="D86" s="1">
        <v>10</v>
      </c>
      <c r="E86" s="1">
        <v>1</v>
      </c>
      <c r="F86" s="1">
        <v>200</v>
      </c>
      <c r="G86" s="1">
        <f t="shared" si="81"/>
        <v>200</v>
      </c>
      <c r="H86" s="1">
        <f t="shared" si="82"/>
        <v>1078</v>
      </c>
      <c r="I86" s="6">
        <f t="shared" si="76"/>
        <v>55.883877656817006</v>
      </c>
      <c r="J86" s="6">
        <f t="shared" si="77"/>
        <v>10.368066355624677</v>
      </c>
      <c r="K86" s="7"/>
      <c r="L86" s="6"/>
      <c r="M86" s="1">
        <v>83</v>
      </c>
      <c r="N86" s="1">
        <v>42</v>
      </c>
      <c r="O86" s="1">
        <v>9</v>
      </c>
      <c r="P86" s="1">
        <v>4</v>
      </c>
      <c r="Q86" s="1" t="s">
        <v>124</v>
      </c>
      <c r="R86" s="1">
        <v>54</v>
      </c>
      <c r="S86" s="1">
        <v>145</v>
      </c>
      <c r="T86" s="1">
        <v>11</v>
      </c>
      <c r="U86" s="1" t="s">
        <v>124</v>
      </c>
      <c r="V86" s="1">
        <v>18</v>
      </c>
      <c r="W86" s="8">
        <f t="shared" si="83"/>
        <v>259.78571428571428</v>
      </c>
      <c r="X86" s="8">
        <f t="shared" si="84"/>
        <v>256.88130428571429</v>
      </c>
      <c r="Y86" s="8">
        <f t="shared" si="85"/>
        <v>258.33350928571429</v>
      </c>
      <c r="Z86" s="9">
        <v>1.0069999999999999</v>
      </c>
      <c r="AA86" s="1">
        <f t="shared" si="78"/>
        <v>3.8805194805194803</v>
      </c>
      <c r="AB86" s="1">
        <f t="shared" si="79"/>
        <v>49.952153110047846</v>
      </c>
      <c r="AC86" s="1" t="e">
        <f t="shared" si="80"/>
        <v>#VALUE!</v>
      </c>
      <c r="BC86" s="6"/>
      <c r="BD86" s="6"/>
      <c r="BE86" s="6"/>
      <c r="BF86" s="7"/>
      <c r="BG86" s="7"/>
      <c r="BH86" s="7"/>
      <c r="BI86" s="7"/>
      <c r="CA86" s="1" t="s">
        <v>125</v>
      </c>
      <c r="CB86" s="1" t="s">
        <v>125</v>
      </c>
      <c r="CC86" s="1" t="s">
        <v>125</v>
      </c>
      <c r="CD86" s="1" t="s">
        <v>131</v>
      </c>
      <c r="CE86" s="1">
        <v>8.5</v>
      </c>
      <c r="CF86" s="1" t="s">
        <v>125</v>
      </c>
      <c r="CG86" s="1" t="s">
        <v>142</v>
      </c>
      <c r="CH86" s="1" t="s">
        <v>125</v>
      </c>
      <c r="CI86" s="1" t="s">
        <v>126</v>
      </c>
      <c r="CJ86" s="1" t="s">
        <v>140</v>
      </c>
    </row>
    <row r="87" spans="1:88" x14ac:dyDescent="0.35">
      <c r="A87" t="s">
        <v>6</v>
      </c>
      <c r="B87" t="s">
        <v>0</v>
      </c>
      <c r="C87" t="s">
        <v>149</v>
      </c>
      <c r="D87">
        <v>11</v>
      </c>
      <c r="E87">
        <v>0</v>
      </c>
      <c r="F87">
        <v>139</v>
      </c>
      <c r="G87">
        <f>(F87/2.5)</f>
        <v>55.6</v>
      </c>
      <c r="H87">
        <f>SUM(F87,F80,F73,F66,F59,F52)</f>
        <v>1181</v>
      </c>
      <c r="I87" s="2">
        <f t="shared" ref="I87:I93" si="86">H87/K94</f>
        <v>81.448275862068968</v>
      </c>
      <c r="J87" s="2">
        <f t="shared" ref="J87:J93" si="87">G87/K94</f>
        <v>3.8344827586206898</v>
      </c>
      <c r="K87" s="3"/>
      <c r="L87" s="2"/>
      <c r="M87">
        <v>49</v>
      </c>
      <c r="N87">
        <v>118</v>
      </c>
      <c r="O87">
        <v>4</v>
      </c>
      <c r="P87">
        <v>11</v>
      </c>
      <c r="Q87" t="s">
        <v>124</v>
      </c>
      <c r="R87">
        <v>84</v>
      </c>
      <c r="S87">
        <v>480</v>
      </c>
      <c r="T87">
        <v>31</v>
      </c>
      <c r="U87" t="s">
        <v>124</v>
      </c>
      <c r="V87">
        <v>7</v>
      </c>
      <c r="W87" s="4">
        <f t="shared" si="83"/>
        <v>387.42857142857144</v>
      </c>
      <c r="X87" s="4">
        <f t="shared" si="84"/>
        <v>326.41296142857146</v>
      </c>
      <c r="Y87" s="4">
        <f t="shared" si="85"/>
        <v>356.92076642857148</v>
      </c>
      <c r="Z87" s="5">
        <v>1.0129999999999999</v>
      </c>
      <c r="AA87">
        <f t="shared" ref="AA87:AA93" si="88">((M87*$AO94)/($AX94*T87))*100</f>
        <v>0.98225806451612918</v>
      </c>
      <c r="AB87">
        <f t="shared" ref="AB87:AB93" si="89">((S87*AO94)/(AV94*T87))*100</f>
        <v>64.147465437788014</v>
      </c>
      <c r="AC87" t="e">
        <f t="shared" ref="AC87:AC93" si="90">((Q87*AO94)/(AS94*T87))*100</f>
        <v>#VALUE!</v>
      </c>
      <c r="BC87" s="2"/>
      <c r="BD87" s="2"/>
      <c r="BE87" s="2"/>
      <c r="BF87" s="3"/>
      <c r="BG87" s="3"/>
      <c r="BH87" s="3"/>
      <c r="BI87" s="3"/>
      <c r="CA87" t="s">
        <v>125</v>
      </c>
      <c r="CB87" t="s">
        <v>125</v>
      </c>
      <c r="CC87" t="s">
        <v>125</v>
      </c>
      <c r="CD87" t="s">
        <v>135</v>
      </c>
      <c r="CF87" t="s">
        <v>125</v>
      </c>
      <c r="CG87" t="s">
        <v>125</v>
      </c>
      <c r="CH87" t="s">
        <v>125</v>
      </c>
      <c r="CI87" t="s">
        <v>126</v>
      </c>
      <c r="CJ87" t="s">
        <v>127</v>
      </c>
    </row>
    <row r="88" spans="1:88" x14ac:dyDescent="0.35">
      <c r="A88" t="s">
        <v>10</v>
      </c>
      <c r="B88" t="s">
        <v>0</v>
      </c>
      <c r="C88" t="s">
        <v>149</v>
      </c>
      <c r="D88">
        <v>11</v>
      </c>
      <c r="E88">
        <v>0</v>
      </c>
      <c r="F88">
        <v>143</v>
      </c>
      <c r="G88">
        <f t="shared" ref="G88:G93" si="91">(F88/2.5)</f>
        <v>57.2</v>
      </c>
      <c r="H88">
        <f t="shared" ref="H88:H93" si="92">SUM(F88,F81,F74,F67,F60,F53)</f>
        <v>1209</v>
      </c>
      <c r="I88" s="2">
        <f t="shared" si="86"/>
        <v>93</v>
      </c>
      <c r="J88" s="2">
        <f t="shared" si="87"/>
        <v>4.4000000000000004</v>
      </c>
      <c r="K88" s="3"/>
      <c r="L88" s="2"/>
      <c r="M88">
        <v>75</v>
      </c>
      <c r="N88">
        <v>99</v>
      </c>
      <c r="O88">
        <v>6</v>
      </c>
      <c r="P88">
        <v>15</v>
      </c>
      <c r="Q88" t="s">
        <v>124</v>
      </c>
      <c r="R88">
        <v>98</v>
      </c>
      <c r="S88">
        <v>586</v>
      </c>
      <c r="T88">
        <v>27</v>
      </c>
      <c r="U88" t="s">
        <v>124</v>
      </c>
      <c r="V88">
        <v>8</v>
      </c>
      <c r="W88" s="4">
        <f t="shared" si="83"/>
        <v>458.28571428571433</v>
      </c>
      <c r="X88" s="4">
        <f t="shared" si="84"/>
        <v>419.70534428571438</v>
      </c>
      <c r="Y88" s="4">
        <f t="shared" si="85"/>
        <v>438.99552928571438</v>
      </c>
      <c r="Z88" s="5">
        <v>1.014</v>
      </c>
      <c r="AA88">
        <f t="shared" si="88"/>
        <v>1.5387689848121504</v>
      </c>
      <c r="AB88">
        <f t="shared" si="89"/>
        <v>69.632716049382722</v>
      </c>
      <c r="AC88" t="e">
        <f t="shared" si="90"/>
        <v>#VALUE!</v>
      </c>
      <c r="BC88" s="2"/>
      <c r="BD88" s="2"/>
      <c r="BE88" s="2"/>
      <c r="BF88" s="3"/>
      <c r="BG88" s="3"/>
      <c r="BH88" s="3"/>
      <c r="BI88" s="3"/>
      <c r="CA88" t="s">
        <v>125</v>
      </c>
      <c r="CB88" t="s">
        <v>125</v>
      </c>
      <c r="CC88" t="s">
        <v>125</v>
      </c>
      <c r="CD88" t="s">
        <v>135</v>
      </c>
      <c r="CE88">
        <v>8.5</v>
      </c>
      <c r="CF88" t="s">
        <v>125</v>
      </c>
      <c r="CG88" t="s">
        <v>142</v>
      </c>
      <c r="CH88" t="s">
        <v>125</v>
      </c>
      <c r="CI88" t="s">
        <v>126</v>
      </c>
      <c r="CJ88" t="s">
        <v>133</v>
      </c>
    </row>
    <row r="89" spans="1:88" x14ac:dyDescent="0.35">
      <c r="A89" t="s">
        <v>13</v>
      </c>
      <c r="B89" t="s">
        <v>0</v>
      </c>
      <c r="C89" t="s">
        <v>149</v>
      </c>
      <c r="D89">
        <v>11</v>
      </c>
      <c r="E89">
        <v>0</v>
      </c>
      <c r="F89">
        <v>154</v>
      </c>
      <c r="G89">
        <f t="shared" si="91"/>
        <v>61.6</v>
      </c>
      <c r="H89">
        <f t="shared" si="92"/>
        <v>1464</v>
      </c>
      <c r="I89" s="2">
        <f t="shared" si="86"/>
        <v>100.48043925875086</v>
      </c>
      <c r="J89" s="2">
        <f t="shared" si="87"/>
        <v>4.2278654770075494</v>
      </c>
      <c r="K89" s="3"/>
      <c r="L89" s="2"/>
      <c r="M89">
        <v>88</v>
      </c>
      <c r="N89">
        <v>80</v>
      </c>
      <c r="O89">
        <v>9</v>
      </c>
      <c r="P89">
        <v>10</v>
      </c>
      <c r="Q89" t="s">
        <v>124</v>
      </c>
      <c r="R89">
        <v>85</v>
      </c>
      <c r="S89">
        <v>363</v>
      </c>
      <c r="T89">
        <v>20</v>
      </c>
      <c r="U89" t="s">
        <v>124</v>
      </c>
      <c r="V89">
        <v>5</v>
      </c>
      <c r="W89" s="4">
        <f t="shared" si="83"/>
        <v>385.64285714285711</v>
      </c>
      <c r="X89" s="4">
        <f t="shared" si="84"/>
        <v>357.31165714285709</v>
      </c>
      <c r="Y89" s="4">
        <f t="shared" si="85"/>
        <v>371.47725714285707</v>
      </c>
      <c r="Z89" s="5">
        <v>1.0109999999999999</v>
      </c>
      <c r="AA89">
        <f t="shared" si="88"/>
        <v>2.7267605633802816</v>
      </c>
      <c r="AB89">
        <f t="shared" si="89"/>
        <v>63.887999999999998</v>
      </c>
      <c r="AC89" t="e">
        <f t="shared" si="90"/>
        <v>#VALUE!</v>
      </c>
      <c r="BC89" s="2"/>
      <c r="BD89" s="2"/>
      <c r="BE89" s="2"/>
      <c r="BF89" s="3"/>
      <c r="BG89" s="3"/>
      <c r="BH89" s="3"/>
      <c r="BI89" s="3"/>
      <c r="CA89" t="s">
        <v>125</v>
      </c>
      <c r="CB89" t="s">
        <v>125</v>
      </c>
      <c r="CC89" t="s">
        <v>125</v>
      </c>
      <c r="CD89" t="s">
        <v>128</v>
      </c>
      <c r="CE89">
        <v>8.5</v>
      </c>
      <c r="CF89" t="s">
        <v>125</v>
      </c>
      <c r="CG89" t="s">
        <v>125</v>
      </c>
      <c r="CH89" t="s">
        <v>125</v>
      </c>
      <c r="CI89" t="s">
        <v>126</v>
      </c>
      <c r="CJ89" t="s">
        <v>127</v>
      </c>
    </row>
    <row r="90" spans="1:88" x14ac:dyDescent="0.35">
      <c r="A90" t="s">
        <v>16</v>
      </c>
      <c r="B90" t="s">
        <v>0</v>
      </c>
      <c r="C90" t="s">
        <v>149</v>
      </c>
      <c r="D90">
        <v>11</v>
      </c>
      <c r="E90">
        <v>0</v>
      </c>
      <c r="F90">
        <v>148</v>
      </c>
      <c r="G90">
        <f t="shared" si="91"/>
        <v>59.2</v>
      </c>
      <c r="H90">
        <f t="shared" si="92"/>
        <v>1307</v>
      </c>
      <c r="I90" s="2">
        <f t="shared" si="86"/>
        <v>93.490701001430608</v>
      </c>
      <c r="J90" s="2">
        <f t="shared" si="87"/>
        <v>4.2346208869814017</v>
      </c>
      <c r="K90" s="3"/>
      <c r="L90" s="2"/>
      <c r="M90">
        <v>66</v>
      </c>
      <c r="N90">
        <v>110</v>
      </c>
      <c r="O90">
        <v>4</v>
      </c>
      <c r="P90">
        <v>9</v>
      </c>
      <c r="Q90" t="s">
        <v>124</v>
      </c>
      <c r="R90">
        <v>85</v>
      </c>
      <c r="S90">
        <v>537</v>
      </c>
      <c r="T90">
        <v>30</v>
      </c>
      <c r="U90" t="s">
        <v>124</v>
      </c>
      <c r="V90">
        <v>8</v>
      </c>
      <c r="W90" s="4">
        <f t="shared" si="83"/>
        <v>433.78571428571433</v>
      </c>
      <c r="X90" s="4">
        <f t="shared" si="84"/>
        <v>383.86141428571437</v>
      </c>
      <c r="Y90" s="4">
        <f t="shared" si="85"/>
        <v>408.82356428571438</v>
      </c>
      <c r="Z90" s="5">
        <v>1.014</v>
      </c>
      <c r="AA90">
        <f t="shared" si="88"/>
        <v>1.2239436619718311</v>
      </c>
      <c r="AB90">
        <f t="shared" si="89"/>
        <v>61.482608695652175</v>
      </c>
      <c r="AC90" t="e">
        <f t="shared" si="90"/>
        <v>#VALUE!</v>
      </c>
      <c r="BC90" s="2"/>
      <c r="BD90" s="2"/>
      <c r="BE90" s="2"/>
      <c r="BF90" s="3"/>
      <c r="BG90" s="3"/>
      <c r="BH90" s="3"/>
      <c r="BI90" s="3"/>
      <c r="CA90" t="s">
        <v>125</v>
      </c>
      <c r="CB90" t="s">
        <v>125</v>
      </c>
      <c r="CC90" t="s">
        <v>125</v>
      </c>
      <c r="CD90" t="s">
        <v>125</v>
      </c>
      <c r="CF90" t="s">
        <v>125</v>
      </c>
      <c r="CG90" t="s">
        <v>125</v>
      </c>
      <c r="CH90" t="s">
        <v>125</v>
      </c>
      <c r="CI90" t="s">
        <v>126</v>
      </c>
      <c r="CJ90" t="s">
        <v>127</v>
      </c>
    </row>
    <row r="91" spans="1:88" x14ac:dyDescent="0.35">
      <c r="A91" t="s">
        <v>19</v>
      </c>
      <c r="B91" t="s">
        <v>1</v>
      </c>
      <c r="C91" t="s">
        <v>149</v>
      </c>
      <c r="D91">
        <v>11</v>
      </c>
      <c r="E91">
        <v>1</v>
      </c>
      <c r="F91">
        <v>117</v>
      </c>
      <c r="G91">
        <f t="shared" si="91"/>
        <v>46.8</v>
      </c>
      <c r="H91">
        <f t="shared" si="92"/>
        <v>2437</v>
      </c>
      <c r="I91" s="2">
        <f t="shared" si="86"/>
        <v>140.86705202312137</v>
      </c>
      <c r="J91" s="2">
        <f t="shared" si="87"/>
        <v>2.7052023121387281</v>
      </c>
      <c r="K91" s="3"/>
      <c r="L91" s="2"/>
      <c r="M91">
        <v>52</v>
      </c>
      <c r="N91">
        <v>76</v>
      </c>
      <c r="O91">
        <v>7</v>
      </c>
      <c r="P91">
        <v>2</v>
      </c>
      <c r="Q91">
        <v>13</v>
      </c>
      <c r="R91">
        <v>259</v>
      </c>
      <c r="S91">
        <v>516</v>
      </c>
      <c r="T91">
        <v>24</v>
      </c>
      <c r="U91" t="s">
        <v>124</v>
      </c>
      <c r="V91">
        <v>11</v>
      </c>
      <c r="W91" s="4">
        <f t="shared" si="83"/>
        <v>364.28571428571433</v>
      </c>
      <c r="X91" s="4">
        <f t="shared" si="84"/>
        <v>341.59427428571433</v>
      </c>
      <c r="Y91" s="4">
        <f t="shared" si="85"/>
        <v>352.93999428571431</v>
      </c>
      <c r="Z91" s="5">
        <v>1.012</v>
      </c>
      <c r="AA91">
        <f t="shared" si="88"/>
        <v>0.78641975308641976</v>
      </c>
      <c r="AB91">
        <f t="shared" si="89"/>
        <v>55.447368421052637</v>
      </c>
      <c r="AC91">
        <f t="shared" si="90"/>
        <v>3.3597046413502105</v>
      </c>
      <c r="BC91" s="2"/>
      <c r="BD91" s="2"/>
      <c r="BE91" s="2"/>
      <c r="BF91" s="3"/>
      <c r="BG91" s="3"/>
      <c r="BH91" s="3"/>
      <c r="BI91" s="3"/>
      <c r="CA91" t="s">
        <v>125</v>
      </c>
      <c r="CB91" t="s">
        <v>125</v>
      </c>
      <c r="CC91" t="s">
        <v>125</v>
      </c>
      <c r="CD91" t="s">
        <v>131</v>
      </c>
      <c r="CE91">
        <v>8.5</v>
      </c>
      <c r="CF91" t="s">
        <v>125</v>
      </c>
      <c r="CG91" t="s">
        <v>142</v>
      </c>
      <c r="CH91" t="s">
        <v>125</v>
      </c>
      <c r="CI91" t="s">
        <v>137</v>
      </c>
      <c r="CJ91" t="s">
        <v>133</v>
      </c>
    </row>
    <row r="92" spans="1:88" x14ac:dyDescent="0.35">
      <c r="A92" t="s">
        <v>21</v>
      </c>
      <c r="B92" t="s">
        <v>1</v>
      </c>
      <c r="C92" t="s">
        <v>149</v>
      </c>
      <c r="D92">
        <v>11</v>
      </c>
      <c r="E92">
        <v>1</v>
      </c>
      <c r="F92">
        <v>33</v>
      </c>
      <c r="G92">
        <f t="shared" si="91"/>
        <v>13.2</v>
      </c>
      <c r="H92">
        <f t="shared" si="92"/>
        <v>2008</v>
      </c>
      <c r="I92" s="2">
        <f t="shared" si="86"/>
        <v>111.00055279159757</v>
      </c>
      <c r="J92" s="2">
        <f t="shared" si="87"/>
        <v>0.72968490878938641</v>
      </c>
      <c r="K92" s="3"/>
      <c r="L92" s="2"/>
      <c r="M92">
        <v>84</v>
      </c>
      <c r="N92">
        <v>68</v>
      </c>
      <c r="O92">
        <v>7</v>
      </c>
      <c r="P92">
        <v>3</v>
      </c>
      <c r="Q92" t="s">
        <v>124</v>
      </c>
      <c r="R92">
        <v>69</v>
      </c>
      <c r="S92">
        <v>285</v>
      </c>
      <c r="T92">
        <v>17</v>
      </c>
      <c r="U92" t="s">
        <v>124</v>
      </c>
      <c r="V92">
        <v>21</v>
      </c>
      <c r="W92" s="4">
        <f t="shared" si="83"/>
        <v>337.78571428571428</v>
      </c>
      <c r="X92" s="4">
        <f t="shared" si="84"/>
        <v>316.80344428571431</v>
      </c>
      <c r="Y92" s="4">
        <f t="shared" si="85"/>
        <v>327.29457928571429</v>
      </c>
      <c r="Z92" s="5">
        <v>1.0109999999999999</v>
      </c>
      <c r="AA92">
        <f t="shared" si="88"/>
        <v>2.3405572755417956</v>
      </c>
      <c r="AB92">
        <f t="shared" si="89"/>
        <v>52.808823529411761</v>
      </c>
      <c r="AC92" t="e">
        <f t="shared" si="90"/>
        <v>#VALUE!</v>
      </c>
      <c r="BC92" s="2"/>
      <c r="BD92" s="2"/>
      <c r="BE92" s="2"/>
      <c r="BF92" s="3"/>
      <c r="BG92" s="3"/>
      <c r="BH92" s="3"/>
      <c r="BI92" s="3"/>
      <c r="CA92" t="s">
        <v>125</v>
      </c>
      <c r="CB92" t="s">
        <v>125</v>
      </c>
      <c r="CC92" t="s">
        <v>125</v>
      </c>
      <c r="CD92" t="s">
        <v>131</v>
      </c>
      <c r="CE92">
        <v>8.5</v>
      </c>
      <c r="CF92" t="s">
        <v>125</v>
      </c>
      <c r="CG92" t="s">
        <v>142</v>
      </c>
      <c r="CH92" t="s">
        <v>125</v>
      </c>
      <c r="CI92" t="s">
        <v>126</v>
      </c>
      <c r="CJ92" t="s">
        <v>133</v>
      </c>
    </row>
    <row r="93" spans="1:88" x14ac:dyDescent="0.35">
      <c r="A93" t="s">
        <v>24</v>
      </c>
      <c r="B93" t="s">
        <v>1</v>
      </c>
      <c r="C93" t="s">
        <v>149</v>
      </c>
      <c r="D93">
        <v>11</v>
      </c>
      <c r="E93">
        <v>1</v>
      </c>
      <c r="F93">
        <v>97</v>
      </c>
      <c r="G93">
        <f t="shared" si="91"/>
        <v>38.799999999999997</v>
      </c>
      <c r="H93">
        <f t="shared" si="92"/>
        <v>1175</v>
      </c>
      <c r="I93" s="2">
        <f t="shared" si="86"/>
        <v>60.912389839294974</v>
      </c>
      <c r="J93" s="2">
        <f t="shared" si="87"/>
        <v>2.0114048729911871</v>
      </c>
      <c r="K93" s="3"/>
      <c r="L93" s="2"/>
      <c r="M93">
        <v>50</v>
      </c>
      <c r="N93">
        <v>72</v>
      </c>
      <c r="O93">
        <v>8</v>
      </c>
      <c r="P93">
        <v>3</v>
      </c>
      <c r="Q93" t="s">
        <v>124</v>
      </c>
      <c r="R93">
        <v>108</v>
      </c>
      <c r="S93">
        <v>246</v>
      </c>
      <c r="T93">
        <v>22</v>
      </c>
      <c r="U93" t="s">
        <v>124</v>
      </c>
      <c r="V93">
        <v>23</v>
      </c>
      <c r="W93" s="4">
        <f t="shared" si="83"/>
        <v>259.85714285714289</v>
      </c>
      <c r="X93" s="4">
        <f t="shared" si="84"/>
        <v>232.70832285714289</v>
      </c>
      <c r="Y93" s="4">
        <f t="shared" si="85"/>
        <v>246.28273285714289</v>
      </c>
      <c r="Z93" s="5">
        <v>1.0089999999999999</v>
      </c>
      <c r="AA93">
        <f t="shared" si="88"/>
        <v>1.4986824769433467</v>
      </c>
      <c r="AB93">
        <f t="shared" si="89"/>
        <v>48.454545454545453</v>
      </c>
      <c r="AC93" t="e">
        <f t="shared" si="90"/>
        <v>#VALUE!</v>
      </c>
      <c r="BC93" s="2"/>
      <c r="BD93" s="2"/>
      <c r="BE93" s="2"/>
      <c r="BF93" s="3"/>
      <c r="BG93" s="3"/>
      <c r="BH93" s="3"/>
      <c r="BI93" s="3"/>
      <c r="CA93" t="s">
        <v>125</v>
      </c>
      <c r="CB93" t="s">
        <v>125</v>
      </c>
      <c r="CC93" t="s">
        <v>125</v>
      </c>
      <c r="CD93" t="s">
        <v>131</v>
      </c>
      <c r="CE93">
        <v>8.5</v>
      </c>
      <c r="CF93" t="s">
        <v>125</v>
      </c>
      <c r="CG93" t="s">
        <v>142</v>
      </c>
      <c r="CH93" t="s">
        <v>125</v>
      </c>
      <c r="CI93" t="s">
        <v>137</v>
      </c>
      <c r="CJ93" t="s">
        <v>133</v>
      </c>
    </row>
    <row r="94" spans="1:88" s="1" customFormat="1" x14ac:dyDescent="0.35">
      <c r="A94" s="1" t="s">
        <v>6</v>
      </c>
      <c r="B94" s="1" t="s">
        <v>0</v>
      </c>
      <c r="C94" s="1" t="s">
        <v>150</v>
      </c>
      <c r="D94" s="1">
        <v>12</v>
      </c>
      <c r="E94" s="1">
        <v>0</v>
      </c>
      <c r="F94" s="1">
        <v>326</v>
      </c>
      <c r="G94" s="1">
        <f>(F94/2.5)</f>
        <v>130.4</v>
      </c>
      <c r="H94" s="1">
        <f>SUM(F94,F87,F80,F73,F66,F59,F52)</f>
        <v>1507</v>
      </c>
      <c r="I94" s="6">
        <f t="shared" ref="I94:I100" si="93">H94/K94</f>
        <v>103.93103448275862</v>
      </c>
      <c r="J94" s="6">
        <f t="shared" ref="J94:J100" si="94">G94/K94</f>
        <v>8.9931034482758623</v>
      </c>
      <c r="K94" s="7">
        <v>14.5</v>
      </c>
      <c r="L94" s="6"/>
      <c r="M94" s="1">
        <v>31</v>
      </c>
      <c r="N94" s="1">
        <v>55</v>
      </c>
      <c r="O94" s="1">
        <v>5</v>
      </c>
      <c r="P94" s="1">
        <v>8</v>
      </c>
      <c r="Q94" s="1" t="s">
        <v>124</v>
      </c>
      <c r="R94" s="1">
        <v>79</v>
      </c>
      <c r="S94" s="1">
        <v>278</v>
      </c>
      <c r="T94" s="1">
        <v>18</v>
      </c>
      <c r="U94" s="1" t="s">
        <v>124</v>
      </c>
      <c r="V94" s="1">
        <v>7</v>
      </c>
      <c r="W94" s="8">
        <f t="shared" si="83"/>
        <v>216.28571428571428</v>
      </c>
      <c r="X94" s="8">
        <f t="shared" si="84"/>
        <v>201.42213428571429</v>
      </c>
      <c r="Y94" s="8">
        <f t="shared" si="85"/>
        <v>208.8539242857143</v>
      </c>
      <c r="Z94" s="9">
        <v>1.0069999999999999</v>
      </c>
      <c r="AA94" s="1">
        <f t="shared" ref="AA94:AA100" si="95">((M94*AO94)/(AX94*T94))*100</f>
        <v>1.0702380952380952</v>
      </c>
      <c r="AB94" s="1">
        <f t="shared" ref="AB94:AB100" si="96">((S94*AO94)/(AV94*T94))*100</f>
        <v>63.984126984126974</v>
      </c>
      <c r="AC94" s="1" t="e">
        <f t="shared" ref="AC94:AC100" si="97">((Q94*AO94)/(AS94*T94))*100</f>
        <v>#VALUE!</v>
      </c>
      <c r="AD94" s="1">
        <v>3.92</v>
      </c>
      <c r="AE94" s="1">
        <v>95</v>
      </c>
      <c r="AF94" s="1">
        <v>50</v>
      </c>
      <c r="AG94" s="1">
        <v>1947</v>
      </c>
      <c r="AH94" s="1">
        <v>59</v>
      </c>
      <c r="AI94" s="1">
        <v>29</v>
      </c>
      <c r="AJ94" s="1">
        <v>0</v>
      </c>
      <c r="AK94" s="1">
        <v>0.1</v>
      </c>
      <c r="AL94" s="1">
        <v>9.8000000000000007</v>
      </c>
      <c r="AM94" s="1">
        <v>88</v>
      </c>
      <c r="AN94" s="1">
        <v>827</v>
      </c>
      <c r="AO94" s="1">
        <v>0.87</v>
      </c>
      <c r="AP94" s="1">
        <v>47</v>
      </c>
      <c r="AQ94" s="1">
        <v>70</v>
      </c>
      <c r="AR94" s="1">
        <v>464</v>
      </c>
      <c r="AS94" s="1">
        <v>8.9</v>
      </c>
      <c r="AT94" s="1">
        <v>5.8</v>
      </c>
      <c r="AU94" s="1">
        <v>36</v>
      </c>
      <c r="AV94" s="1">
        <v>21</v>
      </c>
      <c r="AW94" s="1" t="s">
        <v>124</v>
      </c>
      <c r="AX94" s="1">
        <v>140</v>
      </c>
      <c r="AY94" s="1">
        <v>4.7</v>
      </c>
      <c r="AZ94" s="1">
        <v>98</v>
      </c>
      <c r="BA94" s="1">
        <v>1.9</v>
      </c>
      <c r="BB94" s="1">
        <v>2.1</v>
      </c>
      <c r="BC94" s="6">
        <f t="shared" ref="BC94:BC100" si="98">(2*(AX94+AY94)+(AV94/2.8)+(AQ94/18))</f>
        <v>300.78888888888889</v>
      </c>
      <c r="BD94" s="6">
        <f t="shared" ref="BD94:BD100" si="99">((AX94+AY94)-(AZ94+AI94))</f>
        <v>17.699999999999989</v>
      </c>
      <c r="BE94" s="6">
        <f t="shared" ref="BE94:BE100" si="100">AV94/AO94</f>
        <v>24.137931034482758</v>
      </c>
      <c r="BF94" s="7">
        <f t="shared" si="70"/>
        <v>0.15602859148165921</v>
      </c>
      <c r="BG94" s="7">
        <f t="shared" ref="BG94:BG100" si="101">(BF94/(0.6*K94))*100</f>
        <v>1.7934320859960828</v>
      </c>
      <c r="BH94" s="7">
        <f t="shared" ref="BH94:BH100" si="102">0.6*K94*(1-(290/BC94))</f>
        <v>0.31205718296331841</v>
      </c>
      <c r="BI94" s="7">
        <f t="shared" ref="BI94:BI100" si="103">0.6*K94*(1-(140/AX94))</f>
        <v>0</v>
      </c>
      <c r="BJ94" s="1">
        <v>12.49</v>
      </c>
      <c r="BK94" s="1">
        <v>7.05</v>
      </c>
      <c r="BL94" s="1">
        <v>12</v>
      </c>
      <c r="BM94" s="1">
        <v>36.700000000000003</v>
      </c>
      <c r="BN94" s="1">
        <v>714</v>
      </c>
      <c r="BO94" s="1">
        <v>2.23</v>
      </c>
      <c r="BP94" s="1">
        <v>17.8</v>
      </c>
      <c r="BQ94" s="1">
        <v>9.2799999999999994</v>
      </c>
      <c r="BR94" s="1">
        <v>74.3</v>
      </c>
      <c r="BS94" s="1">
        <v>0.27</v>
      </c>
      <c r="BT94" s="1">
        <v>2.1</v>
      </c>
      <c r="BU94" s="1">
        <v>0.54</v>
      </c>
      <c r="BV94" s="1">
        <v>4.3</v>
      </c>
      <c r="BW94" s="1">
        <v>0.02</v>
      </c>
      <c r="BX94" s="1">
        <v>0.1</v>
      </c>
      <c r="BY94" s="1">
        <v>46.6</v>
      </c>
      <c r="BZ94" s="1">
        <v>0.66</v>
      </c>
      <c r="CA94" s="1" t="s">
        <v>125</v>
      </c>
      <c r="CB94" s="1" t="s">
        <v>125</v>
      </c>
      <c r="CC94" s="1" t="s">
        <v>125</v>
      </c>
      <c r="CD94" s="1" t="s">
        <v>135</v>
      </c>
      <c r="CE94" s="1">
        <v>7.5</v>
      </c>
      <c r="CF94" s="1" t="s">
        <v>125</v>
      </c>
      <c r="CG94" s="1" t="s">
        <v>125</v>
      </c>
      <c r="CH94" s="1" t="s">
        <v>125</v>
      </c>
      <c r="CI94" s="1" t="s">
        <v>126</v>
      </c>
      <c r="CJ94" s="1" t="s">
        <v>127</v>
      </c>
    </row>
    <row r="95" spans="1:88" s="1" customFormat="1" x14ac:dyDescent="0.35">
      <c r="A95" s="1" t="s">
        <v>10</v>
      </c>
      <c r="B95" s="1" t="s">
        <v>0</v>
      </c>
      <c r="C95" s="1" t="s">
        <v>150</v>
      </c>
      <c r="D95" s="1">
        <v>12</v>
      </c>
      <c r="E95" s="1">
        <v>0</v>
      </c>
      <c r="F95" s="1">
        <v>254</v>
      </c>
      <c r="G95" s="1">
        <f t="shared" ref="G95:G100" si="104">(F95/2.5)</f>
        <v>101.6</v>
      </c>
      <c r="H95" s="1">
        <f t="shared" ref="H95:H100" si="105">SUM(F95,F88,F81,F74,F67,F60,F53)</f>
        <v>1463</v>
      </c>
      <c r="I95" s="6">
        <f t="shared" si="93"/>
        <v>112.53846153846153</v>
      </c>
      <c r="J95" s="6">
        <f t="shared" si="94"/>
        <v>7.8153846153846152</v>
      </c>
      <c r="K95" s="7">
        <v>13</v>
      </c>
      <c r="L95" s="6"/>
      <c r="M95" s="1">
        <v>30</v>
      </c>
      <c r="N95" s="1">
        <v>53</v>
      </c>
      <c r="O95" s="1">
        <v>7</v>
      </c>
      <c r="P95" s="1">
        <v>10</v>
      </c>
      <c r="Q95" s="1" t="s">
        <v>124</v>
      </c>
      <c r="R95" s="1">
        <v>64</v>
      </c>
      <c r="S95" s="1">
        <v>346</v>
      </c>
      <c r="T95" s="1">
        <v>19</v>
      </c>
      <c r="U95" s="1" t="s">
        <v>124</v>
      </c>
      <c r="V95" s="1">
        <v>14</v>
      </c>
      <c r="W95" s="8">
        <f t="shared" si="83"/>
        <v>236.57142857142858</v>
      </c>
      <c r="X95" s="8">
        <f t="shared" si="84"/>
        <v>225.98153857142859</v>
      </c>
      <c r="Y95" s="8">
        <f t="shared" si="85"/>
        <v>231.27648357142857</v>
      </c>
      <c r="Z95" s="9">
        <v>1.0089999999999999</v>
      </c>
      <c r="AA95" s="1">
        <f t="shared" si="95"/>
        <v>0.87466868610374859</v>
      </c>
      <c r="AB95" s="1">
        <f t="shared" si="96"/>
        <v>58.425438596491233</v>
      </c>
      <c r="AC95" s="1" t="e">
        <f t="shared" si="97"/>
        <v>#VALUE!</v>
      </c>
      <c r="AD95" s="1">
        <v>4.04</v>
      </c>
      <c r="AE95" s="1">
        <v>79</v>
      </c>
      <c r="AF95" s="1">
        <v>75</v>
      </c>
      <c r="AG95" s="1">
        <v>1629</v>
      </c>
      <c r="AH95" s="1">
        <v>49</v>
      </c>
      <c r="AI95" s="1">
        <v>29</v>
      </c>
      <c r="AJ95" s="1">
        <v>0</v>
      </c>
      <c r="AK95" s="1">
        <v>0.2</v>
      </c>
      <c r="AL95" s="1">
        <v>10.3</v>
      </c>
      <c r="AM95" s="1">
        <v>76</v>
      </c>
      <c r="AN95" s="1">
        <v>242</v>
      </c>
      <c r="AO95" s="1">
        <v>0.77</v>
      </c>
      <c r="AP95" s="1">
        <v>50</v>
      </c>
      <c r="AQ95" s="1">
        <v>72</v>
      </c>
      <c r="AR95" s="1">
        <v>452</v>
      </c>
      <c r="AS95" s="1">
        <v>9</v>
      </c>
      <c r="AT95" s="1">
        <v>6.3</v>
      </c>
      <c r="AU95" s="1">
        <v>50</v>
      </c>
      <c r="AV95" s="1">
        <v>24</v>
      </c>
      <c r="AW95" s="1" t="s">
        <v>124</v>
      </c>
      <c r="AX95" s="1">
        <v>139</v>
      </c>
      <c r="AY95" s="1">
        <v>4.7</v>
      </c>
      <c r="AZ95" s="1">
        <v>97</v>
      </c>
      <c r="BA95" s="1">
        <v>2.2999999999999998</v>
      </c>
      <c r="BB95" s="1">
        <v>1.8</v>
      </c>
      <c r="BC95" s="6">
        <f t="shared" si="98"/>
        <v>299.97142857142853</v>
      </c>
      <c r="BD95" s="6">
        <f t="shared" si="99"/>
        <v>17.699999999999989</v>
      </c>
      <c r="BE95" s="6">
        <f t="shared" si="100"/>
        <v>31.168831168831169</v>
      </c>
      <c r="BF95" s="7">
        <f t="shared" si="70"/>
        <v>0.10158336422584906</v>
      </c>
      <c r="BG95" s="7">
        <f t="shared" si="101"/>
        <v>1.3023508234083212</v>
      </c>
      <c r="BH95" s="7">
        <f t="shared" si="102"/>
        <v>0.25928183636536684</v>
      </c>
      <c r="BI95" s="7">
        <f t="shared" si="103"/>
        <v>-5.6115107913668714E-2</v>
      </c>
      <c r="BJ95" s="1">
        <v>14.36</v>
      </c>
      <c r="BK95" s="1">
        <v>6.68</v>
      </c>
      <c r="BL95" s="1">
        <v>12</v>
      </c>
      <c r="BM95" s="1">
        <v>35.799999999999997</v>
      </c>
      <c r="BN95" s="1">
        <v>788</v>
      </c>
      <c r="BO95" s="1">
        <v>3.09</v>
      </c>
      <c r="BP95" s="1">
        <v>21.5</v>
      </c>
      <c r="BQ95" s="1">
        <v>10.34</v>
      </c>
      <c r="BR95" s="1">
        <v>72</v>
      </c>
      <c r="BS95" s="1">
        <v>0.57999999999999996</v>
      </c>
      <c r="BT95" s="1">
        <v>4.0999999999999996</v>
      </c>
      <c r="BU95" s="1">
        <v>0.26</v>
      </c>
      <c r="BV95" s="1">
        <v>1.8</v>
      </c>
      <c r="BW95" s="1">
        <v>0.02</v>
      </c>
      <c r="BX95" s="1">
        <v>0.2</v>
      </c>
      <c r="BY95" s="1">
        <v>15.5</v>
      </c>
      <c r="BZ95" s="1">
        <v>0.23</v>
      </c>
      <c r="CA95" s="1" t="s">
        <v>125</v>
      </c>
      <c r="CB95" s="1" t="s">
        <v>125</v>
      </c>
      <c r="CC95" s="1" t="s">
        <v>125</v>
      </c>
      <c r="CD95" s="1" t="s">
        <v>135</v>
      </c>
      <c r="CE95" s="1">
        <v>7.5</v>
      </c>
      <c r="CF95" s="1" t="s">
        <v>125</v>
      </c>
      <c r="CG95" s="1" t="s">
        <v>142</v>
      </c>
      <c r="CH95" s="1" t="s">
        <v>125</v>
      </c>
      <c r="CI95" s="1" t="s">
        <v>126</v>
      </c>
      <c r="CJ95" s="1" t="s">
        <v>127</v>
      </c>
    </row>
    <row r="96" spans="1:88" s="1" customFormat="1" x14ac:dyDescent="0.35">
      <c r="A96" s="1" t="s">
        <v>13</v>
      </c>
      <c r="B96" s="1" t="s">
        <v>0</v>
      </c>
      <c r="C96" s="1" t="s">
        <v>150</v>
      </c>
      <c r="D96" s="1">
        <v>12</v>
      </c>
      <c r="E96" s="1">
        <v>0</v>
      </c>
      <c r="F96" s="1">
        <v>104</v>
      </c>
      <c r="G96" s="1">
        <f t="shared" si="104"/>
        <v>41.6</v>
      </c>
      <c r="H96" s="1">
        <f t="shared" si="105"/>
        <v>1568</v>
      </c>
      <c r="I96" s="6">
        <f t="shared" si="93"/>
        <v>107.61839396019218</v>
      </c>
      <c r="J96" s="6">
        <f t="shared" si="94"/>
        <v>2.8551818805765272</v>
      </c>
      <c r="K96" s="7">
        <v>14.57</v>
      </c>
      <c r="L96" s="6"/>
      <c r="M96" s="1">
        <v>55</v>
      </c>
      <c r="N96" s="1">
        <v>132</v>
      </c>
      <c r="O96" s="1">
        <v>6</v>
      </c>
      <c r="P96" s="1">
        <v>17</v>
      </c>
      <c r="Q96" s="1" t="s">
        <v>124</v>
      </c>
      <c r="R96" s="1">
        <v>259</v>
      </c>
      <c r="S96" s="1">
        <v>850</v>
      </c>
      <c r="T96" s="1">
        <v>61</v>
      </c>
      <c r="U96" s="1" t="s">
        <v>124</v>
      </c>
      <c r="V96" s="1">
        <v>13</v>
      </c>
      <c r="W96" s="8">
        <f t="shared" si="83"/>
        <v>545.57142857142867</v>
      </c>
      <c r="X96" s="8">
        <f t="shared" si="84"/>
        <v>502.05651857142868</v>
      </c>
      <c r="Y96" s="8">
        <f t="shared" si="85"/>
        <v>523.81397357142873</v>
      </c>
      <c r="Z96" s="9">
        <v>1.0189999999999999</v>
      </c>
      <c r="AA96" s="1">
        <f t="shared" si="95"/>
        <v>0.5587624105287462</v>
      </c>
      <c r="AB96" s="1">
        <f t="shared" si="96"/>
        <v>49.049180327868854</v>
      </c>
      <c r="AC96" s="1" t="e">
        <f t="shared" si="97"/>
        <v>#VALUE!</v>
      </c>
      <c r="AD96" s="1">
        <v>4.1500000000000004</v>
      </c>
      <c r="AE96" s="1">
        <v>103</v>
      </c>
      <c r="AF96" s="1">
        <v>35</v>
      </c>
      <c r="AG96" s="1">
        <v>1201</v>
      </c>
      <c r="AH96" s="1">
        <v>35</v>
      </c>
      <c r="AI96" s="1">
        <v>30</v>
      </c>
      <c r="AJ96" s="1">
        <v>0</v>
      </c>
      <c r="AK96" s="1">
        <v>0.1</v>
      </c>
      <c r="AL96" s="1">
        <v>10.5</v>
      </c>
      <c r="AM96" s="1">
        <v>100</v>
      </c>
      <c r="AN96" s="1">
        <v>316</v>
      </c>
      <c r="AO96" s="1">
        <v>0.88</v>
      </c>
      <c r="AP96" s="1">
        <v>56</v>
      </c>
      <c r="AQ96" s="1">
        <v>78</v>
      </c>
      <c r="AR96" s="1">
        <v>450</v>
      </c>
      <c r="AS96" s="1">
        <v>9.6</v>
      </c>
      <c r="AT96" s="1">
        <v>6.1</v>
      </c>
      <c r="AU96" s="1">
        <v>22</v>
      </c>
      <c r="AV96" s="1">
        <v>25</v>
      </c>
      <c r="AW96" s="1" t="s">
        <v>124</v>
      </c>
      <c r="AX96" s="1">
        <v>142</v>
      </c>
      <c r="AY96" s="1">
        <v>4.5</v>
      </c>
      <c r="AZ96" s="1">
        <v>99</v>
      </c>
      <c r="BA96" s="1">
        <v>2</v>
      </c>
      <c r="BB96" s="1">
        <v>2.1</v>
      </c>
      <c r="BC96" s="6">
        <f t="shared" si="98"/>
        <v>306.26190476190476</v>
      </c>
      <c r="BD96" s="6">
        <f t="shared" si="99"/>
        <v>17.5</v>
      </c>
      <c r="BE96" s="6">
        <f t="shared" si="100"/>
        <v>28.40909090909091</v>
      </c>
      <c r="BF96" s="7">
        <f t="shared" si="70"/>
        <v>0.29365488304154386</v>
      </c>
      <c r="BG96" s="7">
        <f t="shared" si="101"/>
        <v>3.3591270080249815</v>
      </c>
      <c r="BH96" s="7">
        <f t="shared" si="102"/>
        <v>0.46418300551970759</v>
      </c>
      <c r="BI96" s="7">
        <f t="shared" si="103"/>
        <v>0.12312676056338011</v>
      </c>
      <c r="BJ96" s="1">
        <v>13.13</v>
      </c>
      <c r="BK96" s="1">
        <v>6.69</v>
      </c>
      <c r="BL96" s="1">
        <v>12.1</v>
      </c>
      <c r="BM96" s="1">
        <v>36.200000000000003</v>
      </c>
      <c r="BN96" s="1">
        <v>616</v>
      </c>
      <c r="BO96" s="1">
        <v>2.36</v>
      </c>
      <c r="BP96" s="1">
        <v>18</v>
      </c>
      <c r="BQ96" s="1">
        <v>9.85</v>
      </c>
      <c r="BR96" s="1">
        <v>75</v>
      </c>
      <c r="BS96" s="1">
        <v>0.44</v>
      </c>
      <c r="BT96" s="1">
        <v>3.3</v>
      </c>
      <c r="BU96" s="1">
        <v>0.32</v>
      </c>
      <c r="BV96" s="1">
        <v>2.4</v>
      </c>
      <c r="BW96" s="1">
        <v>0.01</v>
      </c>
      <c r="BX96" s="1">
        <v>0.1</v>
      </c>
      <c r="BY96" s="1">
        <v>15.5</v>
      </c>
      <c r="BZ96" s="1">
        <v>0.23</v>
      </c>
      <c r="CA96" s="1" t="s">
        <v>125</v>
      </c>
      <c r="CB96" s="1" t="s">
        <v>125</v>
      </c>
      <c r="CC96" s="1" t="s">
        <v>125</v>
      </c>
      <c r="CD96" s="1" t="s">
        <v>128</v>
      </c>
      <c r="CE96" s="1">
        <v>8.5</v>
      </c>
      <c r="CF96" s="1" t="s">
        <v>125</v>
      </c>
      <c r="CG96" s="1" t="s">
        <v>142</v>
      </c>
      <c r="CH96" s="1" t="s">
        <v>125</v>
      </c>
      <c r="CI96" s="1" t="s">
        <v>126</v>
      </c>
      <c r="CJ96" s="1" t="s">
        <v>127</v>
      </c>
    </row>
    <row r="97" spans="1:88" s="1" customFormat="1" x14ac:dyDescent="0.35">
      <c r="A97" s="1" t="s">
        <v>16</v>
      </c>
      <c r="B97" s="1" t="s">
        <v>0</v>
      </c>
      <c r="C97" s="1" t="s">
        <v>150</v>
      </c>
      <c r="D97" s="1">
        <v>12</v>
      </c>
      <c r="E97" s="1">
        <v>0</v>
      </c>
      <c r="F97" s="1">
        <v>61</v>
      </c>
      <c r="G97" s="1">
        <f t="shared" si="104"/>
        <v>24.4</v>
      </c>
      <c r="H97" s="1">
        <f t="shared" si="105"/>
        <v>1368</v>
      </c>
      <c r="I97" s="6">
        <f t="shared" si="93"/>
        <v>97.854077253218875</v>
      </c>
      <c r="J97" s="6">
        <f t="shared" si="94"/>
        <v>1.7453505007153074</v>
      </c>
      <c r="K97" s="7">
        <v>13.98</v>
      </c>
      <c r="L97" s="6"/>
      <c r="M97" s="1">
        <v>75</v>
      </c>
      <c r="N97" s="1">
        <v>114</v>
      </c>
      <c r="O97" s="1">
        <v>3</v>
      </c>
      <c r="P97" s="1">
        <v>11</v>
      </c>
      <c r="Q97" s="1" t="s">
        <v>124</v>
      </c>
      <c r="R97" s="1">
        <v>243</v>
      </c>
      <c r="S97" s="1">
        <v>905</v>
      </c>
      <c r="T97" s="1">
        <v>64</v>
      </c>
      <c r="U97" s="1" t="s">
        <v>124</v>
      </c>
      <c r="V97" s="1">
        <v>15</v>
      </c>
      <c r="W97" s="8">
        <f t="shared" si="83"/>
        <v>587.21428571428578</v>
      </c>
      <c r="X97" s="8">
        <f t="shared" si="84"/>
        <v>568.01544571428576</v>
      </c>
      <c r="Y97" s="8">
        <f t="shared" si="85"/>
        <v>577.61486571428577</v>
      </c>
      <c r="Z97" s="9">
        <v>1.02</v>
      </c>
      <c r="AA97" s="1">
        <f t="shared" si="95"/>
        <v>0.65195862676056338</v>
      </c>
      <c r="AB97" s="1">
        <f t="shared" si="96"/>
        <v>48.569972826086961</v>
      </c>
      <c r="AC97" s="1" t="e">
        <f t="shared" si="97"/>
        <v>#VALUE!</v>
      </c>
      <c r="AD97" s="1">
        <v>4.22</v>
      </c>
      <c r="AE97" s="1">
        <v>106</v>
      </c>
      <c r="AF97" s="1">
        <v>37</v>
      </c>
      <c r="AG97" s="1">
        <v>1065</v>
      </c>
      <c r="AH97" s="1">
        <v>29</v>
      </c>
      <c r="AI97" s="1">
        <v>29</v>
      </c>
      <c r="AJ97" s="1">
        <v>0</v>
      </c>
      <c r="AK97" s="1">
        <v>0.1</v>
      </c>
      <c r="AL97" s="1">
        <v>10.4</v>
      </c>
      <c r="AM97" s="1">
        <v>104</v>
      </c>
      <c r="AN97" s="1">
        <v>242</v>
      </c>
      <c r="AO97" s="1">
        <v>0.79</v>
      </c>
      <c r="AP97" s="1">
        <v>45</v>
      </c>
      <c r="AQ97" s="1">
        <v>87</v>
      </c>
      <c r="AR97" s="1">
        <v>423</v>
      </c>
      <c r="AS97" s="1">
        <v>9.8000000000000007</v>
      </c>
      <c r="AT97" s="1">
        <v>6.2</v>
      </c>
      <c r="AU97" s="1">
        <v>28</v>
      </c>
      <c r="AV97" s="1">
        <v>23</v>
      </c>
      <c r="AW97" s="1" t="s">
        <v>124</v>
      </c>
      <c r="AX97" s="1">
        <v>142</v>
      </c>
      <c r="AY97" s="1">
        <v>4.5</v>
      </c>
      <c r="AZ97" s="1">
        <v>100</v>
      </c>
      <c r="BA97" s="1">
        <v>2</v>
      </c>
      <c r="BB97" s="1">
        <v>2.1</v>
      </c>
      <c r="BC97" s="6">
        <f t="shared" si="98"/>
        <v>306.04761904761904</v>
      </c>
      <c r="BD97" s="6">
        <f t="shared" si="99"/>
        <v>17.5</v>
      </c>
      <c r="BE97" s="6">
        <f t="shared" si="100"/>
        <v>29.11392405063291</v>
      </c>
      <c r="BF97" s="7">
        <f t="shared" si="70"/>
        <v>0.27898297893788732</v>
      </c>
      <c r="BG97" s="7">
        <f t="shared" si="101"/>
        <v>3.3259773359309408</v>
      </c>
      <c r="BH97" s="7">
        <f t="shared" si="102"/>
        <v>0.43982511280535225</v>
      </c>
      <c r="BI97" s="7">
        <f t="shared" si="103"/>
        <v>0.11814084507042237</v>
      </c>
      <c r="BJ97" s="1">
        <v>17.52</v>
      </c>
      <c r="BK97" s="1">
        <v>6.31</v>
      </c>
      <c r="BL97" s="1">
        <v>11.9</v>
      </c>
      <c r="BM97" s="1">
        <v>35.799999999999997</v>
      </c>
      <c r="BN97" s="1">
        <v>691</v>
      </c>
      <c r="BO97" s="1">
        <v>2.4300000000000002</v>
      </c>
      <c r="BP97" s="1">
        <v>13.9</v>
      </c>
      <c r="BQ97" s="1">
        <v>14.12</v>
      </c>
      <c r="BR97" s="1">
        <v>80.599999999999994</v>
      </c>
      <c r="BS97" s="1">
        <v>0.37</v>
      </c>
      <c r="BT97" s="1">
        <v>2.1</v>
      </c>
      <c r="BU97" s="1">
        <v>0.34</v>
      </c>
      <c r="BV97" s="1">
        <v>1.9</v>
      </c>
      <c r="BW97" s="1">
        <v>0.03</v>
      </c>
      <c r="BX97" s="1">
        <v>0.2</v>
      </c>
      <c r="BY97" s="1">
        <v>29.6</v>
      </c>
      <c r="BZ97" s="1">
        <v>0.47</v>
      </c>
      <c r="CA97" s="1" t="s">
        <v>125</v>
      </c>
      <c r="CB97" s="1" t="s">
        <v>125</v>
      </c>
      <c r="CC97" s="1" t="s">
        <v>125</v>
      </c>
      <c r="CD97" s="1" t="s">
        <v>128</v>
      </c>
      <c r="CE97" s="1">
        <v>8.5</v>
      </c>
      <c r="CF97" s="1" t="s">
        <v>125</v>
      </c>
      <c r="CG97" s="1" t="s">
        <v>142</v>
      </c>
      <c r="CH97" s="1" t="s">
        <v>125</v>
      </c>
      <c r="CI97" s="1" t="s">
        <v>126</v>
      </c>
      <c r="CJ97" s="1" t="s">
        <v>127</v>
      </c>
    </row>
    <row r="98" spans="1:88" s="1" customFormat="1" x14ac:dyDescent="0.35">
      <c r="A98" s="1" t="s">
        <v>19</v>
      </c>
      <c r="B98" s="1" t="s">
        <v>1</v>
      </c>
      <c r="C98" s="1" t="s">
        <v>150</v>
      </c>
      <c r="D98" s="1">
        <v>12</v>
      </c>
      <c r="E98" s="1">
        <v>1</v>
      </c>
      <c r="F98" s="1">
        <v>339</v>
      </c>
      <c r="G98" s="1">
        <f t="shared" si="104"/>
        <v>135.6</v>
      </c>
      <c r="H98" s="1">
        <f t="shared" si="105"/>
        <v>2776</v>
      </c>
      <c r="I98" s="6">
        <f t="shared" si="93"/>
        <v>160.46242774566474</v>
      </c>
      <c r="J98" s="6">
        <f t="shared" si="94"/>
        <v>7.8381502890173405</v>
      </c>
      <c r="K98" s="7">
        <v>17.3</v>
      </c>
      <c r="L98" s="6"/>
      <c r="M98" s="1">
        <v>20</v>
      </c>
      <c r="N98" s="1">
        <v>19</v>
      </c>
      <c r="O98" s="1">
        <v>2</v>
      </c>
      <c r="P98" s="1">
        <v>1</v>
      </c>
      <c r="Q98" s="1" t="s">
        <v>124</v>
      </c>
      <c r="R98" s="1">
        <v>109</v>
      </c>
      <c r="S98" s="1">
        <v>252</v>
      </c>
      <c r="T98" s="1">
        <v>13</v>
      </c>
      <c r="U98" s="1" t="s">
        <v>124</v>
      </c>
      <c r="V98" s="1">
        <v>9</v>
      </c>
      <c r="W98" s="8">
        <f t="shared" si="83"/>
        <v>149</v>
      </c>
      <c r="X98" s="8">
        <f t="shared" si="84"/>
        <v>164.37797</v>
      </c>
      <c r="Y98" s="8">
        <f t="shared" si="85"/>
        <v>156.688985</v>
      </c>
      <c r="Z98" s="9">
        <v>1.0049999999999999</v>
      </c>
      <c r="AA98" s="1">
        <f t="shared" si="95"/>
        <v>0.55840455840455849</v>
      </c>
      <c r="AB98" s="1">
        <f t="shared" si="96"/>
        <v>49.991902834008101</v>
      </c>
      <c r="AC98" s="1" t="e">
        <f t="shared" si="97"/>
        <v>#VALUE!</v>
      </c>
      <c r="AD98" s="1">
        <v>3.36</v>
      </c>
      <c r="AE98" s="1">
        <v>79</v>
      </c>
      <c r="AF98" s="1">
        <v>197</v>
      </c>
      <c r="AG98" s="1">
        <v>1159</v>
      </c>
      <c r="AH98" s="1">
        <v>544</v>
      </c>
      <c r="AI98" s="1">
        <v>30</v>
      </c>
      <c r="AJ98" s="1">
        <v>0.1</v>
      </c>
      <c r="AK98" s="1">
        <v>0.2</v>
      </c>
      <c r="AL98" s="1">
        <v>9.9</v>
      </c>
      <c r="AM98" s="1">
        <v>91</v>
      </c>
      <c r="AN98" s="1">
        <v>13392</v>
      </c>
      <c r="AO98" s="1">
        <v>0.49</v>
      </c>
      <c r="AP98" s="1">
        <v>43</v>
      </c>
      <c r="AQ98" s="1">
        <v>92</v>
      </c>
      <c r="AR98" s="1">
        <v>2426</v>
      </c>
      <c r="AS98" s="1">
        <v>7.9</v>
      </c>
      <c r="AT98" s="1">
        <v>6.9</v>
      </c>
      <c r="AU98" s="1">
        <v>37</v>
      </c>
      <c r="AV98" s="1">
        <v>19</v>
      </c>
      <c r="AW98" s="1" t="s">
        <v>124</v>
      </c>
      <c r="AX98" s="1">
        <v>135</v>
      </c>
      <c r="AY98" s="1">
        <v>4</v>
      </c>
      <c r="AZ98" s="1">
        <v>93</v>
      </c>
      <c r="BA98" s="1">
        <v>3.5</v>
      </c>
      <c r="BB98" s="1">
        <v>0.9</v>
      </c>
      <c r="BC98" s="6">
        <f t="shared" si="98"/>
        <v>289.89682539682536</v>
      </c>
      <c r="BD98" s="6">
        <f t="shared" si="99"/>
        <v>16</v>
      </c>
      <c r="BE98" s="6">
        <f t="shared" si="100"/>
        <v>38.775510204081634</v>
      </c>
      <c r="BF98" s="7">
        <f t="shared" si="70"/>
        <v>-0.19406934900515058</v>
      </c>
      <c r="BG98" s="7">
        <f t="shared" si="101"/>
        <v>-1.8696469075640709</v>
      </c>
      <c r="BH98" s="7">
        <f t="shared" si="102"/>
        <v>-3.6942535658572775E-3</v>
      </c>
      <c r="BI98" s="7">
        <f t="shared" si="103"/>
        <v>-0.38444444444444387</v>
      </c>
      <c r="BJ98" s="1">
        <v>18.52</v>
      </c>
      <c r="BK98" s="1">
        <v>6.07</v>
      </c>
      <c r="BL98" s="1">
        <v>10.3</v>
      </c>
      <c r="BM98" s="1">
        <v>31.1</v>
      </c>
      <c r="BN98" s="1">
        <v>981</v>
      </c>
      <c r="BO98" s="1">
        <v>9.8699999999999992</v>
      </c>
      <c r="BP98" s="1">
        <v>53.3</v>
      </c>
      <c r="BQ98" s="1">
        <v>7.4</v>
      </c>
      <c r="BR98" s="1">
        <v>40.1</v>
      </c>
      <c r="BS98" s="1">
        <v>0.36</v>
      </c>
      <c r="BT98" s="1">
        <v>1.9</v>
      </c>
      <c r="BU98" s="1">
        <v>0.66</v>
      </c>
      <c r="BV98" s="1">
        <v>3.6</v>
      </c>
      <c r="BW98" s="1">
        <v>0.02</v>
      </c>
      <c r="BX98" s="1">
        <v>0.1</v>
      </c>
      <c r="BY98" s="1">
        <v>61.8</v>
      </c>
      <c r="BZ98" s="1">
        <v>1.02</v>
      </c>
      <c r="CA98" s="1" t="s">
        <v>125</v>
      </c>
      <c r="CB98" s="1" t="s">
        <v>125</v>
      </c>
      <c r="CC98" s="1" t="s">
        <v>125</v>
      </c>
      <c r="CD98" s="1" t="s">
        <v>131</v>
      </c>
      <c r="CE98" s="1">
        <v>8.5</v>
      </c>
      <c r="CF98" s="1" t="s">
        <v>125</v>
      </c>
      <c r="CG98" s="1" t="s">
        <v>142</v>
      </c>
      <c r="CH98" s="1" t="s">
        <v>125</v>
      </c>
      <c r="CI98" s="1" t="s">
        <v>137</v>
      </c>
      <c r="CJ98" s="1" t="s">
        <v>140</v>
      </c>
    </row>
    <row r="99" spans="1:88" s="1" customFormat="1" x14ac:dyDescent="0.35">
      <c r="A99" s="1" t="s">
        <v>21</v>
      </c>
      <c r="B99" s="1" t="s">
        <v>1</v>
      </c>
      <c r="C99" s="1" t="s">
        <v>150</v>
      </c>
      <c r="D99" s="1">
        <v>12</v>
      </c>
      <c r="E99" s="1">
        <v>1</v>
      </c>
      <c r="F99" s="1">
        <v>174</v>
      </c>
      <c r="G99" s="1">
        <f t="shared" si="104"/>
        <v>69.599999999999994</v>
      </c>
      <c r="H99" s="1">
        <f t="shared" si="105"/>
        <v>2182</v>
      </c>
      <c r="I99" s="6">
        <f t="shared" si="93"/>
        <v>120.61912658927585</v>
      </c>
      <c r="J99" s="6">
        <f t="shared" si="94"/>
        <v>3.8474295190713099</v>
      </c>
      <c r="K99" s="7">
        <v>18.09</v>
      </c>
      <c r="L99" s="6"/>
      <c r="M99" s="1">
        <v>34</v>
      </c>
      <c r="N99" s="1">
        <v>35</v>
      </c>
      <c r="O99" s="1">
        <v>5</v>
      </c>
      <c r="P99" s="1">
        <v>1</v>
      </c>
      <c r="Q99" s="1" t="s">
        <v>124</v>
      </c>
      <c r="R99" s="1">
        <v>134</v>
      </c>
      <c r="S99" s="1">
        <v>224</v>
      </c>
      <c r="T99" s="1">
        <v>16</v>
      </c>
      <c r="U99" s="1" t="s">
        <v>124</v>
      </c>
      <c r="V99" s="1">
        <v>21</v>
      </c>
      <c r="W99" s="8">
        <f t="shared" si="83"/>
        <v>183</v>
      </c>
      <c r="X99" s="8">
        <f t="shared" si="84"/>
        <v>185.77904000000001</v>
      </c>
      <c r="Y99" s="8">
        <f t="shared" si="85"/>
        <v>184.38952</v>
      </c>
      <c r="Z99" s="9">
        <v>1.0069999999999999</v>
      </c>
      <c r="AA99" s="1">
        <f t="shared" si="95"/>
        <v>1.0065789473684212</v>
      </c>
      <c r="AB99" s="1">
        <f t="shared" si="96"/>
        <v>44.1</v>
      </c>
      <c r="AC99" s="1" t="e">
        <f t="shared" si="97"/>
        <v>#VALUE!</v>
      </c>
      <c r="AD99" s="1">
        <v>3.54</v>
      </c>
      <c r="AE99" s="1">
        <v>155</v>
      </c>
      <c r="AF99" s="1">
        <v>49</v>
      </c>
      <c r="AG99" s="1">
        <v>1175</v>
      </c>
      <c r="AH99" s="1">
        <v>67</v>
      </c>
      <c r="AI99" s="1">
        <v>28</v>
      </c>
      <c r="AJ99" s="1">
        <v>0</v>
      </c>
      <c r="AK99" s="1">
        <v>0.2</v>
      </c>
      <c r="AL99" s="1">
        <v>9.8000000000000007</v>
      </c>
      <c r="AM99" s="1">
        <v>77</v>
      </c>
      <c r="AN99" s="1">
        <v>1214</v>
      </c>
      <c r="AO99" s="1">
        <v>0.63</v>
      </c>
      <c r="AP99" s="1">
        <v>48</v>
      </c>
      <c r="AQ99" s="1">
        <v>86</v>
      </c>
      <c r="AR99" s="1">
        <v>493</v>
      </c>
      <c r="AS99" s="1">
        <v>8</v>
      </c>
      <c r="AT99" s="1">
        <v>6.1</v>
      </c>
      <c r="AU99" s="1">
        <v>32</v>
      </c>
      <c r="AV99" s="1">
        <v>20</v>
      </c>
      <c r="AW99" s="1" t="s">
        <v>124</v>
      </c>
      <c r="AX99" s="1">
        <v>133</v>
      </c>
      <c r="AY99" s="1">
        <v>4.2</v>
      </c>
      <c r="AZ99" s="1">
        <v>93</v>
      </c>
      <c r="BA99" s="1">
        <v>2.6</v>
      </c>
      <c r="BB99" s="1">
        <v>1.4</v>
      </c>
      <c r="BC99" s="6">
        <f t="shared" si="98"/>
        <v>286.32063492063492</v>
      </c>
      <c r="BD99" s="6">
        <f t="shared" si="99"/>
        <v>16.199999999999989</v>
      </c>
      <c r="BE99" s="6">
        <f t="shared" si="100"/>
        <v>31.746031746031747</v>
      </c>
      <c r="BF99" s="7">
        <f t="shared" si="70"/>
        <v>-0.35537127581290862</v>
      </c>
      <c r="BG99" s="7">
        <f t="shared" si="101"/>
        <v>-3.2741042547715926</v>
      </c>
      <c r="BH99" s="7">
        <f t="shared" si="102"/>
        <v>-0.13947939373108112</v>
      </c>
      <c r="BI99" s="7">
        <f t="shared" si="103"/>
        <v>-0.57126315789473614</v>
      </c>
      <c r="BJ99" s="1">
        <v>18.61</v>
      </c>
      <c r="BK99" s="1">
        <v>6.53</v>
      </c>
      <c r="BL99" s="1">
        <v>11.2</v>
      </c>
      <c r="BM99" s="1">
        <v>33.200000000000003</v>
      </c>
      <c r="BN99" s="1">
        <v>705</v>
      </c>
      <c r="BO99" s="1">
        <v>9.73</v>
      </c>
      <c r="BP99" s="1">
        <v>52.3</v>
      </c>
      <c r="BQ99" s="1">
        <v>7.64</v>
      </c>
      <c r="BR99" s="1">
        <v>41</v>
      </c>
      <c r="BS99" s="1">
        <v>0.62</v>
      </c>
      <c r="BT99" s="1">
        <v>3.3</v>
      </c>
      <c r="BU99" s="1">
        <v>0.53</v>
      </c>
      <c r="BV99" s="1">
        <v>2.8</v>
      </c>
      <c r="BW99" s="1">
        <v>0.05</v>
      </c>
      <c r="BX99" s="1">
        <v>0.3</v>
      </c>
      <c r="BY99" s="1">
        <v>71.5</v>
      </c>
      <c r="BZ99" s="1">
        <v>1.0900000000000001</v>
      </c>
      <c r="CA99" s="1" t="s">
        <v>125</v>
      </c>
      <c r="CB99" s="1" t="s">
        <v>125</v>
      </c>
      <c r="CC99" s="1" t="s">
        <v>125</v>
      </c>
      <c r="CD99" s="1" t="s">
        <v>131</v>
      </c>
      <c r="CE99" s="1">
        <v>8.5</v>
      </c>
      <c r="CF99" s="1" t="s">
        <v>125</v>
      </c>
      <c r="CG99" s="1" t="s">
        <v>142</v>
      </c>
      <c r="CH99" s="1" t="s">
        <v>125</v>
      </c>
      <c r="CI99" s="1" t="s">
        <v>137</v>
      </c>
      <c r="CJ99" s="1" t="s">
        <v>127</v>
      </c>
    </row>
    <row r="100" spans="1:88" s="1" customFormat="1" x14ac:dyDescent="0.35">
      <c r="A100" s="1" t="s">
        <v>24</v>
      </c>
      <c r="B100" s="1" t="s">
        <v>1</v>
      </c>
      <c r="C100" s="1" t="s">
        <v>150</v>
      </c>
      <c r="D100" s="1">
        <v>12</v>
      </c>
      <c r="E100" s="1">
        <v>1</v>
      </c>
      <c r="F100" s="1">
        <v>454</v>
      </c>
      <c r="G100" s="1">
        <f t="shared" si="104"/>
        <v>181.6</v>
      </c>
      <c r="H100" s="1">
        <f t="shared" si="105"/>
        <v>1629</v>
      </c>
      <c r="I100" s="6">
        <f t="shared" si="93"/>
        <v>84.447900466562984</v>
      </c>
      <c r="J100" s="6">
        <f t="shared" si="94"/>
        <v>9.4142042509072059</v>
      </c>
      <c r="K100" s="7">
        <v>19.29</v>
      </c>
      <c r="L100" s="6"/>
      <c r="M100" s="1">
        <v>18</v>
      </c>
      <c r="N100" s="1">
        <v>32</v>
      </c>
      <c r="O100" s="1">
        <v>2</v>
      </c>
      <c r="P100" s="1">
        <v>1</v>
      </c>
      <c r="Q100" s="1" t="s">
        <v>124</v>
      </c>
      <c r="R100" s="1">
        <v>74</v>
      </c>
      <c r="S100" s="1">
        <v>221</v>
      </c>
      <c r="T100" s="1">
        <v>20</v>
      </c>
      <c r="U100" s="1" t="s">
        <v>124</v>
      </c>
      <c r="V100" s="1">
        <v>9</v>
      </c>
      <c r="W100" s="8">
        <f t="shared" si="83"/>
        <v>146.92857142857144</v>
      </c>
      <c r="X100" s="8">
        <f t="shared" si="84"/>
        <v>153.24737142857143</v>
      </c>
      <c r="Y100" s="8">
        <f t="shared" si="85"/>
        <v>150.08797142857145</v>
      </c>
      <c r="Z100" s="9">
        <v>1.006</v>
      </c>
      <c r="AA100" s="1">
        <f t="shared" si="95"/>
        <v>0.59347826086956512</v>
      </c>
      <c r="AB100" s="1">
        <f t="shared" si="96"/>
        <v>47.88333333333334</v>
      </c>
      <c r="AC100" s="1" t="e">
        <f t="shared" si="97"/>
        <v>#VALUE!</v>
      </c>
      <c r="AD100" s="1">
        <v>3.71</v>
      </c>
      <c r="AE100" s="1">
        <v>160</v>
      </c>
      <c r="AF100" s="1">
        <v>49</v>
      </c>
      <c r="AG100" s="1">
        <v>1237</v>
      </c>
      <c r="AH100" s="1">
        <v>42</v>
      </c>
      <c r="AI100" s="1">
        <v>28</v>
      </c>
      <c r="AJ100" s="1">
        <v>0.1</v>
      </c>
      <c r="AK100" s="1">
        <v>0.2</v>
      </c>
      <c r="AL100" s="1">
        <v>10.199999999999999</v>
      </c>
      <c r="AM100" s="1">
        <v>84</v>
      </c>
      <c r="AN100" s="1">
        <v>450</v>
      </c>
      <c r="AO100" s="1">
        <v>0.91</v>
      </c>
      <c r="AP100" s="1">
        <v>50</v>
      </c>
      <c r="AQ100" s="1">
        <v>86</v>
      </c>
      <c r="AR100" s="1">
        <v>476</v>
      </c>
      <c r="AS100" s="1">
        <v>8.5</v>
      </c>
      <c r="AT100" s="1">
        <v>6.2</v>
      </c>
      <c r="AU100" s="1">
        <v>28</v>
      </c>
      <c r="AV100" s="1">
        <v>21</v>
      </c>
      <c r="AW100" s="1" t="s">
        <v>124</v>
      </c>
      <c r="AX100" s="1">
        <v>138</v>
      </c>
      <c r="AY100" s="1">
        <v>4.2</v>
      </c>
      <c r="AZ100" s="1">
        <v>97</v>
      </c>
      <c r="BA100" s="1">
        <v>2.5</v>
      </c>
      <c r="BB100" s="1">
        <v>1.5</v>
      </c>
      <c r="BC100" s="6">
        <f t="shared" si="98"/>
        <v>296.67777777777775</v>
      </c>
      <c r="BD100" s="6">
        <f t="shared" si="99"/>
        <v>17.199999999999989</v>
      </c>
      <c r="BE100" s="6">
        <f t="shared" si="100"/>
        <v>23.076923076923077</v>
      </c>
      <c r="BF100" s="7">
        <f t="shared" si="70"/>
        <v>4.6387241643774321E-2</v>
      </c>
      <c r="BG100" s="7">
        <f t="shared" si="101"/>
        <v>0.40078833284754034</v>
      </c>
      <c r="BH100" s="7">
        <f t="shared" si="102"/>
        <v>0.260513613722332</v>
      </c>
      <c r="BI100" s="7">
        <f t="shared" si="103"/>
        <v>-0.16773913043478336</v>
      </c>
      <c r="BJ100" s="1">
        <v>16.850000000000001</v>
      </c>
      <c r="BK100" s="1">
        <v>6.13</v>
      </c>
      <c r="BL100" s="1">
        <v>10.4</v>
      </c>
      <c r="BM100" s="1">
        <v>31.4</v>
      </c>
      <c r="BN100" s="1">
        <v>842</v>
      </c>
      <c r="BO100" s="1">
        <v>7.43</v>
      </c>
      <c r="BP100" s="1">
        <v>44.1</v>
      </c>
      <c r="BQ100" s="1">
        <v>8.4</v>
      </c>
      <c r="BR100" s="1">
        <v>49.8</v>
      </c>
      <c r="BS100" s="1">
        <v>0.37</v>
      </c>
      <c r="BT100" s="1">
        <v>2.2000000000000002</v>
      </c>
      <c r="BU100" s="1">
        <v>0.4</v>
      </c>
      <c r="BV100" s="1">
        <v>2.4</v>
      </c>
      <c r="BW100" s="1">
        <v>0.02</v>
      </c>
      <c r="BX100" s="1">
        <v>0.1</v>
      </c>
      <c r="BY100" s="1">
        <v>75.400000000000006</v>
      </c>
      <c r="BZ100" s="1">
        <v>1.23</v>
      </c>
      <c r="CA100" s="1" t="s">
        <v>125</v>
      </c>
      <c r="CB100" s="1" t="s">
        <v>135</v>
      </c>
      <c r="CC100" s="1" t="s">
        <v>125</v>
      </c>
      <c r="CD100" s="1" t="s">
        <v>131</v>
      </c>
      <c r="CE100" s="1">
        <v>8.5</v>
      </c>
      <c r="CF100" s="1" t="s">
        <v>128</v>
      </c>
      <c r="CG100" s="1" t="s">
        <v>142</v>
      </c>
      <c r="CH100" s="1" t="s">
        <v>125</v>
      </c>
      <c r="CI100" s="1" t="s">
        <v>138</v>
      </c>
      <c r="CJ100" s="1" t="s">
        <v>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customXml/itemProps3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Fig.1d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2023-08-15T23:08:04Z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