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hshi_stjude_org/Documents/scCRISPR_tumor_CD8T_paper/Nature_Final_submission/Source data/"/>
    </mc:Choice>
  </mc:AlternateContent>
  <xr:revisionPtr revIDLastSave="125" documentId="13_ncr:1_{3AEC5653-CA52-5B45-B7DD-A35D16B3EE7F}" xr6:coauthVersionLast="47" xr6:coauthVersionMax="47" xr10:uidLastSave="{13DE837F-57FB-4F4B-8274-665BB7765901}"/>
  <bookViews>
    <workbookView xWindow="0" yWindow="500" windowWidth="28800" windowHeight="16600" xr2:uid="{51E540A2-0236-0440-AF21-751AFBDCC0F7}"/>
  </bookViews>
  <sheets>
    <sheet name="Figure 2a" sheetId="1" r:id="rId1"/>
    <sheet name="Figure 2b" sheetId="2" r:id="rId2"/>
    <sheet name="Figure 2e" sheetId="3" r:id="rId3"/>
    <sheet name="Figure 2f" sheetId="4" r:id="rId4"/>
    <sheet name="Figure 2g" sheetId="5" r:id="rId5"/>
    <sheet name="Figure 2h" sheetId="6" r:id="rId6"/>
    <sheet name="Figure 2i" sheetId="7" r:id="rId7"/>
    <sheet name="Figure 2k" sheetId="8" r:id="rId8"/>
    <sheet name="Figure 2l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2" l="1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9" i="2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</calcChain>
</file>

<file path=xl/sharedStrings.xml><?xml version="1.0" encoding="utf-8"?>
<sst xmlns="http://schemas.openxmlformats.org/spreadsheetml/2006/main" count="192" uniqueCount="54">
  <si>
    <t>Figure 2a</t>
  </si>
  <si>
    <t>sgNTC</t>
  </si>
  <si>
    <r>
      <t>sg</t>
    </r>
    <r>
      <rPr>
        <i/>
        <sz val="12"/>
        <color theme="1"/>
        <rFont val="Arial"/>
        <family val="2"/>
      </rPr>
      <t>Ikzf1</t>
    </r>
  </si>
  <si>
    <r>
      <t xml:space="preserve">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</si>
  <si>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</si>
  <si>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r>
      <t>sgNTC vs. sg</t>
    </r>
    <r>
      <rPr>
        <i/>
        <sz val="12"/>
        <color theme="1"/>
        <rFont val="Arial"/>
        <family val="2"/>
      </rPr>
      <t>Ikzf1</t>
    </r>
  </si>
  <si>
    <t>Figure 2b</t>
  </si>
  <si>
    <t>&lt;0.0001</t>
  </si>
  <si>
    <t>Figure 2e</t>
  </si>
  <si>
    <t>gMFI of FSC-A (relative to 'spike')</t>
  </si>
  <si>
    <t>OT-I</t>
  </si>
  <si>
    <t>Tpex</t>
  </si>
  <si>
    <t>Tex</t>
  </si>
  <si>
    <t>gMFI of CD71 (relative to 'spike')</t>
  </si>
  <si>
    <t>gMFI of CD98 (relative to 'spike')</t>
  </si>
  <si>
    <t>gMFI of MitoSOX (relative to 'spike')</t>
  </si>
  <si>
    <t>Figure 2f</t>
  </si>
  <si>
    <t>sgIkzf1</t>
  </si>
  <si>
    <t>Figure 2g</t>
  </si>
  <si>
    <t xml:space="preserve">Tpex in OT-I (%) </t>
  </si>
  <si>
    <t>one-way ANOVA</t>
  </si>
  <si>
    <t>sgNTC OT-I + isotype</t>
  </si>
  <si>
    <t>sgNTC OT-I + anti-PD-L1</t>
  </si>
  <si>
    <r>
      <t>sg</t>
    </r>
    <r>
      <rPr>
        <i/>
        <sz val="12"/>
        <rFont val="Arial"/>
        <family val="2"/>
      </rPr>
      <t>Ikzf1</t>
    </r>
    <r>
      <rPr>
        <sz val="12"/>
        <rFont val="Arial"/>
        <family val="2"/>
      </rPr>
      <t xml:space="preserve"> OT-I + isotype</t>
    </r>
  </si>
  <si>
    <r>
      <t>sg</t>
    </r>
    <r>
      <rPr>
        <i/>
        <sz val="12"/>
        <rFont val="Arial"/>
        <family val="2"/>
      </rPr>
      <t>Ikzf1</t>
    </r>
    <r>
      <rPr>
        <sz val="12"/>
        <rFont val="Arial"/>
        <family val="2"/>
      </rPr>
      <t xml:space="preserve"> OT-I + anti-PD-L1</t>
    </r>
  </si>
  <si>
    <t>sgNTC OT-I + isotype vs. sgNTC OT-I + anti-PD-L1</t>
  </si>
  <si>
    <t>Tex in OT-I (%)</t>
  </si>
  <si>
    <t>Figure 2h</t>
  </si>
  <si>
    <t>Frequency in OT-I (%)</t>
  </si>
  <si>
    <r>
      <t>Ki67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 xml:space="preserve"> Tpex</t>
    </r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</si>
  <si>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Tpex</t>
    </r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</si>
  <si>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Tex</t>
    </r>
  </si>
  <si>
    <r>
      <t>Ki67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 xml:space="preserve"> Tex</t>
    </r>
  </si>
  <si>
    <t>Figure 2i</t>
  </si>
  <si>
    <r>
      <t>IFN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</t>
    </r>
  </si>
  <si>
    <t>0.4220</t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</si>
  <si>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in OT-I (%)</t>
    </r>
  </si>
  <si>
    <t>Figure 2k</t>
  </si>
  <si>
    <r>
      <t>sg</t>
    </r>
    <r>
      <rPr>
        <i/>
        <sz val="12"/>
        <rFont val="Arial"/>
        <family val="2"/>
      </rPr>
      <t>Ikzf1</t>
    </r>
  </si>
  <si>
    <r>
      <t>sg</t>
    </r>
    <r>
      <rPr>
        <i/>
        <sz val="12"/>
        <rFont val="Arial"/>
        <family val="2"/>
      </rPr>
      <t>Tcf7</t>
    </r>
  </si>
  <si>
    <r>
      <t>sg</t>
    </r>
    <r>
      <rPr>
        <i/>
        <sz val="12"/>
        <rFont val="Arial"/>
        <family val="2"/>
      </rPr>
      <t>Ikzf1</t>
    </r>
    <r>
      <rPr>
        <sz val="12"/>
        <rFont val="Arial"/>
        <family val="2"/>
      </rPr>
      <t xml:space="preserve"> + </t>
    </r>
    <r>
      <rPr>
        <i/>
        <sz val="12"/>
        <rFont val="Arial"/>
        <family val="2"/>
      </rPr>
      <t>Tcf7</t>
    </r>
  </si>
  <si>
    <r>
      <t>sg</t>
    </r>
    <r>
      <rPr>
        <i/>
        <sz val="12"/>
        <color theme="1"/>
        <rFont val="Arial"/>
        <family val="2"/>
      </rPr>
      <t>Ikzf1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Ikzf1 + Tcf7</t>
    </r>
  </si>
  <si>
    <r>
      <t>sg</t>
    </r>
    <r>
      <rPr>
        <i/>
        <sz val="12"/>
        <color theme="1"/>
        <rFont val="Arial"/>
        <family val="2"/>
      </rPr>
      <t>Tcf7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Ikzf1 + Tcf7</t>
    </r>
  </si>
  <si>
    <t>Figure 2l</t>
  </si>
  <si>
    <t>Tpex/Tex ratio (relative to 'spike')</t>
  </si>
  <si>
    <r>
      <t>Cell number (per gram tumour) (x10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)</t>
    </r>
  </si>
  <si>
    <r>
      <t>Tpex (Ly108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)</t>
    </r>
  </si>
  <si>
    <r>
      <t>Tex (Ly108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)</t>
    </r>
  </si>
  <si>
    <r>
      <t>OT-I in 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TILs (%) (relative to 'spike') </t>
    </r>
  </si>
  <si>
    <t xml:space="preserve">Tpex in OT-I (%) (relative to 'spike') </t>
  </si>
  <si>
    <t xml:space="preserve">Tex in OT-I (%) (relative to 'spike') </t>
  </si>
  <si>
    <r>
      <t>BrdU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 (relative to 'spike') </t>
    </r>
  </si>
  <si>
    <r>
      <t>sg</t>
    </r>
    <r>
      <rPr>
        <i/>
        <sz val="12"/>
        <color theme="1"/>
        <rFont val="Arial"/>
        <family val="2"/>
      </rPr>
      <t>Ikzf1</t>
    </r>
    <r>
      <rPr>
        <sz val="12"/>
        <color theme="1"/>
        <rFont val="Arial"/>
        <family val="2"/>
      </rPr>
      <t xml:space="preserve"> OT-I + isotype vs. sg</t>
    </r>
    <r>
      <rPr>
        <i/>
        <sz val="12"/>
        <color theme="1"/>
        <rFont val="Arial"/>
        <family val="2"/>
      </rPr>
      <t xml:space="preserve">Ikzf1 </t>
    </r>
    <r>
      <rPr>
        <sz val="12"/>
        <color theme="1"/>
        <rFont val="Arial"/>
        <family val="2"/>
      </rPr>
      <t>OT-I + anti-PD-L1</t>
    </r>
  </si>
  <si>
    <r>
      <t>sg</t>
    </r>
    <r>
      <rPr>
        <i/>
        <sz val="12"/>
        <color theme="1"/>
        <rFont val="Arial"/>
        <family val="2"/>
      </rPr>
      <t>Ikzf1</t>
    </r>
    <r>
      <rPr>
        <sz val="12"/>
        <color theme="1"/>
        <rFont val="Arial"/>
        <family val="2"/>
      </rPr>
      <t xml:space="preserve"> OT-I + isotype vs. sg</t>
    </r>
    <r>
      <rPr>
        <i/>
        <sz val="12"/>
        <color theme="1"/>
        <rFont val="Arial"/>
        <family val="2"/>
      </rPr>
      <t>Ikzf1</t>
    </r>
    <r>
      <rPr>
        <sz val="12"/>
        <color theme="1"/>
        <rFont val="Arial"/>
        <family val="2"/>
      </rPr>
      <t xml:space="preserve"> OT-I + anti-PD-L1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</si>
</sst>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2"/>
      <color theme="1"/>
      <name val="Symbol"/>
      <charset val="2"/>
    </font>
    <font>
      <sz val="12"/>
      <color rgb="FFFF0000"/>
      <name val="Calibri"/>
      <family val="2"/>
      <scheme val="minor"/>
    </font>
    <font>
      <sz val="12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left"/>
    </xf>
    <xf numFmtId="49" fontId="2" fillId="0" borderId="7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horizontal="left"/>
    </xf>
    <xf numFmtId="2" fontId="5" fillId="0" borderId="2" xfId="0" applyNumberFormat="1" applyFont="1" applyBorder="1" applyAlignment="1">
      <alignment horizontal="left"/>
    </xf>
    <xf numFmtId="2" fontId="5" fillId="0" borderId="3" xfId="0" applyNumberFormat="1" applyFont="1" applyBorder="1" applyAlignment="1">
      <alignment horizontal="left"/>
    </xf>
    <xf numFmtId="2" fontId="5" fillId="0" borderId="4" xfId="0" applyNumberFormat="1" applyFont="1" applyBorder="1" applyAlignment="1">
      <alignment horizontal="left"/>
    </xf>
    <xf numFmtId="2" fontId="5" fillId="0" borderId="5" xfId="0" applyNumberFormat="1" applyFont="1" applyBorder="1" applyAlignment="1">
      <alignment horizontal="left"/>
    </xf>
    <xf numFmtId="2" fontId="5" fillId="0" borderId="6" xfId="0" applyNumberFormat="1" applyFont="1" applyBorder="1" applyAlignment="1">
      <alignment horizontal="left"/>
    </xf>
    <xf numFmtId="2" fontId="5" fillId="0" borderId="11" xfId="0" applyNumberFormat="1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2" fontId="5" fillId="0" borderId="12" xfId="0" applyNumberFormat="1" applyFont="1" applyBorder="1" applyAlignment="1">
      <alignment horizontal="left"/>
    </xf>
    <xf numFmtId="2" fontId="5" fillId="0" borderId="8" xfId="0" applyNumberFormat="1" applyFont="1" applyBorder="1" applyAlignment="1">
      <alignment horizontal="left"/>
    </xf>
    <xf numFmtId="2" fontId="5" fillId="0" borderId="9" xfId="0" applyNumberFormat="1" applyFont="1" applyBorder="1" applyAlignment="1">
      <alignment horizontal="left"/>
    </xf>
    <xf numFmtId="2" fontId="5" fillId="0" borderId="10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165" fontId="5" fillId="0" borderId="2" xfId="0" applyNumberFormat="1" applyFont="1" applyBorder="1" applyAlignment="1">
      <alignment horizontal="left"/>
    </xf>
    <xf numFmtId="165" fontId="5" fillId="0" borderId="3" xfId="0" applyNumberFormat="1" applyFont="1" applyBorder="1" applyAlignment="1">
      <alignment horizontal="left"/>
    </xf>
    <xf numFmtId="165" fontId="5" fillId="0" borderId="0" xfId="0" applyNumberFormat="1" applyFont="1" applyAlignment="1">
      <alignment horizontal="left"/>
    </xf>
    <xf numFmtId="0" fontId="11" fillId="0" borderId="0" xfId="0" applyFont="1"/>
    <xf numFmtId="0" fontId="1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7594-39AB-A748-9D9C-79493CD38104}">
  <dimension ref="A1:T10"/>
  <sheetViews>
    <sheetView tabSelected="1" zoomScale="89" workbookViewId="0">
      <selection activeCell="A11" sqref="A11"/>
    </sheetView>
  </sheetViews>
  <sheetFormatPr baseColWidth="10" defaultColWidth="11" defaultRowHeight="16" x14ac:dyDescent="0.2"/>
  <cols>
    <col min="1" max="1" width="13.33203125" bestFit="1" customWidth="1"/>
    <col min="2" max="2" width="14.5" bestFit="1" customWidth="1"/>
    <col min="3" max="4" width="13.33203125" bestFit="1" customWidth="1"/>
    <col min="5" max="5" width="14.5" bestFit="1" customWidth="1"/>
    <col min="6" max="8" width="13.33203125" bestFit="1" customWidth="1"/>
    <col min="9" max="12" width="14.5" bestFit="1" customWidth="1"/>
    <col min="13" max="13" width="15.83203125" bestFit="1" customWidth="1"/>
    <col min="14" max="14" width="16.83203125" customWidth="1"/>
    <col min="15" max="15" width="15.83203125" bestFit="1" customWidth="1"/>
    <col min="16" max="16" width="14.5" bestFit="1" customWidth="1"/>
    <col min="18" max="18" width="17.1640625" customWidth="1"/>
  </cols>
  <sheetData>
    <row r="1" spans="1:20" x14ac:dyDescent="0.2">
      <c r="A1" s="1" t="s">
        <v>0</v>
      </c>
    </row>
    <row r="2" spans="1:20" s="2" customFormat="1" ht="18" x14ac:dyDescent="0.2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8"/>
    </row>
    <row r="3" spans="1:20" s="2" customFormat="1" x14ac:dyDescent="0.2">
      <c r="A3" s="39" t="s">
        <v>1</v>
      </c>
      <c r="B3" s="40"/>
      <c r="C3" s="40"/>
      <c r="D3" s="40"/>
      <c r="E3" s="39" t="s">
        <v>2</v>
      </c>
      <c r="F3" s="40"/>
      <c r="G3" s="40"/>
      <c r="H3" s="40"/>
      <c r="I3" s="40"/>
      <c r="J3" s="40"/>
      <c r="K3" s="40"/>
      <c r="L3" s="41"/>
      <c r="N3" s="3" t="s">
        <v>3</v>
      </c>
      <c r="O3" s="3" t="s">
        <v>4</v>
      </c>
    </row>
    <row r="4" spans="1:20" s="2" customFormat="1" x14ac:dyDescent="0.2">
      <c r="A4" s="18">
        <v>1.0929108700000001</v>
      </c>
      <c r="B4" s="19">
        <v>1.16291601</v>
      </c>
      <c r="C4" s="19">
        <v>1.0803925700000001</v>
      </c>
      <c r="D4" s="19">
        <v>1.0811211999999999</v>
      </c>
      <c r="E4" s="18">
        <v>20.7542458</v>
      </c>
      <c r="F4" s="19">
        <v>5.5626467499999999</v>
      </c>
      <c r="G4" s="19">
        <v>11.5733745</v>
      </c>
      <c r="H4" s="19">
        <v>12.8810433</v>
      </c>
      <c r="I4" s="19">
        <v>7.1976271000000001</v>
      </c>
      <c r="J4" s="19">
        <v>9.9927849900000005</v>
      </c>
      <c r="K4" s="19">
        <v>14.939661600000001</v>
      </c>
      <c r="L4" s="20">
        <v>6.1642837400000001</v>
      </c>
      <c r="N4" s="3" t="s">
        <v>5</v>
      </c>
      <c r="O4" s="3">
        <v>3.3E-3</v>
      </c>
    </row>
    <row r="5" spans="1:20" s="2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R5" s="5"/>
      <c r="S5" s="5"/>
    </row>
    <row r="6" spans="1:20" s="2" customFormat="1" ht="18" x14ac:dyDescent="0.2">
      <c r="A6" s="36" t="s">
        <v>45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8"/>
      <c r="R6" s="5"/>
      <c r="S6" s="5"/>
      <c r="T6" s="6"/>
    </row>
    <row r="7" spans="1:20" s="2" customFormat="1" x14ac:dyDescent="0.2">
      <c r="A7" s="39" t="s">
        <v>1</v>
      </c>
      <c r="B7" s="40"/>
      <c r="C7" s="40"/>
      <c r="D7" s="40"/>
      <c r="E7" s="40"/>
      <c r="F7" s="40"/>
      <c r="G7" s="40"/>
      <c r="H7" s="41"/>
      <c r="I7" s="39" t="s">
        <v>2</v>
      </c>
      <c r="J7" s="40"/>
      <c r="K7" s="40"/>
      <c r="L7" s="40"/>
      <c r="M7" s="40"/>
      <c r="N7" s="40"/>
      <c r="O7" s="40"/>
      <c r="P7" s="41"/>
      <c r="R7" s="3" t="s">
        <v>3</v>
      </c>
      <c r="S7" s="3" t="s">
        <v>4</v>
      </c>
    </row>
    <row r="8" spans="1:20" s="2" customFormat="1" x14ac:dyDescent="0.2">
      <c r="A8" s="30">
        <f>30771.4318/100000</f>
        <v>0.30771431799999999</v>
      </c>
      <c r="B8" s="31">
        <f>213885.168/100000</f>
        <v>2.1388516800000001</v>
      </c>
      <c r="C8" s="31">
        <f>38686.632/100000</f>
        <v>0.38686631999999999</v>
      </c>
      <c r="D8" s="31">
        <f>26176.5503/100000</f>
        <v>0.26176550300000001</v>
      </c>
      <c r="E8" s="31">
        <f>158273.946/100000</f>
        <v>1.58273946</v>
      </c>
      <c r="F8" s="31">
        <f>15956.3413/100000</f>
        <v>0.15956341299999999</v>
      </c>
      <c r="G8" s="31">
        <f>71015.3181/100000</f>
        <v>0.71015318100000002</v>
      </c>
      <c r="H8" s="31">
        <f>94918.2325/100000</f>
        <v>0.94918232499999999</v>
      </c>
      <c r="I8" s="30">
        <f>629415.649/100000</f>
        <v>6.2941564899999998</v>
      </c>
      <c r="J8" s="31">
        <f>540197.156/100000</f>
        <v>5.4019715599999998</v>
      </c>
      <c r="K8" s="31">
        <f>441269.396/100000</f>
        <v>4.4126939600000004</v>
      </c>
      <c r="L8" s="31">
        <f>332312.234/100000</f>
        <v>3.3231223399999998</v>
      </c>
      <c r="M8" s="31">
        <f>1122746.35/100000</f>
        <v>11.227463500000001</v>
      </c>
      <c r="N8" s="31">
        <f>157145.785/100000</f>
        <v>1.57145785</v>
      </c>
      <c r="O8" s="31">
        <f>1045624.32/100000</f>
        <v>10.456243199999999</v>
      </c>
      <c r="P8" s="32">
        <f>576653.778/100000</f>
        <v>5.7665377800000002</v>
      </c>
      <c r="R8" s="3" t="s">
        <v>5</v>
      </c>
      <c r="S8" s="3">
        <v>5.9999999999999995E-4</v>
      </c>
    </row>
    <row r="10" spans="1:20" x14ac:dyDescent="0.2">
      <c r="A10" s="34"/>
    </row>
  </sheetData>
  <mergeCells count="6">
    <mergeCell ref="A2:L2"/>
    <mergeCell ref="A3:D3"/>
    <mergeCell ref="E3:L3"/>
    <mergeCell ref="A6:P6"/>
    <mergeCell ref="A7:H7"/>
    <mergeCell ref="I7:P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9B29-C0FC-7A45-9379-25C01F31F9F2}">
  <dimension ref="A1:T19"/>
  <sheetViews>
    <sheetView zoomScale="75" workbookViewId="0">
      <selection activeCell="D28" sqref="D28"/>
    </sheetView>
  </sheetViews>
  <sheetFormatPr baseColWidth="10" defaultColWidth="11" defaultRowHeight="16" x14ac:dyDescent="0.2"/>
  <cols>
    <col min="1" max="1" width="13.5" bestFit="1" customWidth="1"/>
    <col min="2" max="2" width="14.5" bestFit="1" customWidth="1"/>
    <col min="3" max="5" width="13.5" bestFit="1" customWidth="1"/>
    <col min="6" max="6" width="13.33203125" bestFit="1" customWidth="1"/>
    <col min="7" max="8" width="13.5" bestFit="1" customWidth="1"/>
    <col min="9" max="13" width="14.6640625" bestFit="1" customWidth="1"/>
    <col min="14" max="14" width="18.5" customWidth="1"/>
    <col min="15" max="16" width="14.6640625" bestFit="1" customWidth="1"/>
    <col min="18" max="18" width="19.6640625" customWidth="1"/>
  </cols>
  <sheetData>
    <row r="1" spans="1:20" x14ac:dyDescent="0.2">
      <c r="A1" s="1" t="s">
        <v>6</v>
      </c>
    </row>
    <row r="2" spans="1:20" ht="18" x14ac:dyDescent="0.2">
      <c r="A2" s="2" t="s">
        <v>46</v>
      </c>
    </row>
    <row r="3" spans="1:20" x14ac:dyDescent="0.2">
      <c r="A3" s="36" t="s">
        <v>49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8"/>
      <c r="M3" s="2"/>
      <c r="N3" s="2"/>
      <c r="O3" s="2"/>
      <c r="P3" s="2"/>
      <c r="Q3" s="2"/>
      <c r="R3" s="2"/>
      <c r="S3" s="2"/>
      <c r="T3" s="2"/>
    </row>
    <row r="4" spans="1:20" x14ac:dyDescent="0.2">
      <c r="A4" s="39" t="s">
        <v>1</v>
      </c>
      <c r="B4" s="40"/>
      <c r="C4" s="40"/>
      <c r="D4" s="40"/>
      <c r="E4" s="39" t="s">
        <v>2</v>
      </c>
      <c r="F4" s="40"/>
      <c r="G4" s="40"/>
      <c r="H4" s="40"/>
      <c r="I4" s="40"/>
      <c r="J4" s="40"/>
      <c r="K4" s="40"/>
      <c r="L4" s="41"/>
      <c r="M4" s="2"/>
      <c r="N4" s="3" t="s">
        <v>3</v>
      </c>
      <c r="O4" s="3" t="s">
        <v>4</v>
      </c>
      <c r="P4" s="2"/>
      <c r="Q4" s="2"/>
      <c r="R4" s="2"/>
      <c r="S4" s="2"/>
      <c r="T4" s="2"/>
    </row>
    <row r="5" spans="1:20" x14ac:dyDescent="0.2">
      <c r="A5" s="18">
        <v>0.97352941000000004</v>
      </c>
      <c r="B5" s="19">
        <v>0.91614907000000001</v>
      </c>
      <c r="C5" s="19">
        <v>1.0099601600000001</v>
      </c>
      <c r="D5" s="19">
        <v>1.08219178</v>
      </c>
      <c r="E5" s="18">
        <v>1.4162826399999999</v>
      </c>
      <c r="F5" s="19">
        <v>3.5984251999999999</v>
      </c>
      <c r="G5" s="19">
        <v>1.95342466</v>
      </c>
      <c r="H5" s="19">
        <v>2.3895348799999998</v>
      </c>
      <c r="I5" s="19">
        <v>2.4265734299999999</v>
      </c>
      <c r="J5" s="19">
        <v>2.95703125</v>
      </c>
      <c r="K5" s="19">
        <v>1.6238698</v>
      </c>
      <c r="L5" s="20">
        <v>2.0461538500000001</v>
      </c>
      <c r="M5" s="2"/>
      <c r="N5" s="3" t="s">
        <v>5</v>
      </c>
      <c r="O5" s="3">
        <v>5.1000000000000004E-3</v>
      </c>
      <c r="P5" s="2"/>
      <c r="Q5" s="2"/>
      <c r="R5" s="2"/>
      <c r="S5" s="2"/>
      <c r="T5" s="2"/>
    </row>
    <row r="6" spans="1:20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2"/>
      <c r="R6" s="5"/>
      <c r="S6" s="5"/>
      <c r="T6" s="2"/>
    </row>
    <row r="7" spans="1:20" ht="18" x14ac:dyDescent="0.2">
      <c r="A7" s="36" t="s">
        <v>45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8"/>
      <c r="Q7" s="2"/>
      <c r="R7" s="5"/>
      <c r="S7" s="5"/>
      <c r="T7" s="2"/>
    </row>
    <row r="8" spans="1:20" x14ac:dyDescent="0.2">
      <c r="A8" s="39" t="s">
        <v>1</v>
      </c>
      <c r="B8" s="40"/>
      <c r="C8" s="40"/>
      <c r="D8" s="40"/>
      <c r="E8" s="40"/>
      <c r="F8" s="40"/>
      <c r="G8" s="40"/>
      <c r="H8" s="41"/>
      <c r="I8" s="39" t="s">
        <v>2</v>
      </c>
      <c r="J8" s="40"/>
      <c r="K8" s="40"/>
      <c r="L8" s="40"/>
      <c r="M8" s="40"/>
      <c r="N8" s="40"/>
      <c r="O8" s="40"/>
      <c r="P8" s="41"/>
      <c r="Q8" s="2"/>
      <c r="R8" s="3" t="s">
        <v>3</v>
      </c>
      <c r="S8" s="3" t="s">
        <v>4</v>
      </c>
      <c r="T8" s="2"/>
    </row>
    <row r="9" spans="1:20" x14ac:dyDescent="0.2">
      <c r="A9" s="30">
        <f>20032.2021/10^5</f>
        <v>0.20032202099999999</v>
      </c>
      <c r="B9" s="31">
        <f>27163.4164/10^5</f>
        <v>0.27163416399999996</v>
      </c>
      <c r="C9" s="31">
        <f>14120.6207/10^5</f>
        <v>0.141206207</v>
      </c>
      <c r="D9" s="31">
        <f>20548.592/10^5</f>
        <v>0.20548592000000002</v>
      </c>
      <c r="E9" s="31">
        <f>54446.2376/10^5</f>
        <v>0.54446237600000003</v>
      </c>
      <c r="F9" s="31">
        <f>4563.5136/10^5</f>
        <v>4.5635136E-2</v>
      </c>
      <c r="G9" s="31">
        <f>39271.4709/10^5</f>
        <v>0.392714709</v>
      </c>
      <c r="H9" s="31">
        <f>37018.1107/10^5</f>
        <v>0.37018110699999995</v>
      </c>
      <c r="I9" s="30">
        <f>580321.229/10^5</f>
        <v>5.8032122900000003</v>
      </c>
      <c r="J9" s="31">
        <f>246870.1/10^5</f>
        <v>2.4687010000000003</v>
      </c>
      <c r="K9" s="31">
        <f>314625.079/10^5</f>
        <v>3.1462507900000003</v>
      </c>
      <c r="L9" s="31">
        <f>305062.631/10^5</f>
        <v>3.0506263099999997</v>
      </c>
      <c r="M9" s="31">
        <f>922897.5/10^5</f>
        <v>9.2289750000000002</v>
      </c>
      <c r="N9" s="31">
        <f>109059.175/10^5</f>
        <v>1.09059175</v>
      </c>
      <c r="O9" s="31">
        <f>938970.635/10^5</f>
        <v>9.3897063500000009</v>
      </c>
      <c r="P9" s="32">
        <f>460169.715/10^5</f>
        <v>4.6016971500000006</v>
      </c>
      <c r="Q9" s="2"/>
      <c r="R9" s="3" t="s">
        <v>5</v>
      </c>
      <c r="S9" s="3">
        <v>8.9999999999999998E-4</v>
      </c>
      <c r="T9" s="2"/>
    </row>
    <row r="10" spans="1:20" x14ac:dyDescent="0.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2"/>
      <c r="R10" s="5"/>
      <c r="S10" s="5"/>
      <c r="T10" s="2"/>
    </row>
    <row r="11" spans="1:20" ht="18" x14ac:dyDescent="0.2">
      <c r="A11" s="2" t="s">
        <v>47</v>
      </c>
    </row>
    <row r="12" spans="1:20" x14ac:dyDescent="0.2">
      <c r="A12" s="36" t="s">
        <v>50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8"/>
      <c r="M12" s="2"/>
      <c r="N12" s="2"/>
      <c r="O12" s="2"/>
      <c r="P12" s="2"/>
      <c r="Q12" s="2"/>
      <c r="R12" s="2"/>
      <c r="S12" s="2"/>
      <c r="T12" s="2"/>
    </row>
    <row r="13" spans="1:20" x14ac:dyDescent="0.2">
      <c r="A13" s="39" t="s">
        <v>1</v>
      </c>
      <c r="B13" s="40"/>
      <c r="C13" s="40"/>
      <c r="D13" s="40"/>
      <c r="E13" s="39" t="s">
        <v>2</v>
      </c>
      <c r="F13" s="40"/>
      <c r="G13" s="40"/>
      <c r="H13" s="40"/>
      <c r="I13" s="40"/>
      <c r="J13" s="40"/>
      <c r="K13" s="40"/>
      <c r="L13" s="41"/>
      <c r="M13" s="2"/>
      <c r="N13" s="3" t="s">
        <v>3</v>
      </c>
      <c r="O13" s="3" t="s">
        <v>4</v>
      </c>
      <c r="P13" s="2"/>
      <c r="Q13" s="2"/>
      <c r="R13" s="2"/>
      <c r="S13" s="2"/>
      <c r="T13" s="2"/>
    </row>
    <row r="14" spans="1:20" x14ac:dyDescent="0.2">
      <c r="A14" s="18">
        <v>1.0194805199999999</v>
      </c>
      <c r="B14" s="19">
        <v>1.06711409</v>
      </c>
      <c r="C14" s="19">
        <v>1.0269662900000001</v>
      </c>
      <c r="D14" s="19">
        <v>0.94416244000000005</v>
      </c>
      <c r="E14" s="18">
        <v>0.22020548000000001</v>
      </c>
      <c r="F14" s="19">
        <v>0.62107904999999997</v>
      </c>
      <c r="G14" s="19">
        <v>0.45579567999999998</v>
      </c>
      <c r="H14" s="19">
        <v>0.27147766000000001</v>
      </c>
      <c r="I14" s="19">
        <v>0.42197452000000002</v>
      </c>
      <c r="J14" s="19">
        <v>0.24270073</v>
      </c>
      <c r="K14" s="19">
        <v>0.20433604</v>
      </c>
      <c r="L14" s="20">
        <v>0.31194295999999999</v>
      </c>
      <c r="M14" s="2"/>
      <c r="N14" s="3" t="s">
        <v>5</v>
      </c>
      <c r="O14" s="3" t="s">
        <v>7</v>
      </c>
      <c r="P14" s="2"/>
      <c r="Q14" s="2"/>
      <c r="R14" s="2"/>
      <c r="S14" s="2"/>
      <c r="T14" s="2"/>
    </row>
    <row r="16" spans="1:20" ht="18" x14ac:dyDescent="0.2">
      <c r="A16" s="36" t="s">
        <v>45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8"/>
      <c r="Q16" s="2"/>
      <c r="R16" s="5"/>
      <c r="S16" s="5"/>
    </row>
    <row r="17" spans="1:19" x14ac:dyDescent="0.2">
      <c r="A17" s="39" t="s">
        <v>1</v>
      </c>
      <c r="B17" s="40"/>
      <c r="C17" s="40"/>
      <c r="D17" s="40"/>
      <c r="E17" s="40"/>
      <c r="F17" s="40"/>
      <c r="G17" s="40"/>
      <c r="H17" s="41"/>
      <c r="I17" s="39" t="s">
        <v>2</v>
      </c>
      <c r="J17" s="40"/>
      <c r="K17" s="40"/>
      <c r="L17" s="40"/>
      <c r="M17" s="40"/>
      <c r="N17" s="40"/>
      <c r="O17" s="40"/>
      <c r="P17" s="41"/>
      <c r="Q17" s="2"/>
      <c r="R17" s="3" t="s">
        <v>3</v>
      </c>
      <c r="S17" s="3" t="s">
        <v>4</v>
      </c>
    </row>
    <row r="18" spans="1:19" x14ac:dyDescent="0.2">
      <c r="A18" s="30">
        <f>8985.25807/10^5</f>
        <v>8.9852580700000004E-2</v>
      </c>
      <c r="B18" s="31">
        <f>170466.479/10^5</f>
        <v>1.7046647899999998</v>
      </c>
      <c r="C18" s="31">
        <f>19691.4957/10^5</f>
        <v>0.196914957</v>
      </c>
      <c r="D18" s="31">
        <f>4580.8963/10^5</f>
        <v>4.5808963000000001E-2</v>
      </c>
      <c r="E18" s="31">
        <f>92115.4368/10^5</f>
        <v>0.92115436799999995</v>
      </c>
      <c r="F18" s="31">
        <f>10020.5823/10^5</f>
        <v>0.100205823</v>
      </c>
      <c r="G18" s="31">
        <f>26204.6524/10^5</f>
        <v>0.262046524</v>
      </c>
      <c r="H18" s="31">
        <f>53249.1285/10^5</f>
        <v>0.53249128499999998</v>
      </c>
      <c r="I18" s="30">
        <f>40471.4263/10^5</f>
        <v>0.40471426300000002</v>
      </c>
      <c r="J18" s="31">
        <f>267397.592/10^5</f>
        <v>2.6739759200000002</v>
      </c>
      <c r="K18" s="31">
        <f>102374.5/10^5</f>
        <v>1.0237449999999999</v>
      </c>
      <c r="L18" s="31">
        <f>21899.3762/10^5</f>
        <v>0.21899376199999998</v>
      </c>
      <c r="M18" s="31">
        <f>177393.923/10^5</f>
        <v>1.7739392300000001</v>
      </c>
      <c r="N18" s="31">
        <f>41643.6331/10^5</f>
        <v>0.41643633099999999</v>
      </c>
      <c r="O18" s="31">
        <f>78840.0734/10^5</f>
        <v>0.78840073399999999</v>
      </c>
      <c r="P18" s="32">
        <f>100914.411/10^5</f>
        <v>1.00914411</v>
      </c>
      <c r="Q18" s="2"/>
      <c r="R18" s="3" t="s">
        <v>5</v>
      </c>
      <c r="S18" s="3">
        <v>0.13869999999999999</v>
      </c>
    </row>
    <row r="19" spans="1:19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2"/>
      <c r="R19" s="2"/>
      <c r="S19" s="2"/>
    </row>
  </sheetData>
  <mergeCells count="12">
    <mergeCell ref="A3:L3"/>
    <mergeCell ref="A4:D4"/>
    <mergeCell ref="E4:L4"/>
    <mergeCell ref="A7:P7"/>
    <mergeCell ref="A8:H8"/>
    <mergeCell ref="I8:P8"/>
    <mergeCell ref="A12:L12"/>
    <mergeCell ref="A13:D13"/>
    <mergeCell ref="E13:L13"/>
    <mergeCell ref="A16:P16"/>
    <mergeCell ref="A17:H17"/>
    <mergeCell ref="I17:P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8BFB9-27D0-BE4A-9A43-F410BE56FC30}">
  <dimension ref="A1:T24"/>
  <sheetViews>
    <sheetView zoomScale="80" workbookViewId="0">
      <selection activeCell="N32" sqref="N32"/>
    </sheetView>
  </sheetViews>
  <sheetFormatPr baseColWidth="10" defaultColWidth="11" defaultRowHeight="16" x14ac:dyDescent="0.2"/>
  <cols>
    <col min="19" max="19" width="20" customWidth="1"/>
  </cols>
  <sheetData>
    <row r="1" spans="1:20" x14ac:dyDescent="0.2">
      <c r="A1" s="7" t="s">
        <v>8</v>
      </c>
    </row>
    <row r="2" spans="1:20" x14ac:dyDescent="0.2">
      <c r="A2" s="8"/>
      <c r="B2" s="37" t="s">
        <v>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2"/>
      <c r="R2" s="2"/>
      <c r="S2" s="2"/>
      <c r="T2" s="2"/>
    </row>
    <row r="3" spans="1:20" x14ac:dyDescent="0.2">
      <c r="A3" s="8"/>
      <c r="B3" s="40" t="s">
        <v>1</v>
      </c>
      <c r="C3" s="40"/>
      <c r="D3" s="40"/>
      <c r="E3" s="40"/>
      <c r="F3" s="40"/>
      <c r="G3" s="40"/>
      <c r="H3" s="40"/>
      <c r="I3" s="39" t="s">
        <v>2</v>
      </c>
      <c r="J3" s="40"/>
      <c r="K3" s="40"/>
      <c r="L3" s="40"/>
      <c r="M3" s="40"/>
      <c r="N3" s="40"/>
      <c r="O3" s="40"/>
      <c r="P3" s="41"/>
      <c r="Q3" s="2"/>
      <c r="R3" s="8"/>
      <c r="S3" s="3" t="s">
        <v>3</v>
      </c>
      <c r="T3" s="3" t="s">
        <v>4</v>
      </c>
    </row>
    <row r="4" spans="1:20" x14ac:dyDescent="0.2">
      <c r="A4" s="9" t="s">
        <v>10</v>
      </c>
      <c r="B4" s="14">
        <v>0.99374094000000002</v>
      </c>
      <c r="C4" s="15">
        <v>0.99166838000000002</v>
      </c>
      <c r="D4" s="15">
        <v>0.98609659999999999</v>
      </c>
      <c r="E4" s="15">
        <v>0.99784857000000005</v>
      </c>
      <c r="F4" s="15">
        <v>0.98498582000000001</v>
      </c>
      <c r="G4" s="15">
        <v>0.93997297999999996</v>
      </c>
      <c r="H4" s="15">
        <v>0.99392727000000003</v>
      </c>
      <c r="I4" s="14">
        <v>0.91950668000000002</v>
      </c>
      <c r="J4" s="15">
        <v>0.92087050999999998</v>
      </c>
      <c r="K4" s="15">
        <v>0.92923948000000001</v>
      </c>
      <c r="L4" s="15">
        <v>0.90475877000000005</v>
      </c>
      <c r="M4" s="15">
        <v>0.91055344999999999</v>
      </c>
      <c r="N4" s="15">
        <v>0.93440356000000002</v>
      </c>
      <c r="O4" s="15">
        <v>0.89627570999999995</v>
      </c>
      <c r="P4" s="16">
        <v>0.91970211999999996</v>
      </c>
      <c r="Q4" s="2"/>
      <c r="R4" s="3" t="s">
        <v>10</v>
      </c>
      <c r="S4" s="3" t="s">
        <v>5</v>
      </c>
      <c r="T4" s="3" t="s">
        <v>7</v>
      </c>
    </row>
    <row r="5" spans="1:20" x14ac:dyDescent="0.2">
      <c r="A5" s="9" t="s">
        <v>11</v>
      </c>
      <c r="B5" s="14">
        <v>0.98324027999999997</v>
      </c>
      <c r="C5" s="15">
        <v>0.99597743000000005</v>
      </c>
      <c r="D5" s="15">
        <v>0.98767636999999997</v>
      </c>
      <c r="E5" s="15">
        <v>0.99912999000000002</v>
      </c>
      <c r="F5" s="15">
        <v>0.99920279999999995</v>
      </c>
      <c r="G5" s="15">
        <v>0.97949249999999999</v>
      </c>
      <c r="H5" s="15">
        <v>0.98916672999999999</v>
      </c>
      <c r="I5" s="14">
        <v>0.94994906000000001</v>
      </c>
      <c r="J5" s="15">
        <v>0.94068980000000002</v>
      </c>
      <c r="K5" s="15">
        <v>0.94468781999999996</v>
      </c>
      <c r="L5" s="15">
        <v>0.90073110000000001</v>
      </c>
      <c r="M5" s="15">
        <v>0.92328876000000004</v>
      </c>
      <c r="N5" s="15">
        <v>0.95483803</v>
      </c>
      <c r="O5" s="15">
        <v>0.93393335</v>
      </c>
      <c r="P5" s="16">
        <v>0.95891713999999995</v>
      </c>
      <c r="Q5" s="2"/>
      <c r="R5" s="3" t="s">
        <v>11</v>
      </c>
      <c r="S5" s="3" t="s">
        <v>5</v>
      </c>
      <c r="T5" s="3" t="s">
        <v>7</v>
      </c>
    </row>
    <row r="6" spans="1:20" x14ac:dyDescent="0.2">
      <c r="A6" s="9" t="s">
        <v>12</v>
      </c>
      <c r="B6" s="14">
        <v>0.99592396999999999</v>
      </c>
      <c r="C6" s="15">
        <v>0.99128097000000004</v>
      </c>
      <c r="D6" s="15">
        <v>0.99358464999999996</v>
      </c>
      <c r="E6" s="15">
        <v>1.00290798</v>
      </c>
      <c r="F6" s="15">
        <v>0.98555954000000001</v>
      </c>
      <c r="G6" s="15">
        <v>0.92771294999999998</v>
      </c>
      <c r="H6" s="15">
        <v>1.0003708899999999</v>
      </c>
      <c r="I6" s="14">
        <v>0.95304838000000003</v>
      </c>
      <c r="J6" s="15">
        <v>0.98477079000000001</v>
      </c>
      <c r="K6" s="15">
        <v>0.99418993</v>
      </c>
      <c r="L6" s="15">
        <v>1.00442955</v>
      </c>
      <c r="M6" s="15">
        <v>1.0059024599999999</v>
      </c>
      <c r="N6" s="15">
        <v>0.98854576999999999</v>
      </c>
      <c r="O6" s="15">
        <v>0.97808320999999998</v>
      </c>
      <c r="P6" s="16">
        <v>1.0334916999999999</v>
      </c>
      <c r="Q6" s="2"/>
      <c r="R6" s="3" t="s">
        <v>12</v>
      </c>
      <c r="S6" s="3" t="s">
        <v>5</v>
      </c>
      <c r="T6" s="3">
        <v>0.56840000000000002</v>
      </c>
    </row>
    <row r="7" spans="1:20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5"/>
      <c r="S7" s="2"/>
      <c r="T7" s="2"/>
    </row>
    <row r="8" spans="1:20" x14ac:dyDescent="0.2">
      <c r="A8" s="8"/>
      <c r="B8" s="37" t="s">
        <v>13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2"/>
      <c r="R8" s="5"/>
      <c r="S8" s="2"/>
      <c r="T8" s="2"/>
    </row>
    <row r="9" spans="1:20" x14ac:dyDescent="0.2">
      <c r="A9" s="8"/>
      <c r="B9" s="40" t="s">
        <v>1</v>
      </c>
      <c r="C9" s="40"/>
      <c r="D9" s="40"/>
      <c r="E9" s="40"/>
      <c r="F9" s="40"/>
      <c r="G9" s="40"/>
      <c r="H9" s="40"/>
      <c r="I9" s="39" t="s">
        <v>2</v>
      </c>
      <c r="J9" s="40"/>
      <c r="K9" s="40"/>
      <c r="L9" s="40"/>
      <c r="M9" s="40"/>
      <c r="N9" s="40"/>
      <c r="O9" s="40"/>
      <c r="P9" s="41"/>
      <c r="Q9" s="2"/>
      <c r="R9" s="3"/>
      <c r="S9" s="3" t="s">
        <v>3</v>
      </c>
      <c r="T9" s="3" t="s">
        <v>4</v>
      </c>
    </row>
    <row r="10" spans="1:20" x14ac:dyDescent="0.2">
      <c r="A10" s="9" t="s">
        <v>10</v>
      </c>
      <c r="B10" s="14">
        <v>1.02270577</v>
      </c>
      <c r="C10" s="15">
        <v>0.98723404000000003</v>
      </c>
      <c r="D10" s="15">
        <v>0.96650035999999995</v>
      </c>
      <c r="E10" s="15">
        <v>1.0311550199999999</v>
      </c>
      <c r="F10" s="15">
        <v>0.92185167000000001</v>
      </c>
      <c r="G10" s="15">
        <v>0.74559518999999996</v>
      </c>
      <c r="H10" s="15">
        <v>1.0952879600000001</v>
      </c>
      <c r="I10" s="14">
        <v>0.51287879000000003</v>
      </c>
      <c r="J10" s="15">
        <v>0.55407653999999995</v>
      </c>
      <c r="K10" s="15">
        <v>0.61076233000000002</v>
      </c>
      <c r="L10" s="15">
        <v>0.64904459000000003</v>
      </c>
      <c r="M10" s="15">
        <v>0.65235690000000002</v>
      </c>
      <c r="N10" s="15">
        <v>0.60121765999999999</v>
      </c>
      <c r="O10" s="15">
        <v>0.47390180999999998</v>
      </c>
      <c r="P10" s="16">
        <v>0.53389120999999995</v>
      </c>
      <c r="Q10" s="2"/>
      <c r="R10" s="3" t="s">
        <v>10</v>
      </c>
      <c r="S10" s="3" t="s">
        <v>5</v>
      </c>
      <c r="T10" s="3" t="s">
        <v>7</v>
      </c>
    </row>
    <row r="11" spans="1:20" x14ac:dyDescent="0.2">
      <c r="A11" s="9" t="s">
        <v>11</v>
      </c>
      <c r="B11" s="14">
        <v>0.95680346000000005</v>
      </c>
      <c r="C11" s="15">
        <v>1.0053022300000001</v>
      </c>
      <c r="D11" s="15">
        <v>0.99091660000000004</v>
      </c>
      <c r="E11" s="15">
        <v>0.97769848000000004</v>
      </c>
      <c r="F11" s="15">
        <v>1.05100956</v>
      </c>
      <c r="G11" s="15">
        <v>0.84271978000000003</v>
      </c>
      <c r="H11" s="15">
        <v>1.0560190700000001</v>
      </c>
      <c r="I11" s="14">
        <v>0.60813492000000002</v>
      </c>
      <c r="J11" s="15">
        <v>0.61610268000000001</v>
      </c>
      <c r="K11" s="15">
        <v>0.64536081999999995</v>
      </c>
      <c r="L11" s="15">
        <v>0.65777079999999999</v>
      </c>
      <c r="M11" s="15">
        <v>0.61970338999999997</v>
      </c>
      <c r="N11" s="15">
        <v>0.64732142999999998</v>
      </c>
      <c r="O11" s="15">
        <v>0.61661341999999997</v>
      </c>
      <c r="P11" s="16">
        <v>0.61510790999999998</v>
      </c>
      <c r="Q11" s="2"/>
      <c r="R11" s="3" t="s">
        <v>11</v>
      </c>
      <c r="S11" s="3" t="s">
        <v>5</v>
      </c>
      <c r="T11" s="3" t="s">
        <v>7</v>
      </c>
    </row>
    <row r="12" spans="1:20" x14ac:dyDescent="0.2">
      <c r="A12" s="9" t="s">
        <v>12</v>
      </c>
      <c r="B12" s="14">
        <v>1.05866178</v>
      </c>
      <c r="C12" s="15">
        <v>0.99087493000000004</v>
      </c>
      <c r="D12" s="15">
        <v>0.95387931000000004</v>
      </c>
      <c r="E12" s="15">
        <v>1.1563388299999999</v>
      </c>
      <c r="F12" s="15">
        <v>0.86596218000000003</v>
      </c>
      <c r="G12" s="15">
        <v>0.71305708000000001</v>
      </c>
      <c r="H12" s="15">
        <v>1.18573551</v>
      </c>
      <c r="I12" s="14">
        <v>0.73474607000000003</v>
      </c>
      <c r="J12" s="15">
        <v>0.83150338000000001</v>
      </c>
      <c r="K12" s="15">
        <v>0.97123519000000003</v>
      </c>
      <c r="L12" s="15">
        <v>1.06231454</v>
      </c>
      <c r="M12" s="15">
        <v>1.0137931</v>
      </c>
      <c r="N12" s="15">
        <v>0.89096662999999998</v>
      </c>
      <c r="O12" s="15">
        <v>0.90484030000000004</v>
      </c>
      <c r="P12" s="16">
        <v>1.31779899</v>
      </c>
      <c r="Q12" s="2"/>
      <c r="R12" s="3" t="s">
        <v>12</v>
      </c>
      <c r="S12" s="3" t="s">
        <v>5</v>
      </c>
      <c r="T12" s="3">
        <v>0.7964</v>
      </c>
    </row>
    <row r="13" spans="1:2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5"/>
      <c r="S13" s="2"/>
      <c r="T13" s="2"/>
    </row>
    <row r="14" spans="1:20" x14ac:dyDescent="0.2">
      <c r="A14" s="8"/>
      <c r="B14" s="36" t="s">
        <v>14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8"/>
      <c r="Q14" s="2"/>
      <c r="R14" s="5"/>
      <c r="S14" s="2"/>
      <c r="T14" s="2"/>
    </row>
    <row r="15" spans="1:20" x14ac:dyDescent="0.2">
      <c r="A15" s="8"/>
      <c r="B15" s="36" t="s">
        <v>1</v>
      </c>
      <c r="C15" s="37"/>
      <c r="D15" s="37"/>
      <c r="E15" s="37"/>
      <c r="F15" s="37"/>
      <c r="G15" s="37"/>
      <c r="H15" s="38"/>
      <c r="I15" s="36" t="s">
        <v>2</v>
      </c>
      <c r="J15" s="37"/>
      <c r="K15" s="37"/>
      <c r="L15" s="37"/>
      <c r="M15" s="37"/>
      <c r="N15" s="37"/>
      <c r="O15" s="37"/>
      <c r="P15" s="38"/>
      <c r="Q15" s="2"/>
      <c r="R15" s="3"/>
      <c r="S15" s="3" t="s">
        <v>3</v>
      </c>
      <c r="T15" s="3" t="s">
        <v>4</v>
      </c>
    </row>
    <row r="16" spans="1:20" x14ac:dyDescent="0.2">
      <c r="A16" s="9" t="s">
        <v>10</v>
      </c>
      <c r="B16" s="14">
        <v>0.97367113999999999</v>
      </c>
      <c r="C16" s="15">
        <v>0.99074074000000001</v>
      </c>
      <c r="D16" s="15">
        <v>1.1190002800000001</v>
      </c>
      <c r="E16" s="15">
        <v>0.85177961999999996</v>
      </c>
      <c r="F16" s="15">
        <v>1.05541906</v>
      </c>
      <c r="G16" s="15">
        <v>0.94957983000000001</v>
      </c>
      <c r="H16" s="15">
        <v>0.95656054999999995</v>
      </c>
      <c r="I16" s="14">
        <v>0.65252708000000004</v>
      </c>
      <c r="J16" s="15">
        <v>0.71039929999999996</v>
      </c>
      <c r="K16" s="15">
        <v>0.59497745999999996</v>
      </c>
      <c r="L16" s="15">
        <v>0.61535594000000005</v>
      </c>
      <c r="M16" s="15">
        <v>0.68607306000000001</v>
      </c>
      <c r="N16" s="15">
        <v>0.77038450999999997</v>
      </c>
      <c r="O16" s="15">
        <v>0.69315402999999998</v>
      </c>
      <c r="P16" s="16">
        <v>0.60046573999999997</v>
      </c>
      <c r="Q16" s="2"/>
      <c r="R16" s="3" t="s">
        <v>10</v>
      </c>
      <c r="S16" s="3" t="s">
        <v>5</v>
      </c>
      <c r="T16" s="3" t="s">
        <v>7</v>
      </c>
    </row>
    <row r="17" spans="1:20" x14ac:dyDescent="0.2">
      <c r="A17" s="9" t="s">
        <v>11</v>
      </c>
      <c r="B17" s="14">
        <v>0.91689750999999997</v>
      </c>
      <c r="C17" s="15">
        <v>0.93711339999999999</v>
      </c>
      <c r="D17" s="15">
        <v>1.11940299</v>
      </c>
      <c r="E17" s="15">
        <v>0.99933289000000003</v>
      </c>
      <c r="F17" s="15">
        <v>0.94012388000000002</v>
      </c>
      <c r="G17" s="15">
        <v>0.96367305999999997</v>
      </c>
      <c r="H17" s="15">
        <v>0.94528151999999999</v>
      </c>
      <c r="I17" s="14">
        <v>0.72837370000000001</v>
      </c>
      <c r="J17" s="15">
        <v>0.77447884</v>
      </c>
      <c r="K17" s="15">
        <v>0.76132316</v>
      </c>
      <c r="L17" s="15">
        <v>0.60578969999999999</v>
      </c>
      <c r="M17" s="15">
        <v>0.66148677</v>
      </c>
      <c r="N17" s="15">
        <v>0.61027027</v>
      </c>
      <c r="O17" s="15">
        <v>0.75694965999999997</v>
      </c>
      <c r="P17" s="16">
        <v>0.77347531000000003</v>
      </c>
      <c r="Q17" s="2"/>
      <c r="R17" s="3" t="s">
        <v>11</v>
      </c>
      <c r="S17" s="3" t="s">
        <v>5</v>
      </c>
      <c r="T17" s="3" t="s">
        <v>7</v>
      </c>
    </row>
    <row r="18" spans="1:20" x14ac:dyDescent="0.2">
      <c r="A18" s="9" t="s">
        <v>12</v>
      </c>
      <c r="B18" s="14">
        <v>0.89680145</v>
      </c>
      <c r="C18" s="15">
        <v>1.02927075</v>
      </c>
      <c r="D18" s="15">
        <v>1.11645963</v>
      </c>
      <c r="E18" s="15">
        <v>0.71690195000000001</v>
      </c>
      <c r="F18" s="15">
        <v>1.1447335199999999</v>
      </c>
      <c r="G18" s="15">
        <v>1.14407204</v>
      </c>
      <c r="H18" s="15">
        <v>0.99010151999999996</v>
      </c>
      <c r="I18" s="14">
        <v>0.98076923000000005</v>
      </c>
      <c r="J18" s="15">
        <v>1.08657315</v>
      </c>
      <c r="K18" s="15">
        <v>1.03293875</v>
      </c>
      <c r="L18" s="15">
        <v>0.93525402999999996</v>
      </c>
      <c r="M18" s="15">
        <v>1.1507748900000001</v>
      </c>
      <c r="N18" s="15">
        <v>1.3523649600000001</v>
      </c>
      <c r="O18" s="15">
        <v>0.87752355000000004</v>
      </c>
      <c r="P18" s="16">
        <v>0.89625505999999999</v>
      </c>
      <c r="Q18" s="2"/>
      <c r="R18" s="3" t="s">
        <v>12</v>
      </c>
      <c r="S18" s="3" t="s">
        <v>5</v>
      </c>
      <c r="T18" s="3">
        <v>0.68610000000000004</v>
      </c>
    </row>
    <row r="19" spans="1:20" x14ac:dyDescent="0.2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5"/>
      <c r="S19" s="2"/>
      <c r="T19" s="2"/>
    </row>
    <row r="20" spans="1:20" x14ac:dyDescent="0.2">
      <c r="A20" s="8"/>
      <c r="B20" s="37" t="s">
        <v>15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8"/>
      <c r="Q20" s="2"/>
      <c r="R20" s="5"/>
      <c r="S20" s="2"/>
      <c r="T20" s="2"/>
    </row>
    <row r="21" spans="1:20" x14ac:dyDescent="0.2">
      <c r="A21" s="8"/>
      <c r="B21" s="40" t="s">
        <v>1</v>
      </c>
      <c r="C21" s="40"/>
      <c r="D21" s="40"/>
      <c r="E21" s="40"/>
      <c r="F21" s="40"/>
      <c r="G21" s="40"/>
      <c r="H21" s="40"/>
      <c r="I21" s="39" t="s">
        <v>2</v>
      </c>
      <c r="J21" s="40"/>
      <c r="K21" s="40"/>
      <c r="L21" s="40"/>
      <c r="M21" s="40"/>
      <c r="N21" s="40"/>
      <c r="O21" s="40"/>
      <c r="P21" s="41"/>
      <c r="Q21" s="2"/>
      <c r="R21" s="3"/>
      <c r="S21" s="3" t="s">
        <v>3</v>
      </c>
      <c r="T21" s="3" t="s">
        <v>4</v>
      </c>
    </row>
    <row r="22" spans="1:20" x14ac:dyDescent="0.2">
      <c r="A22" s="9" t="s">
        <v>10</v>
      </c>
      <c r="B22" s="14">
        <v>0.94041708000000002</v>
      </c>
      <c r="C22" s="15">
        <v>0.98230088000000004</v>
      </c>
      <c r="D22" s="15">
        <v>0.97614504000000002</v>
      </c>
      <c r="E22" s="15">
        <v>0.99290060999999996</v>
      </c>
      <c r="F22" s="15">
        <v>0.96811594000000001</v>
      </c>
      <c r="G22" s="15">
        <v>0.98792756999999998</v>
      </c>
      <c r="H22" s="15">
        <v>0.99688149999999998</v>
      </c>
      <c r="I22" s="14">
        <v>0.94058408999999998</v>
      </c>
      <c r="J22" s="15">
        <v>0.87613293000000003</v>
      </c>
      <c r="K22" s="15">
        <v>0.94054581000000004</v>
      </c>
      <c r="L22" s="15">
        <v>0.93170233999999996</v>
      </c>
      <c r="M22" s="15">
        <v>0.84794776000000005</v>
      </c>
      <c r="N22" s="15">
        <v>0.92383778000000005</v>
      </c>
      <c r="O22" s="15">
        <v>0.87816844000000005</v>
      </c>
      <c r="P22" s="16">
        <v>0.92181466999999995</v>
      </c>
      <c r="Q22" s="2"/>
      <c r="R22" s="3" t="s">
        <v>10</v>
      </c>
      <c r="S22" s="3" t="s">
        <v>5</v>
      </c>
      <c r="T22" s="3">
        <v>4.0000000000000002E-4</v>
      </c>
    </row>
    <row r="23" spans="1:20" x14ac:dyDescent="0.2">
      <c r="A23" s="9" t="s">
        <v>11</v>
      </c>
      <c r="B23" s="14">
        <v>0.94858871</v>
      </c>
      <c r="C23" s="15">
        <v>0.99286441999999997</v>
      </c>
      <c r="D23" s="15">
        <v>0.97200772000000002</v>
      </c>
      <c r="E23" s="15">
        <v>0.98856549000000005</v>
      </c>
      <c r="F23" s="15">
        <v>1.01400862</v>
      </c>
      <c r="G23" s="15">
        <v>1.0173646599999999</v>
      </c>
      <c r="H23" s="15">
        <v>1.0032397399999999</v>
      </c>
      <c r="I23" s="14">
        <v>0.97758805000000004</v>
      </c>
      <c r="J23" s="15">
        <v>0.88679244999999995</v>
      </c>
      <c r="K23" s="15">
        <v>0.9484127</v>
      </c>
      <c r="L23" s="15">
        <v>0.94274029000000004</v>
      </c>
      <c r="M23" s="15">
        <v>0.87218814</v>
      </c>
      <c r="N23" s="15">
        <v>0.93491736000000003</v>
      </c>
      <c r="O23" s="15">
        <v>0.91105354000000005</v>
      </c>
      <c r="P23" s="16">
        <v>0.98243687999999996</v>
      </c>
      <c r="Q23" s="2"/>
      <c r="R23" s="3" t="s">
        <v>11</v>
      </c>
      <c r="S23" s="3" t="s">
        <v>5</v>
      </c>
      <c r="T23" s="3">
        <v>4.7999999999999996E-3</v>
      </c>
    </row>
    <row r="24" spans="1:20" x14ac:dyDescent="0.2">
      <c r="A24" s="9" t="s">
        <v>12</v>
      </c>
      <c r="B24" s="14">
        <v>0.92358490999999998</v>
      </c>
      <c r="C24" s="15">
        <v>0.96930232999999999</v>
      </c>
      <c r="D24" s="15">
        <v>0.99351250999999996</v>
      </c>
      <c r="E24" s="15">
        <v>0.99000999000000001</v>
      </c>
      <c r="F24" s="15">
        <v>0.94419030000000004</v>
      </c>
      <c r="G24" s="15">
        <v>0.92517695</v>
      </c>
      <c r="H24" s="15">
        <v>0.96783348999999996</v>
      </c>
      <c r="I24" s="14">
        <v>0.96323528999999997</v>
      </c>
      <c r="J24" s="15">
        <v>0.98839458000000002</v>
      </c>
      <c r="K24" s="15">
        <v>0.99077490999999995</v>
      </c>
      <c r="L24" s="15">
        <v>0.88492872</v>
      </c>
      <c r="M24" s="15">
        <v>0.95892856999999998</v>
      </c>
      <c r="N24" s="15">
        <v>0.99909583999999996</v>
      </c>
      <c r="O24" s="15">
        <v>0.97456279999999995</v>
      </c>
      <c r="P24" s="16">
        <v>1.01412429</v>
      </c>
      <c r="Q24" s="2"/>
      <c r="R24" s="3" t="s">
        <v>12</v>
      </c>
      <c r="S24" s="3" t="s">
        <v>5</v>
      </c>
      <c r="T24" s="3">
        <v>0.49659999999999999</v>
      </c>
    </row>
  </sheetData>
  <mergeCells count="12">
    <mergeCell ref="B2:P2"/>
    <mergeCell ref="B3:H3"/>
    <mergeCell ref="I3:P3"/>
    <mergeCell ref="B8:P8"/>
    <mergeCell ref="B9:H9"/>
    <mergeCell ref="I9:P9"/>
    <mergeCell ref="B14:P14"/>
    <mergeCell ref="B15:H15"/>
    <mergeCell ref="I15:P15"/>
    <mergeCell ref="B20:P20"/>
    <mergeCell ref="B21:H21"/>
    <mergeCell ref="I21:P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DC9F-3ED5-1245-B356-E2829A0FB9D9}">
  <dimension ref="A1:O6"/>
  <sheetViews>
    <sheetView topLeftCell="A2" workbookViewId="0">
      <selection activeCell="E13" sqref="E13"/>
    </sheetView>
  </sheetViews>
  <sheetFormatPr baseColWidth="10" defaultColWidth="11" defaultRowHeight="16" x14ac:dyDescent="0.2"/>
  <cols>
    <col min="14" max="14" width="20.83203125" customWidth="1"/>
  </cols>
  <sheetData>
    <row r="1" spans="1:15" x14ac:dyDescent="0.2">
      <c r="A1" s="7" t="s">
        <v>16</v>
      </c>
    </row>
    <row r="2" spans="1:15" ht="18" x14ac:dyDescent="0.2">
      <c r="A2" s="8"/>
      <c r="B2" s="42" t="s">
        <v>51</v>
      </c>
      <c r="C2" s="42"/>
      <c r="D2" s="42"/>
      <c r="E2" s="42"/>
      <c r="F2" s="42"/>
      <c r="G2" s="42"/>
      <c r="H2" s="42"/>
      <c r="I2" s="42"/>
      <c r="J2" s="42"/>
      <c r="K2" s="42"/>
      <c r="L2" s="2"/>
      <c r="M2" s="2"/>
      <c r="N2" s="2"/>
      <c r="O2" s="2"/>
    </row>
    <row r="3" spans="1:15" x14ac:dyDescent="0.2">
      <c r="A3" s="8"/>
      <c r="B3" s="42" t="s">
        <v>1</v>
      </c>
      <c r="C3" s="42"/>
      <c r="D3" s="42"/>
      <c r="E3" s="42"/>
      <c r="F3" s="42"/>
      <c r="G3" s="42" t="s">
        <v>17</v>
      </c>
      <c r="H3" s="42"/>
      <c r="I3" s="42"/>
      <c r="J3" s="42"/>
      <c r="K3" s="42"/>
      <c r="L3" s="2"/>
      <c r="M3" s="8"/>
      <c r="N3" s="3" t="s">
        <v>3</v>
      </c>
      <c r="O3" s="3" t="s">
        <v>4</v>
      </c>
    </row>
    <row r="4" spans="1:15" x14ac:dyDescent="0.2">
      <c r="A4" s="11" t="s">
        <v>10</v>
      </c>
      <c r="B4" s="18">
        <v>0.79020979000000002</v>
      </c>
      <c r="C4" s="19">
        <v>0.94014085000000003</v>
      </c>
      <c r="D4" s="19">
        <v>1.00787402</v>
      </c>
      <c r="E4" s="19">
        <v>1.1829134699999999</v>
      </c>
      <c r="F4" s="20">
        <v>1.0037105799999999</v>
      </c>
      <c r="G4" s="18">
        <v>0.79028436000000002</v>
      </c>
      <c r="H4" s="19">
        <v>0.76071429000000002</v>
      </c>
      <c r="I4" s="19">
        <v>0.66815144999999998</v>
      </c>
      <c r="J4" s="19">
        <v>0.58496395000000001</v>
      </c>
      <c r="K4" s="20">
        <v>0.72758036999999998</v>
      </c>
      <c r="L4" s="2"/>
      <c r="M4" s="3" t="s">
        <v>10</v>
      </c>
      <c r="N4" s="3" t="s">
        <v>5</v>
      </c>
      <c r="O4" s="3">
        <v>5.1000000000000004E-3</v>
      </c>
    </row>
    <row r="5" spans="1:15" x14ac:dyDescent="0.2">
      <c r="A5" s="11" t="s">
        <v>11</v>
      </c>
      <c r="B5" s="18">
        <v>0.74096386000000003</v>
      </c>
      <c r="C5" s="19">
        <v>0.97323135999999999</v>
      </c>
      <c r="D5" s="19">
        <v>0.90137615000000004</v>
      </c>
      <c r="E5" s="19">
        <v>1.2734864299999999</v>
      </c>
      <c r="F5" s="20">
        <v>1.21072797</v>
      </c>
      <c r="G5" s="18">
        <v>0.49242424000000001</v>
      </c>
      <c r="H5" s="19">
        <v>0.75438596000000002</v>
      </c>
      <c r="I5" s="19">
        <v>0.60945528999999998</v>
      </c>
      <c r="J5" s="19">
        <v>0.55190134000000002</v>
      </c>
      <c r="K5" s="20">
        <v>0.63189269999999997</v>
      </c>
      <c r="L5" s="2"/>
      <c r="M5" s="3" t="s">
        <v>11</v>
      </c>
      <c r="N5" s="3" t="s">
        <v>5</v>
      </c>
      <c r="O5" s="3">
        <v>5.1000000000000004E-3</v>
      </c>
    </row>
    <row r="6" spans="1:15" x14ac:dyDescent="0.2">
      <c r="A6" s="11" t="s">
        <v>12</v>
      </c>
      <c r="B6" s="18">
        <v>1</v>
      </c>
      <c r="C6" s="19">
        <v>1.1365853699999999</v>
      </c>
      <c r="D6" s="19">
        <v>1.2076923100000001</v>
      </c>
      <c r="E6" s="19">
        <v>0.95460798000000002</v>
      </c>
      <c r="F6" s="20">
        <v>0.82105262999999995</v>
      </c>
      <c r="G6" s="27">
        <v>0.9012945</v>
      </c>
      <c r="H6" s="27">
        <v>0.80784314000000002</v>
      </c>
      <c r="I6" s="27">
        <v>0.98157454</v>
      </c>
      <c r="J6" s="27">
        <v>1.0484293200000001</v>
      </c>
      <c r="K6" s="28">
        <v>1.0053050400000001</v>
      </c>
      <c r="L6" s="2"/>
      <c r="M6" s="3" t="s">
        <v>12</v>
      </c>
      <c r="N6" s="3" t="s">
        <v>5</v>
      </c>
      <c r="O6" s="3">
        <v>0.37769999999999998</v>
      </c>
    </row>
  </sheetData>
  <mergeCells count="3">
    <mergeCell ref="B2:K2"/>
    <mergeCell ref="B3:F3"/>
    <mergeCell ref="G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933B-160B-624B-817F-605B3BF1336E}">
  <dimension ref="A1:AA9"/>
  <sheetViews>
    <sheetView zoomScaleNormal="100" workbookViewId="0"/>
  </sheetViews>
  <sheetFormatPr baseColWidth="10" defaultColWidth="11" defaultRowHeight="16" x14ac:dyDescent="0.2"/>
  <cols>
    <col min="26" max="26" width="51.33203125" customWidth="1"/>
  </cols>
  <sheetData>
    <row r="1" spans="1:27" x14ac:dyDescent="0.2">
      <c r="A1" s="7" t="s">
        <v>18</v>
      </c>
    </row>
    <row r="2" spans="1:27" x14ac:dyDescent="0.2">
      <c r="A2" s="36" t="s">
        <v>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8"/>
      <c r="Y2" s="2"/>
      <c r="Z2" s="3" t="s">
        <v>20</v>
      </c>
      <c r="AA2" s="3" t="s">
        <v>4</v>
      </c>
    </row>
    <row r="3" spans="1:27" x14ac:dyDescent="0.2">
      <c r="A3" s="44" t="s">
        <v>21</v>
      </c>
      <c r="B3" s="45"/>
      <c r="C3" s="45"/>
      <c r="D3" s="45"/>
      <c r="E3" s="45"/>
      <c r="F3" s="46"/>
      <c r="G3" s="44" t="s">
        <v>22</v>
      </c>
      <c r="H3" s="45"/>
      <c r="I3" s="45"/>
      <c r="J3" s="45"/>
      <c r="K3" s="45"/>
      <c r="L3" s="46"/>
      <c r="M3" s="43" t="s">
        <v>23</v>
      </c>
      <c r="N3" s="43"/>
      <c r="O3" s="43"/>
      <c r="P3" s="43"/>
      <c r="Q3" s="43"/>
      <c r="R3" s="43"/>
      <c r="S3" s="43" t="s">
        <v>24</v>
      </c>
      <c r="T3" s="43"/>
      <c r="U3" s="43"/>
      <c r="V3" s="43"/>
      <c r="W3" s="43"/>
      <c r="X3" s="43"/>
      <c r="Y3" s="2"/>
      <c r="Z3" s="3" t="s">
        <v>25</v>
      </c>
      <c r="AA3" s="3">
        <v>3.3999999999999998E-3</v>
      </c>
    </row>
    <row r="4" spans="1:27" x14ac:dyDescent="0.2">
      <c r="A4" s="18">
        <v>38.1</v>
      </c>
      <c r="B4" s="19">
        <v>32.6</v>
      </c>
      <c r="C4" s="19">
        <v>34.4</v>
      </c>
      <c r="D4" s="19">
        <v>20.100000000000001</v>
      </c>
      <c r="E4" s="19">
        <v>61.2</v>
      </c>
      <c r="F4" s="20">
        <v>67.8</v>
      </c>
      <c r="G4" s="27">
        <v>5.69</v>
      </c>
      <c r="H4" s="27">
        <v>14.3</v>
      </c>
      <c r="I4" s="27">
        <v>8.77</v>
      </c>
      <c r="J4" s="27">
        <v>23.2</v>
      </c>
      <c r="K4" s="27">
        <v>27.7</v>
      </c>
      <c r="L4" s="27">
        <v>7.81</v>
      </c>
      <c r="M4" s="18">
        <v>80.099999999999994</v>
      </c>
      <c r="N4" s="19">
        <v>71.599999999999994</v>
      </c>
      <c r="O4" s="19">
        <v>67.400000000000006</v>
      </c>
      <c r="P4" s="19">
        <v>72.5</v>
      </c>
      <c r="Q4" s="19">
        <v>85.9</v>
      </c>
      <c r="R4" s="20">
        <v>84.6</v>
      </c>
      <c r="S4" s="27">
        <v>49.9</v>
      </c>
      <c r="T4" s="27">
        <v>72.7</v>
      </c>
      <c r="U4" s="27">
        <v>65.5</v>
      </c>
      <c r="V4" s="27">
        <v>75.7</v>
      </c>
      <c r="W4" s="27">
        <v>76.3</v>
      </c>
      <c r="X4" s="28">
        <v>66.7</v>
      </c>
      <c r="Y4" s="2"/>
      <c r="Z4" s="3" t="s">
        <v>53</v>
      </c>
      <c r="AA4" s="3">
        <v>0.55149999999999999</v>
      </c>
    </row>
    <row r="5" spans="1:27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2"/>
      <c r="Z5" s="2"/>
      <c r="AA5" s="2"/>
    </row>
    <row r="6" spans="1:27" x14ac:dyDescent="0.2">
      <c r="A6" s="42" t="s">
        <v>26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2"/>
      <c r="Z6" s="3" t="s">
        <v>20</v>
      </c>
      <c r="AA6" s="3" t="s">
        <v>4</v>
      </c>
    </row>
    <row r="7" spans="1:27" x14ac:dyDescent="0.2">
      <c r="A7" s="43" t="s">
        <v>21</v>
      </c>
      <c r="B7" s="43"/>
      <c r="C7" s="43"/>
      <c r="D7" s="43"/>
      <c r="E7" s="43"/>
      <c r="F7" s="43"/>
      <c r="G7" s="43" t="s">
        <v>22</v>
      </c>
      <c r="H7" s="43"/>
      <c r="I7" s="43"/>
      <c r="J7" s="43"/>
      <c r="K7" s="43"/>
      <c r="L7" s="43"/>
      <c r="M7" s="43" t="s">
        <v>23</v>
      </c>
      <c r="N7" s="43"/>
      <c r="O7" s="43"/>
      <c r="P7" s="43"/>
      <c r="Q7" s="43"/>
      <c r="R7" s="43"/>
      <c r="S7" s="43" t="s">
        <v>24</v>
      </c>
      <c r="T7" s="43"/>
      <c r="U7" s="43"/>
      <c r="V7" s="43"/>
      <c r="W7" s="43"/>
      <c r="X7" s="43"/>
      <c r="Y7" s="2"/>
      <c r="Z7" s="3" t="s">
        <v>25</v>
      </c>
      <c r="AA7" s="3">
        <v>2.5000000000000001E-3</v>
      </c>
    </row>
    <row r="8" spans="1:27" x14ac:dyDescent="0.2">
      <c r="A8" s="29">
        <v>57.7</v>
      </c>
      <c r="B8" s="27">
        <v>63.2</v>
      </c>
      <c r="C8" s="27">
        <v>63.3</v>
      </c>
      <c r="D8" s="27">
        <v>76.2</v>
      </c>
      <c r="E8" s="27">
        <v>36</v>
      </c>
      <c r="F8" s="27">
        <v>30.1</v>
      </c>
      <c r="G8" s="18">
        <v>93</v>
      </c>
      <c r="H8" s="19">
        <v>83.5</v>
      </c>
      <c r="I8" s="19">
        <v>89.4</v>
      </c>
      <c r="J8" s="19">
        <v>74.099999999999994</v>
      </c>
      <c r="K8" s="19">
        <v>67.3</v>
      </c>
      <c r="L8" s="20">
        <v>90.5</v>
      </c>
      <c r="M8" s="27">
        <v>17.3</v>
      </c>
      <c r="N8" s="27">
        <v>25.9</v>
      </c>
      <c r="O8" s="27">
        <v>29.4</v>
      </c>
      <c r="P8" s="27">
        <v>24.6</v>
      </c>
      <c r="Q8" s="27">
        <v>12.2</v>
      </c>
      <c r="R8" s="27">
        <v>13.4</v>
      </c>
      <c r="S8" s="18">
        <v>47.5</v>
      </c>
      <c r="T8" s="19">
        <v>25.6</v>
      </c>
      <c r="U8" s="19">
        <v>32.1</v>
      </c>
      <c r="V8" s="19">
        <v>22.1</v>
      </c>
      <c r="W8" s="19">
        <v>21.1</v>
      </c>
      <c r="X8" s="20">
        <v>30.7</v>
      </c>
      <c r="Y8" s="2"/>
      <c r="Z8" s="3" t="s">
        <v>53</v>
      </c>
      <c r="AA8" s="3">
        <v>0.53259999999999996</v>
      </c>
    </row>
    <row r="9" spans="1:27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</sheetData>
  <mergeCells count="10">
    <mergeCell ref="A7:F7"/>
    <mergeCell ref="G7:L7"/>
    <mergeCell ref="M7:R7"/>
    <mergeCell ref="S7:X7"/>
    <mergeCell ref="A2:X2"/>
    <mergeCell ref="A3:F3"/>
    <mergeCell ref="G3:L3"/>
    <mergeCell ref="M3:R3"/>
    <mergeCell ref="S3:X3"/>
    <mergeCell ref="A6:X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45F9-1630-2F49-93B1-D09984B31744}">
  <dimension ref="A1:Y7"/>
  <sheetViews>
    <sheetView zoomScale="75" zoomScaleNormal="100" workbookViewId="0"/>
  </sheetViews>
  <sheetFormatPr baseColWidth="10" defaultColWidth="11" defaultRowHeight="16" x14ac:dyDescent="0.2"/>
  <cols>
    <col min="1" max="1" width="16.83203125" customWidth="1"/>
  </cols>
  <sheetData>
    <row r="1" spans="1:25" ht="19" x14ac:dyDescent="0.3">
      <c r="A1" s="35" t="s">
        <v>27</v>
      </c>
    </row>
    <row r="2" spans="1:25" x14ac:dyDescent="0.2">
      <c r="A2" s="9"/>
      <c r="B2" s="36" t="s">
        <v>28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</row>
    <row r="3" spans="1:25" x14ac:dyDescent="0.2">
      <c r="A3" s="9"/>
      <c r="B3" s="44" t="s">
        <v>21</v>
      </c>
      <c r="C3" s="45"/>
      <c r="D3" s="45"/>
      <c r="E3" s="45"/>
      <c r="F3" s="45"/>
      <c r="G3" s="46"/>
      <c r="H3" s="44" t="s">
        <v>22</v>
      </c>
      <c r="I3" s="45"/>
      <c r="J3" s="45"/>
      <c r="K3" s="45"/>
      <c r="L3" s="45"/>
      <c r="M3" s="46"/>
      <c r="N3" s="43" t="s">
        <v>23</v>
      </c>
      <c r="O3" s="43"/>
      <c r="P3" s="43"/>
      <c r="Q3" s="43"/>
      <c r="R3" s="43"/>
      <c r="S3" s="43"/>
      <c r="T3" s="43" t="s">
        <v>24</v>
      </c>
      <c r="U3" s="43"/>
      <c r="V3" s="43"/>
      <c r="W3" s="43"/>
      <c r="X3" s="43"/>
      <c r="Y3" s="43"/>
    </row>
    <row r="4" spans="1:25" ht="18" x14ac:dyDescent="0.2">
      <c r="A4" s="9" t="s">
        <v>29</v>
      </c>
      <c r="B4" s="21">
        <v>35.350771600000002</v>
      </c>
      <c r="C4" s="22">
        <v>28.667413199999999</v>
      </c>
      <c r="D4" s="22">
        <v>15.022644400000001</v>
      </c>
      <c r="E4" s="22">
        <v>19.915302700000002</v>
      </c>
      <c r="F4" s="22">
        <v>50.459223199999997</v>
      </c>
      <c r="G4" s="22">
        <v>55.4180566</v>
      </c>
      <c r="H4" s="21">
        <v>10.4215068</v>
      </c>
      <c r="I4" s="22">
        <v>18.006430900000002</v>
      </c>
      <c r="J4" s="22">
        <v>9.9607672199999993</v>
      </c>
      <c r="K4" s="22">
        <v>22.6153157</v>
      </c>
      <c r="L4" s="22">
        <v>31.896172499999999</v>
      </c>
      <c r="M4" s="23">
        <v>7.8643022399999998</v>
      </c>
      <c r="N4" s="22">
        <v>76.279369200000005</v>
      </c>
      <c r="O4" s="22">
        <v>70.955332299999995</v>
      </c>
      <c r="P4" s="22">
        <v>66.012296399999997</v>
      </c>
      <c r="Q4" s="22">
        <v>70.987654300000003</v>
      </c>
      <c r="R4" s="22">
        <v>80.356207400000002</v>
      </c>
      <c r="S4" s="22">
        <v>80.779653999999994</v>
      </c>
      <c r="T4" s="21">
        <v>59.466409499999997</v>
      </c>
      <c r="U4" s="22">
        <v>81.097941399999996</v>
      </c>
      <c r="V4" s="22">
        <v>75.313807499999996</v>
      </c>
      <c r="W4" s="22">
        <v>78.134779899999998</v>
      </c>
      <c r="X4" s="22">
        <v>76.468726899999993</v>
      </c>
      <c r="Y4" s="23">
        <v>68.558169000000007</v>
      </c>
    </row>
    <row r="5" spans="1:25" ht="18" x14ac:dyDescent="0.2">
      <c r="A5" s="9" t="s">
        <v>30</v>
      </c>
      <c r="B5" s="18">
        <v>10.9116778</v>
      </c>
      <c r="C5" s="19">
        <v>13.8857783</v>
      </c>
      <c r="D5" s="19">
        <v>4.7829448799999996</v>
      </c>
      <c r="E5" s="19">
        <v>7.1763763300000001</v>
      </c>
      <c r="F5" s="19">
        <v>19.143521100000001</v>
      </c>
      <c r="G5" s="19">
        <v>19.799849300000002</v>
      </c>
      <c r="H5" s="18">
        <v>1.7369178000000001</v>
      </c>
      <c r="I5" s="19">
        <v>3.3226152199999999</v>
      </c>
      <c r="J5" s="19">
        <v>1.6564951999999999</v>
      </c>
      <c r="K5" s="19">
        <v>7.1876399500000003</v>
      </c>
      <c r="L5" s="19">
        <v>8.8209414899999992</v>
      </c>
      <c r="M5" s="20">
        <v>0.38550500999999998</v>
      </c>
      <c r="N5" s="19">
        <v>11.9085935</v>
      </c>
      <c r="O5" s="19">
        <v>13.357555</v>
      </c>
      <c r="P5" s="19">
        <v>14.4536727</v>
      </c>
      <c r="Q5" s="19">
        <v>13.4099617</v>
      </c>
      <c r="R5" s="19">
        <v>11.629125200000001</v>
      </c>
      <c r="S5" s="19">
        <v>11.2570356</v>
      </c>
      <c r="T5" s="18">
        <v>6.3537983499999999</v>
      </c>
      <c r="U5" s="19">
        <v>4.6371387000000004</v>
      </c>
      <c r="V5" s="19">
        <v>4.8012552299999998</v>
      </c>
      <c r="W5" s="19">
        <v>6.3217191699999997</v>
      </c>
      <c r="X5" s="19">
        <v>9.1867946400000005</v>
      </c>
      <c r="Y5" s="20">
        <v>5.6006750299999997</v>
      </c>
    </row>
    <row r="6" spans="1:25" ht="18" x14ac:dyDescent="0.2">
      <c r="A6" s="9" t="s">
        <v>31</v>
      </c>
      <c r="B6" s="24">
        <v>11.053956400000001</v>
      </c>
      <c r="C6" s="25">
        <v>16.909294500000001</v>
      </c>
      <c r="D6" s="25">
        <v>24.964100299999998</v>
      </c>
      <c r="E6" s="25">
        <v>15.451528</v>
      </c>
      <c r="F6" s="25">
        <v>7.3807679500000001</v>
      </c>
      <c r="G6" s="25">
        <v>6.3811470999999997</v>
      </c>
      <c r="H6" s="24">
        <v>39.495519399999999</v>
      </c>
      <c r="I6" s="25">
        <v>27.974276499999998</v>
      </c>
      <c r="J6" s="25">
        <v>35.7454228</v>
      </c>
      <c r="K6" s="25">
        <v>14.330497100000001</v>
      </c>
      <c r="L6" s="25">
        <v>19.9076111</v>
      </c>
      <c r="M6" s="26">
        <v>40.202665500000002</v>
      </c>
      <c r="N6" s="25">
        <v>2.5855594900000001</v>
      </c>
      <c r="O6" s="25">
        <v>4.2530455199999997</v>
      </c>
      <c r="P6" s="25">
        <v>4.7567684200000002</v>
      </c>
      <c r="Q6" s="25">
        <v>2.9374201800000002</v>
      </c>
      <c r="R6" s="25">
        <v>1.5715034000000001</v>
      </c>
      <c r="S6" s="25">
        <v>1.41755264</v>
      </c>
      <c r="T6" s="24">
        <v>16.7148827</v>
      </c>
      <c r="U6" s="25">
        <v>5.4793096300000004</v>
      </c>
      <c r="V6" s="25">
        <v>7.6464435100000001</v>
      </c>
      <c r="W6" s="25">
        <v>3.5468391399999999</v>
      </c>
      <c r="X6" s="25">
        <v>3.6915937099999998</v>
      </c>
      <c r="Y6" s="26">
        <v>11.6021517</v>
      </c>
    </row>
    <row r="7" spans="1:25" ht="18" x14ac:dyDescent="0.2">
      <c r="A7" s="9" t="s">
        <v>32</v>
      </c>
      <c r="B7" s="18">
        <v>42.683594200000002</v>
      </c>
      <c r="C7" s="19">
        <v>40.537514000000002</v>
      </c>
      <c r="D7" s="19">
        <v>55.2303104</v>
      </c>
      <c r="E7" s="19">
        <v>57.456792900000003</v>
      </c>
      <c r="F7" s="19">
        <v>23.0164878</v>
      </c>
      <c r="G7" s="19">
        <v>18.400946900000001</v>
      </c>
      <c r="H7" s="18">
        <v>48.346055999999997</v>
      </c>
      <c r="I7" s="19">
        <v>50.696677399999999</v>
      </c>
      <c r="J7" s="19">
        <v>52.637314699999997</v>
      </c>
      <c r="K7" s="19">
        <v>55.866547199999999</v>
      </c>
      <c r="L7" s="19">
        <v>39.375275000000002</v>
      </c>
      <c r="M7" s="20">
        <v>51.547527299999999</v>
      </c>
      <c r="N7" s="19">
        <v>9.2264778500000002</v>
      </c>
      <c r="O7" s="19">
        <v>11.4340671</v>
      </c>
      <c r="P7" s="19">
        <v>14.7772624</v>
      </c>
      <c r="Q7" s="19">
        <v>12.664963800000001</v>
      </c>
      <c r="R7" s="19">
        <v>6.4431639599999997</v>
      </c>
      <c r="S7" s="19">
        <v>6.5457577699999998</v>
      </c>
      <c r="T7" s="18">
        <v>17.464909500000001</v>
      </c>
      <c r="U7" s="19">
        <v>8.7856103099999991</v>
      </c>
      <c r="V7" s="19">
        <v>12.238493699999999</v>
      </c>
      <c r="W7" s="19">
        <v>11.9966618</v>
      </c>
      <c r="X7" s="19">
        <v>10.6528847</v>
      </c>
      <c r="Y7" s="20">
        <v>14.2390043</v>
      </c>
    </row>
  </sheetData>
  <mergeCells count="5">
    <mergeCell ref="B2:Y2"/>
    <mergeCell ref="B3:G3"/>
    <mergeCell ref="H3:M3"/>
    <mergeCell ref="N3:S3"/>
    <mergeCell ref="T3:Y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0A8B-8A1A-5545-B91E-51275346BE1E}">
  <dimension ref="A1:AA8"/>
  <sheetViews>
    <sheetView zoomScaleNormal="100" workbookViewId="0">
      <selection activeCell="U21" sqref="U21"/>
    </sheetView>
  </sheetViews>
  <sheetFormatPr baseColWidth="10" defaultColWidth="11" defaultRowHeight="16" x14ac:dyDescent="0.2"/>
  <cols>
    <col min="26" max="26" width="51.6640625" customWidth="1"/>
  </cols>
  <sheetData>
    <row r="1" spans="1:27" x14ac:dyDescent="0.2">
      <c r="A1" s="7" t="s">
        <v>33</v>
      </c>
    </row>
    <row r="2" spans="1:27" ht="18" x14ac:dyDescent="0.2">
      <c r="A2" s="36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8"/>
      <c r="Y2" s="2"/>
      <c r="Z2" s="3" t="s">
        <v>20</v>
      </c>
      <c r="AA2" s="3" t="s">
        <v>4</v>
      </c>
    </row>
    <row r="3" spans="1:27" x14ac:dyDescent="0.2">
      <c r="A3" s="44" t="s">
        <v>21</v>
      </c>
      <c r="B3" s="45"/>
      <c r="C3" s="45"/>
      <c r="D3" s="45"/>
      <c r="E3" s="45"/>
      <c r="F3" s="46"/>
      <c r="G3" s="44" t="s">
        <v>22</v>
      </c>
      <c r="H3" s="45"/>
      <c r="I3" s="45"/>
      <c r="J3" s="45"/>
      <c r="K3" s="45"/>
      <c r="L3" s="46"/>
      <c r="M3" s="43" t="s">
        <v>23</v>
      </c>
      <c r="N3" s="43"/>
      <c r="O3" s="43"/>
      <c r="P3" s="43"/>
      <c r="Q3" s="43"/>
      <c r="R3" s="43"/>
      <c r="S3" s="43" t="s">
        <v>24</v>
      </c>
      <c r="T3" s="43"/>
      <c r="U3" s="43"/>
      <c r="V3" s="43"/>
      <c r="W3" s="43"/>
      <c r="X3" s="43"/>
      <c r="Y3" s="2"/>
      <c r="Z3" s="3" t="s">
        <v>25</v>
      </c>
      <c r="AA3" s="3">
        <v>7.4999999999999997E-3</v>
      </c>
    </row>
    <row r="4" spans="1:27" x14ac:dyDescent="0.2">
      <c r="A4" s="18">
        <v>35.799999999999997</v>
      </c>
      <c r="B4" s="19">
        <v>27.4</v>
      </c>
      <c r="C4" s="19">
        <v>39.9</v>
      </c>
      <c r="D4" s="19">
        <v>36.6</v>
      </c>
      <c r="E4" s="19">
        <v>20.3</v>
      </c>
      <c r="F4" s="19">
        <v>25.1</v>
      </c>
      <c r="G4" s="18">
        <v>50.9</v>
      </c>
      <c r="H4" s="19">
        <v>39</v>
      </c>
      <c r="I4" s="19">
        <v>40</v>
      </c>
      <c r="J4" s="19">
        <v>49.9</v>
      </c>
      <c r="K4" s="19">
        <v>51.2</v>
      </c>
      <c r="L4" s="20">
        <v>35.9</v>
      </c>
      <c r="M4" s="19">
        <v>24.9</v>
      </c>
      <c r="N4" s="19">
        <v>16.7</v>
      </c>
      <c r="O4" s="19">
        <v>19.2</v>
      </c>
      <c r="P4" s="19">
        <v>23.8</v>
      </c>
      <c r="Q4" s="19">
        <v>15.2</v>
      </c>
      <c r="R4" s="19">
        <v>14.1</v>
      </c>
      <c r="S4" s="18">
        <v>20.2</v>
      </c>
      <c r="T4" s="19">
        <v>18.2</v>
      </c>
      <c r="U4" s="19">
        <v>22</v>
      </c>
      <c r="V4" s="19">
        <v>32.6</v>
      </c>
      <c r="W4" s="19">
        <v>32</v>
      </c>
      <c r="X4" s="20">
        <v>23.6</v>
      </c>
      <c r="Y4" s="2"/>
      <c r="Z4" s="3" t="s">
        <v>52</v>
      </c>
      <c r="AA4" s="13" t="s">
        <v>35</v>
      </c>
    </row>
    <row r="5" spans="1:27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2"/>
      <c r="Z5" s="2"/>
      <c r="AA5" s="2"/>
    </row>
    <row r="6" spans="1:27" ht="18" x14ac:dyDescent="0.2">
      <c r="A6" s="42" t="s">
        <v>36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2"/>
      <c r="Z6" s="3" t="s">
        <v>20</v>
      </c>
      <c r="AA6" s="3" t="s">
        <v>4</v>
      </c>
    </row>
    <row r="7" spans="1:27" x14ac:dyDescent="0.2">
      <c r="A7" s="43" t="s">
        <v>21</v>
      </c>
      <c r="B7" s="43"/>
      <c r="C7" s="43"/>
      <c r="D7" s="43"/>
      <c r="E7" s="43"/>
      <c r="F7" s="43"/>
      <c r="G7" s="43" t="s">
        <v>22</v>
      </c>
      <c r="H7" s="43"/>
      <c r="I7" s="43"/>
      <c r="J7" s="43"/>
      <c r="K7" s="43"/>
      <c r="L7" s="43"/>
      <c r="M7" s="43" t="s">
        <v>23</v>
      </c>
      <c r="N7" s="43"/>
      <c r="O7" s="43"/>
      <c r="P7" s="43"/>
      <c r="Q7" s="43"/>
      <c r="R7" s="43"/>
      <c r="S7" s="43" t="s">
        <v>24</v>
      </c>
      <c r="T7" s="43"/>
      <c r="U7" s="43"/>
      <c r="V7" s="43"/>
      <c r="W7" s="43"/>
      <c r="X7" s="43"/>
      <c r="Y7" s="2"/>
      <c r="Z7" s="3" t="s">
        <v>25</v>
      </c>
      <c r="AA7" s="3">
        <v>2.9999999999999997E-4</v>
      </c>
    </row>
    <row r="8" spans="1:27" x14ac:dyDescent="0.2">
      <c r="A8" s="18">
        <v>32.200000000000003</v>
      </c>
      <c r="B8" s="19">
        <v>47.8</v>
      </c>
      <c r="C8" s="19">
        <v>57.6</v>
      </c>
      <c r="D8" s="19">
        <v>37.799999999999997</v>
      </c>
      <c r="E8" s="19">
        <v>22.1</v>
      </c>
      <c r="F8" s="19">
        <v>19.399999999999999</v>
      </c>
      <c r="G8" s="18">
        <v>73.599999999999994</v>
      </c>
      <c r="H8" s="19">
        <v>68.3</v>
      </c>
      <c r="I8" s="19">
        <v>79.099999999999994</v>
      </c>
      <c r="J8" s="19">
        <v>55.8</v>
      </c>
      <c r="K8" s="19">
        <v>47.8</v>
      </c>
      <c r="L8" s="20">
        <v>81.599999999999994</v>
      </c>
      <c r="M8" s="19">
        <v>4.47</v>
      </c>
      <c r="N8" s="19">
        <v>7.88</v>
      </c>
      <c r="O8" s="19">
        <v>8.27</v>
      </c>
      <c r="P8" s="19">
        <v>3.84</v>
      </c>
      <c r="Q8" s="19">
        <v>7.47</v>
      </c>
      <c r="R8" s="19">
        <v>9.39</v>
      </c>
      <c r="S8" s="18">
        <v>23.9</v>
      </c>
      <c r="T8" s="19">
        <v>9.85</v>
      </c>
      <c r="U8" s="19">
        <v>14.1</v>
      </c>
      <c r="V8" s="19">
        <v>8.56</v>
      </c>
      <c r="W8" s="19">
        <v>6.85</v>
      </c>
      <c r="X8" s="20">
        <v>19</v>
      </c>
      <c r="Y8" s="2"/>
      <c r="Z8" s="3" t="s">
        <v>53</v>
      </c>
      <c r="AA8" s="3">
        <v>0.68269999999999997</v>
      </c>
    </row>
  </sheetData>
  <mergeCells count="10">
    <mergeCell ref="A7:F7"/>
    <mergeCell ref="G7:L7"/>
    <mergeCell ref="M7:R7"/>
    <mergeCell ref="S7:X7"/>
    <mergeCell ref="A2:X2"/>
    <mergeCell ref="A3:F3"/>
    <mergeCell ref="G3:L3"/>
    <mergeCell ref="M3:R3"/>
    <mergeCell ref="S3:X3"/>
    <mergeCell ref="A6:X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F9FFF-B798-754D-B24F-E9B8CBBC6623}">
  <dimension ref="A1:V6"/>
  <sheetViews>
    <sheetView zoomScale="81" workbookViewId="0"/>
  </sheetViews>
  <sheetFormatPr baseColWidth="10" defaultColWidth="11" defaultRowHeight="16" x14ac:dyDescent="0.2"/>
  <cols>
    <col min="21" max="21" width="32.83203125" customWidth="1"/>
  </cols>
  <sheetData>
    <row r="1" spans="1:22" x14ac:dyDescent="0.2">
      <c r="A1" s="7" t="s">
        <v>37</v>
      </c>
    </row>
    <row r="2" spans="1:22" ht="18" x14ac:dyDescent="0.2">
      <c r="A2" s="2" t="s">
        <v>46</v>
      </c>
    </row>
    <row r="3" spans="1:22" x14ac:dyDescent="0.2">
      <c r="A3" s="36" t="s">
        <v>49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8"/>
      <c r="T3" s="2"/>
      <c r="U3" s="3" t="s">
        <v>20</v>
      </c>
      <c r="V3" s="3" t="s">
        <v>4</v>
      </c>
    </row>
    <row r="4" spans="1:22" x14ac:dyDescent="0.2">
      <c r="A4" s="44" t="s">
        <v>1</v>
      </c>
      <c r="B4" s="45"/>
      <c r="C4" s="45"/>
      <c r="D4" s="45"/>
      <c r="E4" s="44" t="s">
        <v>38</v>
      </c>
      <c r="F4" s="45"/>
      <c r="G4" s="45"/>
      <c r="H4" s="45"/>
      <c r="I4" s="43" t="s">
        <v>39</v>
      </c>
      <c r="J4" s="43"/>
      <c r="K4" s="43"/>
      <c r="L4" s="43"/>
      <c r="M4" s="43"/>
      <c r="N4" s="43" t="s">
        <v>40</v>
      </c>
      <c r="O4" s="43"/>
      <c r="P4" s="43"/>
      <c r="Q4" s="43"/>
      <c r="R4" s="43"/>
      <c r="S4" s="43"/>
      <c r="T4" s="2"/>
      <c r="U4" s="3" t="s">
        <v>5</v>
      </c>
      <c r="V4" s="3">
        <v>2.7000000000000001E-3</v>
      </c>
    </row>
    <row r="5" spans="1:22" x14ac:dyDescent="0.2">
      <c r="A5" s="18">
        <v>0.83606557000000004</v>
      </c>
      <c r="B5" s="19">
        <v>0.97393364999999998</v>
      </c>
      <c r="C5" s="19">
        <v>1.0065146599999999</v>
      </c>
      <c r="D5" s="19">
        <v>1.07439825</v>
      </c>
      <c r="E5" s="18">
        <v>1.07214206</v>
      </c>
      <c r="F5" s="19">
        <v>1.5711575</v>
      </c>
      <c r="G5" s="19">
        <v>1.70577281</v>
      </c>
      <c r="H5" s="20">
        <v>2.07459207</v>
      </c>
      <c r="I5" s="19">
        <v>0.60459770000000002</v>
      </c>
      <c r="J5" s="19">
        <v>0.49908257</v>
      </c>
      <c r="K5" s="19">
        <v>0.55698006</v>
      </c>
      <c r="L5" s="19">
        <v>0.61197604999999999</v>
      </c>
      <c r="M5" s="19">
        <v>0.56725146000000004</v>
      </c>
      <c r="N5" s="18">
        <v>0.82959048999999996</v>
      </c>
      <c r="O5" s="19">
        <v>0.81630013000000001</v>
      </c>
      <c r="P5" s="19">
        <v>0.64130434999999997</v>
      </c>
      <c r="Q5" s="19">
        <v>0.90586630000000001</v>
      </c>
      <c r="R5" s="19">
        <v>0.98307953000000003</v>
      </c>
      <c r="S5" s="20">
        <v>0.74566474000000005</v>
      </c>
      <c r="T5" s="2"/>
      <c r="U5" s="3" t="s">
        <v>41</v>
      </c>
      <c r="V5" s="3">
        <v>1E-4</v>
      </c>
    </row>
    <row r="6" spans="1:22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2"/>
      <c r="U6" s="3" t="s">
        <v>42</v>
      </c>
      <c r="V6" s="3">
        <v>0.2172</v>
      </c>
    </row>
  </sheetData>
  <mergeCells count="5">
    <mergeCell ref="A3:S3"/>
    <mergeCell ref="A4:D4"/>
    <mergeCell ref="E4:H4"/>
    <mergeCell ref="I4:M4"/>
    <mergeCell ref="N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D176-E581-EB44-A6D5-8EE220F4889B}">
  <dimension ref="A1:V7"/>
  <sheetViews>
    <sheetView zoomScale="84" workbookViewId="0"/>
  </sheetViews>
  <sheetFormatPr baseColWidth="10" defaultColWidth="11" defaultRowHeight="16" x14ac:dyDescent="0.2"/>
  <cols>
    <col min="21" max="21" width="26.5" customWidth="1"/>
  </cols>
  <sheetData>
    <row r="1" spans="1:22" x14ac:dyDescent="0.2">
      <c r="A1" s="7" t="s">
        <v>43</v>
      </c>
    </row>
    <row r="2" spans="1:22" x14ac:dyDescent="0.2">
      <c r="A2" s="36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2"/>
      <c r="U2" s="3" t="s">
        <v>20</v>
      </c>
      <c r="V2" s="3" t="s">
        <v>4</v>
      </c>
    </row>
    <row r="3" spans="1:22" x14ac:dyDescent="0.2">
      <c r="A3" s="44" t="s">
        <v>1</v>
      </c>
      <c r="B3" s="45"/>
      <c r="C3" s="45"/>
      <c r="D3" s="45"/>
      <c r="E3" s="44" t="s">
        <v>38</v>
      </c>
      <c r="F3" s="45"/>
      <c r="G3" s="45"/>
      <c r="H3" s="45"/>
      <c r="I3" s="43" t="s">
        <v>39</v>
      </c>
      <c r="J3" s="43"/>
      <c r="K3" s="43"/>
      <c r="L3" s="43"/>
      <c r="M3" s="43"/>
      <c r="N3" s="43" t="s">
        <v>40</v>
      </c>
      <c r="O3" s="43"/>
      <c r="P3" s="43"/>
      <c r="Q3" s="43"/>
      <c r="R3" s="43"/>
      <c r="S3" s="43"/>
      <c r="T3" s="2"/>
      <c r="U3" s="3" t="s">
        <v>5</v>
      </c>
      <c r="V3" s="3">
        <v>2.0000000000000001E-4</v>
      </c>
    </row>
    <row r="4" spans="1:22" x14ac:dyDescent="0.2">
      <c r="A4" s="14">
        <v>0.70483129</v>
      </c>
      <c r="B4" s="15">
        <v>0.89577848000000004</v>
      </c>
      <c r="C4" s="15">
        <v>1.1360660499999999</v>
      </c>
      <c r="D4" s="15">
        <v>1.17606174</v>
      </c>
      <c r="E4" s="14">
        <v>3.2238975700000001</v>
      </c>
      <c r="F4" s="15">
        <v>6.3400825999999997</v>
      </c>
      <c r="G4" s="15">
        <v>10.4040044</v>
      </c>
      <c r="H4" s="16">
        <v>11.3424934</v>
      </c>
      <c r="I4" s="15">
        <v>0.15445927000000001</v>
      </c>
      <c r="J4" s="15">
        <v>0.30919837999999999</v>
      </c>
      <c r="K4" s="15">
        <v>0.27185931000000002</v>
      </c>
      <c r="L4" s="15">
        <v>0.19723731</v>
      </c>
      <c r="M4" s="15">
        <v>0.30695874000000001</v>
      </c>
      <c r="N4" s="14">
        <v>0.59929407999999995</v>
      </c>
      <c r="O4" s="15">
        <v>0.66565247000000005</v>
      </c>
      <c r="P4" s="15">
        <v>0.73839425000000003</v>
      </c>
      <c r="Q4" s="15">
        <v>0.80963874999999996</v>
      </c>
      <c r="R4" s="15">
        <v>1.0012366699999999</v>
      </c>
      <c r="S4" s="16">
        <v>0.30252684000000002</v>
      </c>
      <c r="T4" s="2"/>
      <c r="U4" s="3" t="s">
        <v>41</v>
      </c>
      <c r="V4" s="3" t="s">
        <v>7</v>
      </c>
    </row>
    <row r="5" spans="1:22" x14ac:dyDescent="0.2">
      <c r="A5" s="1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3" t="s">
        <v>42</v>
      </c>
      <c r="V5" s="3">
        <v>0.97270000000000001</v>
      </c>
    </row>
    <row r="6" spans="1:22" x14ac:dyDescent="0.2">
      <c r="A6" s="1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">
      <c r="A7" s="1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5">
    <mergeCell ref="A2:S2"/>
    <mergeCell ref="A3:D3"/>
    <mergeCell ref="E3:H3"/>
    <mergeCell ref="I3:M3"/>
    <mergeCell ref="N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2a</vt:lpstr>
      <vt:lpstr>Figure 2b</vt:lpstr>
      <vt:lpstr>Figure 2e</vt:lpstr>
      <vt:lpstr>Figure 2f</vt:lpstr>
      <vt:lpstr>Figure 2g</vt:lpstr>
      <vt:lpstr>Figure 2h</vt:lpstr>
      <vt:lpstr>Figure 2i</vt:lpstr>
      <vt:lpstr>Figure 2k</vt:lpstr>
      <vt:lpstr>Figure 2l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Zhou, Peipei</cp:lastModifiedBy>
  <cp:revision/>
  <dcterms:created xsi:type="dcterms:W3CDTF">2023-09-13T23:21:20Z</dcterms:created>
  <dcterms:modified xsi:type="dcterms:W3CDTF">2023-09-20T22:45:03Z</dcterms:modified>
  <cp:category/>
  <cp:contentStatus/>
</cp:coreProperties>
</file>