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hared drives\I2O DTA ID__Abx MCP 70006_zosurabalpin\Project documents\External Presentations and Publications\2023\Final Nature submission_2023\Source Data\"/>
    </mc:Choice>
  </mc:AlternateContent>
  <bookViews>
    <workbookView xWindow="-120" yWindow="-120" windowWidth="29040" windowHeight="17640"/>
  </bookViews>
  <sheets>
    <sheet name="Fig. 4b_CFU lungs" sheetId="9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7" i="9" l="1"/>
  <c r="F88" i="9"/>
  <c r="F89" i="9"/>
  <c r="F90" i="9"/>
  <c r="F91" i="9"/>
  <c r="F92" i="9"/>
  <c r="E93" i="9" l="1"/>
  <c r="E40" i="9" l="1"/>
  <c r="E41" i="9" s="1"/>
  <c r="E39" i="9"/>
  <c r="E94" i="9"/>
  <c r="E95" i="9" s="1"/>
  <c r="E85" i="9"/>
  <c r="E86" i="9" s="1"/>
  <c r="E84" i="9"/>
  <c r="E76" i="9"/>
  <c r="E77" i="9" s="1"/>
  <c r="E75" i="9"/>
  <c r="E67" i="9"/>
  <c r="E68" i="9" s="1"/>
  <c r="E66" i="9"/>
  <c r="E58" i="9"/>
  <c r="E59" i="9" s="1"/>
  <c r="E57" i="9"/>
  <c r="E49" i="9"/>
  <c r="E50" i="9" s="1"/>
  <c r="E48" i="9"/>
  <c r="E31" i="9"/>
  <c r="E32" i="9" s="1"/>
  <c r="E30" i="9"/>
  <c r="A88" i="9" l="1"/>
  <c r="A89" i="9"/>
  <c r="A90" i="9"/>
  <c r="A91" i="9"/>
  <c r="A92" i="9"/>
  <c r="A87" i="9"/>
  <c r="A79" i="9"/>
  <c r="A80" i="9"/>
  <c r="A81" i="9"/>
  <c r="A82" i="9"/>
  <c r="A83" i="9"/>
  <c r="A78" i="9"/>
  <c r="A70" i="9"/>
  <c r="A71" i="9"/>
  <c r="A72" i="9"/>
  <c r="A73" i="9"/>
  <c r="A74" i="9"/>
  <c r="A69" i="9"/>
  <c r="A61" i="9"/>
  <c r="A62" i="9"/>
  <c r="A63" i="9"/>
  <c r="A64" i="9"/>
  <c r="A65" i="9"/>
  <c r="A60" i="9"/>
  <c r="A52" i="9"/>
  <c r="A53" i="9"/>
  <c r="A54" i="9"/>
  <c r="A55" i="9"/>
  <c r="A56" i="9"/>
  <c r="A51" i="9"/>
  <c r="A43" i="9"/>
  <c r="A44" i="9"/>
  <c r="A45" i="9"/>
  <c r="A46" i="9"/>
  <c r="A47" i="9"/>
  <c r="A42" i="9"/>
  <c r="A34" i="9"/>
  <c r="A35" i="9"/>
  <c r="A36" i="9"/>
  <c r="A37" i="9"/>
  <c r="A38" i="9"/>
  <c r="A25" i="9"/>
  <c r="A26" i="9"/>
  <c r="A27" i="9"/>
  <c r="A28" i="9"/>
  <c r="A29" i="9"/>
  <c r="A24" i="9"/>
  <c r="A16" i="9"/>
  <c r="A17" i="9"/>
  <c r="A18" i="9"/>
  <c r="A19" i="9"/>
  <c r="A20" i="9"/>
  <c r="A15" i="9"/>
  <c r="A33" i="9"/>
  <c r="F83" i="9"/>
  <c r="F82" i="9"/>
  <c r="F81" i="9"/>
  <c r="F80" i="9"/>
  <c r="F79" i="9"/>
  <c r="F78" i="9"/>
  <c r="F74" i="9"/>
  <c r="F73" i="9"/>
  <c r="F72" i="9"/>
  <c r="F71" i="9"/>
  <c r="F70" i="9"/>
  <c r="F69" i="9"/>
  <c r="F65" i="9"/>
  <c r="F64" i="9"/>
  <c r="F63" i="9"/>
  <c r="F62" i="9"/>
  <c r="F61" i="9"/>
  <c r="F60" i="9"/>
  <c r="F56" i="9"/>
  <c r="F55" i="9"/>
  <c r="F54" i="9"/>
  <c r="F53" i="9"/>
  <c r="F52" i="9"/>
  <c r="F51" i="9"/>
  <c r="F47" i="9"/>
  <c r="F46" i="9"/>
  <c r="F45" i="9"/>
  <c r="F44" i="9"/>
  <c r="F43" i="9"/>
  <c r="F42" i="9"/>
  <c r="F38" i="9"/>
  <c r="F37" i="9"/>
  <c r="F36" i="9"/>
  <c r="F35" i="9"/>
  <c r="F34" i="9"/>
  <c r="F33" i="9"/>
  <c r="F29" i="9"/>
  <c r="F28" i="9"/>
  <c r="F27" i="9"/>
  <c r="F26" i="9"/>
  <c r="F25" i="9"/>
  <c r="F24" i="9"/>
  <c r="E22" i="9"/>
  <c r="E23" i="9" s="1"/>
  <c r="E21" i="9"/>
  <c r="F20" i="9"/>
  <c r="F19" i="9"/>
  <c r="F18" i="9"/>
  <c r="F17" i="9"/>
  <c r="F16" i="9"/>
  <c r="F15" i="9"/>
  <c r="F85" i="9" l="1"/>
  <c r="F86" i="9" s="1"/>
  <c r="F94" i="9"/>
  <c r="F95" i="9" s="1"/>
  <c r="F31" i="9"/>
  <c r="F32" i="9" s="1"/>
  <c r="F30" i="9"/>
  <c r="F93" i="9"/>
  <c r="F84" i="9"/>
  <c r="F76" i="9"/>
  <c r="F77" i="9" s="1"/>
  <c r="F67" i="9"/>
  <c r="F68" i="9" s="1"/>
  <c r="F57" i="9"/>
  <c r="F49" i="9"/>
  <c r="F50" i="9" s="1"/>
  <c r="F39" i="9"/>
  <c r="F21" i="9"/>
  <c r="F66" i="9"/>
  <c r="F75" i="9"/>
  <c r="F58" i="9"/>
  <c r="F59" i="9" s="1"/>
  <c r="F40" i="9"/>
  <c r="F41" i="9" s="1"/>
  <c r="F48" i="9"/>
  <c r="F22" i="9"/>
  <c r="F23" i="9" s="1"/>
  <c r="E13" i="9"/>
  <c r="E14" i="9" s="1"/>
  <c r="E12" i="9"/>
  <c r="F7" i="9" l="1"/>
  <c r="F8" i="9"/>
  <c r="F9" i="9"/>
  <c r="F10" i="9"/>
  <c r="F11" i="9"/>
  <c r="F6" i="9"/>
  <c r="F12" i="9" l="1"/>
  <c r="A7" i="9"/>
  <c r="A6" i="9"/>
  <c r="O13" i="9" l="1"/>
  <c r="O9" i="9"/>
  <c r="O12" i="9"/>
  <c r="O14" i="9"/>
  <c r="O10" i="9"/>
  <c r="O11" i="9"/>
  <c r="O8" i="9"/>
  <c r="O15" i="9"/>
  <c r="O16" i="9"/>
  <c r="O7" i="9"/>
  <c r="A8" i="9"/>
  <c r="A9" i="9"/>
  <c r="A10" i="9"/>
  <c r="A11" i="9"/>
  <c r="F13" i="9" l="1"/>
  <c r="F14" i="9" s="1"/>
</calcChain>
</file>

<file path=xl/sharedStrings.xml><?xml version="1.0" encoding="utf-8"?>
<sst xmlns="http://schemas.openxmlformats.org/spreadsheetml/2006/main" count="83" uniqueCount="50">
  <si>
    <t>average</t>
  </si>
  <si>
    <t>sd</t>
  </si>
  <si>
    <t>Group/Hours</t>
  </si>
  <si>
    <t>Mouse ID</t>
  </si>
  <si>
    <t>Vehicle</t>
  </si>
  <si>
    <t>N/A</t>
  </si>
  <si>
    <t>sem</t>
  </si>
  <si>
    <t>A/2</t>
  </si>
  <si>
    <t>Group</t>
  </si>
  <si>
    <t>-</t>
  </si>
  <si>
    <t xml:space="preserve"> ID NR</t>
  </si>
  <si>
    <t>CFU/lungs</t>
  </si>
  <si>
    <t>A/24</t>
  </si>
  <si>
    <t>C/24</t>
  </si>
  <si>
    <t>B/24</t>
  </si>
  <si>
    <t>D/24</t>
  </si>
  <si>
    <t>E/24</t>
  </si>
  <si>
    <t>F/24</t>
  </si>
  <si>
    <t>G/24</t>
  </si>
  <si>
    <t>H/24</t>
  </si>
  <si>
    <t>I/24</t>
  </si>
  <si>
    <t>Daily Dose (mg/kg)</t>
  </si>
  <si>
    <t>60</t>
  </si>
  <si>
    <t>100</t>
  </si>
  <si>
    <t>160</t>
  </si>
  <si>
    <t>240</t>
  </si>
  <si>
    <t>360</t>
  </si>
  <si>
    <t>120</t>
  </si>
  <si>
    <t>Log CFU/lungs</t>
  </si>
  <si>
    <t>B</t>
  </si>
  <si>
    <t>C</t>
  </si>
  <si>
    <t>D</t>
  </si>
  <si>
    <t>E</t>
  </si>
  <si>
    <t>q12h</t>
  </si>
  <si>
    <t>F</t>
  </si>
  <si>
    <t>H</t>
  </si>
  <si>
    <t>I</t>
  </si>
  <si>
    <t>q6h</t>
  </si>
  <si>
    <t>Treatment</t>
  </si>
  <si>
    <t>Regimen</t>
  </si>
  <si>
    <t xml:space="preserve">Dose </t>
  </si>
  <si>
    <t>Bacterial load (average)</t>
  </si>
  <si>
    <t>(mg/kg/day)</t>
  </si>
  <si>
    <t>RO7223280</t>
  </si>
  <si>
    <t xml:space="preserve">G </t>
  </si>
  <si>
    <t>Tigecycline</t>
  </si>
  <si>
    <t>A/0</t>
  </si>
  <si>
    <t>ΔLog CFU/lungs 
vs A/0h</t>
  </si>
  <si>
    <t>VDD7837</t>
  </si>
  <si>
    <r>
      <t xml:space="preserve">Efficacy of RO7223280 in a Pneumonia model Induced by Intratracheal Administration of </t>
    </r>
    <r>
      <rPr>
        <b/>
        <i/>
        <sz val="10"/>
        <color theme="1"/>
        <rFont val="Arial"/>
        <family val="2"/>
      </rPr>
      <t xml:space="preserve">A. baumannii </t>
    </r>
    <r>
      <rPr>
        <b/>
        <sz val="10"/>
        <color theme="1"/>
        <rFont val="Arial"/>
        <family val="2"/>
      </rPr>
      <t>ACC01073 in Neutropenic Mice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</si>
</sst>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A7D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48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6" fillId="2" borderId="3" xfId="0" applyFont="1" applyFill="1" applyBorder="1" applyAlignment="1">
      <alignment horizontal="center" vertical="center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 readingOrder="1"/>
    </xf>
    <xf numFmtId="2" fontId="7" fillId="0" borderId="1" xfId="0" applyNumberFormat="1" applyFont="1" applyBorder="1" applyAlignment="1">
      <alignment horizont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2" fillId="0" borderId="1" xfId="0" applyFont="1" applyBorder="1" applyAlignment="1">
      <alignment horizontal="center"/>
    </xf>
    <xf numFmtId="11" fontId="2" fillId="0" borderId="0" xfId="0" applyNumberFormat="1" applyFont="1"/>
    <xf numFmtId="11" fontId="5" fillId="0" borderId="0" xfId="0" applyNumberFormat="1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11" fontId="5" fillId="0" borderId="1" xfId="0" applyNumberFormat="1" applyFont="1" applyBorder="1" applyAlignment="1">
      <alignment horizontal="center"/>
    </xf>
    <xf numFmtId="0" fontId="4" fillId="3" borderId="1" xfId="1" applyFont="1" applyBorder="1" applyAlignment="1">
      <alignment horizontal="center"/>
    </xf>
    <xf numFmtId="11" fontId="4" fillId="3" borderId="1" xfId="1" applyNumberFormat="1" applyFont="1" applyBorder="1" applyAlignment="1">
      <alignment horizontal="center" vertical="center"/>
    </xf>
    <xf numFmtId="14" fontId="3" fillId="2" borderId="9" xfId="0" applyNumberFormat="1" applyFont="1" applyFill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/>
    </xf>
    <xf numFmtId="2" fontId="4" fillId="3" borderId="9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  <xf numFmtId="0" fontId="2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7" fillId="0" borderId="3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center" wrapText="1" readingOrder="1"/>
    </xf>
    <xf numFmtId="0" fontId="6" fillId="0" borderId="3" xfId="0" applyFont="1" applyBorder="1" applyAlignment="1">
      <alignment horizontal="center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6" fillId="2" borderId="3" xfId="0" applyFont="1" applyFill="1" applyBorder="1" applyAlignment="1">
      <alignment horizontal="center" vertical="center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11" fontId="2" fillId="0" borderId="3" xfId="0" applyNumberFormat="1" applyFont="1" applyBorder="1" applyAlignment="1">
      <alignment horizontal="center" vertical="center"/>
    </xf>
    <xf numFmtId="11" fontId="2" fillId="0" borderId="5" xfId="0" applyNumberFormat="1" applyFont="1" applyBorder="1" applyAlignment="1">
      <alignment horizontal="center" vertical="center"/>
    </xf>
    <xf numFmtId="11" fontId="2" fillId="0" borderId="8" xfId="0" applyNumberFormat="1" applyFont="1" applyBorder="1" applyAlignment="1">
      <alignment horizontal="center" vertical="center"/>
    </xf>
  </cellXfs>
  <cellStyles count="2">
    <cellStyle name="Calculation" xfId="1" builtinId="2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5"/>
  <sheetViews>
    <sheetView tabSelected="1" workbookViewId="0">
      <selection activeCell="L26" sqref="L26"/>
    </sheetView>
  </sheetViews>
  <sheetFormatPr defaultColWidth="9.1796875" defaultRowHeight="12.5" x14ac:dyDescent="0.25"/>
  <cols>
    <col min="1" max="1" width="18.26953125" style="1" bestFit="1" customWidth="1"/>
    <col min="2" max="2" width="17.81640625" style="1" bestFit="1" customWidth="1"/>
    <col min="3" max="3" width="18.81640625" style="1" customWidth="1"/>
    <col min="4" max="4" width="9.1796875" style="1"/>
    <col min="5" max="5" width="13.7265625" style="1" bestFit="1" customWidth="1"/>
    <col min="6" max="6" width="15" style="1" customWidth="1"/>
    <col min="7" max="10" width="9.1796875" style="1"/>
    <col min="11" max="11" width="11.81640625" style="1" customWidth="1"/>
    <col min="12" max="12" width="14" style="1" bestFit="1" customWidth="1"/>
    <col min="13" max="14" width="9.1796875" style="1"/>
    <col min="15" max="15" width="16.453125" style="1" customWidth="1"/>
    <col min="16" max="16384" width="9.1796875" style="1"/>
  </cols>
  <sheetData>
    <row r="1" spans="1:15" ht="13" x14ac:dyDescent="0.3">
      <c r="A1" s="30" t="s">
        <v>48</v>
      </c>
      <c r="B1" s="31" t="s">
        <v>49</v>
      </c>
    </row>
    <row r="2" spans="1:15" x14ac:dyDescent="0.25">
      <c r="A2" s="1" t="s">
        <v>9</v>
      </c>
      <c r="H2" s="29"/>
    </row>
    <row r="5" spans="1:15" ht="13" customHeight="1" x14ac:dyDescent="0.25">
      <c r="A5" s="2" t="s">
        <v>10</v>
      </c>
      <c r="B5" s="3" t="s">
        <v>2</v>
      </c>
      <c r="C5" s="18" t="s">
        <v>21</v>
      </c>
      <c r="D5" s="2" t="s">
        <v>3</v>
      </c>
      <c r="E5" s="4" t="s">
        <v>11</v>
      </c>
      <c r="F5" s="23" t="s">
        <v>28</v>
      </c>
      <c r="J5" s="36" t="s">
        <v>8</v>
      </c>
      <c r="K5" s="37" t="s">
        <v>38</v>
      </c>
      <c r="L5" s="6" t="s">
        <v>40</v>
      </c>
      <c r="M5" s="37" t="s">
        <v>39</v>
      </c>
      <c r="N5" s="36" t="s">
        <v>41</v>
      </c>
      <c r="O5" s="36" t="s">
        <v>47</v>
      </c>
    </row>
    <row r="6" spans="1:15" ht="13" x14ac:dyDescent="0.25">
      <c r="A6" s="5" t="str">
        <f t="shared" ref="A6:A11" si="0">CONCATENATE($A$1,$A$2,$B$6,$A$2,D6)</f>
        <v>VDD7837-A/0-1</v>
      </c>
      <c r="B6" s="39" t="s">
        <v>46</v>
      </c>
      <c r="C6" s="45" t="s">
        <v>5</v>
      </c>
      <c r="D6" s="26">
        <v>1</v>
      </c>
      <c r="E6" s="19">
        <v>33300000</v>
      </c>
      <c r="F6" s="24">
        <f t="shared" ref="F6:F11" si="1">LOG(E6)</f>
        <v>7.5224442335063202</v>
      </c>
      <c r="J6" s="36"/>
      <c r="K6" s="38"/>
      <c r="L6" s="7" t="s">
        <v>42</v>
      </c>
      <c r="M6" s="38"/>
      <c r="N6" s="36"/>
      <c r="O6" s="36"/>
    </row>
    <row r="7" spans="1:15" ht="13" x14ac:dyDescent="0.25">
      <c r="A7" s="5" t="str">
        <f t="shared" si="0"/>
        <v>VDD7837-A/0-2</v>
      </c>
      <c r="B7" s="40"/>
      <c r="C7" s="46"/>
      <c r="D7" s="26">
        <v>2</v>
      </c>
      <c r="E7" s="20">
        <v>33300000</v>
      </c>
      <c r="F7" s="24">
        <f t="shared" si="1"/>
        <v>7.5224442335063202</v>
      </c>
      <c r="J7" s="8" t="s">
        <v>7</v>
      </c>
      <c r="K7" s="9" t="s">
        <v>9</v>
      </c>
      <c r="L7" s="9" t="s">
        <v>9</v>
      </c>
      <c r="M7" s="9" t="s">
        <v>9</v>
      </c>
      <c r="N7" s="10">
        <v>7.69</v>
      </c>
      <c r="O7" s="11">
        <f>N7-$F$12</f>
        <v>-1.4257722219479518E-3</v>
      </c>
    </row>
    <row r="8" spans="1:15" ht="13" x14ac:dyDescent="0.25">
      <c r="A8" s="5" t="str">
        <f t="shared" si="0"/>
        <v>VDD7837-A/0-3</v>
      </c>
      <c r="B8" s="40"/>
      <c r="C8" s="46"/>
      <c r="D8" s="26">
        <v>3</v>
      </c>
      <c r="E8" s="20">
        <v>66700000</v>
      </c>
      <c r="F8" s="24">
        <f t="shared" si="1"/>
        <v>7.8241258339165487</v>
      </c>
      <c r="J8" s="8" t="s">
        <v>12</v>
      </c>
      <c r="K8" s="8" t="s">
        <v>4</v>
      </c>
      <c r="L8" s="9" t="s">
        <v>9</v>
      </c>
      <c r="M8" s="32" t="s">
        <v>37</v>
      </c>
      <c r="N8" s="10">
        <v>9.02</v>
      </c>
      <c r="O8" s="11">
        <f t="shared" ref="O8:O16" si="2">N8-$F$12</f>
        <v>1.3285742277780512</v>
      </c>
    </row>
    <row r="9" spans="1:15" ht="13" x14ac:dyDescent="0.25">
      <c r="A9" s="5" t="str">
        <f t="shared" si="0"/>
        <v>VDD7837-A/0-4</v>
      </c>
      <c r="B9" s="40"/>
      <c r="C9" s="46"/>
      <c r="D9" s="26">
        <v>4</v>
      </c>
      <c r="E9" s="20">
        <v>61700000</v>
      </c>
      <c r="F9" s="24">
        <f t="shared" si="1"/>
        <v>7.790285164033242</v>
      </c>
      <c r="J9" s="8" t="s">
        <v>29</v>
      </c>
      <c r="K9" s="34" t="s">
        <v>43</v>
      </c>
      <c r="L9" s="13">
        <v>6</v>
      </c>
      <c r="M9" s="33"/>
      <c r="N9" s="10">
        <v>9.06</v>
      </c>
      <c r="O9" s="11">
        <f t="shared" si="2"/>
        <v>1.3685742277780522</v>
      </c>
    </row>
    <row r="10" spans="1:15" ht="13" x14ac:dyDescent="0.25">
      <c r="A10" s="5" t="str">
        <f t="shared" si="0"/>
        <v>VDD7837-A/0-5</v>
      </c>
      <c r="B10" s="40"/>
      <c r="C10" s="46"/>
      <c r="D10" s="26">
        <v>5</v>
      </c>
      <c r="E10" s="20">
        <v>61700000</v>
      </c>
      <c r="F10" s="24">
        <f t="shared" si="1"/>
        <v>7.790285164033242</v>
      </c>
      <c r="J10" s="8" t="s">
        <v>30</v>
      </c>
      <c r="K10" s="35"/>
      <c r="L10" s="12">
        <v>20</v>
      </c>
      <c r="M10" s="33"/>
      <c r="N10" s="10">
        <v>9.16</v>
      </c>
      <c r="O10" s="11">
        <f t="shared" si="2"/>
        <v>1.4685742277780518</v>
      </c>
    </row>
    <row r="11" spans="1:15" ht="13" x14ac:dyDescent="0.25">
      <c r="A11" s="5" t="str">
        <f t="shared" si="0"/>
        <v>VDD7837-A/0-6</v>
      </c>
      <c r="B11" s="41"/>
      <c r="C11" s="47"/>
      <c r="D11" s="26">
        <v>6</v>
      </c>
      <c r="E11" s="20">
        <v>50000000</v>
      </c>
      <c r="F11" s="24">
        <f t="shared" si="1"/>
        <v>7.6989700043360187</v>
      </c>
      <c r="J11" s="8" t="s">
        <v>31</v>
      </c>
      <c r="K11" s="35"/>
      <c r="L11" s="15">
        <v>60</v>
      </c>
      <c r="M11" s="33"/>
      <c r="N11" s="10">
        <v>8.82</v>
      </c>
      <c r="O11" s="11">
        <f t="shared" si="2"/>
        <v>1.1285742277780519</v>
      </c>
    </row>
    <row r="12" spans="1:15" ht="13" x14ac:dyDescent="0.3">
      <c r="B12" s="27"/>
      <c r="C12" s="28"/>
      <c r="D12" s="21" t="s">
        <v>0</v>
      </c>
      <c r="E12" s="22">
        <f>AVERAGE(E6:E11)</f>
        <v>51116666.666666664</v>
      </c>
      <c r="F12" s="25">
        <f>AVERAGE(F6:F11)</f>
        <v>7.6914257722219483</v>
      </c>
      <c r="J12" s="8" t="s">
        <v>32</v>
      </c>
      <c r="K12" s="35"/>
      <c r="L12" s="12">
        <v>100</v>
      </c>
      <c r="M12" s="33"/>
      <c r="N12" s="10">
        <v>7.64</v>
      </c>
      <c r="O12" s="11">
        <f>N12-$F$12</f>
        <v>-5.1425772221948662E-2</v>
      </c>
    </row>
    <row r="13" spans="1:15" ht="13" x14ac:dyDescent="0.3">
      <c r="B13" s="27"/>
      <c r="C13" s="28"/>
      <c r="D13" s="21" t="s">
        <v>1</v>
      </c>
      <c r="E13" s="22">
        <f>STDEV(E6:E11)</f>
        <v>14852395.990770876</v>
      </c>
      <c r="F13" s="25">
        <f>STDEV(F6:F11)</f>
        <v>0.13734780767376095</v>
      </c>
      <c r="J13" s="8" t="s">
        <v>34</v>
      </c>
      <c r="K13" s="35"/>
      <c r="L13" s="12">
        <v>160</v>
      </c>
      <c r="M13" s="33"/>
      <c r="N13" s="10">
        <v>6.61</v>
      </c>
      <c r="O13" s="11">
        <f t="shared" si="2"/>
        <v>-1.081425772221948</v>
      </c>
    </row>
    <row r="14" spans="1:15" ht="13" x14ac:dyDescent="0.3">
      <c r="B14" s="27"/>
      <c r="C14" s="28"/>
      <c r="D14" s="21" t="s">
        <v>6</v>
      </c>
      <c r="E14" s="22">
        <f>E13/SQRT(6)</f>
        <v>6063465.272524544</v>
      </c>
      <c r="F14" s="25">
        <f>F13/SQRT(6)</f>
        <v>5.6072007681772361E-2</v>
      </c>
      <c r="J14" s="8" t="s">
        <v>44</v>
      </c>
      <c r="K14" s="35"/>
      <c r="L14" s="12">
        <v>240</v>
      </c>
      <c r="M14" s="33"/>
      <c r="N14" s="10">
        <v>5.17</v>
      </c>
      <c r="O14" s="11">
        <f t="shared" si="2"/>
        <v>-2.5214257722219484</v>
      </c>
    </row>
    <row r="15" spans="1:15" ht="13" x14ac:dyDescent="0.25">
      <c r="A15" s="5" t="str">
        <f t="shared" ref="A15:A20" si="3">CONCATENATE($A$1,$A$2,$B$15,$A$2,D15)</f>
        <v>VDD7837-A/24-7</v>
      </c>
      <c r="B15" s="39" t="s">
        <v>12</v>
      </c>
      <c r="C15" s="45" t="s">
        <v>4</v>
      </c>
      <c r="D15" s="26">
        <v>7</v>
      </c>
      <c r="E15" s="19">
        <v>917000000</v>
      </c>
      <c r="F15" s="24">
        <f t="shared" ref="F15:F20" si="4">LOG(E15)</f>
        <v>8.9623693356700205</v>
      </c>
      <c r="J15" s="8" t="s">
        <v>35</v>
      </c>
      <c r="K15" s="35"/>
      <c r="L15" s="12">
        <v>360</v>
      </c>
      <c r="M15" s="33"/>
      <c r="N15" s="10">
        <v>2.88</v>
      </c>
      <c r="O15" s="11">
        <f>N15-$F$12</f>
        <v>-4.8114257722219484</v>
      </c>
    </row>
    <row r="16" spans="1:15" ht="13" x14ac:dyDescent="0.25">
      <c r="A16" s="5" t="str">
        <f t="shared" si="3"/>
        <v>VDD7837-A/24-8</v>
      </c>
      <c r="B16" s="40"/>
      <c r="C16" s="46"/>
      <c r="D16" s="26">
        <v>8</v>
      </c>
      <c r="E16" s="20">
        <v>2000000000</v>
      </c>
      <c r="F16" s="24">
        <f t="shared" si="4"/>
        <v>9.3010299956639813</v>
      </c>
      <c r="J16" s="8" t="s">
        <v>36</v>
      </c>
      <c r="K16" s="14" t="s">
        <v>45</v>
      </c>
      <c r="L16" s="12">
        <v>120</v>
      </c>
      <c r="M16" s="12" t="s">
        <v>33</v>
      </c>
      <c r="N16" s="10">
        <v>8.39</v>
      </c>
      <c r="O16" s="11">
        <f t="shared" si="2"/>
        <v>0.69857422777805223</v>
      </c>
    </row>
    <row r="17" spans="1:6" x14ac:dyDescent="0.25">
      <c r="A17" s="5" t="str">
        <f t="shared" si="3"/>
        <v>VDD7837-A/24-9</v>
      </c>
      <c r="B17" s="40"/>
      <c r="C17" s="46"/>
      <c r="D17" s="26">
        <v>9</v>
      </c>
      <c r="E17" s="20">
        <v>1170000000</v>
      </c>
      <c r="F17" s="24">
        <f t="shared" si="4"/>
        <v>9.0681858617461621</v>
      </c>
    </row>
    <row r="18" spans="1:6" x14ac:dyDescent="0.25">
      <c r="A18" s="5" t="str">
        <f t="shared" si="3"/>
        <v>VDD7837-A/24-10</v>
      </c>
      <c r="B18" s="40"/>
      <c r="C18" s="46"/>
      <c r="D18" s="26">
        <v>10</v>
      </c>
      <c r="E18" s="20">
        <v>450000000</v>
      </c>
      <c r="F18" s="24">
        <f t="shared" si="4"/>
        <v>8.653212513775344</v>
      </c>
    </row>
    <row r="19" spans="1:6" x14ac:dyDescent="0.25">
      <c r="A19" s="5" t="str">
        <f t="shared" si="3"/>
        <v>VDD7837-A/24-11</v>
      </c>
      <c r="B19" s="40"/>
      <c r="C19" s="46"/>
      <c r="D19" s="26">
        <v>11</v>
      </c>
      <c r="E19" s="20">
        <v>983000000</v>
      </c>
      <c r="F19" s="24">
        <f t="shared" si="4"/>
        <v>8.9925535178321354</v>
      </c>
    </row>
    <row r="20" spans="1:6" x14ac:dyDescent="0.25">
      <c r="A20" s="5" t="str">
        <f t="shared" si="3"/>
        <v>VDD7837-A/24-12</v>
      </c>
      <c r="B20" s="41"/>
      <c r="C20" s="47"/>
      <c r="D20" s="26">
        <v>12</v>
      </c>
      <c r="E20" s="20">
        <v>1300000000</v>
      </c>
      <c r="F20" s="24">
        <f t="shared" si="4"/>
        <v>9.1139433523068369</v>
      </c>
    </row>
    <row r="21" spans="1:6" ht="13" x14ac:dyDescent="0.3">
      <c r="B21" s="27"/>
      <c r="C21" s="28"/>
      <c r="D21" s="21" t="s">
        <v>0</v>
      </c>
      <c r="E21" s="22">
        <f>AVERAGE(E15:E20)</f>
        <v>1136666666.6666667</v>
      </c>
      <c r="F21" s="25">
        <f>AVERAGE(F15:F20)</f>
        <v>9.0152157628324119</v>
      </c>
    </row>
    <row r="22" spans="1:6" ht="13" x14ac:dyDescent="0.3">
      <c r="B22" s="27"/>
      <c r="C22" s="28"/>
      <c r="D22" s="21" t="s">
        <v>1</v>
      </c>
      <c r="E22" s="22">
        <f>STDEV(E15:E20)</f>
        <v>513129873.09906894</v>
      </c>
      <c r="F22" s="25">
        <f>STDEV(F15:F20)</f>
        <v>0.21382021351201466</v>
      </c>
    </row>
    <row r="23" spans="1:6" ht="13" x14ac:dyDescent="0.3">
      <c r="B23" s="27"/>
      <c r="C23" s="28"/>
      <c r="D23" s="21" t="s">
        <v>6</v>
      </c>
      <c r="E23" s="22">
        <f>E22/SQRT(6)</f>
        <v>209484393.47863388</v>
      </c>
      <c r="F23" s="25">
        <f>F22/SQRT(6)</f>
        <v>8.7291736632898173E-2</v>
      </c>
    </row>
    <row r="24" spans="1:6" x14ac:dyDescent="0.25">
      <c r="A24" s="5" t="str">
        <f t="shared" ref="A24:A29" si="5">CONCATENATE($A$1,$A$2,$B$24,$A$2,D24)</f>
        <v>VDD7837-B/24-1</v>
      </c>
      <c r="B24" s="39" t="s">
        <v>14</v>
      </c>
      <c r="C24" s="42">
        <v>6</v>
      </c>
      <c r="D24" s="26">
        <v>1</v>
      </c>
      <c r="E24" s="19">
        <v>1000000000</v>
      </c>
      <c r="F24" s="24">
        <f t="shared" ref="F24:F29" si="6">LOG(E24)</f>
        <v>9</v>
      </c>
    </row>
    <row r="25" spans="1:6" x14ac:dyDescent="0.25">
      <c r="A25" s="5" t="str">
        <f t="shared" si="5"/>
        <v>VDD7837-B/24-2</v>
      </c>
      <c r="B25" s="40"/>
      <c r="C25" s="43"/>
      <c r="D25" s="26">
        <v>2</v>
      </c>
      <c r="E25" s="20">
        <v>1480000000</v>
      </c>
      <c r="F25" s="24">
        <f t="shared" si="6"/>
        <v>9.1702617153949575</v>
      </c>
    </row>
    <row r="26" spans="1:6" x14ac:dyDescent="0.25">
      <c r="A26" s="5" t="str">
        <f t="shared" si="5"/>
        <v>VDD7837-B/24-3</v>
      </c>
      <c r="B26" s="40"/>
      <c r="C26" s="43"/>
      <c r="D26" s="26">
        <v>3</v>
      </c>
      <c r="E26" s="20">
        <v>2200000000</v>
      </c>
      <c r="F26" s="24">
        <f t="shared" si="6"/>
        <v>9.3424226808222066</v>
      </c>
    </row>
    <row r="27" spans="1:6" x14ac:dyDescent="0.25">
      <c r="A27" s="5" t="str">
        <f t="shared" si="5"/>
        <v>VDD7837-B/24-4</v>
      </c>
      <c r="B27" s="40"/>
      <c r="C27" s="43"/>
      <c r="D27" s="26">
        <v>4</v>
      </c>
      <c r="E27" s="20">
        <v>883000000</v>
      </c>
      <c r="F27" s="24">
        <f t="shared" si="6"/>
        <v>8.945960703577569</v>
      </c>
    </row>
    <row r="28" spans="1:6" x14ac:dyDescent="0.25">
      <c r="A28" s="5" t="str">
        <f t="shared" si="5"/>
        <v>VDD7837-B/24-5</v>
      </c>
      <c r="B28" s="40"/>
      <c r="C28" s="43"/>
      <c r="D28" s="26">
        <v>5</v>
      </c>
      <c r="E28" s="20">
        <v>600000000</v>
      </c>
      <c r="F28" s="24">
        <f t="shared" si="6"/>
        <v>8.7781512503836439</v>
      </c>
    </row>
    <row r="29" spans="1:6" x14ac:dyDescent="0.25">
      <c r="A29" s="5" t="str">
        <f t="shared" si="5"/>
        <v>VDD7837-B/24-6</v>
      </c>
      <c r="B29" s="41"/>
      <c r="C29" s="44"/>
      <c r="D29" s="26">
        <v>6</v>
      </c>
      <c r="E29" s="20">
        <v>1380000000</v>
      </c>
      <c r="F29" s="24">
        <f t="shared" si="6"/>
        <v>9.1398790864012369</v>
      </c>
    </row>
    <row r="30" spans="1:6" ht="13" x14ac:dyDescent="0.3">
      <c r="B30" s="27"/>
      <c r="C30" s="28"/>
      <c r="D30" s="21" t="s">
        <v>0</v>
      </c>
      <c r="E30" s="22">
        <f>AVERAGE(E24:E29)</f>
        <v>1257166666.6666667</v>
      </c>
      <c r="F30" s="25">
        <f>AVERAGE(F24:F29)</f>
        <v>9.0627792394299362</v>
      </c>
    </row>
    <row r="31" spans="1:6" ht="13" x14ac:dyDescent="0.3">
      <c r="B31" s="27"/>
      <c r="C31" s="28"/>
      <c r="D31" s="21" t="s">
        <v>1</v>
      </c>
      <c r="E31" s="22">
        <f>STDEV(E24:E29)</f>
        <v>564212873.53858459</v>
      </c>
      <c r="F31" s="25">
        <f>STDEV(F24:F29)</f>
        <v>0.19712849551848657</v>
      </c>
    </row>
    <row r="32" spans="1:6" ht="13" x14ac:dyDescent="0.3">
      <c r="B32" s="27"/>
      <c r="C32" s="28"/>
      <c r="D32" s="21" t="s">
        <v>6</v>
      </c>
      <c r="E32" s="22">
        <f>E31/SQRT(6)</f>
        <v>230338941.07983091</v>
      </c>
      <c r="F32" s="25">
        <f>F31/SQRT(6)</f>
        <v>8.0477371297135433E-2</v>
      </c>
    </row>
    <row r="33" spans="1:7" x14ac:dyDescent="0.25">
      <c r="A33" s="5" t="str">
        <f t="shared" ref="A33:A38" si="7">CONCATENATE($A$1,$A$2,$B$33,$A$2,D33)</f>
        <v>VDD7837-C/24-1</v>
      </c>
      <c r="B33" s="39" t="s">
        <v>13</v>
      </c>
      <c r="C33" s="42">
        <v>20</v>
      </c>
      <c r="D33" s="26">
        <v>1</v>
      </c>
      <c r="E33" s="19">
        <v>1230000000</v>
      </c>
      <c r="F33" s="24">
        <f t="shared" ref="F33:F38" si="8">LOG(E33)</f>
        <v>9.0899051114393981</v>
      </c>
    </row>
    <row r="34" spans="1:7" x14ac:dyDescent="0.25">
      <c r="A34" s="5" t="str">
        <f t="shared" si="7"/>
        <v>VDD7837-C/24-2</v>
      </c>
      <c r="B34" s="40"/>
      <c r="C34" s="43"/>
      <c r="D34" s="26">
        <v>2</v>
      </c>
      <c r="E34" s="20">
        <v>950000000</v>
      </c>
      <c r="F34" s="24">
        <f t="shared" si="8"/>
        <v>8.9777236052888476</v>
      </c>
    </row>
    <row r="35" spans="1:7" x14ac:dyDescent="0.25">
      <c r="A35" s="5" t="str">
        <f t="shared" si="7"/>
        <v>VDD7837-C/24-3</v>
      </c>
      <c r="B35" s="40"/>
      <c r="C35" s="43"/>
      <c r="D35" s="26">
        <v>3</v>
      </c>
      <c r="E35" s="20">
        <v>1510000000</v>
      </c>
      <c r="F35" s="24">
        <f t="shared" si="8"/>
        <v>9.1789769472931688</v>
      </c>
    </row>
    <row r="36" spans="1:7" x14ac:dyDescent="0.25">
      <c r="A36" s="5" t="str">
        <f t="shared" si="7"/>
        <v>VDD7837-C/24-4</v>
      </c>
      <c r="B36" s="40"/>
      <c r="C36" s="43"/>
      <c r="D36" s="26">
        <v>4</v>
      </c>
      <c r="E36" s="20">
        <v>1810000000</v>
      </c>
      <c r="F36" s="24">
        <f t="shared" si="8"/>
        <v>9.2576785748691837</v>
      </c>
    </row>
    <row r="37" spans="1:7" x14ac:dyDescent="0.25">
      <c r="A37" s="5" t="str">
        <f t="shared" si="7"/>
        <v>VDD7837-C/24-5</v>
      </c>
      <c r="B37" s="40"/>
      <c r="C37" s="43"/>
      <c r="D37" s="26">
        <v>5</v>
      </c>
      <c r="E37" s="20">
        <v>1800000000</v>
      </c>
      <c r="F37" s="24">
        <f t="shared" si="8"/>
        <v>9.2552725051033065</v>
      </c>
    </row>
    <row r="38" spans="1:7" x14ac:dyDescent="0.25">
      <c r="A38" s="5" t="str">
        <f t="shared" si="7"/>
        <v>VDD7837-C/24-6</v>
      </c>
      <c r="B38" s="41"/>
      <c r="C38" s="44"/>
      <c r="D38" s="26">
        <v>6</v>
      </c>
      <c r="E38" s="20">
        <v>1630000000</v>
      </c>
      <c r="F38" s="24">
        <f t="shared" si="8"/>
        <v>9.2121876044039581</v>
      </c>
    </row>
    <row r="39" spans="1:7" ht="13" x14ac:dyDescent="0.3">
      <c r="B39" s="27"/>
      <c r="C39" s="28"/>
      <c r="D39" s="21" t="s">
        <v>0</v>
      </c>
      <c r="E39" s="22">
        <f>AVERAGE(E33:E38)</f>
        <v>1488333333.3333333</v>
      </c>
      <c r="F39" s="25">
        <f>AVERAGE(F33:F38)</f>
        <v>9.1619573913996444</v>
      </c>
    </row>
    <row r="40" spans="1:7" ht="13" x14ac:dyDescent="0.3">
      <c r="B40" s="27"/>
      <c r="C40" s="28"/>
      <c r="D40" s="21" t="s">
        <v>1</v>
      </c>
      <c r="E40" s="22">
        <f>STDEV(E33:E38)</f>
        <v>339906849.98491395</v>
      </c>
      <c r="F40" s="25">
        <f>STDEV(F33:F38)</f>
        <v>0.10937697562448566</v>
      </c>
    </row>
    <row r="41" spans="1:7" ht="13" x14ac:dyDescent="0.3">
      <c r="B41" s="27"/>
      <c r="C41" s="28"/>
      <c r="D41" s="21" t="s">
        <v>6</v>
      </c>
      <c r="E41" s="22">
        <f>E40/SQRT(6)</f>
        <v>138766390.42329788</v>
      </c>
      <c r="F41" s="25">
        <f>F40/SQRT(6)</f>
        <v>4.4652963314803888E-2</v>
      </c>
    </row>
    <row r="42" spans="1:7" x14ac:dyDescent="0.25">
      <c r="A42" s="5" t="str">
        <f t="shared" ref="A42:A47" si="9">CONCATENATE($A$1,$A$2,$B$42,$A$2,D42)</f>
        <v>VDD7837-D/24-1</v>
      </c>
      <c r="B42" s="39" t="s">
        <v>15</v>
      </c>
      <c r="C42" s="42" t="s">
        <v>22</v>
      </c>
      <c r="D42" s="26">
        <v>1</v>
      </c>
      <c r="E42" s="19">
        <v>2000000000</v>
      </c>
      <c r="F42" s="24">
        <f t="shared" ref="F42:F47" si="10">LOG(E42)</f>
        <v>9.3010299956639813</v>
      </c>
    </row>
    <row r="43" spans="1:7" x14ac:dyDescent="0.25">
      <c r="A43" s="5" t="str">
        <f t="shared" si="9"/>
        <v>VDD7837-D/24-2</v>
      </c>
      <c r="B43" s="40"/>
      <c r="C43" s="43"/>
      <c r="D43" s="26">
        <v>2</v>
      </c>
      <c r="E43" s="20">
        <v>517000000</v>
      </c>
      <c r="F43" s="24">
        <f t="shared" si="10"/>
        <v>8.7134905430939433</v>
      </c>
    </row>
    <row r="44" spans="1:7" x14ac:dyDescent="0.25">
      <c r="A44" s="5" t="str">
        <f t="shared" si="9"/>
        <v>VDD7837-D/24-3</v>
      </c>
      <c r="B44" s="40"/>
      <c r="C44" s="43"/>
      <c r="D44" s="26">
        <v>3</v>
      </c>
      <c r="E44" s="20">
        <v>1100000000</v>
      </c>
      <c r="F44" s="24">
        <f t="shared" si="10"/>
        <v>9.0413926851582254</v>
      </c>
    </row>
    <row r="45" spans="1:7" x14ac:dyDescent="0.25">
      <c r="A45" s="5" t="str">
        <f t="shared" si="9"/>
        <v>VDD7837-D/24-4</v>
      </c>
      <c r="B45" s="40"/>
      <c r="C45" s="43"/>
      <c r="D45" s="26">
        <v>4</v>
      </c>
      <c r="E45" s="20">
        <v>220000000</v>
      </c>
      <c r="F45" s="24">
        <f t="shared" si="10"/>
        <v>8.3424226808222066</v>
      </c>
    </row>
    <row r="46" spans="1:7" x14ac:dyDescent="0.25">
      <c r="A46" s="5" t="str">
        <f t="shared" si="9"/>
        <v>VDD7837-D/24-5</v>
      </c>
      <c r="B46" s="40"/>
      <c r="C46" s="43"/>
      <c r="D46" s="26">
        <v>5</v>
      </c>
      <c r="E46" s="20">
        <v>840000000</v>
      </c>
      <c r="F46" s="24">
        <f t="shared" si="10"/>
        <v>8.924279286061882</v>
      </c>
    </row>
    <row r="47" spans="1:7" x14ac:dyDescent="0.25">
      <c r="A47" s="5" t="str">
        <f t="shared" si="9"/>
        <v>VDD7837-D/24-6</v>
      </c>
      <c r="B47" s="41"/>
      <c r="C47" s="44"/>
      <c r="D47" s="26">
        <v>6</v>
      </c>
      <c r="E47" s="20">
        <v>400000000</v>
      </c>
      <c r="F47" s="24">
        <f t="shared" si="10"/>
        <v>8.6020599913279625</v>
      </c>
      <c r="G47" s="17"/>
    </row>
    <row r="48" spans="1:7" ht="13" x14ac:dyDescent="0.3">
      <c r="B48" s="27"/>
      <c r="C48" s="28"/>
      <c r="D48" s="21" t="s">
        <v>0</v>
      </c>
      <c r="E48" s="22">
        <f>AVERAGE(E42:E47)</f>
        <v>846166666.66666663</v>
      </c>
      <c r="F48" s="25">
        <f>AVERAGE(F42:F47)</f>
        <v>8.820779197021368</v>
      </c>
    </row>
    <row r="49" spans="1:10" ht="13" x14ac:dyDescent="0.3">
      <c r="B49" s="27"/>
      <c r="C49" s="28"/>
      <c r="D49" s="21" t="s">
        <v>1</v>
      </c>
      <c r="E49" s="22">
        <f>STDEV(E42:E47)</f>
        <v>647348566.59041631</v>
      </c>
      <c r="F49" s="25">
        <f>STDEV(F42:F47)</f>
        <v>0.34005802797966256</v>
      </c>
    </row>
    <row r="50" spans="1:10" ht="13" x14ac:dyDescent="0.3">
      <c r="B50" s="27"/>
      <c r="C50" s="28"/>
      <c r="D50" s="21" t="s">
        <v>6</v>
      </c>
      <c r="E50" s="22">
        <f>E49/SQRT(6)</f>
        <v>264278945.64476967</v>
      </c>
      <c r="F50" s="25">
        <f>F49/SQRT(6)</f>
        <v>0.13882810858120975</v>
      </c>
    </row>
    <row r="51" spans="1:10" x14ac:dyDescent="0.25">
      <c r="A51" s="5" t="str">
        <f t="shared" ref="A51:A56" si="11">CONCATENATE($A$1,$A$2,$B$51,$A$2,D51)</f>
        <v>VDD7837-E/24-1</v>
      </c>
      <c r="B51" s="39" t="s">
        <v>16</v>
      </c>
      <c r="C51" s="42" t="s">
        <v>23</v>
      </c>
      <c r="D51" s="26">
        <v>1</v>
      </c>
      <c r="E51" s="19">
        <v>15000000</v>
      </c>
      <c r="F51" s="24">
        <f t="shared" ref="F51:F56" si="12">LOG(E51)</f>
        <v>7.1760912590556813</v>
      </c>
    </row>
    <row r="52" spans="1:10" x14ac:dyDescent="0.25">
      <c r="A52" s="5" t="str">
        <f t="shared" si="11"/>
        <v>VDD7837-E/24-2</v>
      </c>
      <c r="B52" s="40"/>
      <c r="C52" s="43"/>
      <c r="D52" s="26">
        <v>2</v>
      </c>
      <c r="E52" s="20">
        <v>6670000</v>
      </c>
      <c r="F52" s="24">
        <f t="shared" si="12"/>
        <v>6.8241258339165487</v>
      </c>
    </row>
    <row r="53" spans="1:10" x14ac:dyDescent="0.25">
      <c r="A53" s="5" t="str">
        <f t="shared" si="11"/>
        <v>VDD7837-E/24-3</v>
      </c>
      <c r="B53" s="40"/>
      <c r="C53" s="43"/>
      <c r="D53" s="26">
        <v>3</v>
      </c>
      <c r="E53" s="20">
        <v>8330000</v>
      </c>
      <c r="F53" s="24">
        <f t="shared" si="12"/>
        <v>6.920645001406788</v>
      </c>
    </row>
    <row r="54" spans="1:10" x14ac:dyDescent="0.25">
      <c r="A54" s="5" t="str">
        <f t="shared" si="11"/>
        <v>VDD7837-E/24-4</v>
      </c>
      <c r="B54" s="40"/>
      <c r="C54" s="43"/>
      <c r="D54" s="26">
        <v>4</v>
      </c>
      <c r="E54" s="20">
        <v>66700000</v>
      </c>
      <c r="F54" s="24">
        <f t="shared" si="12"/>
        <v>7.8241258339165487</v>
      </c>
    </row>
    <row r="55" spans="1:10" x14ac:dyDescent="0.25">
      <c r="A55" s="5" t="str">
        <f t="shared" si="11"/>
        <v>VDD7837-E/24-5</v>
      </c>
      <c r="B55" s="40"/>
      <c r="C55" s="43"/>
      <c r="D55" s="26">
        <v>5</v>
      </c>
      <c r="E55" s="20">
        <v>267000000</v>
      </c>
      <c r="F55" s="24">
        <f t="shared" si="12"/>
        <v>8.4265112613645758</v>
      </c>
    </row>
    <row r="56" spans="1:10" x14ac:dyDescent="0.25">
      <c r="A56" s="5" t="str">
        <f t="shared" si="11"/>
        <v>VDD7837-E/24-6</v>
      </c>
      <c r="B56" s="41"/>
      <c r="C56" s="44"/>
      <c r="D56" s="26">
        <v>6</v>
      </c>
      <c r="E56" s="20">
        <v>467000000</v>
      </c>
      <c r="F56" s="24">
        <f t="shared" si="12"/>
        <v>8.6693168805661127</v>
      </c>
    </row>
    <row r="57" spans="1:10" ht="13" x14ac:dyDescent="0.3">
      <c r="B57" s="27"/>
      <c r="C57" s="28"/>
      <c r="D57" s="21" t="s">
        <v>0</v>
      </c>
      <c r="E57" s="22">
        <f>AVERAGE(E51:E56)</f>
        <v>138450000</v>
      </c>
      <c r="F57" s="25">
        <f>AVERAGE(F51:F56)</f>
        <v>7.6401360117043753</v>
      </c>
    </row>
    <row r="58" spans="1:10" ht="13" x14ac:dyDescent="0.3">
      <c r="B58" s="27"/>
      <c r="C58" s="28"/>
      <c r="D58" s="21" t="s">
        <v>1</v>
      </c>
      <c r="E58" s="22">
        <f>STDEV(E51:E56)</f>
        <v>189290967.98315549</v>
      </c>
      <c r="F58" s="25">
        <f>STDEV(F51:F56)</f>
        <v>0.78871148151906112</v>
      </c>
    </row>
    <row r="59" spans="1:10" ht="13" x14ac:dyDescent="0.3">
      <c r="B59" s="27"/>
      <c r="C59" s="28"/>
      <c r="D59" s="21" t="s">
        <v>6</v>
      </c>
      <c r="E59" s="22">
        <f>E58/SQRT(6)</f>
        <v>77277714.079373062</v>
      </c>
      <c r="F59" s="25">
        <f>F58/SQRT(6)</f>
        <v>0.32199011399937744</v>
      </c>
    </row>
    <row r="60" spans="1:10" x14ac:dyDescent="0.25">
      <c r="A60" s="5" t="str">
        <f t="shared" ref="A60:A65" si="13">CONCATENATE($A$1,$A$2,$B$60,$A$2,D60)</f>
        <v>VDD7837-F/24-1</v>
      </c>
      <c r="B60" s="39" t="s">
        <v>17</v>
      </c>
      <c r="C60" s="42" t="s">
        <v>24</v>
      </c>
      <c r="D60" s="26">
        <v>1</v>
      </c>
      <c r="E60" s="19">
        <v>28300000</v>
      </c>
      <c r="F60" s="24">
        <f t="shared" ref="F60:F65" si="14">LOG(E60)</f>
        <v>7.4517864355242907</v>
      </c>
    </row>
    <row r="61" spans="1:10" x14ac:dyDescent="0.25">
      <c r="A61" s="5" t="str">
        <f t="shared" si="13"/>
        <v>VDD7837-F/24-2</v>
      </c>
      <c r="B61" s="40"/>
      <c r="C61" s="43"/>
      <c r="D61" s="26">
        <v>2</v>
      </c>
      <c r="E61" s="20">
        <v>433000</v>
      </c>
      <c r="F61" s="24">
        <f t="shared" si="14"/>
        <v>5.6364878963533656</v>
      </c>
    </row>
    <row r="62" spans="1:10" x14ac:dyDescent="0.25">
      <c r="A62" s="5" t="str">
        <f t="shared" si="13"/>
        <v>VDD7837-F/24-3</v>
      </c>
      <c r="B62" s="40"/>
      <c r="C62" s="43"/>
      <c r="D62" s="26">
        <v>3</v>
      </c>
      <c r="E62" s="20">
        <v>15000000</v>
      </c>
      <c r="F62" s="24">
        <f t="shared" si="14"/>
        <v>7.1760912590556813</v>
      </c>
      <c r="H62" s="16"/>
      <c r="I62" s="16"/>
      <c r="J62" s="16"/>
    </row>
    <row r="63" spans="1:10" x14ac:dyDescent="0.25">
      <c r="A63" s="5" t="str">
        <f t="shared" si="13"/>
        <v>VDD7837-F/24-4</v>
      </c>
      <c r="B63" s="40"/>
      <c r="C63" s="43"/>
      <c r="D63" s="26">
        <v>4</v>
      </c>
      <c r="E63" s="20">
        <v>9000000</v>
      </c>
      <c r="F63" s="24">
        <f t="shared" si="14"/>
        <v>6.9542425094393252</v>
      </c>
    </row>
    <row r="64" spans="1:10" x14ac:dyDescent="0.25">
      <c r="A64" s="5" t="str">
        <f t="shared" si="13"/>
        <v>VDD7837-F/24-5</v>
      </c>
      <c r="B64" s="40"/>
      <c r="C64" s="43"/>
      <c r="D64" s="26">
        <v>5</v>
      </c>
      <c r="E64" s="20">
        <v>1170000</v>
      </c>
      <c r="F64" s="24">
        <f t="shared" si="14"/>
        <v>6.0681858617461613</v>
      </c>
      <c r="G64" s="17"/>
      <c r="H64" s="16"/>
      <c r="I64" s="16"/>
      <c r="J64" s="16"/>
    </row>
    <row r="65" spans="1:10" x14ac:dyDescent="0.25">
      <c r="A65" s="5" t="str">
        <f t="shared" si="13"/>
        <v>VDD7837-F/24-6</v>
      </c>
      <c r="B65" s="41"/>
      <c r="C65" s="44"/>
      <c r="D65" s="26">
        <v>6</v>
      </c>
      <c r="E65" s="20">
        <v>2500000</v>
      </c>
      <c r="F65" s="24">
        <f t="shared" si="14"/>
        <v>6.3979400086720375</v>
      </c>
    </row>
    <row r="66" spans="1:10" ht="13" x14ac:dyDescent="0.3">
      <c r="B66" s="27"/>
      <c r="C66" s="28"/>
      <c r="D66" s="21" t="s">
        <v>0</v>
      </c>
      <c r="E66" s="22">
        <f>AVERAGE(E60:E65)</f>
        <v>9400500</v>
      </c>
      <c r="F66" s="25">
        <f>AVERAGE(F60:F65)</f>
        <v>6.6141223284651431</v>
      </c>
    </row>
    <row r="67" spans="1:10" ht="13" x14ac:dyDescent="0.3">
      <c r="B67" s="27"/>
      <c r="C67" s="28"/>
      <c r="D67" s="21" t="s">
        <v>1</v>
      </c>
      <c r="E67" s="22">
        <f>STDEV(E60:E65)</f>
        <v>10811845.240290854</v>
      </c>
      <c r="F67" s="25">
        <f>STDEV(F60:F65)</f>
        <v>0.69767076427860086</v>
      </c>
    </row>
    <row r="68" spans="1:10" ht="13" x14ac:dyDescent="0.3">
      <c r="B68" s="27"/>
      <c r="C68" s="28"/>
      <c r="D68" s="21" t="s">
        <v>6</v>
      </c>
      <c r="E68" s="22">
        <f>E67/SQRT(6)</f>
        <v>4413917.3361085961</v>
      </c>
      <c r="F68" s="25">
        <f>F67/SQRT(6)</f>
        <v>0.2848228968233556</v>
      </c>
    </row>
    <row r="69" spans="1:10" x14ac:dyDescent="0.25">
      <c r="A69" s="5" t="str">
        <f t="shared" ref="A69:A74" si="15">CONCATENATE($A$1,$A$2,$B$69,$A$2,D69)</f>
        <v>VDD7837-G/24-1</v>
      </c>
      <c r="B69" s="39" t="s">
        <v>18</v>
      </c>
      <c r="C69" s="42" t="s">
        <v>25</v>
      </c>
      <c r="D69" s="26">
        <v>1</v>
      </c>
      <c r="E69" s="19">
        <v>383000</v>
      </c>
      <c r="F69" s="24">
        <f t="shared" ref="F69:F74" si="16">LOG(E69)</f>
        <v>5.5831987739686229</v>
      </c>
      <c r="J69" s="5"/>
    </row>
    <row r="70" spans="1:10" x14ac:dyDescent="0.25">
      <c r="A70" s="5" t="str">
        <f t="shared" si="15"/>
        <v>VDD7837-G/24-2</v>
      </c>
      <c r="B70" s="40"/>
      <c r="C70" s="43"/>
      <c r="D70" s="26">
        <v>2</v>
      </c>
      <c r="E70" s="20">
        <v>1170000</v>
      </c>
      <c r="F70" s="24">
        <f t="shared" si="16"/>
        <v>6.0681858617461613</v>
      </c>
    </row>
    <row r="71" spans="1:10" x14ac:dyDescent="0.25">
      <c r="A71" s="5" t="str">
        <f t="shared" si="15"/>
        <v>VDD7837-G/24-3</v>
      </c>
      <c r="B71" s="40"/>
      <c r="C71" s="43"/>
      <c r="D71" s="26">
        <v>3</v>
      </c>
      <c r="E71" s="20">
        <v>767000</v>
      </c>
      <c r="F71" s="24">
        <f t="shared" si="16"/>
        <v>5.8847953639489807</v>
      </c>
    </row>
    <row r="72" spans="1:10" x14ac:dyDescent="0.25">
      <c r="A72" s="5" t="str">
        <f t="shared" si="15"/>
        <v>VDD7837-G/24-4</v>
      </c>
      <c r="B72" s="40"/>
      <c r="C72" s="43"/>
      <c r="D72" s="26">
        <v>4</v>
      </c>
      <c r="E72" s="20">
        <v>117000</v>
      </c>
      <c r="F72" s="24">
        <f t="shared" si="16"/>
        <v>5.0681858617461613</v>
      </c>
    </row>
    <row r="73" spans="1:10" x14ac:dyDescent="0.25">
      <c r="A73" s="5" t="str">
        <f t="shared" si="15"/>
        <v>VDD7837-G/24-5</v>
      </c>
      <c r="B73" s="40"/>
      <c r="C73" s="43"/>
      <c r="D73" s="26">
        <v>5</v>
      </c>
      <c r="E73" s="20">
        <v>38300</v>
      </c>
      <c r="F73" s="24">
        <f t="shared" si="16"/>
        <v>4.5831987739686229</v>
      </c>
    </row>
    <row r="74" spans="1:10" x14ac:dyDescent="0.25">
      <c r="A74" s="5" t="str">
        <f t="shared" si="15"/>
        <v>VDD7837-G/24-6</v>
      </c>
      <c r="B74" s="41"/>
      <c r="C74" s="44"/>
      <c r="D74" s="26">
        <v>6</v>
      </c>
      <c r="E74" s="20">
        <v>6670</v>
      </c>
      <c r="F74" s="24">
        <f t="shared" si="16"/>
        <v>3.8241258339165491</v>
      </c>
    </row>
    <row r="75" spans="1:10" ht="13" x14ac:dyDescent="0.3">
      <c r="B75" s="27"/>
      <c r="C75" s="28"/>
      <c r="D75" s="21" t="s">
        <v>0</v>
      </c>
      <c r="E75" s="22">
        <f>AVERAGE(E69:E74)</f>
        <v>413661.66666666669</v>
      </c>
      <c r="F75" s="25">
        <f>AVERAGE(F69:F74)</f>
        <v>5.1686150782158498</v>
      </c>
      <c r="H75" s="16"/>
      <c r="I75" s="16"/>
      <c r="J75" s="16"/>
    </row>
    <row r="76" spans="1:10" ht="13" x14ac:dyDescent="0.3">
      <c r="B76" s="27"/>
      <c r="C76" s="28"/>
      <c r="D76" s="21" t="s">
        <v>1</v>
      </c>
      <c r="E76" s="22">
        <f>STDEV(E69:E74)</f>
        <v>467414.70496408932</v>
      </c>
      <c r="F76" s="25">
        <f>STDEV(F69:F74)</f>
        <v>0.85492351024800428</v>
      </c>
    </row>
    <row r="77" spans="1:10" ht="13" x14ac:dyDescent="0.3">
      <c r="B77" s="27"/>
      <c r="C77" s="28"/>
      <c r="D77" s="21" t="s">
        <v>6</v>
      </c>
      <c r="E77" s="22">
        <f>E76/SQRT(6)</f>
        <v>190821.25423926039</v>
      </c>
      <c r="F77" s="25">
        <f>F76/SQRT(6)</f>
        <v>0.34902106153611268</v>
      </c>
    </row>
    <row r="78" spans="1:10" x14ac:dyDescent="0.25">
      <c r="A78" s="5" t="str">
        <f t="shared" ref="A78:A83" si="17">CONCATENATE($A$1,$A$2,$B$78,$A$2,D78)</f>
        <v>VDD7837-H/24-1</v>
      </c>
      <c r="B78" s="39" t="s">
        <v>19</v>
      </c>
      <c r="C78" s="42" t="s">
        <v>26</v>
      </c>
      <c r="D78" s="26">
        <v>1</v>
      </c>
      <c r="E78" s="19">
        <v>1330</v>
      </c>
      <c r="F78" s="24">
        <f t="shared" ref="F78:F83" si="18">LOG(E78)</f>
        <v>3.1238516409670858</v>
      </c>
    </row>
    <row r="79" spans="1:10" x14ac:dyDescent="0.25">
      <c r="A79" s="5" t="str">
        <f t="shared" si="17"/>
        <v>VDD7837-H/24-2</v>
      </c>
      <c r="B79" s="40"/>
      <c r="C79" s="43"/>
      <c r="D79" s="26">
        <v>2</v>
      </c>
      <c r="E79" s="20">
        <v>1670</v>
      </c>
      <c r="F79" s="24">
        <f t="shared" si="18"/>
        <v>3.2227164711475833</v>
      </c>
      <c r="H79" s="16"/>
      <c r="I79" s="16"/>
      <c r="J79" s="16"/>
    </row>
    <row r="80" spans="1:10" x14ac:dyDescent="0.25">
      <c r="A80" s="5" t="str">
        <f t="shared" si="17"/>
        <v>VDD7837-H/24-3</v>
      </c>
      <c r="B80" s="40"/>
      <c r="C80" s="43"/>
      <c r="D80" s="26">
        <v>3</v>
      </c>
      <c r="E80" s="20">
        <v>660</v>
      </c>
      <c r="F80" s="24">
        <f t="shared" si="18"/>
        <v>2.8195439355418688</v>
      </c>
    </row>
    <row r="81" spans="1:8" x14ac:dyDescent="0.25">
      <c r="A81" s="5" t="str">
        <f t="shared" si="17"/>
        <v>VDD7837-H/24-4</v>
      </c>
      <c r="B81" s="40"/>
      <c r="C81" s="43"/>
      <c r="D81" s="26">
        <v>4</v>
      </c>
      <c r="E81" s="20">
        <v>500</v>
      </c>
      <c r="F81" s="24">
        <f t="shared" si="18"/>
        <v>2.6989700043360187</v>
      </c>
    </row>
    <row r="82" spans="1:8" x14ac:dyDescent="0.25">
      <c r="A82" s="5" t="str">
        <f t="shared" si="17"/>
        <v>VDD7837-H/24-5</v>
      </c>
      <c r="B82" s="40"/>
      <c r="C82" s="43"/>
      <c r="D82" s="26">
        <v>5</v>
      </c>
      <c r="E82" s="20">
        <v>1600</v>
      </c>
      <c r="F82" s="24">
        <f t="shared" si="18"/>
        <v>3.2041199826559246</v>
      </c>
    </row>
    <row r="83" spans="1:8" x14ac:dyDescent="0.25">
      <c r="A83" s="5" t="str">
        <f t="shared" si="17"/>
        <v>VDD7837-H/24-6</v>
      </c>
      <c r="B83" s="41"/>
      <c r="C83" s="44"/>
      <c r="D83" s="26">
        <v>6</v>
      </c>
      <c r="E83" s="20">
        <v>167</v>
      </c>
      <c r="F83" s="24">
        <f t="shared" si="18"/>
        <v>2.2227164711475833</v>
      </c>
      <c r="H83" s="16"/>
    </row>
    <row r="84" spans="1:8" ht="13" x14ac:dyDescent="0.3">
      <c r="B84" s="27"/>
      <c r="C84" s="28"/>
      <c r="D84" s="21" t="s">
        <v>0</v>
      </c>
      <c r="E84" s="22">
        <f>AVERAGE(E78:E83)</f>
        <v>987.83333333333337</v>
      </c>
      <c r="F84" s="25">
        <f>AVERAGE(F78:F83)</f>
        <v>2.8819864176326777</v>
      </c>
    </row>
    <row r="85" spans="1:8" ht="13" x14ac:dyDescent="0.3">
      <c r="B85" s="27"/>
      <c r="C85" s="28"/>
      <c r="D85" s="21" t="s">
        <v>1</v>
      </c>
      <c r="E85" s="22">
        <f>STDEV(E78:E83)</f>
        <v>628.71310362252405</v>
      </c>
      <c r="F85" s="25">
        <f>STDEV(F78:F83)</f>
        <v>0.3874007544612027</v>
      </c>
    </row>
    <row r="86" spans="1:8" ht="13" x14ac:dyDescent="0.3">
      <c r="B86" s="27"/>
      <c r="C86" s="28"/>
      <c r="D86" s="21" t="s">
        <v>6</v>
      </c>
      <c r="E86" s="22">
        <f>E85/SQRT(6)</f>
        <v>256.67104974612505</v>
      </c>
      <c r="F86" s="25">
        <f>F85/SQRT(6)</f>
        <v>0.15815569573319677</v>
      </c>
    </row>
    <row r="87" spans="1:8" x14ac:dyDescent="0.25">
      <c r="A87" s="5" t="str">
        <f t="shared" ref="A87:A92" si="19">CONCATENATE($A$1,$A$2,$B$87,$A$2,D87)</f>
        <v>VDD7837-I/24-1</v>
      </c>
      <c r="B87" s="39" t="s">
        <v>20</v>
      </c>
      <c r="C87" s="42" t="s">
        <v>27</v>
      </c>
      <c r="D87" s="26">
        <v>1</v>
      </c>
      <c r="E87" s="19">
        <v>183000000</v>
      </c>
      <c r="F87" s="24">
        <f t="shared" ref="F87:F92" si="20">LOG(E87)</f>
        <v>8.2624510897304297</v>
      </c>
    </row>
    <row r="88" spans="1:8" x14ac:dyDescent="0.25">
      <c r="A88" s="5" t="str">
        <f t="shared" si="19"/>
        <v>VDD7837-I/24-2</v>
      </c>
      <c r="B88" s="40"/>
      <c r="C88" s="43"/>
      <c r="D88" s="26">
        <v>2</v>
      </c>
      <c r="E88" s="20">
        <v>40000000</v>
      </c>
      <c r="F88" s="24">
        <f t="shared" si="20"/>
        <v>7.6020599913279625</v>
      </c>
    </row>
    <row r="89" spans="1:8" x14ac:dyDescent="0.25">
      <c r="A89" s="5" t="str">
        <f t="shared" si="19"/>
        <v>VDD7837-I/24-3</v>
      </c>
      <c r="B89" s="40"/>
      <c r="C89" s="43"/>
      <c r="D89" s="26">
        <v>3</v>
      </c>
      <c r="E89" s="20">
        <v>200000000</v>
      </c>
      <c r="F89" s="24">
        <f t="shared" si="20"/>
        <v>8.3010299956639813</v>
      </c>
    </row>
    <row r="90" spans="1:8" x14ac:dyDescent="0.25">
      <c r="A90" s="5" t="str">
        <f t="shared" si="19"/>
        <v>VDD7837-I/24-4</v>
      </c>
      <c r="B90" s="40"/>
      <c r="C90" s="43"/>
      <c r="D90" s="26">
        <v>4</v>
      </c>
      <c r="E90" s="20">
        <v>850000000</v>
      </c>
      <c r="F90" s="24">
        <f t="shared" si="20"/>
        <v>8.9294189257142929</v>
      </c>
    </row>
    <row r="91" spans="1:8" x14ac:dyDescent="0.25">
      <c r="A91" s="5" t="str">
        <f t="shared" si="19"/>
        <v>VDD7837-I/24-5</v>
      </c>
      <c r="B91" s="40"/>
      <c r="C91" s="43"/>
      <c r="D91" s="26">
        <v>5</v>
      </c>
      <c r="E91" s="20">
        <v>1100000000</v>
      </c>
      <c r="F91" s="24">
        <f t="shared" si="20"/>
        <v>9.0413926851582254</v>
      </c>
    </row>
    <row r="92" spans="1:8" x14ac:dyDescent="0.25">
      <c r="A92" s="5" t="str">
        <f t="shared" si="19"/>
        <v>VDD7837-I/24-6</v>
      </c>
      <c r="B92" s="41"/>
      <c r="C92" s="44"/>
      <c r="D92" s="26">
        <v>6</v>
      </c>
      <c r="E92" s="20">
        <v>167000000</v>
      </c>
      <c r="F92" s="24">
        <f t="shared" si="20"/>
        <v>8.2227164711475833</v>
      </c>
    </row>
    <row r="93" spans="1:8" ht="13" x14ac:dyDescent="0.3">
      <c r="B93" s="27"/>
      <c r="C93" s="28"/>
      <c r="D93" s="21" t="s">
        <v>0</v>
      </c>
      <c r="E93" s="22">
        <f>AVERAGE(E87:E92)</f>
        <v>423333333.33333331</v>
      </c>
      <c r="F93" s="25">
        <f>AVERAGE(F87:F92)</f>
        <v>8.393178193123747</v>
      </c>
    </row>
    <row r="94" spans="1:8" ht="13" x14ac:dyDescent="0.3">
      <c r="B94" s="27"/>
      <c r="C94" s="28"/>
      <c r="D94" s="21" t="s">
        <v>1</v>
      </c>
      <c r="E94" s="22">
        <f>STDEV(E87:E92)</f>
        <v>438226273.36419106</v>
      </c>
      <c r="F94" s="25">
        <f>STDEV(F87:F92)</f>
        <v>0.52692356650678052</v>
      </c>
    </row>
    <row r="95" spans="1:8" ht="13" x14ac:dyDescent="0.3">
      <c r="B95" s="27"/>
      <c r="C95" s="28"/>
      <c r="D95" s="21" t="s">
        <v>6</v>
      </c>
      <c r="E95" s="22">
        <f>E94/SQRT(6)</f>
        <v>178905126.93728054</v>
      </c>
      <c r="F95" s="25">
        <f>F94/SQRT(6)</f>
        <v>0.2151156452315148</v>
      </c>
    </row>
  </sheetData>
  <mergeCells count="27">
    <mergeCell ref="B6:B11"/>
    <mergeCell ref="C6:C11"/>
    <mergeCell ref="B15:B20"/>
    <mergeCell ref="C15:C20"/>
    <mergeCell ref="B24:B29"/>
    <mergeCell ref="C24:C29"/>
    <mergeCell ref="N5:N6"/>
    <mergeCell ref="O5:O6"/>
    <mergeCell ref="B87:B92"/>
    <mergeCell ref="C87:C92"/>
    <mergeCell ref="B51:B56"/>
    <mergeCell ref="C51:C56"/>
    <mergeCell ref="B60:B65"/>
    <mergeCell ref="C60:C65"/>
    <mergeCell ref="B69:B74"/>
    <mergeCell ref="C69:C74"/>
    <mergeCell ref="B33:B38"/>
    <mergeCell ref="C33:C38"/>
    <mergeCell ref="B42:B47"/>
    <mergeCell ref="C42:C47"/>
    <mergeCell ref="B78:B83"/>
    <mergeCell ref="C78:C83"/>
    <mergeCell ref="M8:M15"/>
    <mergeCell ref="K9:K15"/>
    <mergeCell ref="J5:J6"/>
    <mergeCell ref="K5:K6"/>
    <mergeCell ref="M5:M6"/>
  </mergeCells>
  <pageMargins left="0.7" right="0.7" top="0.75" bottom="0.75" header="0.3" footer="0.3"/>
  <pageSetup paperSize="8" scale="67" orientation="portrait" r:id="rId1"/>
  <ignoredErrors>
    <ignoredError sqref="C42 C51 C60 C69 C78 C8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4b_CFU lungs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A728639</dc:creator>
  <cp:lastModifiedBy>Zampaloni, Claudia {PIDC~Basel}</cp:lastModifiedBy>
  <cp:lastPrinted>2019-04-02T16:37:02Z</cp:lastPrinted>
  <dcterms:created xsi:type="dcterms:W3CDTF">2011-07-13T07:34:21Z</dcterms:created>
  <dcterms:modified xsi:type="dcterms:W3CDTF">2023-10-25T12:28:55Z</dcterms:modified>
</cp:coreProperties>
</file>