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jand0000/Downloads/Corrected tables/"/>
    </mc:Choice>
  </mc:AlternateContent>
  <xr:revisionPtr revIDLastSave="0" documentId="13_ncr:1_{A6462B85-D14C-C041-B7B5-A0E96214675B}" xr6:coauthVersionLast="47" xr6:coauthVersionMax="47" xr10:uidLastSave="{00000000-0000-0000-0000-000000000000}"/>
  <bookViews>
    <workbookView xWindow="2500" yWindow="2880" windowWidth="23080" windowHeight="15800" tabRatio="500" activeTab="1" xr2:uid="{00000000-000D-0000-FFFF-FFFF00000000}"/>
  </bookViews>
  <sheets>
    <sheet name="Screening results from SG data" sheetId="1" r:id="rId1"/>
    <sheet name="Post target-enrichment resul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N12" i="2" l="1"/>
  <c r="O12" i="2" s="1"/>
  <c r="P12" i="2" s="1"/>
  <c r="I12" i="2"/>
  <c r="J12" i="2" s="1"/>
  <c r="K12" i="2" s="1"/>
  <c r="D12" i="2"/>
  <c r="E12" i="2" s="1"/>
  <c r="F12" i="2" s="1"/>
  <c r="N13" i="2"/>
  <c r="O13" i="2" s="1"/>
  <c r="P13" i="2" s="1"/>
  <c r="I13" i="2"/>
  <c r="J13" i="2" s="1"/>
  <c r="K13" i="2" s="1"/>
  <c r="D13" i="2"/>
  <c r="E13" i="2" s="1"/>
  <c r="F13" i="2" s="1"/>
  <c r="N11" i="2"/>
  <c r="O11" i="2" s="1"/>
  <c r="P11" i="2" s="1"/>
  <c r="I11" i="2"/>
  <c r="J11" i="2" s="1"/>
  <c r="K11" i="2" s="1"/>
  <c r="D11" i="2"/>
  <c r="E11" i="2" s="1"/>
  <c r="F11" i="2" s="1"/>
  <c r="N10" i="2"/>
  <c r="O10" i="2" s="1"/>
  <c r="P10" i="2" s="1"/>
  <c r="I10" i="2"/>
  <c r="J10" i="2" s="1"/>
  <c r="K10" i="2" s="1"/>
  <c r="D10" i="2"/>
  <c r="E10" i="2" s="1"/>
  <c r="F10" i="2" s="1"/>
  <c r="N8" i="2"/>
  <c r="O8" i="2" s="1"/>
  <c r="P8" i="2" s="1"/>
  <c r="I8" i="2"/>
  <c r="J8" i="2" s="1"/>
  <c r="K8" i="2" s="1"/>
  <c r="D8" i="2"/>
  <c r="E8" i="2" s="1"/>
  <c r="F8" i="2" s="1"/>
  <c r="N9" i="2"/>
  <c r="O9" i="2" s="1"/>
  <c r="P9" i="2" s="1"/>
  <c r="I9" i="2"/>
  <c r="J9" i="2" s="1"/>
  <c r="K9" i="2" s="1"/>
  <c r="D9" i="2"/>
  <c r="E9" i="2" s="1"/>
  <c r="F9" i="2" s="1"/>
  <c r="N7" i="2"/>
  <c r="O7" i="2" s="1"/>
  <c r="P7" i="2" s="1"/>
  <c r="I7" i="2"/>
  <c r="J7" i="2" s="1"/>
  <c r="K7" i="2" s="1"/>
  <c r="D7" i="2"/>
  <c r="E7" i="2" s="1"/>
  <c r="F7" i="2" s="1"/>
  <c r="N6" i="2"/>
  <c r="O6" i="2" s="1"/>
  <c r="P6" i="2" s="1"/>
  <c r="I6" i="2"/>
  <c r="J6" i="2" s="1"/>
  <c r="K6" i="2" s="1"/>
  <c r="D6" i="2"/>
  <c r="E6" i="2" s="1"/>
  <c r="F6" i="2" s="1"/>
  <c r="N5" i="2"/>
  <c r="O5" i="2" s="1"/>
  <c r="P5" i="2" s="1"/>
  <c r="I5" i="2"/>
  <c r="J5" i="2" s="1"/>
  <c r="K5" i="2" s="1"/>
  <c r="D5" i="2"/>
  <c r="E5" i="2" s="1"/>
  <c r="F5" i="2" s="1"/>
</calcChain>
</file>

<file path=xl/sharedStrings.xml><?xml version="1.0" encoding="utf-8"?>
<sst xmlns="http://schemas.openxmlformats.org/spreadsheetml/2006/main" count="260" uniqueCount="168">
  <si>
    <t>% Dups</t>
  </si>
  <si>
    <t>% GC</t>
  </si>
  <si>
    <t>M Seqs</t>
  </si>
  <si>
    <t>-</t>
  </si>
  <si>
    <t>56%</t>
  </si>
  <si>
    <t>60%</t>
  </si>
  <si>
    <t>57%</t>
  </si>
  <si>
    <t>59%</t>
  </si>
  <si>
    <t>8.5%</t>
  </si>
  <si>
    <t>0.8</t>
  </si>
  <si>
    <t>3.6%</t>
  </si>
  <si>
    <t>0.9</t>
  </si>
  <si>
    <t>1.0</t>
  </si>
  <si>
    <t>1.1</t>
  </si>
  <si>
    <t>1.4</t>
  </si>
  <si>
    <t>1.8%</t>
  </si>
  <si>
    <t>1.5</t>
  </si>
  <si>
    <t>5.95%</t>
  </si>
  <si>
    <t>1.6</t>
  </si>
  <si>
    <t>4.4%</t>
  </si>
  <si>
    <t>2.5%</t>
  </si>
  <si>
    <t>58%</t>
  </si>
  <si>
    <t>4.0%</t>
  </si>
  <si>
    <t>1.7</t>
  </si>
  <si>
    <t>3.3%</t>
  </si>
  <si>
    <t>1.8</t>
  </si>
  <si>
    <t>3.4%</t>
  </si>
  <si>
    <t>2.8%</t>
  </si>
  <si>
    <t>1.9</t>
  </si>
  <si>
    <t>2.0</t>
  </si>
  <si>
    <t>3.5%</t>
  </si>
  <si>
    <t>0.7%</t>
  </si>
  <si>
    <t>1.2%</t>
  </si>
  <si>
    <t>2.2</t>
  </si>
  <si>
    <t>0.6%</t>
  </si>
  <si>
    <t>54%</t>
  </si>
  <si>
    <t>2.3</t>
  </si>
  <si>
    <t>2.05%</t>
  </si>
  <si>
    <t>6.3%</t>
  </si>
  <si>
    <t>2.0%</t>
  </si>
  <si>
    <t>2.4</t>
  </si>
  <si>
    <t>1.55%</t>
  </si>
  <si>
    <t>1.15%</t>
  </si>
  <si>
    <t>2.5</t>
  </si>
  <si>
    <t>2.6</t>
  </si>
  <si>
    <t>3.65%</t>
  </si>
  <si>
    <t>3.35%</t>
  </si>
  <si>
    <t>2.7</t>
  </si>
  <si>
    <t>2.4%</t>
  </si>
  <si>
    <t>5.1%</t>
  </si>
  <si>
    <t>2.8</t>
  </si>
  <si>
    <t>11.0%</t>
  </si>
  <si>
    <t>2.9</t>
  </si>
  <si>
    <t>1.5%</t>
  </si>
  <si>
    <t>3.1</t>
  </si>
  <si>
    <t>3.8%</t>
  </si>
  <si>
    <t>3.4</t>
  </si>
  <si>
    <t>2.65%</t>
  </si>
  <si>
    <t>3.5</t>
  </si>
  <si>
    <t>3.6</t>
  </si>
  <si>
    <t>1.9%</t>
  </si>
  <si>
    <t>3.8</t>
  </si>
  <si>
    <t>Fastq_screen</t>
  </si>
  <si>
    <t>Nichols</t>
  </si>
  <si>
    <t>Bejel</t>
  </si>
  <si>
    <t>CDC2</t>
  </si>
  <si>
    <t>Samples</t>
  </si>
  <si>
    <t>Reads processed</t>
  </si>
  <si>
    <t>#Unmapped</t>
  </si>
  <si>
    <t>N.º mapped reads</t>
  </si>
  <si>
    <t>theor. Coverage</t>
  </si>
  <si>
    <t>theor. Depht Cov</t>
  </si>
  <si>
    <t>ZH1533</t>
  </si>
  <si>
    <t>ZH1542</t>
  </si>
  <si>
    <t>ZH1544</t>
  </si>
  <si>
    <t>ZH1549</t>
  </si>
  <si>
    <t>ZH1552</t>
  </si>
  <si>
    <t>ZH_1541</t>
  </si>
  <si>
    <t>ZH_1548</t>
  </si>
  <si>
    <t>ZH_1383</t>
  </si>
  <si>
    <t>ZH_1540</t>
  </si>
  <si>
    <t>ZH_1539</t>
  </si>
  <si>
    <t>ZH_1392</t>
  </si>
  <si>
    <t>ZH_1534</t>
  </si>
  <si>
    <t>ZH_1531</t>
  </si>
  <si>
    <t>ZH_1554</t>
  </si>
  <si>
    <t>ZH_1559</t>
  </si>
  <si>
    <t>ZH_1321</t>
  </si>
  <si>
    <t>ZH_1320</t>
  </si>
  <si>
    <t>ZH_1529</t>
  </si>
  <si>
    <t>ZH_1549</t>
  </si>
  <si>
    <t>ZH_1530</t>
  </si>
  <si>
    <t>ZH_1385</t>
  </si>
  <si>
    <t>ZH_1396</t>
  </si>
  <si>
    <t>ZH_1334</t>
  </si>
  <si>
    <t>ZH_1359</t>
  </si>
  <si>
    <t>ZH_1393</t>
  </si>
  <si>
    <t>ZH_1397</t>
  </si>
  <si>
    <t>ZH_1562</t>
  </si>
  <si>
    <t>ZH_1323</t>
  </si>
  <si>
    <t>ZH_1552</t>
  </si>
  <si>
    <t>ZH_1354</t>
  </si>
  <si>
    <t>ZH_1533</t>
  </si>
  <si>
    <t>ZH_1387</t>
  </si>
  <si>
    <t>ZH_1544</t>
  </si>
  <si>
    <t>ZH_1543</t>
  </si>
  <si>
    <t>ZH_1558</t>
  </si>
  <si>
    <t>ZH_1394</t>
  </si>
  <si>
    <t>ZH_1532</t>
  </si>
  <si>
    <t>ZH_1390</t>
  </si>
  <si>
    <t>ZH_1557</t>
  </si>
  <si>
    <t>ZH_1560</t>
  </si>
  <si>
    <t>ZH_1542</t>
  </si>
  <si>
    <t>ZH_1561</t>
  </si>
  <si>
    <t>Laboratory sample ID</t>
  </si>
  <si>
    <t>N/A</t>
  </si>
  <si>
    <t>+</t>
  </si>
  <si>
    <t>3.05%</t>
  </si>
  <si>
    <t>6.7%</t>
  </si>
  <si>
    <t>2.2%</t>
  </si>
  <si>
    <t>5.8%</t>
  </si>
  <si>
    <t>3.45%</t>
  </si>
  <si>
    <t>Pathological alterations detected in osteological analysis</t>
  </si>
  <si>
    <t>ZH1390*</t>
  </si>
  <si>
    <t>ZH1541*</t>
  </si>
  <si>
    <t>ZH1540*</t>
  </si>
  <si>
    <t>ZH1557*</t>
  </si>
  <si>
    <r>
      <t>T</t>
    </r>
    <r>
      <rPr>
        <b/>
        <sz val="12"/>
        <color rgb="FF000000"/>
        <rFont val="Calibri"/>
        <family val="2"/>
        <scheme val="minor"/>
      </rPr>
      <t>able 1.2</t>
    </r>
    <r>
      <rPr>
        <sz val="12"/>
        <color rgb="FF000000"/>
        <rFont val="Calibri"/>
        <family val="2"/>
        <scheme val="minor"/>
      </rPr>
      <t xml:space="preserve"> Post target-enrichment results (samples with successful genome reconstruction marked with *) </t>
    </r>
  </si>
  <si>
    <r>
      <t>Kraken hits (</t>
    </r>
    <r>
      <rPr>
        <i/>
        <sz val="12"/>
        <color rgb="FF000000"/>
        <rFont val="Calibri"/>
        <family val="2"/>
        <scheme val="minor"/>
      </rPr>
      <t>T. pallidum</t>
    </r>
    <r>
      <rPr>
        <sz val="12"/>
        <color rgb="FF000000"/>
        <rFont val="Calibri"/>
        <family val="2"/>
        <scheme val="minor"/>
      </rPr>
      <t>)</t>
    </r>
  </si>
  <si>
    <r>
      <t>Kraken (</t>
    </r>
    <r>
      <rPr>
        <i/>
        <sz val="12"/>
        <color rgb="FF000000"/>
        <rFont val="Calibri"/>
        <family val="2"/>
        <scheme val="minor"/>
      </rPr>
      <t xml:space="preserve">Treponema </t>
    </r>
    <r>
      <rPr>
        <sz val="12"/>
        <color rgb="FF000000"/>
        <rFont val="Calibri"/>
        <family val="2"/>
        <scheme val="minor"/>
      </rPr>
      <t>family)</t>
    </r>
  </si>
  <si>
    <r>
      <rPr>
        <b/>
        <sz val="12"/>
        <color rgb="FF000000"/>
        <rFont val="Calibri"/>
        <family val="2"/>
        <scheme val="minor"/>
      </rPr>
      <t>Table 1.1</t>
    </r>
    <r>
      <rPr>
        <sz val="12"/>
        <color rgb="FF000000"/>
        <rFont val="Calibri"/>
        <family val="2"/>
        <scheme val="minor"/>
      </rPr>
      <t xml:space="preserve"> Screening results from shotgun sequencing data</t>
    </r>
  </si>
  <si>
    <t>Archaeological Sample ID</t>
  </si>
  <si>
    <t>JAB II, Sep 114 L6 FS2195</t>
  </si>
  <si>
    <t>JAB II, Sep 102 L1 75 E5</t>
  </si>
  <si>
    <t>JAB II, Sep 121 L6 QB9 FS2138</t>
  </si>
  <si>
    <t>JAB II, Sep 5 ind A L6 B8 E3</t>
  </si>
  <si>
    <t>JAB II, Sep 11 L1.25 E1</t>
  </si>
  <si>
    <t>JAB II, Sep 36A L2.05 E4</t>
  </si>
  <si>
    <t>JAB II, Sep 37 L2.05 E4</t>
  </si>
  <si>
    <t>JAB II, Sep 38 L2.05 E4</t>
  </si>
  <si>
    <t>JAB II, Sep 41A L2.05 E3-4</t>
  </si>
  <si>
    <t>JAB II, Sep 42 L1.76 E3</t>
  </si>
  <si>
    <t>JAB II, Sep 44 L1.77 E3</t>
  </si>
  <si>
    <t>JAB II, Sep 43 L1.77 E3</t>
  </si>
  <si>
    <t>JAB II, F3 F9 L3T4</t>
  </si>
  <si>
    <t>JAB II, F5 79 L1.05</t>
  </si>
  <si>
    <t>JAB II, FS 46D</t>
  </si>
  <si>
    <t>JAB II, FS 1 L1.05</t>
  </si>
  <si>
    <t>JAB II, T10</t>
  </si>
  <si>
    <t>JAB II, FS 324 L2.05</t>
  </si>
  <si>
    <t>JAB II, FS 66 L3</t>
  </si>
  <si>
    <t>JAB II, FS 352 L2.05 E2</t>
  </si>
  <si>
    <t>JAB II, L3 L3T11</t>
  </si>
  <si>
    <t>JAB II, L3 T2 FS9 ind B?</t>
  </si>
  <si>
    <t>JAB II, FS 4B L3 T4</t>
  </si>
  <si>
    <t>JAB II, Sep 2A L6 E3</t>
  </si>
  <si>
    <t>JAB II, L3 FS.B T2</t>
  </si>
  <si>
    <t>JAB II, FS2 L3</t>
  </si>
  <si>
    <t>JAB II, Sep 1B L5.15 E2</t>
  </si>
  <si>
    <t>JAB II, Sep 1A</t>
  </si>
  <si>
    <t>JAB II, Sep 1C gracil T10 E2</t>
  </si>
  <si>
    <t>JAB II, Sep 1 ind D robusto T10 E2</t>
  </si>
  <si>
    <t>JAB II, Sep 2B L6 E3</t>
  </si>
  <si>
    <t>JAB II, Sep 1 L2 E2</t>
  </si>
  <si>
    <t>JAB II, Sep 2 L1.05 E2</t>
  </si>
  <si>
    <t>JAB II, Sep 4B FS12B L1.05 E1</t>
  </si>
  <si>
    <t>JAB II, Sep 5A L1.10 E3</t>
  </si>
  <si>
    <t>JAB II, Sep 1-1/2 T10 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</si>
</sst>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color rgb="FF000000"/>
      <name val="Arial"/>
      <charset val="1"/>
    </font>
    <font>
      <sz val="10"/>
      <name val="Arial"/>
      <family val="2"/>
      <charset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opLeftCell="A7" zoomScale="92" zoomScaleNormal="125" workbookViewId="0">
      <selection activeCell="C40" sqref="C40"/>
    </sheetView>
  </sheetViews>
  <sheetFormatPr baseColWidth="10" defaultColWidth="10.6640625" defaultRowHeight="16" x14ac:dyDescent="0.2"/>
  <cols>
    <col min="1" max="1" width="34.33203125" style="2" customWidth="1"/>
    <col min="2" max="2" width="18.6640625" style="2" customWidth="1"/>
    <col min="3" max="3" width="26.83203125" style="2" customWidth="1"/>
    <col min="4" max="4" width="26.33203125" style="2" customWidth="1"/>
    <col min="5" max="5" width="8.83203125" style="2" customWidth="1"/>
    <col min="6" max="7" width="8.5" style="2" customWidth="1"/>
    <col min="8" max="8" width="20.5" style="2" customWidth="1"/>
    <col min="9" max="16384" width="10.6640625" style="2"/>
  </cols>
  <sheetData>
    <row r="1" spans="1:8" x14ac:dyDescent="0.2">
      <c r="A1" s="2" t="s">
        <v>130</v>
      </c>
    </row>
    <row r="2" spans="1:8" x14ac:dyDescent="0.2">
      <c r="A2" s="2" t="s">
        <v>131</v>
      </c>
      <c r="B2" s="2" t="s">
        <v>114</v>
      </c>
      <c r="C2" s="2" t="s">
        <v>128</v>
      </c>
      <c r="D2" s="2" t="s">
        <v>129</v>
      </c>
      <c r="E2" s="2" t="s">
        <v>0</v>
      </c>
      <c r="F2" s="2" t="s">
        <v>1</v>
      </c>
      <c r="G2" s="2" t="s">
        <v>2</v>
      </c>
      <c r="H2" s="2" t="s">
        <v>122</v>
      </c>
    </row>
    <row r="3" spans="1:8" ht="13.25" customHeight="1" x14ac:dyDescent="0.2">
      <c r="A3" s="2" t="s">
        <v>132</v>
      </c>
      <c r="B3" s="2" t="s">
        <v>88</v>
      </c>
      <c r="C3" s="1">
        <v>2</v>
      </c>
      <c r="D3" s="1">
        <v>23</v>
      </c>
      <c r="E3" s="1" t="s">
        <v>31</v>
      </c>
      <c r="F3" s="1" t="s">
        <v>21</v>
      </c>
      <c r="G3" s="1">
        <v>1.7</v>
      </c>
      <c r="H3" s="1" t="s">
        <v>116</v>
      </c>
    </row>
    <row r="4" spans="1:8" ht="13.25" customHeight="1" x14ac:dyDescent="0.2">
      <c r="A4" s="2" t="s">
        <v>133</v>
      </c>
      <c r="B4" s="2" t="s">
        <v>87</v>
      </c>
      <c r="C4" s="1">
        <v>0</v>
      </c>
      <c r="D4" s="1">
        <v>13</v>
      </c>
      <c r="E4" s="1" t="s">
        <v>22</v>
      </c>
      <c r="F4" s="1" t="s">
        <v>21</v>
      </c>
      <c r="G4" s="1" t="s">
        <v>23</v>
      </c>
      <c r="H4" s="1" t="s">
        <v>116</v>
      </c>
    </row>
    <row r="5" spans="1:8" ht="13.25" customHeight="1" x14ac:dyDescent="0.2">
      <c r="A5" s="2" t="s">
        <v>133</v>
      </c>
      <c r="B5" s="2" t="s">
        <v>99</v>
      </c>
      <c r="C5" s="1">
        <v>0</v>
      </c>
      <c r="D5" s="1">
        <v>60</v>
      </c>
      <c r="E5" s="1" t="s">
        <v>39</v>
      </c>
      <c r="F5" s="1" t="s">
        <v>6</v>
      </c>
      <c r="G5" s="1" t="s">
        <v>40</v>
      </c>
      <c r="H5" s="1" t="s">
        <v>116</v>
      </c>
    </row>
    <row r="6" spans="1:8" ht="13.25" customHeight="1" x14ac:dyDescent="0.2">
      <c r="A6" s="2" t="s">
        <v>134</v>
      </c>
      <c r="B6" s="2" t="s">
        <v>94</v>
      </c>
      <c r="C6" s="1">
        <v>0</v>
      </c>
      <c r="D6" s="1">
        <v>27</v>
      </c>
      <c r="E6" s="1" t="s">
        <v>32</v>
      </c>
      <c r="F6" s="1" t="s">
        <v>4</v>
      </c>
      <c r="G6" s="1" t="s">
        <v>33</v>
      </c>
      <c r="H6" s="1" t="s">
        <v>116</v>
      </c>
    </row>
    <row r="7" spans="1:8" ht="13.25" customHeight="1" x14ac:dyDescent="0.2">
      <c r="A7" s="2" t="s">
        <v>135</v>
      </c>
      <c r="B7" s="2" t="s">
        <v>101</v>
      </c>
      <c r="C7" s="1">
        <v>0</v>
      </c>
      <c r="D7" s="1">
        <v>19</v>
      </c>
      <c r="E7" s="1" t="s">
        <v>42</v>
      </c>
      <c r="F7" s="1" t="s">
        <v>21</v>
      </c>
      <c r="G7" s="1" t="s">
        <v>43</v>
      </c>
      <c r="H7" s="1" t="s">
        <v>115</v>
      </c>
    </row>
    <row r="8" spans="1:8" ht="13.25" customHeight="1" x14ac:dyDescent="0.2">
      <c r="A8" s="2" t="s">
        <v>136</v>
      </c>
      <c r="B8" s="2" t="s">
        <v>95</v>
      </c>
      <c r="C8" s="1">
        <v>0</v>
      </c>
      <c r="D8" s="1">
        <v>133</v>
      </c>
      <c r="E8" s="1" t="s">
        <v>34</v>
      </c>
      <c r="F8" s="1" t="s">
        <v>35</v>
      </c>
      <c r="G8" s="1" t="s">
        <v>33</v>
      </c>
      <c r="H8" s="1" t="s">
        <v>116</v>
      </c>
    </row>
    <row r="9" spans="1:8" ht="13.25" customHeight="1" x14ac:dyDescent="0.2">
      <c r="A9" s="2" t="s">
        <v>137</v>
      </c>
      <c r="B9" s="2" t="s">
        <v>79</v>
      </c>
      <c r="C9" s="1">
        <v>0</v>
      </c>
      <c r="D9" s="1">
        <v>8</v>
      </c>
      <c r="E9" s="1" t="s">
        <v>117</v>
      </c>
      <c r="F9" s="1" t="s">
        <v>7</v>
      </c>
      <c r="G9" s="1" t="s">
        <v>12</v>
      </c>
      <c r="H9" s="1" t="s">
        <v>116</v>
      </c>
    </row>
    <row r="10" spans="1:8" ht="13.25" customHeight="1" x14ac:dyDescent="0.2">
      <c r="A10" s="2" t="s">
        <v>138</v>
      </c>
      <c r="B10" s="2" t="s">
        <v>92</v>
      </c>
      <c r="C10" s="1">
        <v>0</v>
      </c>
      <c r="D10" s="1">
        <v>22</v>
      </c>
      <c r="E10" s="1" t="s">
        <v>121</v>
      </c>
      <c r="F10" s="1" t="s">
        <v>4</v>
      </c>
      <c r="G10" s="1" t="s">
        <v>29</v>
      </c>
      <c r="H10" s="1" t="s">
        <v>116</v>
      </c>
    </row>
    <row r="11" spans="1:8" ht="13.25" customHeight="1" x14ac:dyDescent="0.2">
      <c r="A11" s="2" t="s">
        <v>139</v>
      </c>
      <c r="B11" s="2" t="s">
        <v>103</v>
      </c>
      <c r="C11" s="1">
        <v>0</v>
      </c>
      <c r="D11" s="1">
        <v>13</v>
      </c>
      <c r="E11" s="1" t="s">
        <v>34</v>
      </c>
      <c r="F11" s="1" t="s">
        <v>21</v>
      </c>
      <c r="G11" s="1" t="s">
        <v>44</v>
      </c>
      <c r="H11" s="1" t="s">
        <v>116</v>
      </c>
    </row>
    <row r="12" spans="1:8" ht="13.25" customHeight="1" x14ac:dyDescent="0.2">
      <c r="A12" s="2" t="s">
        <v>140</v>
      </c>
      <c r="B12" s="2" t="s">
        <v>109</v>
      </c>
      <c r="C12" s="1">
        <v>1</v>
      </c>
      <c r="D12" s="1">
        <v>14</v>
      </c>
      <c r="E12" s="1" t="s">
        <v>53</v>
      </c>
      <c r="F12" s="1" t="s">
        <v>4</v>
      </c>
      <c r="G12" s="1" t="s">
        <v>54</v>
      </c>
      <c r="H12" s="1" t="s">
        <v>116</v>
      </c>
    </row>
    <row r="13" spans="1:8" ht="13.25" customHeight="1" x14ac:dyDescent="0.2">
      <c r="A13" s="2" t="s">
        <v>141</v>
      </c>
      <c r="B13" s="2" t="s">
        <v>82</v>
      </c>
      <c r="C13" s="1">
        <v>0</v>
      </c>
      <c r="D13" s="1">
        <v>11</v>
      </c>
      <c r="E13" s="1" t="s">
        <v>15</v>
      </c>
      <c r="F13" s="1" t="s">
        <v>4</v>
      </c>
      <c r="G13" s="1" t="s">
        <v>16</v>
      </c>
      <c r="H13" s="1" t="s">
        <v>116</v>
      </c>
    </row>
    <row r="14" spans="1:8" ht="13.25" customHeight="1" x14ac:dyDescent="0.2">
      <c r="A14" s="2" t="s">
        <v>142</v>
      </c>
      <c r="B14" s="2" t="s">
        <v>96</v>
      </c>
      <c r="C14" s="1">
        <v>0</v>
      </c>
      <c r="D14" s="1">
        <v>9</v>
      </c>
      <c r="E14" s="1" t="s">
        <v>30</v>
      </c>
      <c r="F14" s="1" t="s">
        <v>21</v>
      </c>
      <c r="G14" s="1" t="s">
        <v>36</v>
      </c>
      <c r="H14" s="1" t="s">
        <v>115</v>
      </c>
    </row>
    <row r="15" spans="1:8" ht="13.25" customHeight="1" x14ac:dyDescent="0.2">
      <c r="A15" s="2" t="s">
        <v>143</v>
      </c>
      <c r="B15" s="2" t="s">
        <v>107</v>
      </c>
      <c r="C15" s="1">
        <v>0</v>
      </c>
      <c r="D15" s="1">
        <v>22</v>
      </c>
      <c r="E15" s="1" t="s">
        <v>49</v>
      </c>
      <c r="F15" s="1" t="s">
        <v>21</v>
      </c>
      <c r="G15" s="1" t="s">
        <v>50</v>
      </c>
      <c r="H15" s="1" t="s">
        <v>116</v>
      </c>
    </row>
    <row r="16" spans="1:8" ht="13.25" customHeight="1" x14ac:dyDescent="0.2">
      <c r="A16" s="2" t="s">
        <v>144</v>
      </c>
      <c r="B16" s="2" t="s">
        <v>93</v>
      </c>
      <c r="C16" s="1">
        <v>0</v>
      </c>
      <c r="D16" s="1">
        <v>13</v>
      </c>
      <c r="E16" s="1" t="s">
        <v>30</v>
      </c>
      <c r="F16" s="1" t="s">
        <v>6</v>
      </c>
      <c r="G16" s="1" t="s">
        <v>29</v>
      </c>
      <c r="H16" s="1" t="s">
        <v>115</v>
      </c>
    </row>
    <row r="17" spans="1:8" ht="13.25" customHeight="1" x14ac:dyDescent="0.2">
      <c r="A17" s="2" t="s">
        <v>145</v>
      </c>
      <c r="B17" s="2" t="s">
        <v>97</v>
      </c>
      <c r="C17" s="1">
        <v>1</v>
      </c>
      <c r="D17" s="1">
        <v>20</v>
      </c>
      <c r="E17" s="1" t="s">
        <v>37</v>
      </c>
      <c r="F17" s="1" t="s">
        <v>21</v>
      </c>
      <c r="G17" s="1" t="s">
        <v>36</v>
      </c>
      <c r="H17" s="1" t="s">
        <v>115</v>
      </c>
    </row>
    <row r="18" spans="1:8" ht="13.25" customHeight="1" x14ac:dyDescent="0.2">
      <c r="A18" s="2" t="s">
        <v>146</v>
      </c>
      <c r="B18" s="2" t="s">
        <v>89</v>
      </c>
      <c r="C18" s="1">
        <v>0</v>
      </c>
      <c r="D18" s="1">
        <v>22</v>
      </c>
      <c r="E18" s="1" t="s">
        <v>24</v>
      </c>
      <c r="F18" s="1" t="s">
        <v>6</v>
      </c>
      <c r="G18" s="1" t="s">
        <v>25</v>
      </c>
      <c r="H18" s="1" t="s">
        <v>115</v>
      </c>
    </row>
    <row r="19" spans="1:8" ht="13.25" customHeight="1" x14ac:dyDescent="0.2">
      <c r="A19" s="2" t="s">
        <v>147</v>
      </c>
      <c r="B19" s="2" t="s">
        <v>91</v>
      </c>
      <c r="C19" s="1">
        <v>0</v>
      </c>
      <c r="D19" s="1">
        <v>22</v>
      </c>
      <c r="E19" s="1" t="s">
        <v>27</v>
      </c>
      <c r="F19" s="1" t="s">
        <v>21</v>
      </c>
      <c r="G19" s="1" t="s">
        <v>28</v>
      </c>
      <c r="H19" s="1" t="s">
        <v>115</v>
      </c>
    </row>
    <row r="20" spans="1:8" ht="13.25" customHeight="1" x14ac:dyDescent="0.2">
      <c r="A20" s="2" t="s">
        <v>148</v>
      </c>
      <c r="B20" s="2" t="s">
        <v>84</v>
      </c>
      <c r="C20" s="1">
        <v>0</v>
      </c>
      <c r="D20" s="1">
        <v>15</v>
      </c>
      <c r="E20" s="1" t="s">
        <v>118</v>
      </c>
      <c r="F20" s="1" t="s">
        <v>6</v>
      </c>
      <c r="G20" s="1" t="s">
        <v>18</v>
      </c>
      <c r="H20" s="1" t="s">
        <v>115</v>
      </c>
    </row>
    <row r="21" spans="1:8" ht="13.25" customHeight="1" x14ac:dyDescent="0.2">
      <c r="A21" s="2" t="s">
        <v>149</v>
      </c>
      <c r="B21" s="2" t="s">
        <v>108</v>
      </c>
      <c r="C21" s="1">
        <v>0</v>
      </c>
      <c r="D21" s="1">
        <v>27</v>
      </c>
      <c r="E21" s="1" t="s">
        <v>51</v>
      </c>
      <c r="F21" s="1" t="s">
        <v>6</v>
      </c>
      <c r="G21" s="1" t="s">
        <v>52</v>
      </c>
      <c r="H21" s="1" t="s">
        <v>115</v>
      </c>
    </row>
    <row r="22" spans="1:8" ht="13.25" customHeight="1" x14ac:dyDescent="0.2">
      <c r="A22" s="2" t="s">
        <v>150</v>
      </c>
      <c r="B22" s="2" t="s">
        <v>102</v>
      </c>
      <c r="C22" s="1">
        <v>0</v>
      </c>
      <c r="D22" s="1">
        <v>18</v>
      </c>
      <c r="E22" s="1" t="s">
        <v>38</v>
      </c>
      <c r="F22" s="1" t="s">
        <v>6</v>
      </c>
      <c r="G22" s="1" t="s">
        <v>43</v>
      </c>
      <c r="H22" s="1" t="s">
        <v>115</v>
      </c>
    </row>
    <row r="23" spans="1:8" ht="13.25" customHeight="1" x14ac:dyDescent="0.2">
      <c r="A23" s="2" t="s">
        <v>151</v>
      </c>
      <c r="B23" s="2" t="s">
        <v>83</v>
      </c>
      <c r="C23" s="1">
        <v>0</v>
      </c>
      <c r="D23" s="1">
        <v>11</v>
      </c>
      <c r="E23" s="1" t="s">
        <v>17</v>
      </c>
      <c r="F23" s="1" t="s">
        <v>7</v>
      </c>
      <c r="G23" s="1" t="s">
        <v>16</v>
      </c>
      <c r="H23" s="1" t="s">
        <v>116</v>
      </c>
    </row>
    <row r="24" spans="1:8" ht="13.25" customHeight="1" x14ac:dyDescent="0.2">
      <c r="A24" s="2" t="s">
        <v>152</v>
      </c>
      <c r="B24" s="2" t="s">
        <v>81</v>
      </c>
      <c r="C24" s="1">
        <v>0</v>
      </c>
      <c r="D24" s="1">
        <v>11</v>
      </c>
      <c r="E24" s="1" t="s">
        <v>119</v>
      </c>
      <c r="F24" s="1" t="s">
        <v>4</v>
      </c>
      <c r="G24" s="1" t="s">
        <v>14</v>
      </c>
      <c r="H24" s="1" t="s">
        <v>115</v>
      </c>
    </row>
    <row r="25" spans="1:8" ht="13.25" customHeight="1" x14ac:dyDescent="0.2">
      <c r="A25" s="2" t="s">
        <v>153</v>
      </c>
      <c r="B25" s="2" t="s">
        <v>80</v>
      </c>
      <c r="C25" s="1">
        <v>0</v>
      </c>
      <c r="D25" s="1">
        <v>8</v>
      </c>
      <c r="E25" s="1" t="s">
        <v>120</v>
      </c>
      <c r="F25" s="1" t="s">
        <v>7</v>
      </c>
      <c r="G25" s="1" t="s">
        <v>13</v>
      </c>
      <c r="H25" s="1" t="s">
        <v>115</v>
      </c>
    </row>
    <row r="26" spans="1:8" ht="13.25" customHeight="1" x14ac:dyDescent="0.2">
      <c r="A26" s="2" t="s">
        <v>154</v>
      </c>
      <c r="B26" s="2" t="s">
        <v>77</v>
      </c>
      <c r="C26" s="1">
        <v>0</v>
      </c>
      <c r="D26" s="1">
        <v>7</v>
      </c>
      <c r="E26" s="1" t="s">
        <v>8</v>
      </c>
      <c r="F26" s="1" t="s">
        <v>6</v>
      </c>
      <c r="G26" s="1" t="s">
        <v>9</v>
      </c>
      <c r="H26" s="1" t="s">
        <v>115</v>
      </c>
    </row>
    <row r="27" spans="1:8" ht="13.25" customHeight="1" x14ac:dyDescent="0.2">
      <c r="A27" s="2" t="s">
        <v>155</v>
      </c>
      <c r="B27" s="2" t="s">
        <v>112</v>
      </c>
      <c r="C27" s="1">
        <v>0</v>
      </c>
      <c r="D27" s="1">
        <v>35</v>
      </c>
      <c r="E27" s="1" t="s">
        <v>34</v>
      </c>
      <c r="F27" s="1" t="s">
        <v>5</v>
      </c>
      <c r="G27" s="1" t="s">
        <v>59</v>
      </c>
      <c r="H27" s="1" t="s">
        <v>3</v>
      </c>
    </row>
    <row r="28" spans="1:8" ht="13.25" customHeight="1" x14ac:dyDescent="0.2">
      <c r="A28" s="2" t="s">
        <v>156</v>
      </c>
      <c r="B28" s="2" t="s">
        <v>105</v>
      </c>
      <c r="C28" s="1">
        <v>0</v>
      </c>
      <c r="D28" s="1">
        <v>31</v>
      </c>
      <c r="E28" s="1" t="s">
        <v>46</v>
      </c>
      <c r="F28" s="1" t="s">
        <v>7</v>
      </c>
      <c r="G28" s="1" t="s">
        <v>47</v>
      </c>
      <c r="H28" s="1" t="s">
        <v>115</v>
      </c>
    </row>
    <row r="29" spans="1:8" ht="13.25" customHeight="1" x14ac:dyDescent="0.2">
      <c r="A29" s="2" t="s">
        <v>157</v>
      </c>
      <c r="B29" s="2" t="s">
        <v>104</v>
      </c>
      <c r="C29" s="1">
        <v>0</v>
      </c>
      <c r="D29" s="1">
        <v>32</v>
      </c>
      <c r="E29" s="1" t="s">
        <v>45</v>
      </c>
      <c r="F29" s="1" t="s">
        <v>21</v>
      </c>
      <c r="G29" s="1" t="s">
        <v>44</v>
      </c>
      <c r="H29" s="1" t="s">
        <v>115</v>
      </c>
    </row>
    <row r="30" spans="1:8" ht="13.25" customHeight="1" x14ac:dyDescent="0.2">
      <c r="A30" s="2" t="s">
        <v>158</v>
      </c>
      <c r="B30" s="2" t="s">
        <v>78</v>
      </c>
      <c r="C30" s="1">
        <v>0</v>
      </c>
      <c r="D30" s="1">
        <v>7</v>
      </c>
      <c r="E30" s="1" t="s">
        <v>10</v>
      </c>
      <c r="F30" s="1" t="s">
        <v>6</v>
      </c>
      <c r="G30" s="1" t="s">
        <v>11</v>
      </c>
      <c r="H30" s="1" t="s">
        <v>115</v>
      </c>
    </row>
    <row r="31" spans="1:8" ht="13.25" customHeight="1" x14ac:dyDescent="0.2">
      <c r="A31" s="2" t="s">
        <v>159</v>
      </c>
      <c r="B31" s="2" t="s">
        <v>90</v>
      </c>
      <c r="C31" s="1">
        <v>0</v>
      </c>
      <c r="D31" s="1">
        <v>12</v>
      </c>
      <c r="E31" s="1" t="s">
        <v>26</v>
      </c>
      <c r="F31" s="1" t="s">
        <v>21</v>
      </c>
      <c r="G31" s="1" t="s">
        <v>25</v>
      </c>
      <c r="H31" s="1" t="s">
        <v>115</v>
      </c>
    </row>
    <row r="32" spans="1:8" ht="13.25" customHeight="1" x14ac:dyDescent="0.2">
      <c r="A32" s="2" t="s">
        <v>160</v>
      </c>
      <c r="B32" s="2" t="s">
        <v>100</v>
      </c>
      <c r="C32" s="1">
        <v>0</v>
      </c>
      <c r="D32" s="1">
        <v>26</v>
      </c>
      <c r="E32" s="1" t="s">
        <v>41</v>
      </c>
      <c r="F32" s="1" t="s">
        <v>7</v>
      </c>
      <c r="G32" s="1" t="s">
        <v>40</v>
      </c>
      <c r="H32" s="1" t="s">
        <v>115</v>
      </c>
    </row>
    <row r="33" spans="1:8" ht="13.25" customHeight="1" x14ac:dyDescent="0.2">
      <c r="A33" s="2" t="s">
        <v>161</v>
      </c>
      <c r="B33" s="2" t="s">
        <v>85</v>
      </c>
      <c r="C33" s="1">
        <v>0</v>
      </c>
      <c r="D33" s="1">
        <v>13</v>
      </c>
      <c r="E33" s="1" t="s">
        <v>19</v>
      </c>
      <c r="F33" s="1" t="s">
        <v>7</v>
      </c>
      <c r="G33" s="1" t="s">
        <v>18</v>
      </c>
      <c r="H33" s="1" t="s">
        <v>115</v>
      </c>
    </row>
    <row r="34" spans="1:8" ht="13.25" customHeight="1" x14ac:dyDescent="0.2">
      <c r="A34" s="2" t="s">
        <v>162</v>
      </c>
      <c r="B34" s="2" t="s">
        <v>110</v>
      </c>
      <c r="C34" s="1">
        <v>0</v>
      </c>
      <c r="D34" s="1">
        <v>40</v>
      </c>
      <c r="E34" s="1" t="s">
        <v>55</v>
      </c>
      <c r="F34" s="1" t="s">
        <v>7</v>
      </c>
      <c r="G34" s="1" t="s">
        <v>56</v>
      </c>
      <c r="H34" s="1" t="s">
        <v>115</v>
      </c>
    </row>
    <row r="35" spans="1:8" ht="13.25" customHeight="1" x14ac:dyDescent="0.2">
      <c r="A35" s="2" t="s">
        <v>163</v>
      </c>
      <c r="B35" s="2" t="s">
        <v>106</v>
      </c>
      <c r="C35" s="1">
        <v>0</v>
      </c>
      <c r="D35" s="1">
        <v>23</v>
      </c>
      <c r="E35" s="1" t="s">
        <v>48</v>
      </c>
      <c r="F35" s="1" t="s">
        <v>21</v>
      </c>
      <c r="G35" s="1" t="s">
        <v>47</v>
      </c>
      <c r="H35" s="1" t="s">
        <v>115</v>
      </c>
    </row>
    <row r="36" spans="1:8" ht="13.25" customHeight="1" x14ac:dyDescent="0.2">
      <c r="A36" s="2" t="s">
        <v>164</v>
      </c>
      <c r="B36" s="2" t="s">
        <v>86</v>
      </c>
      <c r="C36" s="1">
        <v>0</v>
      </c>
      <c r="D36" s="1">
        <v>23</v>
      </c>
      <c r="E36" s="1" t="s">
        <v>20</v>
      </c>
      <c r="F36" s="1" t="s">
        <v>21</v>
      </c>
      <c r="G36" s="1" t="s">
        <v>18</v>
      </c>
      <c r="H36" s="1" t="s">
        <v>115</v>
      </c>
    </row>
    <row r="37" spans="1:8" ht="13.25" customHeight="1" x14ac:dyDescent="0.2">
      <c r="A37" s="2" t="s">
        <v>165</v>
      </c>
      <c r="B37" s="2" t="s">
        <v>111</v>
      </c>
      <c r="C37" s="1">
        <v>1</v>
      </c>
      <c r="D37" s="1">
        <v>43</v>
      </c>
      <c r="E37" s="1" t="s">
        <v>57</v>
      </c>
      <c r="F37" s="1" t="s">
        <v>21</v>
      </c>
      <c r="G37" s="1" t="s">
        <v>58</v>
      </c>
      <c r="H37" s="1" t="s">
        <v>115</v>
      </c>
    </row>
    <row r="38" spans="1:8" ht="13.25" customHeight="1" x14ac:dyDescent="0.2">
      <c r="A38" s="2" t="s">
        <v>166</v>
      </c>
      <c r="B38" s="2" t="s">
        <v>113</v>
      </c>
      <c r="C38" s="1">
        <v>0</v>
      </c>
      <c r="D38" s="1">
        <v>39</v>
      </c>
      <c r="E38" s="1" t="s">
        <v>60</v>
      </c>
      <c r="F38" s="1" t="s">
        <v>4</v>
      </c>
      <c r="G38" s="1" t="s">
        <v>61</v>
      </c>
      <c r="H38" s="1" t="s">
        <v>115</v>
      </c>
    </row>
    <row r="39" spans="1:8" ht="13.25" customHeight="1" x14ac:dyDescent="0.2">
      <c r="A39" s="2" t="s">
        <v>167</v>
      </c>
      <c r="B39" s="2" t="s">
        <v>98</v>
      </c>
      <c r="C39" s="1">
        <v>0</v>
      </c>
      <c r="D39" s="1">
        <v>12</v>
      </c>
      <c r="E39" s="1" t="s">
        <v>38</v>
      </c>
      <c r="F39" s="1" t="s">
        <v>6</v>
      </c>
      <c r="G39" s="1" t="s">
        <v>36</v>
      </c>
      <c r="H39" s="1" t="s">
        <v>115</v>
      </c>
    </row>
  </sheetData>
  <sortState xmlns:xlrd2="http://schemas.microsoft.com/office/spreadsheetml/2017/richdata2" ref="B2:D39">
    <sortCondition ref="B3:B39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"/>
  <sheetViews>
    <sheetView tabSelected="1" zoomScale="87" zoomScaleNormal="125" workbookViewId="0">
      <selection activeCell="L20" sqref="L20"/>
    </sheetView>
  </sheetViews>
  <sheetFormatPr baseColWidth="10" defaultColWidth="10.6640625" defaultRowHeight="16" x14ac:dyDescent="0.2"/>
  <cols>
    <col min="1" max="1" width="15.83203125" style="1" customWidth="1"/>
    <col min="2" max="2" width="22.1640625" style="1" customWidth="1"/>
    <col min="3" max="3" width="14.1640625" style="1" customWidth="1"/>
    <col min="4" max="4" width="20.83203125" style="1" customWidth="1"/>
    <col min="5" max="5" width="10.6640625" style="1"/>
    <col min="6" max="6" width="20.1640625" style="1" customWidth="1"/>
    <col min="7" max="14" width="10.6640625" style="1"/>
    <col min="15" max="15" width="19.5" style="1" customWidth="1"/>
    <col min="16" max="16" width="20.1640625" style="1" customWidth="1"/>
    <col min="17" max="1020" width="10.6640625" style="2"/>
    <col min="1021" max="1024" width="11.5" style="2" customWidth="1"/>
    <col min="1025" max="16384" width="10.6640625" style="2"/>
  </cols>
  <sheetData>
    <row r="1" spans="1:16" s="8" customFormat="1" x14ac:dyDescent="0.2">
      <c r="A1" s="8" t="s">
        <v>127</v>
      </c>
    </row>
    <row r="2" spans="1:16" x14ac:dyDescent="0.2">
      <c r="A2" s="3"/>
      <c r="B2" s="9" t="s">
        <v>62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2">
      <c r="A3" s="3"/>
      <c r="B3" s="10" t="s">
        <v>63</v>
      </c>
      <c r="C3" s="10"/>
      <c r="D3" s="10"/>
      <c r="E3" s="5"/>
      <c r="F3" s="6"/>
      <c r="G3" s="10" t="s">
        <v>64</v>
      </c>
      <c r="H3" s="10"/>
      <c r="I3" s="10"/>
      <c r="J3" s="5"/>
      <c r="K3" s="5"/>
      <c r="L3" s="10" t="s">
        <v>65</v>
      </c>
      <c r="M3" s="10"/>
      <c r="N3" s="10"/>
      <c r="O3" s="5"/>
      <c r="P3" s="5"/>
    </row>
    <row r="4" spans="1:16" x14ac:dyDescent="0.2">
      <c r="A4" s="4" t="s">
        <v>66</v>
      </c>
      <c r="B4" s="4" t="s">
        <v>67</v>
      </c>
      <c r="C4" s="4" t="s">
        <v>68</v>
      </c>
      <c r="D4" s="4" t="s">
        <v>69</v>
      </c>
      <c r="E4" s="4" t="s">
        <v>70</v>
      </c>
      <c r="F4" s="7" t="s">
        <v>71</v>
      </c>
      <c r="G4" s="4" t="s">
        <v>67</v>
      </c>
      <c r="H4" s="4" t="s">
        <v>68</v>
      </c>
      <c r="I4" s="4" t="s">
        <v>69</v>
      </c>
      <c r="J4" s="4" t="s">
        <v>70</v>
      </c>
      <c r="K4" s="7" t="s">
        <v>71</v>
      </c>
      <c r="L4" s="4" t="s">
        <v>67</v>
      </c>
      <c r="M4" s="4" t="s">
        <v>68</v>
      </c>
      <c r="N4" s="4" t="s">
        <v>69</v>
      </c>
      <c r="O4" s="4" t="s">
        <v>70</v>
      </c>
      <c r="P4" s="7" t="s">
        <v>71</v>
      </c>
    </row>
    <row r="5" spans="1:16" x14ac:dyDescent="0.2">
      <c r="A5" s="5" t="s">
        <v>123</v>
      </c>
      <c r="B5" s="5">
        <v>26186948</v>
      </c>
      <c r="C5" s="5">
        <v>26169300</v>
      </c>
      <c r="D5" s="5">
        <f t="shared" ref="D5:D13" si="0">B5-C5</f>
        <v>17648</v>
      </c>
      <c r="E5" s="5">
        <f t="shared" ref="E5:E13" si="1">D5*75</f>
        <v>1323600</v>
      </c>
      <c r="F5" s="6">
        <f t="shared" ref="F5:F13" si="2">E5/1.139/1139633</f>
        <v>1.0196896658628656</v>
      </c>
      <c r="G5" s="5">
        <v>26186948</v>
      </c>
      <c r="H5" s="5">
        <v>26169284</v>
      </c>
      <c r="I5" s="5">
        <f t="shared" ref="I5:I13" si="3">G5-H5</f>
        <v>17664</v>
      </c>
      <c r="J5" s="5">
        <f t="shared" ref="J5:J13" si="4">I5*75</f>
        <v>1324800</v>
      </c>
      <c r="K5" s="6">
        <f t="shared" ref="K5:K13" si="5">J5/1.138/1137653</f>
        <v>1.0232888476684194</v>
      </c>
      <c r="L5" s="5">
        <v>26186948</v>
      </c>
      <c r="M5" s="5">
        <v>26169301</v>
      </c>
      <c r="N5" s="5">
        <f t="shared" ref="N5:N13" si="6">L5-M5</f>
        <v>17647</v>
      </c>
      <c r="O5" s="5">
        <f t="shared" ref="O5:O13" si="7">N5*75</f>
        <v>1323525</v>
      </c>
      <c r="P5" s="6">
        <f t="shared" ref="P5:P13" si="8">O5/1.14/1139744</f>
        <v>1.0186382574554138</v>
      </c>
    </row>
    <row r="6" spans="1:16" x14ac:dyDescent="0.2">
      <c r="A6" s="5" t="s">
        <v>72</v>
      </c>
      <c r="B6" s="5">
        <v>12014114</v>
      </c>
      <c r="C6" s="5">
        <v>12004742</v>
      </c>
      <c r="D6" s="5">
        <f t="shared" si="0"/>
        <v>9372</v>
      </c>
      <c r="E6" s="5">
        <f t="shared" si="1"/>
        <v>702900</v>
      </c>
      <c r="F6" s="6">
        <f t="shared" si="2"/>
        <v>0.54150790732472665</v>
      </c>
      <c r="G6" s="5">
        <v>12014114</v>
      </c>
      <c r="H6" s="5">
        <v>12004740</v>
      </c>
      <c r="I6" s="5">
        <f t="shared" si="3"/>
        <v>9374</v>
      </c>
      <c r="J6" s="5">
        <f t="shared" si="4"/>
        <v>703050</v>
      </c>
      <c r="K6" s="6">
        <f t="shared" si="5"/>
        <v>0.54304289277874573</v>
      </c>
      <c r="L6" s="5">
        <v>12014114</v>
      </c>
      <c r="M6" s="5">
        <v>12004742</v>
      </c>
      <c r="N6" s="5">
        <f t="shared" si="6"/>
        <v>9372</v>
      </c>
      <c r="O6" s="5">
        <f t="shared" si="7"/>
        <v>702900</v>
      </c>
      <c r="P6" s="6">
        <f t="shared" si="8"/>
        <v>0.54098020903678468</v>
      </c>
    </row>
    <row r="7" spans="1:16" x14ac:dyDescent="0.2">
      <c r="A7" s="5" t="s">
        <v>125</v>
      </c>
      <c r="B7" s="5">
        <v>11624758</v>
      </c>
      <c r="C7" s="5">
        <v>11617873</v>
      </c>
      <c r="D7" s="5">
        <f t="shared" si="0"/>
        <v>6885</v>
      </c>
      <c r="E7" s="5">
        <f t="shared" si="1"/>
        <v>516375</v>
      </c>
      <c r="F7" s="6">
        <f t="shared" si="2"/>
        <v>0.39781070656538015</v>
      </c>
      <c r="G7" s="5">
        <v>11624758</v>
      </c>
      <c r="H7" s="5">
        <v>11617860</v>
      </c>
      <c r="I7" s="5">
        <f t="shared" si="3"/>
        <v>6898</v>
      </c>
      <c r="J7" s="5">
        <f t="shared" si="4"/>
        <v>517350</v>
      </c>
      <c r="K7" s="6">
        <f t="shared" si="5"/>
        <v>0.39960634461145589</v>
      </c>
      <c r="L7" s="5">
        <v>11624758</v>
      </c>
      <c r="M7" s="5">
        <v>11617871</v>
      </c>
      <c r="N7" s="5">
        <f t="shared" si="6"/>
        <v>6887</v>
      </c>
      <c r="O7" s="5">
        <f t="shared" si="7"/>
        <v>516525</v>
      </c>
      <c r="P7" s="6">
        <f t="shared" si="8"/>
        <v>0.39753848694369781</v>
      </c>
    </row>
    <row r="8" spans="1:16" x14ac:dyDescent="0.2">
      <c r="A8" s="5" t="s">
        <v>124</v>
      </c>
      <c r="B8" s="5">
        <v>14238852</v>
      </c>
      <c r="C8" s="5">
        <v>14219309</v>
      </c>
      <c r="D8" s="5">
        <f t="shared" si="0"/>
        <v>19543</v>
      </c>
      <c r="E8" s="5">
        <f t="shared" si="1"/>
        <v>1465725</v>
      </c>
      <c r="F8" s="6">
        <f t="shared" si="2"/>
        <v>1.1291815015842011</v>
      </c>
      <c r="G8" s="5">
        <v>14238852</v>
      </c>
      <c r="H8" s="5">
        <v>14219288</v>
      </c>
      <c r="I8" s="5">
        <f t="shared" si="3"/>
        <v>19564</v>
      </c>
      <c r="J8" s="5">
        <f t="shared" si="4"/>
        <v>1467300</v>
      </c>
      <c r="K8" s="6">
        <f t="shared" si="5"/>
        <v>1.1333572812378259</v>
      </c>
      <c r="L8" s="5">
        <v>14238852</v>
      </c>
      <c r="M8" s="5">
        <v>14219301</v>
      </c>
      <c r="N8" s="5">
        <f t="shared" si="6"/>
        <v>19551</v>
      </c>
      <c r="O8" s="5">
        <f t="shared" si="7"/>
        <v>1466325</v>
      </c>
      <c r="P8" s="6">
        <f t="shared" si="8"/>
        <v>1.1285429008619479</v>
      </c>
    </row>
    <row r="9" spans="1:16" x14ac:dyDescent="0.2">
      <c r="A9" s="5" t="s">
        <v>73</v>
      </c>
      <c r="B9" s="5">
        <v>12223254</v>
      </c>
      <c r="C9" s="5">
        <v>12215103</v>
      </c>
      <c r="D9" s="5">
        <f t="shared" si="0"/>
        <v>8151</v>
      </c>
      <c r="E9" s="5">
        <f t="shared" si="1"/>
        <v>611325</v>
      </c>
      <c r="F9" s="6">
        <f t="shared" si="2"/>
        <v>0.47095934193382916</v>
      </c>
      <c r="G9" s="5">
        <v>12223254</v>
      </c>
      <c r="H9" s="5">
        <v>12215115</v>
      </c>
      <c r="I9" s="5">
        <f t="shared" si="3"/>
        <v>8139</v>
      </c>
      <c r="J9" s="5">
        <f t="shared" si="4"/>
        <v>610425</v>
      </c>
      <c r="K9" s="6">
        <f t="shared" si="5"/>
        <v>0.47149841095863143</v>
      </c>
      <c r="L9" s="5">
        <v>12223254</v>
      </c>
      <c r="M9" s="5">
        <v>12215116</v>
      </c>
      <c r="N9" s="5">
        <f t="shared" si="6"/>
        <v>8138</v>
      </c>
      <c r="O9" s="5">
        <f t="shared" si="7"/>
        <v>610350</v>
      </c>
      <c r="P9" s="6">
        <f t="shared" si="8"/>
        <v>0.46974999371973469</v>
      </c>
    </row>
    <row r="10" spans="1:16" x14ac:dyDescent="0.2">
      <c r="A10" s="5" t="s">
        <v>74</v>
      </c>
      <c r="B10" s="5">
        <v>16820284</v>
      </c>
      <c r="C10" s="5">
        <v>16811527</v>
      </c>
      <c r="D10" s="5">
        <f t="shared" si="0"/>
        <v>8757</v>
      </c>
      <c r="E10" s="5">
        <f t="shared" si="1"/>
        <v>656775</v>
      </c>
      <c r="F10" s="6">
        <f t="shared" si="2"/>
        <v>0.50597361763152271</v>
      </c>
      <c r="G10" s="5">
        <v>16820284</v>
      </c>
      <c r="H10" s="5">
        <v>16811511</v>
      </c>
      <c r="I10" s="5">
        <f t="shared" si="3"/>
        <v>8773</v>
      </c>
      <c r="J10" s="5">
        <f t="shared" si="4"/>
        <v>657975</v>
      </c>
      <c r="K10" s="6">
        <f t="shared" si="5"/>
        <v>0.50822650931810709</v>
      </c>
      <c r="L10" s="5">
        <v>16820284</v>
      </c>
      <c r="M10" s="5">
        <v>16811518</v>
      </c>
      <c r="N10" s="5">
        <f t="shared" si="6"/>
        <v>8766</v>
      </c>
      <c r="O10" s="5">
        <f t="shared" si="7"/>
        <v>657450</v>
      </c>
      <c r="P10" s="6">
        <f t="shared" si="8"/>
        <v>0.50600005467525122</v>
      </c>
    </row>
    <row r="11" spans="1:16" x14ac:dyDescent="0.2">
      <c r="A11" s="5" t="s">
        <v>75</v>
      </c>
      <c r="B11" s="5">
        <v>31922740</v>
      </c>
      <c r="C11" s="5">
        <v>31900378</v>
      </c>
      <c r="D11" s="5">
        <f t="shared" si="0"/>
        <v>22362</v>
      </c>
      <c r="E11" s="5">
        <f t="shared" si="1"/>
        <v>1677150</v>
      </c>
      <c r="F11" s="6">
        <f t="shared" si="2"/>
        <v>1.2920614408445941</v>
      </c>
      <c r="G11" s="5">
        <v>31922740</v>
      </c>
      <c r="H11" s="5">
        <v>31900360</v>
      </c>
      <c r="I11" s="5">
        <f t="shared" si="3"/>
        <v>22380</v>
      </c>
      <c r="J11" s="5">
        <f t="shared" si="4"/>
        <v>1678500</v>
      </c>
      <c r="K11" s="6">
        <f t="shared" si="5"/>
        <v>1.2964902859385885</v>
      </c>
      <c r="L11" s="5">
        <v>31922740</v>
      </c>
      <c r="M11" s="5">
        <v>31900401</v>
      </c>
      <c r="N11" s="5">
        <f t="shared" si="6"/>
        <v>22339</v>
      </c>
      <c r="O11" s="5">
        <f t="shared" si="7"/>
        <v>1675425</v>
      </c>
      <c r="P11" s="6">
        <f t="shared" si="8"/>
        <v>1.2894747001358016</v>
      </c>
    </row>
    <row r="12" spans="1:16" x14ac:dyDescent="0.2">
      <c r="A12" s="5" t="s">
        <v>76</v>
      </c>
      <c r="B12" s="5">
        <v>9745060</v>
      </c>
      <c r="C12" s="5">
        <v>9735866</v>
      </c>
      <c r="D12" s="5">
        <f t="shared" si="0"/>
        <v>9194</v>
      </c>
      <c r="E12" s="5">
        <f t="shared" si="1"/>
        <v>689550</v>
      </c>
      <c r="F12" s="6">
        <f t="shared" si="2"/>
        <v>0.53122318608018948</v>
      </c>
      <c r="G12" s="5">
        <v>9745060</v>
      </c>
      <c r="H12" s="5">
        <v>9735866</v>
      </c>
      <c r="I12" s="5">
        <f t="shared" si="3"/>
        <v>9194</v>
      </c>
      <c r="J12" s="5">
        <f t="shared" si="4"/>
        <v>689550</v>
      </c>
      <c r="K12" s="6">
        <f t="shared" si="5"/>
        <v>0.53261535696690721</v>
      </c>
      <c r="L12" s="5">
        <v>9745060</v>
      </c>
      <c r="M12" s="5">
        <v>9735866</v>
      </c>
      <c r="N12" s="5">
        <f t="shared" si="6"/>
        <v>9194</v>
      </c>
      <c r="O12" s="5">
        <f t="shared" si="7"/>
        <v>689550</v>
      </c>
      <c r="P12" s="6">
        <f t="shared" si="8"/>
        <v>0.53070551023092161</v>
      </c>
    </row>
    <row r="13" spans="1:16" x14ac:dyDescent="0.2">
      <c r="A13" s="5" t="s">
        <v>126</v>
      </c>
      <c r="B13" s="5">
        <v>16358828</v>
      </c>
      <c r="C13" s="5">
        <v>16345927</v>
      </c>
      <c r="D13" s="5">
        <f t="shared" si="0"/>
        <v>12901</v>
      </c>
      <c r="E13" s="5">
        <f t="shared" si="1"/>
        <v>967575</v>
      </c>
      <c r="F13" s="6">
        <f t="shared" si="2"/>
        <v>0.74541117289759895</v>
      </c>
      <c r="G13" s="5">
        <v>16358828</v>
      </c>
      <c r="H13" s="5">
        <v>16345920</v>
      </c>
      <c r="I13" s="5">
        <f t="shared" si="3"/>
        <v>12908</v>
      </c>
      <c r="J13" s="5">
        <f t="shared" si="4"/>
        <v>968100</v>
      </c>
      <c r="K13" s="6">
        <f t="shared" si="5"/>
        <v>0.74777017921784183</v>
      </c>
      <c r="L13" s="5">
        <v>16358828</v>
      </c>
      <c r="M13" s="5">
        <v>16345924</v>
      </c>
      <c r="N13" s="5">
        <f t="shared" si="6"/>
        <v>12904</v>
      </c>
      <c r="O13" s="5">
        <f t="shared" si="7"/>
        <v>967800</v>
      </c>
      <c r="P13" s="6">
        <f t="shared" si="8"/>
        <v>0.74485794039806541</v>
      </c>
    </row>
  </sheetData>
  <sortState xmlns:xlrd2="http://schemas.microsoft.com/office/spreadsheetml/2017/richdata2" ref="A5:P13">
    <sortCondition ref="A5:A13"/>
  </sortState>
  <mergeCells count="5">
    <mergeCell ref="A1:XFD1"/>
    <mergeCell ref="B2:P2"/>
    <mergeCell ref="B3:D3"/>
    <mergeCell ref="G3:I3"/>
    <mergeCell ref="L3:N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33041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Screening results from SG data</vt:lpstr>
      <vt:lpstr>Post target-enrichment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Kerttu Majander</cp:lastModifiedBy>
  <cp:revision>94</cp:revision>
  <dcterms:created xsi:type="dcterms:W3CDTF">2023-04-27T15:09:40Z</dcterms:created>
  <dcterms:modified xsi:type="dcterms:W3CDTF">2023-11-02T09:05:08Z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