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hartsheets/sheet1.xml" ContentType="application/vnd.openxmlformats-officedocument.spreadsheetml.chart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Volumes/zolli/zolliMac/Documents/papers/Dmanisi/papers/D2700_synchrotron/paper/revised_3/resubmit_SI/"/>
    </mc:Choice>
  </mc:AlternateContent>
  <xr:revisionPtr revIDLastSave="0" documentId="13_ncr:1_{BC4AD028-E1A5-3841-8012-96AD1B8DAED9}" xr6:coauthVersionLast="36" xr6:coauthVersionMax="36" xr10:uidLastSave="{00000000-0000-0000-0000-000000000000}"/>
  <bookViews>
    <workbookView xWindow="500" yWindow="460" windowWidth="28300" windowHeight="17540" activeTab="1" xr2:uid="{00000000-000D-0000-FFFF-FFFF00000000}"/>
  </bookViews>
  <sheets>
    <sheet name="scaninng parameters" sheetId="15" r:id="rId1"/>
    <sheet name="data accession" sheetId="16" r:id="rId2"/>
    <sheet name="observer 1" sheetId="3" r:id="rId3"/>
    <sheet name="observer 2 " sheetId="14" r:id="rId4"/>
    <sheet name="combination" sheetId="9" r:id="rId5"/>
    <sheet name="synthesis" sheetId="6" r:id="rId6"/>
    <sheet name="complete graph" sheetId="10" r:id="rId7"/>
    <sheet name="complete graph prep" sheetId="7" r:id="rId8"/>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36" i="14" l="1"/>
  <c r="W36" i="14" s="1"/>
  <c r="Z36" i="14"/>
  <c r="T36" i="14" s="1"/>
  <c r="AA36" i="14"/>
  <c r="AB36" i="14"/>
  <c r="AC36" i="14"/>
  <c r="AD36" i="14"/>
  <c r="AE36" i="14"/>
  <c r="AF36" i="14"/>
  <c r="AG36" i="14"/>
  <c r="U37" i="14"/>
  <c r="Z37" i="14"/>
  <c r="AA37" i="14"/>
  <c r="AB37" i="14"/>
  <c r="AC37" i="14"/>
  <c r="AD37" i="14"/>
  <c r="AE37" i="14"/>
  <c r="AF37" i="14"/>
  <c r="AG37" i="14"/>
  <c r="U38" i="14"/>
  <c r="W38" i="14" s="1"/>
  <c r="Z38" i="14"/>
  <c r="T38" i="14" s="1"/>
  <c r="AA38" i="14"/>
  <c r="AB38" i="14"/>
  <c r="AC38" i="14"/>
  <c r="AD38" i="14"/>
  <c r="AE38" i="14"/>
  <c r="AF38" i="14"/>
  <c r="AG38" i="14"/>
  <c r="U39" i="14"/>
  <c r="W39" i="14" s="1"/>
  <c r="Z39" i="14"/>
  <c r="T39" i="14" s="1"/>
  <c r="AA39" i="14"/>
  <c r="AB39" i="14"/>
  <c r="AC39" i="14"/>
  <c r="AD39" i="14"/>
  <c r="AE39" i="14"/>
  <c r="AF39" i="14"/>
  <c r="AG39" i="14"/>
  <c r="U40" i="14"/>
  <c r="W40" i="14"/>
  <c r="Z40" i="14"/>
  <c r="T40" i="14" s="1"/>
  <c r="AA40" i="14"/>
  <c r="AB40" i="14"/>
  <c r="AC40" i="14"/>
  <c r="AD40" i="14"/>
  <c r="AE40" i="14"/>
  <c r="AF40" i="14"/>
  <c r="AG40" i="14"/>
  <c r="U41" i="14"/>
  <c r="Z41" i="14"/>
  <c r="AA41" i="14"/>
  <c r="AB41" i="14"/>
  <c r="AC41" i="14"/>
  <c r="AD41" i="14"/>
  <c r="AE41" i="14"/>
  <c r="AF41" i="14"/>
  <c r="AG41" i="14"/>
  <c r="U42" i="14"/>
  <c r="Z42" i="14"/>
  <c r="AA42" i="14"/>
  <c r="AB42" i="14"/>
  <c r="AC42" i="14"/>
  <c r="AD42" i="14"/>
  <c r="AE42" i="14"/>
  <c r="AF42" i="14"/>
  <c r="AG42" i="14"/>
  <c r="U43" i="14"/>
  <c r="Z43" i="14"/>
  <c r="AA43" i="14"/>
  <c r="AB43" i="14"/>
  <c r="AC43" i="14"/>
  <c r="AD43" i="14"/>
  <c r="AE43" i="14"/>
  <c r="AF43" i="14"/>
  <c r="AG43" i="14"/>
  <c r="U44" i="14"/>
  <c r="Z44" i="14"/>
  <c r="AA44" i="14"/>
  <c r="AB44" i="14"/>
  <c r="AC44" i="14"/>
  <c r="AD44" i="14"/>
  <c r="AE44" i="14"/>
  <c r="AF44" i="14"/>
  <c r="AG44" i="14"/>
  <c r="U45" i="14"/>
  <c r="W45" i="14" s="1"/>
  <c r="Z45" i="14"/>
  <c r="T45" i="14" s="1"/>
  <c r="AA45" i="14"/>
  <c r="AB45" i="14"/>
  <c r="AC45" i="14"/>
  <c r="AD45" i="14"/>
  <c r="AE45" i="14"/>
  <c r="AF45" i="14"/>
  <c r="AG45" i="14"/>
  <c r="U46" i="14"/>
  <c r="Z46" i="14"/>
  <c r="AA46" i="14"/>
  <c r="AB46" i="14"/>
  <c r="AC46" i="14"/>
  <c r="AD46" i="14"/>
  <c r="AE46" i="14"/>
  <c r="AF46" i="14"/>
  <c r="AG46" i="14"/>
  <c r="U47" i="14"/>
  <c r="Z47" i="14"/>
  <c r="AA47" i="14"/>
  <c r="AB47" i="14"/>
  <c r="AC47" i="14"/>
  <c r="AD47" i="14"/>
  <c r="AE47" i="14"/>
  <c r="AF47" i="14"/>
  <c r="AG47" i="14"/>
  <c r="U48" i="14"/>
  <c r="Z48" i="14"/>
  <c r="AA48" i="14"/>
  <c r="AB48" i="14"/>
  <c r="AC48" i="14"/>
  <c r="AD48" i="14"/>
  <c r="AE48" i="14"/>
  <c r="AF48" i="14"/>
  <c r="AG48" i="14"/>
  <c r="U49" i="14"/>
  <c r="W49" i="14"/>
  <c r="Z49" i="14"/>
  <c r="T49" i="14" s="1"/>
  <c r="AA49" i="14"/>
  <c r="AB49" i="14"/>
  <c r="AC49" i="14"/>
  <c r="AD49" i="14"/>
  <c r="AE49" i="14"/>
  <c r="AF49" i="14"/>
  <c r="AG49" i="14"/>
  <c r="U50" i="14"/>
  <c r="W50" i="14" s="1"/>
  <c r="Z50" i="14"/>
  <c r="T50" i="14" s="1"/>
  <c r="AA50" i="14"/>
  <c r="AB50" i="14"/>
  <c r="AC50" i="14"/>
  <c r="AD50" i="14"/>
  <c r="AE50" i="14"/>
  <c r="AF50" i="14"/>
  <c r="AG50" i="14"/>
  <c r="U51" i="14"/>
  <c r="Z51" i="14"/>
  <c r="AA51" i="14"/>
  <c r="AB51" i="14"/>
  <c r="AC51" i="14"/>
  <c r="AD51" i="14"/>
  <c r="AE51" i="14"/>
  <c r="AF51" i="14"/>
  <c r="AG51" i="14"/>
  <c r="U52" i="14"/>
  <c r="W52" i="14" s="1"/>
  <c r="Z52" i="14"/>
  <c r="T52" i="14" s="1"/>
  <c r="AA52" i="14"/>
  <c r="AB52" i="14"/>
  <c r="AC52" i="14"/>
  <c r="AD52" i="14"/>
  <c r="AE52" i="14"/>
  <c r="AF52" i="14"/>
  <c r="AG52" i="14"/>
  <c r="U53" i="14"/>
  <c r="W53" i="14"/>
  <c r="Z53" i="14"/>
  <c r="T53" i="14" s="1"/>
  <c r="AA53" i="14"/>
  <c r="AB53" i="14"/>
  <c r="AC53" i="14"/>
  <c r="AD53" i="14"/>
  <c r="AE53" i="14"/>
  <c r="AF53" i="14"/>
  <c r="AG53" i="14"/>
  <c r="U54" i="14"/>
  <c r="Z54" i="14"/>
  <c r="AA54" i="14"/>
  <c r="AB54" i="14"/>
  <c r="AC54" i="14"/>
  <c r="AD54" i="14"/>
  <c r="AE54" i="14"/>
  <c r="AF54" i="14"/>
  <c r="AG54" i="14"/>
  <c r="U55" i="14"/>
  <c r="W55" i="14"/>
  <c r="Z55" i="14"/>
  <c r="T55" i="14" s="1"/>
  <c r="AA55" i="14"/>
  <c r="AB55" i="14"/>
  <c r="AC55" i="14"/>
  <c r="AD55" i="14"/>
  <c r="AE55" i="14"/>
  <c r="AF55" i="14"/>
  <c r="AG55" i="14"/>
  <c r="U56" i="14"/>
  <c r="W56" i="14"/>
  <c r="Z56" i="14"/>
  <c r="T56" i="14" s="1"/>
  <c r="AA56" i="14"/>
  <c r="AB56" i="14"/>
  <c r="AC56" i="14"/>
  <c r="AD56" i="14"/>
  <c r="AE56" i="14"/>
  <c r="AF56" i="14"/>
  <c r="AG56" i="14"/>
  <c r="U57" i="14"/>
  <c r="W57" i="14"/>
  <c r="Z57" i="14"/>
  <c r="AA57" i="14"/>
  <c r="AB57" i="14"/>
  <c r="AC57" i="14"/>
  <c r="AD57" i="14"/>
  <c r="AE57" i="14"/>
  <c r="AF57" i="14"/>
  <c r="AG57" i="14"/>
  <c r="U58" i="14"/>
  <c r="W58" i="14" s="1"/>
  <c r="Z58" i="14"/>
  <c r="T58" i="14" s="1"/>
  <c r="AA58" i="14"/>
  <c r="AB58" i="14"/>
  <c r="AC58" i="14"/>
  <c r="AD58" i="14"/>
  <c r="AE58" i="14"/>
  <c r="AF58" i="14"/>
  <c r="AG58" i="14"/>
  <c r="T59" i="14"/>
  <c r="U59" i="14"/>
  <c r="W59" i="14" s="1"/>
  <c r="Z59" i="14"/>
  <c r="AA59" i="14"/>
  <c r="AB59" i="14"/>
  <c r="AC59" i="14"/>
  <c r="AD59" i="14"/>
  <c r="AE59" i="14"/>
  <c r="AF59" i="14"/>
  <c r="AG59" i="14"/>
  <c r="U60" i="14"/>
  <c r="W60" i="14" s="1"/>
  <c r="Z60" i="14"/>
  <c r="T60" i="14" s="1"/>
  <c r="AA60" i="14"/>
  <c r="AB60" i="14"/>
  <c r="AC60" i="14"/>
  <c r="AD60" i="14"/>
  <c r="AE60" i="14"/>
  <c r="AF60" i="14"/>
  <c r="AG60" i="14"/>
  <c r="U61" i="14"/>
  <c r="Z61" i="14"/>
  <c r="AA61" i="14"/>
  <c r="AB61" i="14"/>
  <c r="AC61" i="14"/>
  <c r="AD61" i="14"/>
  <c r="AE61" i="14"/>
  <c r="AF61" i="14"/>
  <c r="AG61" i="14"/>
  <c r="U62" i="14"/>
  <c r="Z62" i="14"/>
  <c r="AA62" i="14"/>
  <c r="AB62" i="14"/>
  <c r="AC62" i="14"/>
  <c r="AD62" i="14"/>
  <c r="AE62" i="14"/>
  <c r="AF62" i="14"/>
  <c r="AG62" i="14"/>
  <c r="U63" i="14"/>
  <c r="W63" i="14" s="1"/>
  <c r="Z63" i="14"/>
  <c r="T63" i="14" s="1"/>
  <c r="AA63" i="14"/>
  <c r="AB63" i="14"/>
  <c r="AC63" i="14"/>
  <c r="AD63" i="14"/>
  <c r="AE63" i="14"/>
  <c r="AF63" i="14"/>
  <c r="AG63" i="14"/>
  <c r="U64" i="14"/>
  <c r="W64" i="14"/>
  <c r="Z64" i="14"/>
  <c r="T64" i="14" s="1"/>
  <c r="AA64" i="14"/>
  <c r="AB64" i="14"/>
  <c r="AC64" i="14"/>
  <c r="AD64" i="14"/>
  <c r="AE64" i="14"/>
  <c r="AF64" i="14"/>
  <c r="AG64" i="14"/>
  <c r="U65" i="14"/>
  <c r="W65" i="14" s="1"/>
  <c r="Z65" i="14"/>
  <c r="T65" i="14" s="1"/>
  <c r="AA65" i="14"/>
  <c r="AB65" i="14"/>
  <c r="AC65" i="14"/>
  <c r="AD65" i="14"/>
  <c r="AE65" i="14"/>
  <c r="AF65" i="14"/>
  <c r="AG65" i="14"/>
  <c r="U66" i="14"/>
  <c r="W66" i="14"/>
  <c r="Z66" i="14"/>
  <c r="T66" i="14" s="1"/>
  <c r="AA66" i="14"/>
  <c r="AB66" i="14"/>
  <c r="AC66" i="14"/>
  <c r="AD66" i="14"/>
  <c r="AE66" i="14"/>
  <c r="AF66" i="14"/>
  <c r="AG66" i="14"/>
  <c r="U67" i="14"/>
  <c r="Z67" i="14"/>
  <c r="AA67" i="14"/>
  <c r="AB67" i="14"/>
  <c r="AC67" i="14"/>
  <c r="AD67" i="14"/>
  <c r="AE67" i="14"/>
  <c r="AF67" i="14"/>
  <c r="AG67" i="14"/>
  <c r="C80" i="14"/>
  <c r="D80" i="14" s="1"/>
  <c r="E80" i="14"/>
  <c r="F80" i="14"/>
  <c r="C81" i="14"/>
  <c r="D81" i="14"/>
  <c r="E81" i="14"/>
  <c r="F81" i="14" s="1"/>
  <c r="C82" i="14"/>
  <c r="D82" i="14" s="1"/>
  <c r="E82" i="14"/>
  <c r="F82" i="14"/>
  <c r="C83" i="14"/>
  <c r="D83" i="14" s="1"/>
  <c r="E83" i="14"/>
  <c r="F83" i="14"/>
  <c r="C84" i="14"/>
  <c r="D84" i="14" s="1"/>
  <c r="E84" i="14"/>
  <c r="F84" i="14" s="1"/>
  <c r="C85" i="14"/>
  <c r="D85" i="14" s="1"/>
  <c r="E85" i="14"/>
  <c r="F85" i="14" s="1"/>
  <c r="C86" i="14"/>
  <c r="D86" i="14" s="1"/>
  <c r="E86" i="14"/>
  <c r="F86" i="14" s="1"/>
  <c r="C87" i="14"/>
  <c r="D87" i="14" s="1"/>
  <c r="E87" i="14"/>
  <c r="F87" i="14" s="1"/>
  <c r="C88" i="14"/>
  <c r="D88" i="14" s="1"/>
  <c r="E88" i="14"/>
  <c r="F88" i="14" s="1"/>
  <c r="C89" i="14"/>
  <c r="D89" i="14"/>
  <c r="E89" i="14"/>
  <c r="F89" i="14" s="1"/>
  <c r="C90" i="14"/>
  <c r="D90" i="14" s="1"/>
  <c r="E90" i="14"/>
  <c r="F90" i="14" s="1"/>
  <c r="C91" i="14"/>
  <c r="D91" i="14" s="1"/>
  <c r="E91" i="14"/>
  <c r="F91" i="14" s="1"/>
  <c r="C92" i="14"/>
  <c r="D92" i="14" s="1"/>
  <c r="E92" i="14"/>
  <c r="F92" i="14" s="1"/>
  <c r="C93" i="14"/>
  <c r="D93" i="14" s="1"/>
  <c r="E93" i="14"/>
  <c r="F93" i="14" s="1"/>
  <c r="C94" i="14"/>
  <c r="D94" i="14" s="1"/>
  <c r="E94" i="14"/>
  <c r="F94" i="14" s="1"/>
  <c r="C95" i="14"/>
  <c r="D95" i="14" s="1"/>
  <c r="E95" i="14"/>
  <c r="F95" i="14" s="1"/>
  <c r="C96" i="14"/>
  <c r="D96" i="14"/>
  <c r="E96" i="14"/>
  <c r="F96" i="14"/>
  <c r="C97" i="14"/>
  <c r="D97" i="14"/>
  <c r="E97" i="14"/>
  <c r="F97" i="14" s="1"/>
  <c r="C98" i="14"/>
  <c r="D98" i="14" s="1"/>
  <c r="E98" i="14"/>
  <c r="F98" i="14" s="1"/>
  <c r="C99" i="14"/>
  <c r="D99" i="14" s="1"/>
  <c r="E99" i="14"/>
  <c r="F99" i="14"/>
  <c r="C100" i="14"/>
  <c r="D100" i="14" s="1"/>
  <c r="E100" i="14"/>
  <c r="F100" i="14" s="1"/>
  <c r="C101" i="14"/>
  <c r="D101" i="14"/>
  <c r="E101" i="14"/>
  <c r="F101" i="14" s="1"/>
  <c r="C102" i="14"/>
  <c r="D102" i="14" s="1"/>
  <c r="E102" i="14"/>
  <c r="F102" i="14"/>
  <c r="C103" i="14"/>
  <c r="D103" i="14" s="1"/>
  <c r="E103" i="14"/>
  <c r="F103" i="14"/>
  <c r="C104" i="14"/>
  <c r="D104" i="14"/>
  <c r="E104" i="14"/>
  <c r="F104" i="14" s="1"/>
  <c r="C105" i="14"/>
  <c r="D105" i="14"/>
  <c r="E105" i="14"/>
  <c r="F105" i="14" s="1"/>
  <c r="C106" i="14"/>
  <c r="D106" i="14" s="1"/>
  <c r="E106" i="14"/>
  <c r="F106" i="14" s="1"/>
  <c r="C107" i="14"/>
  <c r="D107" i="14" s="1"/>
  <c r="E107" i="14"/>
  <c r="F107" i="14"/>
  <c r="C108" i="14"/>
  <c r="D108" i="14" s="1"/>
  <c r="E108" i="14"/>
  <c r="F108" i="14" s="1"/>
  <c r="C109" i="14"/>
  <c r="D109" i="14"/>
  <c r="E109" i="14"/>
  <c r="F109" i="14" s="1"/>
  <c r="C110" i="14"/>
  <c r="D110" i="14" s="1"/>
  <c r="E110" i="14"/>
  <c r="F110" i="14"/>
  <c r="C111" i="14"/>
  <c r="D111" i="14" s="1"/>
  <c r="E111" i="14"/>
  <c r="F111" i="14" s="1"/>
  <c r="C112" i="14"/>
  <c r="D112" i="14"/>
  <c r="E112" i="14"/>
  <c r="F112" i="14" s="1"/>
  <c r="C113" i="14"/>
  <c r="D113" i="14"/>
  <c r="E113" i="14"/>
  <c r="F113" i="14" s="1"/>
  <c r="C114" i="14"/>
  <c r="D114" i="14"/>
  <c r="E114" i="14"/>
  <c r="F114" i="14" s="1"/>
  <c r="C115" i="14"/>
  <c r="D115" i="14" s="1"/>
  <c r="E115" i="14"/>
  <c r="F115" i="14"/>
  <c r="C116" i="14"/>
  <c r="D116" i="14" s="1"/>
  <c r="E116" i="14"/>
  <c r="F116" i="14"/>
  <c r="C117" i="14"/>
  <c r="D117" i="14" s="1"/>
  <c r="E117" i="14"/>
  <c r="F117" i="14" s="1"/>
  <c r="C118" i="14"/>
  <c r="D118" i="14" s="1"/>
  <c r="E118" i="14"/>
  <c r="F118" i="14" s="1"/>
  <c r="C119" i="14"/>
  <c r="D119" i="14" s="1"/>
  <c r="E119" i="14"/>
  <c r="F119" i="14" s="1"/>
  <c r="C120" i="14"/>
  <c r="D120" i="14" s="1"/>
  <c r="E120" i="14"/>
  <c r="F120" i="14" s="1"/>
  <c r="C121" i="14"/>
  <c r="D121" i="14"/>
  <c r="E121" i="14"/>
  <c r="F121" i="14" s="1"/>
  <c r="C122" i="14"/>
  <c r="D122" i="14" s="1"/>
  <c r="E122" i="14"/>
  <c r="F122" i="14" s="1"/>
  <c r="C123" i="14"/>
  <c r="D123" i="14" s="1"/>
  <c r="E123" i="14"/>
  <c r="F123" i="14" s="1"/>
  <c r="C124" i="14"/>
  <c r="D124" i="14" s="1"/>
  <c r="E124" i="14"/>
  <c r="F124" i="14" s="1"/>
  <c r="C125" i="14"/>
  <c r="D125" i="14"/>
  <c r="E125" i="14"/>
  <c r="F125" i="14" s="1"/>
  <c r="C126" i="14"/>
  <c r="D126" i="14" s="1"/>
  <c r="E126" i="14"/>
  <c r="F126" i="14" s="1"/>
  <c r="C127" i="14"/>
  <c r="D127" i="14" s="1"/>
  <c r="E127" i="14"/>
  <c r="F127" i="14" s="1"/>
  <c r="C128" i="14"/>
  <c r="D128" i="14"/>
  <c r="E128" i="14"/>
  <c r="F128" i="14"/>
  <c r="C129" i="14"/>
  <c r="D129" i="14"/>
  <c r="E129" i="14"/>
  <c r="F129" i="14" s="1"/>
  <c r="C130" i="14"/>
  <c r="D130" i="14" s="1"/>
  <c r="E130" i="14"/>
  <c r="F130" i="14" s="1"/>
  <c r="C131" i="14"/>
  <c r="D131" i="14" s="1"/>
  <c r="E131" i="14"/>
  <c r="F131" i="14" s="1"/>
  <c r="C132" i="14"/>
  <c r="D132" i="14"/>
  <c r="E132" i="14"/>
  <c r="F132" i="14" s="1"/>
  <c r="C133" i="14"/>
  <c r="D133" i="14"/>
  <c r="E133" i="14"/>
  <c r="F133" i="14" s="1"/>
  <c r="C134" i="14"/>
  <c r="D134" i="14" s="1"/>
  <c r="E134" i="14"/>
  <c r="F134" i="14"/>
  <c r="C135" i="14"/>
  <c r="D135" i="14" s="1"/>
  <c r="E135" i="14"/>
  <c r="F135" i="14"/>
  <c r="C136" i="14"/>
  <c r="D136" i="14" s="1"/>
  <c r="E136" i="14"/>
  <c r="F136" i="14" s="1"/>
  <c r="C137" i="14"/>
  <c r="D137" i="14" s="1"/>
  <c r="E137" i="14"/>
  <c r="F137" i="14" s="1"/>
  <c r="C138" i="14"/>
  <c r="D138" i="14" s="1"/>
  <c r="E138" i="14"/>
  <c r="F138" i="14" s="1"/>
  <c r="C139" i="14"/>
  <c r="D139" i="14" s="1"/>
  <c r="E139" i="14"/>
  <c r="F139" i="14" s="1"/>
  <c r="C140" i="14"/>
  <c r="D140" i="14"/>
  <c r="E140" i="14"/>
  <c r="F140" i="14" s="1"/>
  <c r="C141" i="14"/>
  <c r="D141" i="14"/>
  <c r="E141" i="14"/>
  <c r="F141" i="14" s="1"/>
  <c r="C142" i="14"/>
  <c r="D142" i="14" s="1"/>
  <c r="E142" i="14"/>
  <c r="F142" i="14"/>
  <c r="C143" i="14"/>
  <c r="D143" i="14" s="1"/>
  <c r="E143" i="14"/>
  <c r="F143" i="14" s="1"/>
  <c r="C144" i="14"/>
  <c r="D144" i="14"/>
  <c r="E144" i="14"/>
  <c r="F144" i="14"/>
  <c r="C145" i="14"/>
  <c r="D145" i="14"/>
  <c r="E145" i="14"/>
  <c r="F145" i="14" s="1"/>
  <c r="C146" i="14"/>
  <c r="D146" i="14"/>
  <c r="E146" i="14"/>
  <c r="F146" i="14" s="1"/>
  <c r="C147" i="14"/>
  <c r="D147" i="14" s="1"/>
  <c r="E147" i="14"/>
  <c r="F147" i="14" s="1"/>
  <c r="C148" i="14"/>
  <c r="D148" i="14"/>
  <c r="E148" i="14"/>
  <c r="F148" i="14" s="1"/>
  <c r="C149" i="14"/>
  <c r="D149" i="14" s="1"/>
  <c r="E149" i="14"/>
  <c r="F149" i="14" s="1"/>
  <c r="C150" i="14"/>
  <c r="D150" i="14" s="1"/>
  <c r="E150" i="14"/>
  <c r="F150" i="14" s="1"/>
  <c r="C151" i="14"/>
  <c r="D151" i="14" s="1"/>
  <c r="E151" i="14"/>
  <c r="F151" i="14"/>
  <c r="C152" i="14"/>
  <c r="D152" i="14" s="1"/>
  <c r="E152" i="14"/>
  <c r="F152" i="14" s="1"/>
  <c r="C153" i="14"/>
  <c r="D153" i="14"/>
  <c r="E153" i="14"/>
  <c r="F153" i="14" s="1"/>
  <c r="C154" i="14"/>
  <c r="D154" i="14" s="1"/>
  <c r="E154" i="14"/>
  <c r="F154" i="14" s="1"/>
  <c r="C155" i="14"/>
  <c r="D155" i="14" s="1"/>
  <c r="E155" i="14"/>
  <c r="F155" i="14" s="1"/>
  <c r="C156" i="14"/>
  <c r="D156" i="14"/>
  <c r="E156" i="14"/>
  <c r="F156" i="14" s="1"/>
  <c r="C157" i="14"/>
  <c r="D157" i="14" s="1"/>
  <c r="E157" i="14"/>
  <c r="F157" i="14" s="1"/>
  <c r="C158" i="14"/>
  <c r="D158" i="14" s="1"/>
  <c r="E158" i="14"/>
  <c r="F158" i="14"/>
  <c r="C159" i="14"/>
  <c r="D159" i="14" s="1"/>
  <c r="E159" i="14"/>
  <c r="F159" i="14" s="1"/>
  <c r="C160" i="14"/>
  <c r="D160" i="14"/>
  <c r="E160" i="14"/>
  <c r="F160" i="14" s="1"/>
  <c r="C161" i="14"/>
  <c r="D161" i="14"/>
  <c r="E161" i="14"/>
  <c r="F161" i="14" s="1"/>
  <c r="C162" i="14"/>
  <c r="D162" i="14" s="1"/>
  <c r="E162" i="14"/>
  <c r="F162" i="14"/>
  <c r="C163" i="14"/>
  <c r="D163" i="14" s="1"/>
  <c r="E163" i="14"/>
  <c r="F163" i="14" s="1"/>
  <c r="C164" i="14"/>
  <c r="D164" i="14"/>
  <c r="E164" i="14"/>
  <c r="F164" i="14"/>
  <c r="C165" i="14"/>
  <c r="D165" i="14"/>
  <c r="E165" i="14"/>
  <c r="F165" i="14" s="1"/>
  <c r="C166" i="14"/>
  <c r="D166" i="14" s="1"/>
  <c r="E166" i="14"/>
  <c r="F166" i="14"/>
  <c r="C167" i="14"/>
  <c r="D167" i="14" s="1"/>
  <c r="E167" i="14"/>
  <c r="F167" i="14"/>
  <c r="C168" i="14"/>
  <c r="D168" i="14"/>
  <c r="E168" i="14"/>
  <c r="F168" i="14"/>
  <c r="C169" i="14"/>
  <c r="D169" i="14"/>
  <c r="E169" i="14"/>
  <c r="F169" i="14" s="1"/>
  <c r="C170" i="14"/>
  <c r="D170" i="14" s="1"/>
  <c r="E170" i="14"/>
  <c r="F170" i="14" s="1"/>
  <c r="C171" i="14"/>
  <c r="D171" i="14" s="1"/>
  <c r="E171" i="14"/>
  <c r="F171" i="14"/>
  <c r="C172" i="14"/>
  <c r="D172" i="14" s="1"/>
  <c r="E172" i="14"/>
  <c r="F172" i="14"/>
  <c r="C173" i="14"/>
  <c r="D173" i="14" s="1"/>
  <c r="E173" i="14"/>
  <c r="F173" i="14" s="1"/>
  <c r="C174" i="14"/>
  <c r="D174" i="14" s="1"/>
  <c r="E174" i="14"/>
  <c r="F174" i="14"/>
  <c r="C175" i="14"/>
  <c r="D175" i="14"/>
  <c r="E175" i="14"/>
  <c r="F175" i="14"/>
  <c r="C176" i="14"/>
  <c r="D176" i="14"/>
  <c r="E176" i="14"/>
  <c r="F176" i="14" s="1"/>
  <c r="C177" i="14"/>
  <c r="D177" i="14"/>
  <c r="E177" i="14"/>
  <c r="F177" i="14" s="1"/>
  <c r="C178" i="14"/>
  <c r="D178" i="14"/>
  <c r="E178" i="14"/>
  <c r="F178" i="14"/>
  <c r="C179" i="14"/>
  <c r="D179" i="14" s="1"/>
  <c r="E179" i="14"/>
  <c r="F179" i="14"/>
  <c r="C180" i="14"/>
  <c r="D180" i="14"/>
  <c r="E180" i="14"/>
  <c r="F180" i="14"/>
  <c r="C181" i="14"/>
  <c r="D181" i="14" s="1"/>
  <c r="E181" i="14"/>
  <c r="F181" i="14" s="1"/>
  <c r="C182" i="14"/>
  <c r="D182" i="14" s="1"/>
  <c r="E182" i="14"/>
  <c r="F182" i="14" s="1"/>
  <c r="C183" i="14"/>
  <c r="D183" i="14" s="1"/>
  <c r="E183" i="14"/>
  <c r="F183" i="14"/>
  <c r="C184" i="14"/>
  <c r="D184" i="14" s="1"/>
  <c r="E184" i="14"/>
  <c r="F184" i="14"/>
  <c r="C185" i="14"/>
  <c r="D185" i="14" s="1"/>
  <c r="E185" i="14"/>
  <c r="F185" i="14" s="1"/>
  <c r="C186" i="14"/>
  <c r="D186" i="14" s="1"/>
  <c r="E186" i="14"/>
  <c r="F186" i="14" s="1"/>
  <c r="C187" i="14"/>
  <c r="D187" i="14" s="1"/>
  <c r="E187" i="14"/>
  <c r="F187" i="14"/>
  <c r="C188" i="14"/>
  <c r="D188" i="14"/>
  <c r="E188" i="14"/>
  <c r="F188" i="14"/>
  <c r="C189" i="14"/>
  <c r="D189" i="14" s="1"/>
  <c r="E189" i="14"/>
  <c r="F189" i="14" s="1"/>
  <c r="C190" i="14"/>
  <c r="D190" i="14" s="1"/>
  <c r="E190" i="14"/>
  <c r="F190" i="14" s="1"/>
  <c r="C191" i="14"/>
  <c r="D191" i="14"/>
  <c r="E191" i="14"/>
  <c r="F191" i="14" s="1"/>
  <c r="C192" i="14"/>
  <c r="D192" i="14"/>
  <c r="E192" i="14"/>
  <c r="F192" i="14"/>
  <c r="C193" i="14"/>
  <c r="D193" i="14"/>
  <c r="E193" i="14"/>
  <c r="F193" i="14" s="1"/>
  <c r="C194" i="14"/>
  <c r="D194" i="14" s="1"/>
  <c r="E194" i="14"/>
  <c r="F194" i="14" s="1"/>
  <c r="C195" i="14"/>
  <c r="D195" i="14" s="1"/>
  <c r="E195" i="14"/>
  <c r="F195" i="14" s="1"/>
  <c r="C196" i="14"/>
  <c r="D196" i="14"/>
  <c r="E196" i="14"/>
  <c r="F196" i="14" s="1"/>
  <c r="C197" i="14"/>
  <c r="D197" i="14"/>
  <c r="E197" i="14"/>
  <c r="F197" i="14" s="1"/>
  <c r="C198" i="14"/>
  <c r="D198" i="14" s="1"/>
  <c r="E198" i="14"/>
  <c r="F198" i="14"/>
  <c r="C199" i="14"/>
  <c r="D199" i="14" s="1"/>
  <c r="E199" i="14"/>
  <c r="F199" i="14"/>
  <c r="C200" i="14"/>
  <c r="D200" i="14" s="1"/>
  <c r="E200" i="14"/>
  <c r="F200" i="14" s="1"/>
  <c r="C201" i="14"/>
  <c r="D201" i="14"/>
  <c r="E201" i="14"/>
  <c r="F201" i="14" s="1"/>
  <c r="C202" i="14"/>
  <c r="D202" i="14" s="1"/>
  <c r="E202" i="14"/>
  <c r="F202" i="14" s="1"/>
  <c r="C203" i="14"/>
  <c r="D203" i="14" s="1"/>
  <c r="E203" i="14"/>
  <c r="F203" i="14"/>
  <c r="C204" i="14"/>
  <c r="D204" i="14"/>
  <c r="E204" i="14"/>
  <c r="F204" i="14"/>
  <c r="C205" i="14"/>
  <c r="D205" i="14" s="1"/>
  <c r="E205" i="14"/>
  <c r="F205" i="14" s="1"/>
  <c r="C206" i="14"/>
  <c r="D206" i="14" s="1"/>
  <c r="E206" i="14"/>
  <c r="F206" i="14" s="1"/>
  <c r="C207" i="14"/>
  <c r="D207" i="14" s="1"/>
  <c r="E207" i="14"/>
  <c r="F207" i="14"/>
  <c r="C208" i="14"/>
  <c r="D208" i="14"/>
  <c r="E208" i="14"/>
  <c r="F208" i="14"/>
  <c r="C209" i="14"/>
  <c r="D209" i="14"/>
  <c r="E209" i="14"/>
  <c r="F209" i="14" s="1"/>
  <c r="C210" i="14"/>
  <c r="D210" i="14" s="1"/>
  <c r="E210" i="14"/>
  <c r="F210" i="14"/>
  <c r="C211" i="14"/>
  <c r="D211" i="14" s="1"/>
  <c r="E211" i="14"/>
  <c r="F211" i="14"/>
  <c r="C212" i="14"/>
  <c r="D212" i="14" s="1"/>
  <c r="E212" i="14"/>
  <c r="F212" i="14" s="1"/>
  <c r="C213" i="14"/>
  <c r="D213" i="14" s="1"/>
  <c r="E213" i="14"/>
  <c r="F213" i="14" s="1"/>
  <c r="C214" i="14"/>
  <c r="D214" i="14" s="1"/>
  <c r="E214" i="14"/>
  <c r="F214" i="14" s="1"/>
  <c r="C215" i="14"/>
  <c r="D215" i="14"/>
  <c r="E215" i="14"/>
  <c r="F215" i="14"/>
  <c r="C216" i="14"/>
  <c r="D216" i="14"/>
  <c r="E216" i="14"/>
  <c r="F216" i="14"/>
  <c r="C217" i="14"/>
  <c r="D217" i="14" s="1"/>
  <c r="E217" i="14"/>
  <c r="F217" i="14" s="1"/>
  <c r="C218" i="14"/>
  <c r="D218" i="14"/>
  <c r="E218" i="14"/>
  <c r="F218" i="14"/>
  <c r="C219" i="14"/>
  <c r="D219" i="14" s="1"/>
  <c r="E219" i="14"/>
  <c r="F219" i="14"/>
  <c r="C220" i="14"/>
  <c r="D220" i="14"/>
  <c r="E220" i="14"/>
  <c r="F220" i="14"/>
  <c r="C221" i="14"/>
  <c r="D221" i="14"/>
  <c r="E221" i="14"/>
  <c r="F221" i="14" s="1"/>
  <c r="C222" i="14"/>
  <c r="D222" i="14" s="1"/>
  <c r="E222" i="14"/>
  <c r="F222" i="14"/>
  <c r="C223" i="14"/>
  <c r="D223" i="14" s="1"/>
  <c r="E223" i="14"/>
  <c r="F223" i="14"/>
  <c r="C224" i="14"/>
  <c r="D224" i="14" s="1"/>
  <c r="E224" i="14"/>
  <c r="F224" i="14" s="1"/>
  <c r="C225" i="14"/>
  <c r="D225" i="14"/>
  <c r="E225" i="14"/>
  <c r="F225" i="14" s="1"/>
  <c r="C226" i="14"/>
  <c r="D226" i="14"/>
  <c r="E226" i="14"/>
  <c r="F226" i="14"/>
  <c r="C227" i="14"/>
  <c r="D227" i="14" s="1"/>
  <c r="E227" i="14"/>
  <c r="F227" i="14"/>
  <c r="C228" i="14"/>
  <c r="D228" i="14" s="1"/>
  <c r="E228" i="14"/>
  <c r="F228" i="14"/>
  <c r="C229" i="14"/>
  <c r="D229" i="14"/>
  <c r="E229" i="14"/>
  <c r="F229" i="14" s="1"/>
  <c r="C230" i="14"/>
  <c r="D230" i="14" s="1"/>
  <c r="E230" i="14"/>
  <c r="F230" i="14"/>
  <c r="C231" i="14"/>
  <c r="D231" i="14"/>
  <c r="E231" i="14"/>
  <c r="F231" i="14" s="1"/>
  <c r="C232" i="14"/>
  <c r="D232" i="14"/>
  <c r="E232" i="14"/>
  <c r="F232" i="14" s="1"/>
  <c r="C233" i="14"/>
  <c r="D233" i="14"/>
  <c r="E233" i="14"/>
  <c r="F233" i="14" s="1"/>
  <c r="C234" i="14"/>
  <c r="D234" i="14" s="1"/>
  <c r="E234" i="14"/>
  <c r="F234" i="14" s="1"/>
  <c r="C235" i="14"/>
  <c r="D235" i="14" s="1"/>
  <c r="E235" i="14"/>
  <c r="F235" i="14" s="1"/>
  <c r="C236" i="14"/>
  <c r="D236" i="14"/>
  <c r="E236" i="14"/>
  <c r="F236" i="14" s="1"/>
  <c r="C237" i="14"/>
  <c r="D237" i="14" s="1"/>
  <c r="E237" i="14"/>
  <c r="F237" i="14" s="1"/>
  <c r="C238" i="14"/>
  <c r="D238" i="14" s="1"/>
  <c r="E238" i="14"/>
  <c r="F238" i="14"/>
  <c r="C239" i="14"/>
  <c r="D239" i="14"/>
  <c r="E239" i="14"/>
  <c r="F239" i="14"/>
  <c r="C240" i="14"/>
  <c r="D240" i="14"/>
  <c r="E240" i="14"/>
  <c r="F240" i="14" s="1"/>
  <c r="C241" i="14"/>
  <c r="D241" i="14"/>
  <c r="E241" i="14"/>
  <c r="F241" i="14" s="1"/>
  <c r="C242" i="14"/>
  <c r="D242" i="14"/>
  <c r="E242" i="14"/>
  <c r="F242" i="14" s="1"/>
  <c r="C243" i="14"/>
  <c r="D243" i="14" s="1"/>
  <c r="E243" i="14"/>
  <c r="F243" i="14"/>
  <c r="C244" i="14"/>
  <c r="D244" i="14" s="1"/>
  <c r="E244" i="14"/>
  <c r="F244" i="14" s="1"/>
  <c r="C245" i="14"/>
  <c r="D245" i="14"/>
  <c r="E245" i="14"/>
  <c r="F245" i="14" s="1"/>
  <c r="C246" i="14"/>
  <c r="D246" i="14" s="1"/>
  <c r="E246" i="14"/>
  <c r="F246" i="14"/>
  <c r="C247" i="14"/>
  <c r="D247" i="14"/>
  <c r="E247" i="14"/>
  <c r="F247" i="14" s="1"/>
  <c r="C248" i="14"/>
  <c r="D248" i="14"/>
  <c r="E248" i="14"/>
  <c r="F248" i="14" s="1"/>
  <c r="C249" i="14"/>
  <c r="D249" i="14"/>
  <c r="E249" i="14"/>
  <c r="F249" i="14" s="1"/>
  <c r="C250" i="14"/>
  <c r="D250" i="14"/>
  <c r="E250" i="14"/>
  <c r="F250" i="14"/>
  <c r="C251" i="14"/>
  <c r="D251" i="14" s="1"/>
  <c r="E251" i="14"/>
  <c r="F251" i="14" s="1"/>
  <c r="C252" i="14"/>
  <c r="D252" i="14"/>
  <c r="E252" i="14"/>
  <c r="F252" i="14" s="1"/>
  <c r="C253" i="14"/>
  <c r="D253" i="14"/>
  <c r="E253" i="14"/>
  <c r="F253" i="14" s="1"/>
  <c r="C254" i="14"/>
  <c r="D254" i="14" s="1"/>
  <c r="E254" i="14"/>
  <c r="F254" i="14"/>
  <c r="C255" i="14"/>
  <c r="D255" i="14" s="1"/>
  <c r="E255" i="14"/>
  <c r="F255" i="14" s="1"/>
  <c r="C256" i="14"/>
  <c r="D256" i="14"/>
  <c r="E256" i="14"/>
  <c r="F256" i="14" s="1"/>
  <c r="C257" i="14"/>
  <c r="D257" i="14"/>
  <c r="E257" i="14"/>
  <c r="F257" i="14" s="1"/>
  <c r="C258" i="14"/>
  <c r="D258" i="14"/>
  <c r="E258" i="14"/>
  <c r="F258" i="14"/>
  <c r="C259" i="14"/>
  <c r="D259" i="14" s="1"/>
  <c r="E259" i="14"/>
  <c r="F259" i="14"/>
  <c r="C260" i="14"/>
  <c r="D260" i="14" s="1"/>
  <c r="E260" i="14"/>
  <c r="F260" i="14" s="1"/>
  <c r="C261" i="14"/>
  <c r="D261" i="14"/>
  <c r="E261" i="14"/>
  <c r="F261" i="14" s="1"/>
  <c r="C262" i="14"/>
  <c r="D262" i="14" s="1"/>
  <c r="E262" i="14"/>
  <c r="F262" i="14"/>
  <c r="C263" i="14"/>
  <c r="D263" i="14" s="1"/>
  <c r="E263" i="14"/>
  <c r="F263" i="14"/>
  <c r="C264" i="14"/>
  <c r="D264" i="14" s="1"/>
  <c r="E264" i="14"/>
  <c r="F264" i="14" s="1"/>
  <c r="C265" i="14"/>
  <c r="D265" i="14"/>
  <c r="E265" i="14"/>
  <c r="F265" i="14" s="1"/>
  <c r="C266" i="14"/>
  <c r="D266" i="14"/>
  <c r="E266" i="14"/>
  <c r="F266" i="14"/>
  <c r="C267" i="14"/>
  <c r="D267" i="14" s="1"/>
  <c r="E267" i="14"/>
  <c r="F267" i="14" s="1"/>
  <c r="C268" i="14"/>
  <c r="D268" i="14" s="1"/>
  <c r="E268" i="14"/>
  <c r="F268" i="14"/>
  <c r="C269" i="14"/>
  <c r="D269" i="14"/>
  <c r="E269" i="14"/>
  <c r="F269" i="14" s="1"/>
  <c r="C270" i="14"/>
  <c r="D270" i="14" s="1"/>
  <c r="E270" i="14"/>
  <c r="F270" i="14"/>
  <c r="C271" i="14"/>
  <c r="D271" i="14"/>
  <c r="E271" i="14"/>
  <c r="F271" i="14"/>
  <c r="C272" i="14"/>
  <c r="D272" i="14" s="1"/>
  <c r="E272" i="14"/>
  <c r="F272" i="14" s="1"/>
  <c r="C273" i="14"/>
  <c r="D273" i="14"/>
  <c r="E273" i="14"/>
  <c r="F273" i="14" s="1"/>
  <c r="C274" i="14"/>
  <c r="D274" i="14" s="1"/>
  <c r="E274" i="14"/>
  <c r="F274" i="14"/>
  <c r="C275" i="14"/>
  <c r="D275" i="14" s="1"/>
  <c r="E275" i="14"/>
  <c r="F275" i="14"/>
  <c r="C276" i="14"/>
  <c r="D276" i="14" s="1"/>
  <c r="E276" i="14"/>
  <c r="F276" i="14" s="1"/>
  <c r="C277" i="14"/>
  <c r="D277" i="14"/>
  <c r="E277" i="14"/>
  <c r="F277" i="14" s="1"/>
  <c r="C278" i="14"/>
  <c r="D278" i="14" s="1"/>
  <c r="E278" i="14"/>
  <c r="F278" i="14" s="1"/>
  <c r="C279" i="14"/>
  <c r="D279" i="14"/>
  <c r="E279" i="14"/>
  <c r="F279" i="14" s="1"/>
  <c r="C280" i="14"/>
  <c r="D280" i="14" s="1"/>
  <c r="E280" i="14"/>
  <c r="F280" i="14" s="1"/>
  <c r="C281" i="14"/>
  <c r="D281" i="14" s="1"/>
  <c r="E281" i="14"/>
  <c r="F281" i="14" s="1"/>
  <c r="C282" i="14"/>
  <c r="D282" i="14"/>
  <c r="E282" i="14"/>
  <c r="F282" i="14"/>
  <c r="C283" i="14"/>
  <c r="D283" i="14" s="1"/>
  <c r="E283" i="14"/>
  <c r="F283" i="14" s="1"/>
  <c r="C284" i="14"/>
  <c r="D284" i="14" s="1"/>
  <c r="E284" i="14"/>
  <c r="F284" i="14" s="1"/>
  <c r="C285" i="14"/>
  <c r="D285" i="14"/>
  <c r="E285" i="14"/>
  <c r="F285" i="14" s="1"/>
  <c r="C286" i="14"/>
  <c r="D286" i="14" s="1"/>
  <c r="E286" i="14"/>
  <c r="F286" i="14"/>
  <c r="C287" i="14"/>
  <c r="D287" i="14"/>
  <c r="E287" i="14"/>
  <c r="F287" i="14" s="1"/>
  <c r="C288" i="14"/>
  <c r="D288" i="14"/>
  <c r="E288" i="14"/>
  <c r="F288" i="14" s="1"/>
  <c r="C289" i="14"/>
  <c r="D289" i="14"/>
  <c r="E289" i="14"/>
  <c r="F289" i="14" s="1"/>
  <c r="C290" i="14"/>
  <c r="D290" i="14" s="1"/>
  <c r="E290" i="14"/>
  <c r="F290" i="14"/>
  <c r="C291" i="14"/>
  <c r="D291" i="14" s="1"/>
  <c r="E291" i="14"/>
  <c r="F291" i="14"/>
  <c r="C292" i="14"/>
  <c r="D292" i="14" s="1"/>
  <c r="E292" i="14"/>
  <c r="F292" i="14" s="1"/>
  <c r="C293" i="14"/>
  <c r="D293" i="14"/>
  <c r="E293" i="14"/>
  <c r="F293" i="14" s="1"/>
  <c r="C294" i="14"/>
  <c r="D294" i="14" s="1"/>
  <c r="E294" i="14"/>
  <c r="F294" i="14"/>
  <c r="C295" i="14"/>
  <c r="D295" i="14"/>
  <c r="E295" i="14"/>
  <c r="F295" i="14"/>
  <c r="C296" i="14"/>
  <c r="D296" i="14"/>
  <c r="E296" i="14"/>
  <c r="F296" i="14" s="1"/>
  <c r="C297" i="14"/>
  <c r="D297" i="14"/>
  <c r="E297" i="14"/>
  <c r="F297" i="14" s="1"/>
  <c r="C298" i="14"/>
  <c r="D298" i="14" s="1"/>
  <c r="E298" i="14"/>
  <c r="F298" i="14" s="1"/>
  <c r="C299" i="14"/>
  <c r="D299" i="14" s="1"/>
  <c r="E299" i="14"/>
  <c r="F299" i="14" s="1"/>
  <c r="C300" i="14"/>
  <c r="D300" i="14"/>
  <c r="E300" i="14"/>
  <c r="F300" i="14" s="1"/>
  <c r="C301" i="14"/>
  <c r="D301" i="14"/>
  <c r="E301" i="14"/>
  <c r="F301" i="14" s="1"/>
  <c r="C302" i="14"/>
  <c r="D302" i="14" s="1"/>
  <c r="E302" i="14"/>
  <c r="F302" i="14"/>
  <c r="C303" i="14"/>
  <c r="D303" i="14"/>
  <c r="E303" i="14"/>
  <c r="F303" i="14"/>
  <c r="C304" i="14"/>
  <c r="D304" i="14"/>
  <c r="E304" i="14"/>
  <c r="F304" i="14" s="1"/>
  <c r="C305" i="14"/>
  <c r="D305" i="14"/>
  <c r="E305" i="14"/>
  <c r="F305" i="14" s="1"/>
  <c r="C306" i="14"/>
  <c r="D306" i="14"/>
  <c r="E306" i="14"/>
  <c r="F306" i="14" s="1"/>
  <c r="C307" i="14"/>
  <c r="D307" i="14" s="1"/>
  <c r="E307" i="14"/>
  <c r="F307" i="14"/>
  <c r="C308" i="14"/>
  <c r="D308" i="14"/>
  <c r="E308" i="14"/>
  <c r="F308" i="14" s="1"/>
  <c r="C309" i="14"/>
  <c r="D309" i="14"/>
  <c r="E309" i="14"/>
  <c r="F309" i="14" s="1"/>
  <c r="C310" i="14"/>
  <c r="D310" i="14" s="1"/>
  <c r="E310" i="14"/>
  <c r="F310" i="14" s="1"/>
  <c r="C311" i="14"/>
  <c r="D311" i="14"/>
  <c r="E311" i="14"/>
  <c r="F311" i="14"/>
  <c r="C312" i="14"/>
  <c r="D312" i="14"/>
  <c r="E312" i="14"/>
  <c r="F312" i="14" s="1"/>
  <c r="C313" i="14"/>
  <c r="D313" i="14"/>
  <c r="E313" i="14"/>
  <c r="F313" i="14" s="1"/>
  <c r="C314" i="14"/>
  <c r="D314" i="14"/>
  <c r="E314" i="14"/>
  <c r="F314" i="14" s="1"/>
  <c r="C315" i="14"/>
  <c r="D315" i="14" s="1"/>
  <c r="E315" i="14"/>
  <c r="F315" i="14"/>
  <c r="C316" i="14"/>
  <c r="D316" i="14"/>
  <c r="E316" i="14"/>
  <c r="F316" i="14"/>
  <c r="C317" i="14"/>
  <c r="D317" i="14" s="1"/>
  <c r="E317" i="14"/>
  <c r="F317" i="14"/>
  <c r="C318" i="14"/>
  <c r="D318" i="14" s="1"/>
  <c r="E318" i="14"/>
  <c r="F318" i="14"/>
  <c r="C319" i="14"/>
  <c r="D319" i="14"/>
  <c r="E319" i="14"/>
  <c r="F319" i="14"/>
  <c r="C320" i="14"/>
  <c r="D320" i="14" s="1"/>
  <c r="E320" i="14"/>
  <c r="F320" i="14" s="1"/>
  <c r="C321" i="14"/>
  <c r="D321" i="14"/>
  <c r="E321" i="14"/>
  <c r="F321" i="14" s="1"/>
  <c r="C322" i="14"/>
  <c r="D322" i="14" s="1"/>
  <c r="E322" i="14"/>
  <c r="F322" i="14"/>
  <c r="C323" i="14"/>
  <c r="D323" i="14" s="1"/>
  <c r="E323" i="14"/>
  <c r="F323" i="14"/>
  <c r="C324" i="14"/>
  <c r="D324" i="14" s="1"/>
  <c r="E324" i="14"/>
  <c r="F324" i="14"/>
  <c r="C325" i="14"/>
  <c r="D325" i="14"/>
  <c r="E325" i="14"/>
  <c r="F325" i="14"/>
  <c r="C326" i="14"/>
  <c r="D326" i="14" s="1"/>
  <c r="E326" i="14"/>
  <c r="F326" i="14"/>
  <c r="C327" i="14"/>
  <c r="D327" i="14"/>
  <c r="E327" i="14"/>
  <c r="F327" i="14"/>
  <c r="C328" i="14"/>
  <c r="D328" i="14"/>
  <c r="E328" i="14"/>
  <c r="F328" i="14" s="1"/>
  <c r="C329" i="14"/>
  <c r="D329" i="14"/>
  <c r="E329" i="14"/>
  <c r="F329" i="14" s="1"/>
  <c r="C330" i="14"/>
  <c r="D330" i="14" s="1"/>
  <c r="E330" i="14"/>
  <c r="F330" i="14"/>
  <c r="C331" i="14"/>
  <c r="D331" i="14" s="1"/>
  <c r="E331" i="14"/>
  <c r="F331" i="14"/>
  <c r="C332" i="14"/>
  <c r="D332" i="14" s="1"/>
  <c r="E332" i="14"/>
  <c r="F332" i="14"/>
  <c r="C333" i="14"/>
  <c r="D333" i="14" s="1"/>
  <c r="E333" i="14"/>
  <c r="F333" i="14"/>
  <c r="C334" i="14"/>
  <c r="D334" i="14" s="1"/>
  <c r="E334" i="14"/>
  <c r="F334" i="14"/>
  <c r="C335" i="14"/>
  <c r="D335" i="14"/>
  <c r="E335" i="14"/>
  <c r="F335" i="14" s="1"/>
  <c r="T46" i="14" l="1"/>
  <c r="W46" i="14" s="1"/>
  <c r="T67" i="14"/>
  <c r="W67" i="14" s="1"/>
  <c r="T37" i="14"/>
  <c r="W37" i="14" s="1"/>
  <c r="T43" i="14"/>
  <c r="T47" i="14"/>
  <c r="W47" i="14" s="1"/>
  <c r="T51" i="14"/>
  <c r="W51" i="14" s="1"/>
  <c r="T48" i="14"/>
  <c r="W48" i="14" s="1"/>
  <c r="T44" i="14"/>
  <c r="W44" i="14" s="1"/>
  <c r="T62" i="14"/>
  <c r="W62" i="14" s="1"/>
  <c r="T61" i="14"/>
  <c r="W61" i="14" s="1"/>
  <c r="T54" i="14"/>
  <c r="W54" i="14" s="1"/>
  <c r="T42" i="14"/>
  <c r="W42" i="14" s="1"/>
  <c r="T41" i="14"/>
  <c r="W41" i="14" s="1"/>
  <c r="W43" i="14"/>
  <c r="T57" i="14"/>
  <c r="AT10" i="9"/>
  <c r="AK63" i="9"/>
  <c r="AL63" i="9"/>
  <c r="AM63" i="9"/>
  <c r="AN63" i="9"/>
  <c r="T68" i="14" l="1"/>
  <c r="Z68" i="14"/>
  <c r="L70" i="14" s="1"/>
  <c r="BA161" i="9"/>
  <c r="AY161" i="9" s="1"/>
  <c r="AZ161" i="9"/>
  <c r="BA160" i="9"/>
  <c r="AY160" i="9" s="1"/>
  <c r="AZ160" i="9"/>
  <c r="BA159" i="9"/>
  <c r="AY159" i="9" s="1"/>
  <c r="AZ159" i="9"/>
  <c r="BA158" i="9"/>
  <c r="AY158" i="9" s="1"/>
  <c r="AZ158" i="9"/>
  <c r="BA157" i="9"/>
  <c r="AY157" i="9" s="1"/>
  <c r="AZ157" i="9"/>
  <c r="BA156" i="9"/>
  <c r="AY156" i="9" s="1"/>
  <c r="AZ156" i="9"/>
  <c r="BA155" i="9"/>
  <c r="AY155" i="9" s="1"/>
  <c r="AZ155" i="9"/>
  <c r="BA154" i="9"/>
  <c r="AY154" i="9" s="1"/>
  <c r="AZ154" i="9"/>
  <c r="BA153" i="9"/>
  <c r="AY153" i="9" s="1"/>
  <c r="AZ153" i="9"/>
  <c r="BA152" i="9"/>
  <c r="AY152" i="9" s="1"/>
  <c r="AZ152" i="9"/>
  <c r="BA151" i="9"/>
  <c r="AY151" i="9" s="1"/>
  <c r="AZ151" i="9"/>
  <c r="BA150" i="9"/>
  <c r="AZ150" i="9"/>
  <c r="BA149" i="9"/>
  <c r="AY149" i="9" s="1"/>
  <c r="AZ149" i="9"/>
  <c r="BA148" i="9"/>
  <c r="AY148" i="9" s="1"/>
  <c r="AZ148" i="9"/>
  <c r="BA147" i="9"/>
  <c r="AY147" i="9" s="1"/>
  <c r="AZ147" i="9"/>
  <c r="BA146" i="9"/>
  <c r="AY146" i="9" s="1"/>
  <c r="AZ146" i="9"/>
  <c r="BA145" i="9"/>
  <c r="AZ145" i="9"/>
  <c r="BA144" i="9"/>
  <c r="AZ144" i="9"/>
  <c r="BA143" i="9"/>
  <c r="AY143" i="9" s="1"/>
  <c r="AZ143" i="9"/>
  <c r="BA141" i="9"/>
  <c r="AY141" i="9" s="1"/>
  <c r="AZ141" i="9"/>
  <c r="BA140" i="9"/>
  <c r="AY140" i="9" s="1"/>
  <c r="AZ140" i="9"/>
  <c r="BA139" i="9"/>
  <c r="AY139" i="9" s="1"/>
  <c r="AZ139" i="9"/>
  <c r="BA138" i="9"/>
  <c r="AY138" i="9" s="1"/>
  <c r="AZ138" i="9"/>
  <c r="BA137" i="9"/>
  <c r="AY137" i="9" s="1"/>
  <c r="AZ137" i="9"/>
  <c r="BA136" i="9"/>
  <c r="AY136" i="9" s="1"/>
  <c r="AZ136" i="9"/>
  <c r="BA135" i="9"/>
  <c r="AY135" i="9" s="1"/>
  <c r="AZ135" i="9"/>
  <c r="BA134" i="9"/>
  <c r="AY134" i="9" s="1"/>
  <c r="AZ134" i="9"/>
  <c r="BA133" i="9"/>
  <c r="AY133" i="9" s="1"/>
  <c r="AZ133" i="9"/>
  <c r="BA132" i="9"/>
  <c r="AY132" i="9" s="1"/>
  <c r="AZ132" i="9"/>
  <c r="BA131" i="9"/>
  <c r="AY131" i="9" s="1"/>
  <c r="AZ131" i="9"/>
  <c r="BA130" i="9"/>
  <c r="AY130" i="9" s="1"/>
  <c r="AZ130" i="9"/>
  <c r="BA129" i="9"/>
  <c r="AY129" i="9" s="1"/>
  <c r="AZ129" i="9"/>
  <c r="BA128" i="9"/>
  <c r="AY128" i="9" s="1"/>
  <c r="AZ128" i="9"/>
  <c r="BA127" i="9"/>
  <c r="AY127" i="9" s="1"/>
  <c r="AZ127" i="9"/>
  <c r="BA126" i="9"/>
  <c r="AY126" i="9" s="1"/>
  <c r="AZ126" i="9"/>
  <c r="BA125" i="9"/>
  <c r="AZ125" i="9"/>
  <c r="BA124" i="9"/>
  <c r="AY124" i="9" s="1"/>
  <c r="AZ124" i="9"/>
  <c r="BA123" i="9"/>
  <c r="AZ123" i="9"/>
  <c r="BA121" i="9"/>
  <c r="AY121" i="9" s="1"/>
  <c r="AZ121" i="9"/>
  <c r="BA120" i="9"/>
  <c r="AY120" i="9" s="1"/>
  <c r="AZ120" i="9"/>
  <c r="BA119" i="9"/>
  <c r="AY119" i="9" s="1"/>
  <c r="AZ119" i="9"/>
  <c r="BA118" i="9"/>
  <c r="AY118" i="9" s="1"/>
  <c r="AZ118" i="9"/>
  <c r="BA117" i="9"/>
  <c r="AY117" i="9" s="1"/>
  <c r="AZ117" i="9"/>
  <c r="BA116" i="9"/>
  <c r="AY116" i="9" s="1"/>
  <c r="AZ116" i="9"/>
  <c r="BA115" i="9"/>
  <c r="AY115" i="9" s="1"/>
  <c r="AZ115" i="9"/>
  <c r="BA114" i="9"/>
  <c r="AY114" i="9" s="1"/>
  <c r="AZ114" i="9"/>
  <c r="BA113" i="9"/>
  <c r="AY113" i="9" s="1"/>
  <c r="AZ113" i="9"/>
  <c r="BA112" i="9"/>
  <c r="AY112" i="9" s="1"/>
  <c r="AZ112" i="9"/>
  <c r="BA111" i="9"/>
  <c r="AY111" i="9" s="1"/>
  <c r="AZ111" i="9"/>
  <c r="BA110" i="9"/>
  <c r="AY110" i="9" s="1"/>
  <c r="AZ110" i="9"/>
  <c r="BA109" i="9"/>
  <c r="AY109" i="9" s="1"/>
  <c r="AZ109" i="9"/>
  <c r="BA108" i="9"/>
  <c r="AY108" i="9" s="1"/>
  <c r="AZ108" i="9"/>
  <c r="BA107" i="9"/>
  <c r="AY107" i="9" s="1"/>
  <c r="AZ107" i="9"/>
  <c r="BA106" i="9"/>
  <c r="AY106" i="9" s="1"/>
  <c r="AZ106" i="9"/>
  <c r="BA105" i="9"/>
  <c r="AZ105" i="9"/>
  <c r="BA104" i="9"/>
  <c r="AY104" i="9" s="1"/>
  <c r="AZ104" i="9"/>
  <c r="BA103" i="9"/>
  <c r="AY103" i="9" s="1"/>
  <c r="AZ103" i="9"/>
  <c r="AZ84" i="9"/>
  <c r="BA84" i="9"/>
  <c r="AZ85" i="9"/>
  <c r="BA85" i="9"/>
  <c r="AY85" i="9" s="1"/>
  <c r="AZ86" i="9"/>
  <c r="BA86" i="9"/>
  <c r="AY86" i="9" s="1"/>
  <c r="AZ87" i="9"/>
  <c r="BA87" i="9"/>
  <c r="AY87" i="9" s="1"/>
  <c r="AZ88" i="9"/>
  <c r="BA88" i="9"/>
  <c r="AY88" i="9" s="1"/>
  <c r="AZ89" i="9"/>
  <c r="BA89" i="9"/>
  <c r="AY89" i="9" s="1"/>
  <c r="AZ90" i="9"/>
  <c r="BA90" i="9"/>
  <c r="AY90" i="9" s="1"/>
  <c r="AZ91" i="9"/>
  <c r="BA91" i="9"/>
  <c r="AZ92" i="9"/>
  <c r="BA92" i="9"/>
  <c r="AZ93" i="9"/>
  <c r="BA93" i="9"/>
  <c r="AZ94" i="9"/>
  <c r="BA94" i="9"/>
  <c r="AY94" i="9" s="1"/>
  <c r="AZ95" i="9"/>
  <c r="BA95" i="9"/>
  <c r="AY95" i="9" s="1"/>
  <c r="AZ96" i="9"/>
  <c r="BA96" i="9"/>
  <c r="AY96" i="9" s="1"/>
  <c r="AZ97" i="9"/>
  <c r="BA97" i="9"/>
  <c r="AY97" i="9" s="1"/>
  <c r="AZ98" i="9"/>
  <c r="BA98" i="9"/>
  <c r="AY98" i="9" s="1"/>
  <c r="AZ99" i="9"/>
  <c r="BA99" i="9"/>
  <c r="AY99" i="9" s="1"/>
  <c r="AZ100" i="9"/>
  <c r="BA100" i="9"/>
  <c r="AY100" i="9" s="1"/>
  <c r="AZ101" i="9"/>
  <c r="BA101" i="9"/>
  <c r="AY101" i="9" s="1"/>
  <c r="AZ83" i="9"/>
  <c r="BA83" i="9"/>
  <c r="AY83" i="9" s="1"/>
  <c r="AX161" i="9"/>
  <c r="AW161" i="9"/>
  <c r="AX160" i="9"/>
  <c r="AW160" i="9"/>
  <c r="AX159" i="9"/>
  <c r="AW159" i="9"/>
  <c r="AX158" i="9"/>
  <c r="BB158" i="9" s="1"/>
  <c r="BC158" i="9" s="1"/>
  <c r="AW158" i="9"/>
  <c r="AX157" i="9"/>
  <c r="AW157" i="9"/>
  <c r="AX156" i="9"/>
  <c r="AW156" i="9"/>
  <c r="AX155" i="9"/>
  <c r="AW155" i="9"/>
  <c r="AX154" i="9"/>
  <c r="AW154" i="9"/>
  <c r="AX153" i="9"/>
  <c r="AW153" i="9"/>
  <c r="AX152" i="9"/>
  <c r="AW152" i="9"/>
  <c r="AX151" i="9"/>
  <c r="AW151" i="9"/>
  <c r="AX150" i="9"/>
  <c r="AW150" i="9"/>
  <c r="AX149" i="9"/>
  <c r="AW149" i="9"/>
  <c r="AX148" i="9"/>
  <c r="AW148" i="9"/>
  <c r="AX147" i="9"/>
  <c r="AW147" i="9"/>
  <c r="AX146" i="9"/>
  <c r="AW146" i="9"/>
  <c r="AX145" i="9"/>
  <c r="AW145" i="9"/>
  <c r="AX144" i="9"/>
  <c r="AW144" i="9"/>
  <c r="AX143" i="9"/>
  <c r="AW143" i="9"/>
  <c r="AX141" i="9"/>
  <c r="AW141" i="9"/>
  <c r="AX140" i="9"/>
  <c r="AW140" i="9"/>
  <c r="AX139" i="9"/>
  <c r="AW139" i="9"/>
  <c r="AX138" i="9"/>
  <c r="AW138" i="9"/>
  <c r="AX137" i="9"/>
  <c r="AW137" i="9"/>
  <c r="AX136" i="9"/>
  <c r="AW136" i="9"/>
  <c r="AX135" i="9"/>
  <c r="AW135" i="9"/>
  <c r="AX134" i="9"/>
  <c r="AW134" i="9"/>
  <c r="AX133" i="9"/>
  <c r="AW133" i="9"/>
  <c r="AX132" i="9"/>
  <c r="AW132" i="9"/>
  <c r="AX131" i="9"/>
  <c r="AW131" i="9"/>
  <c r="AX130" i="9"/>
  <c r="AW130" i="9"/>
  <c r="AX129" i="9"/>
  <c r="AW129" i="9"/>
  <c r="AX128" i="9"/>
  <c r="AW128" i="9"/>
  <c r="AX127" i="9"/>
  <c r="AW127" i="9"/>
  <c r="AX126" i="9"/>
  <c r="AW126" i="9"/>
  <c r="AX125" i="9"/>
  <c r="AW125" i="9"/>
  <c r="AX124" i="9"/>
  <c r="AW124" i="9"/>
  <c r="AX123" i="9"/>
  <c r="AW123" i="9"/>
  <c r="AX121" i="9"/>
  <c r="AW121" i="9"/>
  <c r="AX120" i="9"/>
  <c r="AW120" i="9"/>
  <c r="AX119" i="9"/>
  <c r="AW119" i="9"/>
  <c r="AX118" i="9"/>
  <c r="AW118" i="9"/>
  <c r="AX117" i="9"/>
  <c r="AW117" i="9"/>
  <c r="AX116" i="9"/>
  <c r="AW116" i="9"/>
  <c r="AX115" i="9"/>
  <c r="AW115" i="9"/>
  <c r="AX114" i="9"/>
  <c r="AW114" i="9"/>
  <c r="AX113" i="9"/>
  <c r="AW113" i="9"/>
  <c r="AX112" i="9"/>
  <c r="AW112" i="9"/>
  <c r="AX111" i="9"/>
  <c r="AW111" i="9"/>
  <c r="AX110" i="9"/>
  <c r="AW110" i="9"/>
  <c r="AX109" i="9"/>
  <c r="AW109" i="9"/>
  <c r="AX108" i="9"/>
  <c r="AW108" i="9"/>
  <c r="AX107" i="9"/>
  <c r="AW107" i="9"/>
  <c r="AX106" i="9"/>
  <c r="AW106" i="9"/>
  <c r="AX105" i="9"/>
  <c r="AW105" i="9"/>
  <c r="AX104" i="9"/>
  <c r="AW104" i="9"/>
  <c r="AX103" i="9"/>
  <c r="AW103" i="9"/>
  <c r="AW85" i="9"/>
  <c r="AX85" i="9"/>
  <c r="AW86" i="9"/>
  <c r="AX86" i="9"/>
  <c r="AW87" i="9"/>
  <c r="AX87" i="9"/>
  <c r="AW88" i="9"/>
  <c r="AX88" i="9"/>
  <c r="AW89" i="9"/>
  <c r="AX89" i="9"/>
  <c r="AW90" i="9"/>
  <c r="AX90" i="9"/>
  <c r="AW91" i="9"/>
  <c r="AX91" i="9"/>
  <c r="AW92" i="9"/>
  <c r="AX92" i="9"/>
  <c r="AW93" i="9"/>
  <c r="AX93" i="9"/>
  <c r="AW94" i="9"/>
  <c r="AX94" i="9"/>
  <c r="AW95" i="9"/>
  <c r="AX95" i="9"/>
  <c r="AW96" i="9"/>
  <c r="AX96" i="9"/>
  <c r="AW97" i="9"/>
  <c r="AX97" i="9"/>
  <c r="AW98" i="9"/>
  <c r="AX98" i="9"/>
  <c r="AW99" i="9"/>
  <c r="AX99" i="9"/>
  <c r="AW100" i="9"/>
  <c r="AX100" i="9"/>
  <c r="AW101" i="9"/>
  <c r="AX101" i="9"/>
  <c r="AW83" i="9"/>
  <c r="AX83" i="9"/>
  <c r="AX84" i="9"/>
  <c r="AW84" i="9"/>
  <c r="CD84" i="9"/>
  <c r="CE84" i="9" s="1"/>
  <c r="CG84" i="9"/>
  <c r="CH84" i="9" s="1"/>
  <c r="CD85" i="9"/>
  <c r="CF85" i="9" s="1"/>
  <c r="CJ85" i="9" s="1"/>
  <c r="CK85" i="9" s="1"/>
  <c r="CG85" i="9"/>
  <c r="CH85" i="9" s="1"/>
  <c r="CD86" i="9"/>
  <c r="CE86" i="9" s="1"/>
  <c r="CG86" i="9"/>
  <c r="CH86" i="9" s="1"/>
  <c r="CD87" i="9"/>
  <c r="CF87" i="9" s="1"/>
  <c r="CJ87" i="9" s="1"/>
  <c r="CK87" i="9" s="1"/>
  <c r="CG87" i="9"/>
  <c r="CH87" i="9" s="1"/>
  <c r="CD88" i="9"/>
  <c r="CE88" i="9" s="1"/>
  <c r="CG88" i="9"/>
  <c r="CH88" i="9" s="1"/>
  <c r="CD89" i="9"/>
  <c r="CF89" i="9" s="1"/>
  <c r="CJ89" i="9" s="1"/>
  <c r="CK89" i="9" s="1"/>
  <c r="CG89" i="9"/>
  <c r="CH89" i="9" s="1"/>
  <c r="CD90" i="9"/>
  <c r="CE90" i="9" s="1"/>
  <c r="CG90" i="9"/>
  <c r="CH90" i="9" s="1"/>
  <c r="CD91" i="9"/>
  <c r="CE91" i="9" s="1"/>
  <c r="CG91" i="9"/>
  <c r="CH91" i="9" s="1"/>
  <c r="CD92" i="9"/>
  <c r="CE92" i="9" s="1"/>
  <c r="CG92" i="9"/>
  <c r="CH92" i="9" s="1"/>
  <c r="CD93" i="9"/>
  <c r="CE93" i="9" s="1"/>
  <c r="CG93" i="9"/>
  <c r="CH93" i="9" s="1"/>
  <c r="CD94" i="9"/>
  <c r="CE94" i="9" s="1"/>
  <c r="CG94" i="9"/>
  <c r="CH94" i="9" s="1"/>
  <c r="CD95" i="9"/>
  <c r="CE95" i="9" s="1"/>
  <c r="CG95" i="9"/>
  <c r="CI95" i="9" s="1"/>
  <c r="CD96" i="9"/>
  <c r="CE96" i="9" s="1"/>
  <c r="CG96" i="9"/>
  <c r="CH96" i="9" s="1"/>
  <c r="CD97" i="9"/>
  <c r="CE97" i="9" s="1"/>
  <c r="CG97" i="9"/>
  <c r="CH97" i="9" s="1"/>
  <c r="CD98" i="9"/>
  <c r="CE98" i="9" s="1"/>
  <c r="CG98" i="9"/>
  <c r="CH98" i="9" s="1"/>
  <c r="CD99" i="9"/>
  <c r="CE99" i="9" s="1"/>
  <c r="CG99" i="9"/>
  <c r="CH99" i="9" s="1"/>
  <c r="CD100" i="9"/>
  <c r="CE100" i="9" s="1"/>
  <c r="CG100" i="9"/>
  <c r="CH100" i="9" s="1"/>
  <c r="CD101" i="9"/>
  <c r="CE101" i="9" s="1"/>
  <c r="CG101" i="9"/>
  <c r="CH101" i="9" s="1"/>
  <c r="CD102" i="9"/>
  <c r="CE102" i="9" s="1"/>
  <c r="CG102" i="9"/>
  <c r="CH102" i="9" s="1"/>
  <c r="CD103" i="9"/>
  <c r="CE103" i="9" s="1"/>
  <c r="CG103" i="9"/>
  <c r="CH103" i="9" s="1"/>
  <c r="CD104" i="9"/>
  <c r="CE104" i="9" s="1"/>
  <c r="CG104" i="9"/>
  <c r="CH104" i="9" s="1"/>
  <c r="CD105" i="9"/>
  <c r="CE105" i="9" s="1"/>
  <c r="CG105" i="9"/>
  <c r="CH105" i="9" s="1"/>
  <c r="CD106" i="9"/>
  <c r="CE106" i="9" s="1"/>
  <c r="CG106" i="9"/>
  <c r="CH106" i="9" s="1"/>
  <c r="CD107" i="9"/>
  <c r="CE107" i="9" s="1"/>
  <c r="CG107" i="9"/>
  <c r="CH107" i="9" s="1"/>
  <c r="CD108" i="9"/>
  <c r="CE108" i="9" s="1"/>
  <c r="CG108" i="9"/>
  <c r="CH108" i="9" s="1"/>
  <c r="CD109" i="9"/>
  <c r="CE109" i="9" s="1"/>
  <c r="CG109" i="9"/>
  <c r="CH109" i="9" s="1"/>
  <c r="CD110" i="9"/>
  <c r="CE110" i="9" s="1"/>
  <c r="CG110" i="9"/>
  <c r="CH110" i="9" s="1"/>
  <c r="CD111" i="9"/>
  <c r="CF111" i="9" s="1"/>
  <c r="CJ111" i="9" s="1"/>
  <c r="CK111" i="9" s="1"/>
  <c r="CG111" i="9"/>
  <c r="CI111" i="9" s="1"/>
  <c r="CD112" i="9"/>
  <c r="CE112" i="9" s="1"/>
  <c r="CG112" i="9"/>
  <c r="CH112" i="9" s="1"/>
  <c r="CD113" i="9"/>
  <c r="CF113" i="9" s="1"/>
  <c r="CJ113" i="9" s="1"/>
  <c r="CK113" i="9" s="1"/>
  <c r="CG113" i="9"/>
  <c r="CH113" i="9" s="1"/>
  <c r="CD114" i="9"/>
  <c r="CE114" i="9" s="1"/>
  <c r="CG114" i="9"/>
  <c r="CH114" i="9" s="1"/>
  <c r="CD115" i="9"/>
  <c r="CE115" i="9" s="1"/>
  <c r="CG115" i="9"/>
  <c r="CH115" i="9" s="1"/>
  <c r="CD116" i="9"/>
  <c r="CE116" i="9" s="1"/>
  <c r="CG116" i="9"/>
  <c r="CH116" i="9" s="1"/>
  <c r="CD117" i="9"/>
  <c r="CE117" i="9" s="1"/>
  <c r="CG117" i="9"/>
  <c r="CH117" i="9" s="1"/>
  <c r="CD118" i="9"/>
  <c r="CE118" i="9" s="1"/>
  <c r="CG118" i="9"/>
  <c r="CI118" i="9" s="1"/>
  <c r="CD119" i="9"/>
  <c r="CE119" i="9" s="1"/>
  <c r="CG119" i="9"/>
  <c r="CH119" i="9" s="1"/>
  <c r="CD120" i="9"/>
  <c r="CE120" i="9" s="1"/>
  <c r="CG120" i="9"/>
  <c r="CH120" i="9" s="1"/>
  <c r="CD121" i="9"/>
  <c r="CE121" i="9" s="1"/>
  <c r="CG121" i="9"/>
  <c r="CH121" i="9" s="1"/>
  <c r="CD122" i="9"/>
  <c r="CE122" i="9" s="1"/>
  <c r="CG122" i="9"/>
  <c r="CI122" i="9" s="1"/>
  <c r="CD123" i="9"/>
  <c r="CG123" i="9"/>
  <c r="CH123" i="9" s="1"/>
  <c r="CD124" i="9"/>
  <c r="CE124" i="9" s="1"/>
  <c r="CG124" i="9"/>
  <c r="CH124" i="9" s="1"/>
  <c r="CD125" i="9"/>
  <c r="CE125" i="9" s="1"/>
  <c r="CG125" i="9"/>
  <c r="CH125" i="9" s="1"/>
  <c r="CD126" i="9"/>
  <c r="CE126" i="9" s="1"/>
  <c r="CG126" i="9"/>
  <c r="CH126" i="9" s="1"/>
  <c r="CD127" i="9"/>
  <c r="CE127" i="9" s="1"/>
  <c r="CG127" i="9"/>
  <c r="CH127" i="9" s="1"/>
  <c r="CD128" i="9"/>
  <c r="CE128" i="9" s="1"/>
  <c r="CG128" i="9"/>
  <c r="CH128" i="9" s="1"/>
  <c r="CD129" i="9"/>
  <c r="CE129" i="9" s="1"/>
  <c r="CG129" i="9"/>
  <c r="CH129" i="9" s="1"/>
  <c r="CD130" i="9"/>
  <c r="CE130" i="9" s="1"/>
  <c r="CG130" i="9"/>
  <c r="CI130" i="9" s="1"/>
  <c r="CD131" i="9"/>
  <c r="CE131" i="9" s="1"/>
  <c r="CG131" i="9"/>
  <c r="CI131" i="9" s="1"/>
  <c r="CD132" i="9"/>
  <c r="CE132" i="9" s="1"/>
  <c r="CG132" i="9"/>
  <c r="CH132" i="9" s="1"/>
  <c r="CD133" i="9"/>
  <c r="CE133" i="9" s="1"/>
  <c r="CG133" i="9"/>
  <c r="CH133" i="9" s="1"/>
  <c r="CD134" i="9"/>
  <c r="CE134" i="9" s="1"/>
  <c r="CG134" i="9"/>
  <c r="CI134" i="9" s="1"/>
  <c r="CD135" i="9"/>
  <c r="CE135" i="9" s="1"/>
  <c r="CG135" i="9"/>
  <c r="CI135" i="9" s="1"/>
  <c r="CD136" i="9"/>
  <c r="CE136" i="9" s="1"/>
  <c r="CG136" i="9"/>
  <c r="CH136" i="9" s="1"/>
  <c r="CD137" i="9"/>
  <c r="CE137" i="9" s="1"/>
  <c r="CG137" i="9"/>
  <c r="CH137" i="9" s="1"/>
  <c r="CD138" i="9"/>
  <c r="CE138" i="9" s="1"/>
  <c r="CG138" i="9"/>
  <c r="CH138" i="9" s="1"/>
  <c r="CD139" i="9"/>
  <c r="CE139" i="9" s="1"/>
  <c r="CG139" i="9"/>
  <c r="CH139" i="9" s="1"/>
  <c r="CD140" i="9"/>
  <c r="CE140" i="9" s="1"/>
  <c r="CG140" i="9"/>
  <c r="CH140" i="9" s="1"/>
  <c r="CD141" i="9"/>
  <c r="CE141" i="9" s="1"/>
  <c r="CG141" i="9"/>
  <c r="CH141" i="9" s="1"/>
  <c r="CD142" i="9"/>
  <c r="CE142" i="9" s="1"/>
  <c r="CG142" i="9"/>
  <c r="CI142" i="9" s="1"/>
  <c r="CD143" i="9"/>
  <c r="CE143" i="9" s="1"/>
  <c r="CG143" i="9"/>
  <c r="CH143" i="9" s="1"/>
  <c r="CD144" i="9"/>
  <c r="CE144" i="9" s="1"/>
  <c r="CG144" i="9"/>
  <c r="CH144" i="9" s="1"/>
  <c r="CD145" i="9"/>
  <c r="CE145" i="9" s="1"/>
  <c r="CG145" i="9"/>
  <c r="CH145" i="9" s="1"/>
  <c r="CD146" i="9"/>
  <c r="CE146" i="9" s="1"/>
  <c r="CG146" i="9"/>
  <c r="CI146" i="9" s="1"/>
  <c r="CD147" i="9"/>
  <c r="CE147" i="9" s="1"/>
  <c r="CG147" i="9"/>
  <c r="CI147" i="9" s="1"/>
  <c r="CD148" i="9"/>
  <c r="CE148" i="9" s="1"/>
  <c r="CG148" i="9"/>
  <c r="CH148" i="9" s="1"/>
  <c r="CD149" i="9"/>
  <c r="CE149" i="9" s="1"/>
  <c r="CG149" i="9"/>
  <c r="CH149" i="9" s="1"/>
  <c r="CD150" i="9"/>
  <c r="CE150" i="9" s="1"/>
  <c r="CG150" i="9"/>
  <c r="CD151" i="9"/>
  <c r="CF151" i="9" s="1"/>
  <c r="CJ151" i="9" s="1"/>
  <c r="CK151" i="9" s="1"/>
  <c r="CG151" i="9"/>
  <c r="CH151" i="9" s="1"/>
  <c r="CD152" i="9"/>
  <c r="CE152" i="9" s="1"/>
  <c r="CG152" i="9"/>
  <c r="CH152" i="9" s="1"/>
  <c r="CD153" i="9"/>
  <c r="CF153" i="9" s="1"/>
  <c r="CJ153" i="9" s="1"/>
  <c r="CK153" i="9" s="1"/>
  <c r="CG153" i="9"/>
  <c r="CH153" i="9" s="1"/>
  <c r="CD154" i="9"/>
  <c r="CE154" i="9" s="1"/>
  <c r="CG154" i="9"/>
  <c r="CD155" i="9"/>
  <c r="CE155" i="9" s="1"/>
  <c r="CG155" i="9"/>
  <c r="CI155" i="9" s="1"/>
  <c r="CD156" i="9"/>
  <c r="CE156" i="9" s="1"/>
  <c r="CG156" i="9"/>
  <c r="CH156" i="9" s="1"/>
  <c r="CD157" i="9"/>
  <c r="CE157" i="9" s="1"/>
  <c r="CG157" i="9"/>
  <c r="CH157" i="9" s="1"/>
  <c r="CD158" i="9"/>
  <c r="CE158" i="9" s="1"/>
  <c r="CG158" i="9"/>
  <c r="CH158" i="9" s="1"/>
  <c r="CD159" i="9"/>
  <c r="CE159" i="9" s="1"/>
  <c r="CG159" i="9"/>
  <c r="CH159" i="9" s="1"/>
  <c r="CD160" i="9"/>
  <c r="CE160" i="9" s="1"/>
  <c r="CG160" i="9"/>
  <c r="CH160" i="9" s="1"/>
  <c r="CD161" i="9"/>
  <c r="CE161" i="9" s="1"/>
  <c r="CG161" i="9"/>
  <c r="CH161" i="9" s="1"/>
  <c r="BS84" i="9"/>
  <c r="BT84" i="9" s="1"/>
  <c r="BV84" i="9"/>
  <c r="BW84" i="9" s="1"/>
  <c r="BS85" i="9"/>
  <c r="BT85" i="9" s="1"/>
  <c r="BV85" i="9"/>
  <c r="BW85" i="9" s="1"/>
  <c r="BS86" i="9"/>
  <c r="BT86" i="9" s="1"/>
  <c r="BV86" i="9"/>
  <c r="BW86" i="9" s="1"/>
  <c r="BS87" i="9"/>
  <c r="BU87" i="9" s="1"/>
  <c r="BY87" i="9" s="1"/>
  <c r="BZ87" i="9" s="1"/>
  <c r="BV87" i="9"/>
  <c r="BW87" i="9" s="1"/>
  <c r="BS88" i="9"/>
  <c r="BV88" i="9"/>
  <c r="BW88" i="9" s="1"/>
  <c r="BS89" i="9"/>
  <c r="BV89" i="9"/>
  <c r="BW89" i="9" s="1"/>
  <c r="BS90" i="9"/>
  <c r="BT90" i="9" s="1"/>
  <c r="BV90" i="9"/>
  <c r="BW90" i="9" s="1"/>
  <c r="BS91" i="9"/>
  <c r="BT91" i="9" s="1"/>
  <c r="BV91" i="9"/>
  <c r="BW91" i="9" s="1"/>
  <c r="BS92" i="9"/>
  <c r="BT92" i="9" s="1"/>
  <c r="BV92" i="9"/>
  <c r="BW92" i="9" s="1"/>
  <c r="BS93" i="9"/>
  <c r="BT93" i="9" s="1"/>
  <c r="BV93" i="9"/>
  <c r="BW93" i="9" s="1"/>
  <c r="BS94" i="9"/>
  <c r="BT94" i="9" s="1"/>
  <c r="BV94" i="9"/>
  <c r="BW94" i="9" s="1"/>
  <c r="BS95" i="9"/>
  <c r="BT95" i="9" s="1"/>
  <c r="BV95" i="9"/>
  <c r="BW95" i="9" s="1"/>
  <c r="BS96" i="9"/>
  <c r="BV96" i="9"/>
  <c r="BW96" i="9" s="1"/>
  <c r="BS97" i="9"/>
  <c r="BV97" i="9"/>
  <c r="BX97" i="9" s="1"/>
  <c r="BS98" i="9"/>
  <c r="BT98" i="9" s="1"/>
  <c r="BV98" i="9"/>
  <c r="BW98" i="9" s="1"/>
  <c r="BS99" i="9"/>
  <c r="BT99" i="9" s="1"/>
  <c r="BV99" i="9"/>
  <c r="BW99" i="9" s="1"/>
  <c r="BS100" i="9"/>
  <c r="BT100" i="9" s="1"/>
  <c r="BV100" i="9"/>
  <c r="BW100" i="9" s="1"/>
  <c r="BS101" i="9"/>
  <c r="BT101" i="9" s="1"/>
  <c r="BV101" i="9"/>
  <c r="BW101" i="9" s="1"/>
  <c r="BS103" i="9"/>
  <c r="BT103" i="9" s="1"/>
  <c r="BV103" i="9"/>
  <c r="BW103" i="9" s="1"/>
  <c r="BS104" i="9"/>
  <c r="BV104" i="9"/>
  <c r="BX104" i="9" s="1"/>
  <c r="BS105" i="9"/>
  <c r="BV105" i="9"/>
  <c r="BW105" i="9" s="1"/>
  <c r="BS106" i="9"/>
  <c r="BT106" i="9" s="1"/>
  <c r="BV106" i="9"/>
  <c r="BW106" i="9" s="1"/>
  <c r="BS107" i="9"/>
  <c r="BT107" i="9" s="1"/>
  <c r="BV107" i="9"/>
  <c r="BW107" i="9" s="1"/>
  <c r="BS108" i="9"/>
  <c r="BT108" i="9" s="1"/>
  <c r="BV108" i="9"/>
  <c r="BW108" i="9" s="1"/>
  <c r="BS109" i="9"/>
  <c r="BU109" i="9" s="1"/>
  <c r="BY109" i="9" s="1"/>
  <c r="BZ109" i="9" s="1"/>
  <c r="BV109" i="9"/>
  <c r="BW109" i="9" s="1"/>
  <c r="BS110" i="9"/>
  <c r="BT110" i="9" s="1"/>
  <c r="BV110" i="9"/>
  <c r="BW110" i="9" s="1"/>
  <c r="BS111" i="9"/>
  <c r="BT111" i="9" s="1"/>
  <c r="BV111" i="9"/>
  <c r="BW111" i="9" s="1"/>
  <c r="BS112" i="9"/>
  <c r="BV112" i="9"/>
  <c r="BX112" i="9" s="1"/>
  <c r="BS113" i="9"/>
  <c r="BV113" i="9"/>
  <c r="BW113" i="9" s="1"/>
  <c r="BS114" i="9"/>
  <c r="BT114" i="9" s="1"/>
  <c r="BV114" i="9"/>
  <c r="BS115" i="9"/>
  <c r="BT115" i="9" s="1"/>
  <c r="BV115" i="9"/>
  <c r="BW115" i="9" s="1"/>
  <c r="BS116" i="9"/>
  <c r="BT116" i="9" s="1"/>
  <c r="BV116" i="9"/>
  <c r="BW116" i="9" s="1"/>
  <c r="BS117" i="9"/>
  <c r="BU117" i="9" s="1"/>
  <c r="BY117" i="9" s="1"/>
  <c r="BZ117" i="9" s="1"/>
  <c r="BV117" i="9"/>
  <c r="BW117" i="9" s="1"/>
  <c r="BS118" i="9"/>
  <c r="BU118" i="9" s="1"/>
  <c r="BY118" i="9" s="1"/>
  <c r="BZ118" i="9" s="1"/>
  <c r="BV118" i="9"/>
  <c r="BW118" i="9" s="1"/>
  <c r="BS119" i="9"/>
  <c r="BT119" i="9" s="1"/>
  <c r="BV119" i="9"/>
  <c r="BW119" i="9" s="1"/>
  <c r="BS120" i="9"/>
  <c r="BV120" i="9"/>
  <c r="BX120" i="9" s="1"/>
  <c r="BS121" i="9"/>
  <c r="BV121" i="9"/>
  <c r="BW121" i="9" s="1"/>
  <c r="BS123" i="9"/>
  <c r="BT123" i="9" s="1"/>
  <c r="BV123" i="9"/>
  <c r="BW123" i="9" s="1"/>
  <c r="BS124" i="9"/>
  <c r="BT124" i="9" s="1"/>
  <c r="BV124" i="9"/>
  <c r="BX124" i="9" s="1"/>
  <c r="BS125" i="9"/>
  <c r="BT125" i="9" s="1"/>
  <c r="BV125" i="9"/>
  <c r="BW125" i="9" s="1"/>
  <c r="BS126" i="9"/>
  <c r="BT126" i="9" s="1"/>
  <c r="BV126" i="9"/>
  <c r="BW126" i="9" s="1"/>
  <c r="BS127" i="9"/>
  <c r="BT127" i="9" s="1"/>
  <c r="BV127" i="9"/>
  <c r="BW127" i="9" s="1"/>
  <c r="BS128" i="9"/>
  <c r="BV128" i="9"/>
  <c r="BW128" i="9" s="1"/>
  <c r="BS129" i="9"/>
  <c r="BT129" i="9" s="1"/>
  <c r="BV129" i="9"/>
  <c r="BW129" i="9" s="1"/>
  <c r="BS130" i="9"/>
  <c r="BU130" i="9" s="1"/>
  <c r="BY130" i="9" s="1"/>
  <c r="BZ130" i="9" s="1"/>
  <c r="BV130" i="9"/>
  <c r="BW130" i="9" s="1"/>
  <c r="BS131" i="9"/>
  <c r="BT131" i="9" s="1"/>
  <c r="BV131" i="9"/>
  <c r="BW131" i="9" s="1"/>
  <c r="BS132" i="9"/>
  <c r="BT132" i="9" s="1"/>
  <c r="BV132" i="9"/>
  <c r="BX132" i="9" s="1"/>
  <c r="BS133" i="9"/>
  <c r="BU133" i="9" s="1"/>
  <c r="BY133" i="9" s="1"/>
  <c r="BZ133" i="9" s="1"/>
  <c r="BV133" i="9"/>
  <c r="BW133" i="9" s="1"/>
  <c r="BS134" i="9"/>
  <c r="BT134" i="9" s="1"/>
  <c r="BV134" i="9"/>
  <c r="BW134" i="9" s="1"/>
  <c r="BS135" i="9"/>
  <c r="BT135" i="9" s="1"/>
  <c r="BV135" i="9"/>
  <c r="BW135" i="9" s="1"/>
  <c r="BS136" i="9"/>
  <c r="BV136" i="9"/>
  <c r="BX136" i="9" s="1"/>
  <c r="BS137" i="9"/>
  <c r="BT137" i="9" s="1"/>
  <c r="BV137" i="9"/>
  <c r="BW137" i="9" s="1"/>
  <c r="BS138" i="9"/>
  <c r="BT138" i="9" s="1"/>
  <c r="BV138" i="9"/>
  <c r="BW138" i="9" s="1"/>
  <c r="BS139" i="9"/>
  <c r="BT139" i="9" s="1"/>
  <c r="BV139" i="9"/>
  <c r="BW139" i="9" s="1"/>
  <c r="BS140" i="9"/>
  <c r="BT140" i="9" s="1"/>
  <c r="BV140" i="9"/>
  <c r="BW140" i="9" s="1"/>
  <c r="BS141" i="9"/>
  <c r="BU141" i="9" s="1"/>
  <c r="BY141" i="9" s="1"/>
  <c r="BZ141" i="9" s="1"/>
  <c r="BV141" i="9"/>
  <c r="BX141" i="9" s="1"/>
  <c r="BS143" i="9"/>
  <c r="BT143" i="9" s="1"/>
  <c r="BV143" i="9"/>
  <c r="BW143" i="9" s="1"/>
  <c r="BS144" i="9"/>
  <c r="BV144" i="9"/>
  <c r="BW144" i="9" s="1"/>
  <c r="BS145" i="9"/>
  <c r="BT145" i="9" s="1"/>
  <c r="BV145" i="9"/>
  <c r="BW145" i="9" s="1"/>
  <c r="BS146" i="9"/>
  <c r="BV146" i="9"/>
  <c r="BX146" i="9" s="1"/>
  <c r="BS147" i="9"/>
  <c r="BT147" i="9" s="1"/>
  <c r="BV147" i="9"/>
  <c r="BW147" i="9" s="1"/>
  <c r="BS148" i="9"/>
  <c r="BT148" i="9" s="1"/>
  <c r="BV148" i="9"/>
  <c r="BX148" i="9" s="1"/>
  <c r="BS149" i="9"/>
  <c r="BU149" i="9" s="1"/>
  <c r="BY149" i="9" s="1"/>
  <c r="BZ149" i="9" s="1"/>
  <c r="BV149" i="9"/>
  <c r="BW149" i="9" s="1"/>
  <c r="BS150" i="9"/>
  <c r="BT150" i="9" s="1"/>
  <c r="BV150" i="9"/>
  <c r="BW150" i="9" s="1"/>
  <c r="BS151" i="9"/>
  <c r="BT151" i="9" s="1"/>
  <c r="BV151" i="9"/>
  <c r="BW151" i="9" s="1"/>
  <c r="BS152" i="9"/>
  <c r="BV152" i="9"/>
  <c r="BX152" i="9" s="1"/>
  <c r="BS153" i="9"/>
  <c r="BT153" i="9" s="1"/>
  <c r="BV153" i="9"/>
  <c r="BX153" i="9" s="1"/>
  <c r="BS154" i="9"/>
  <c r="BT154" i="9" s="1"/>
  <c r="BV154" i="9"/>
  <c r="BS155" i="9"/>
  <c r="BT155" i="9" s="1"/>
  <c r="BV155" i="9"/>
  <c r="BW155" i="9" s="1"/>
  <c r="BS156" i="9"/>
  <c r="BT156" i="9" s="1"/>
  <c r="BV156" i="9"/>
  <c r="BX156" i="9" s="1"/>
  <c r="BS157" i="9"/>
  <c r="BU157" i="9" s="1"/>
  <c r="BY157" i="9" s="1"/>
  <c r="BZ157" i="9" s="1"/>
  <c r="BV157" i="9"/>
  <c r="BW157" i="9" s="1"/>
  <c r="BS158" i="9"/>
  <c r="BT158" i="9" s="1"/>
  <c r="BV158" i="9"/>
  <c r="BW158" i="9" s="1"/>
  <c r="BS159" i="9"/>
  <c r="BT159" i="9" s="1"/>
  <c r="BV159" i="9"/>
  <c r="BW159" i="9" s="1"/>
  <c r="BS160" i="9"/>
  <c r="BV160" i="9"/>
  <c r="BW160" i="9" s="1"/>
  <c r="BS161" i="9"/>
  <c r="BT161" i="9" s="1"/>
  <c r="BV161" i="9"/>
  <c r="BW161" i="9" s="1"/>
  <c r="CG83" i="9"/>
  <c r="CH83" i="9" s="1"/>
  <c r="BV83" i="9"/>
  <c r="BW83" i="9" s="1"/>
  <c r="BB144" i="9" l="1"/>
  <c r="BC144" i="9" s="1"/>
  <c r="BB125" i="9"/>
  <c r="BC125" i="9" s="1"/>
  <c r="BB92" i="9"/>
  <c r="BC92" i="9" s="1"/>
  <c r="BB91" i="9"/>
  <c r="BC91" i="9" s="1"/>
  <c r="M72" i="14"/>
  <c r="M73" i="14" s="1"/>
  <c r="M74" i="14" s="1"/>
  <c r="M75" i="14" s="1"/>
  <c r="M71" i="14"/>
  <c r="BB84" i="9"/>
  <c r="BC84" i="9" s="1"/>
  <c r="AY150" i="9"/>
  <c r="BB123" i="9"/>
  <c r="BC123" i="9" s="1"/>
  <c r="BX93" i="9"/>
  <c r="BT149" i="9"/>
  <c r="BB164" i="9"/>
  <c r="CI121" i="9"/>
  <c r="AY145" i="9"/>
  <c r="BX118" i="9"/>
  <c r="CI141" i="9"/>
  <c r="BW146" i="9"/>
  <c r="CF155" i="9"/>
  <c r="CJ155" i="9" s="1"/>
  <c r="CK155" i="9" s="1"/>
  <c r="CI151" i="9"/>
  <c r="CI119" i="9"/>
  <c r="BU119" i="9"/>
  <c r="BY119" i="9" s="1"/>
  <c r="BZ119" i="9" s="1"/>
  <c r="CF157" i="9"/>
  <c r="CJ157" i="9" s="1"/>
  <c r="CK157" i="9" s="1"/>
  <c r="CH135" i="9"/>
  <c r="BW136" i="9"/>
  <c r="CH155" i="9"/>
  <c r="CF119" i="9"/>
  <c r="CJ119" i="9" s="1"/>
  <c r="CK119" i="9" s="1"/>
  <c r="AV98" i="9"/>
  <c r="BD98" i="9" s="1"/>
  <c r="BB98" i="9"/>
  <c r="BC98" i="9" s="1"/>
  <c r="AV90" i="9"/>
  <c r="BD90" i="9" s="1"/>
  <c r="BB90" i="9"/>
  <c r="BC90" i="9" s="1"/>
  <c r="BW156" i="9"/>
  <c r="BW153" i="9"/>
  <c r="BX137" i="9"/>
  <c r="BX117" i="9"/>
  <c r="BX110" i="9"/>
  <c r="BU107" i="9"/>
  <c r="BY107" i="9" s="1"/>
  <c r="BZ107" i="9" s="1"/>
  <c r="CH111" i="9"/>
  <c r="AV105" i="9"/>
  <c r="BB105" i="9"/>
  <c r="BC105" i="9" s="1"/>
  <c r="AV109" i="9"/>
  <c r="BD109" i="9" s="1"/>
  <c r="BB109" i="9"/>
  <c r="BC109" i="9" s="1"/>
  <c r="AV113" i="9"/>
  <c r="BB113" i="9"/>
  <c r="BC113" i="9" s="1"/>
  <c r="AV117" i="9"/>
  <c r="BD117" i="9" s="1"/>
  <c r="BB117" i="9"/>
  <c r="BC117" i="9" s="1"/>
  <c r="AV121" i="9"/>
  <c r="BD121" i="9" s="1"/>
  <c r="BB121" i="9"/>
  <c r="BC121" i="9" s="1"/>
  <c r="AV126" i="9"/>
  <c r="BD126" i="9" s="1"/>
  <c r="BB126" i="9"/>
  <c r="BC126" i="9" s="1"/>
  <c r="AV130" i="9"/>
  <c r="BB130" i="9"/>
  <c r="BC130" i="9" s="1"/>
  <c r="AV134" i="9"/>
  <c r="BD134" i="9" s="1"/>
  <c r="BB134" i="9"/>
  <c r="BC134" i="9" s="1"/>
  <c r="AV138" i="9"/>
  <c r="BD138" i="9" s="1"/>
  <c r="BB138" i="9"/>
  <c r="BC138" i="9" s="1"/>
  <c r="AV143" i="9"/>
  <c r="BD143" i="9" s="1"/>
  <c r="BB143" i="9"/>
  <c r="BC143" i="9" s="1"/>
  <c r="AV147" i="9"/>
  <c r="BB147" i="9"/>
  <c r="BC147" i="9" s="1"/>
  <c r="AV151" i="9"/>
  <c r="BD151" i="9" s="1"/>
  <c r="BB151" i="9"/>
  <c r="BC151" i="9" s="1"/>
  <c r="AV155" i="9"/>
  <c r="BD155" i="9" s="1"/>
  <c r="BB155" i="9"/>
  <c r="BC155" i="9" s="1"/>
  <c r="AV159" i="9"/>
  <c r="BD159" i="9" s="1"/>
  <c r="BB159" i="9"/>
  <c r="BC159" i="9" s="1"/>
  <c r="AY105" i="9"/>
  <c r="AV94" i="9"/>
  <c r="BD94" i="9" s="1"/>
  <c r="BB94" i="9"/>
  <c r="BC94" i="9" s="1"/>
  <c r="AV86" i="9"/>
  <c r="BB86" i="9"/>
  <c r="BC86" i="9" s="1"/>
  <c r="BW124" i="9"/>
  <c r="CE153" i="9"/>
  <c r="CH131" i="9"/>
  <c r="CF121" i="9"/>
  <c r="CJ121" i="9" s="1"/>
  <c r="CK121" i="9" s="1"/>
  <c r="AV101" i="9"/>
  <c r="BD101" i="9" s="1"/>
  <c r="BB101" i="9"/>
  <c r="BC101" i="9" s="1"/>
  <c r="AV97" i="9"/>
  <c r="BD97" i="9" s="1"/>
  <c r="BB97" i="9"/>
  <c r="BC97" i="9" s="1"/>
  <c r="AV93" i="9"/>
  <c r="BB93" i="9"/>
  <c r="BC93" i="9" s="1"/>
  <c r="AV89" i="9"/>
  <c r="BB89" i="9"/>
  <c r="BC89" i="9" s="1"/>
  <c r="AV85" i="9"/>
  <c r="BD85" i="9" s="1"/>
  <c r="BB85" i="9"/>
  <c r="BC85" i="9" s="1"/>
  <c r="AY92" i="9"/>
  <c r="AY84" i="9"/>
  <c r="AV83" i="9"/>
  <c r="BD83" i="9" s="1"/>
  <c r="BB83" i="9"/>
  <c r="BC83" i="9" s="1"/>
  <c r="BU147" i="9"/>
  <c r="BY147" i="9" s="1"/>
  <c r="BZ147" i="9" s="1"/>
  <c r="BX106" i="9"/>
  <c r="AV106" i="9"/>
  <c r="BD106" i="9" s="1"/>
  <c r="BB106" i="9"/>
  <c r="BC106" i="9" s="1"/>
  <c r="AV110" i="9"/>
  <c r="BD110" i="9" s="1"/>
  <c r="BB110" i="9"/>
  <c r="BC110" i="9" s="1"/>
  <c r="AV114" i="9"/>
  <c r="BD114" i="9" s="1"/>
  <c r="BB114" i="9"/>
  <c r="BC114" i="9" s="1"/>
  <c r="AV118" i="9"/>
  <c r="BD118" i="9" s="1"/>
  <c r="BB118" i="9"/>
  <c r="BC118" i="9" s="1"/>
  <c r="AV127" i="9"/>
  <c r="BD127" i="9" s="1"/>
  <c r="BB127" i="9"/>
  <c r="BC127" i="9" s="1"/>
  <c r="AV131" i="9"/>
  <c r="BD131" i="9" s="1"/>
  <c r="BB131" i="9"/>
  <c r="BC131" i="9" s="1"/>
  <c r="AV135" i="9"/>
  <c r="BD135" i="9" s="1"/>
  <c r="BB135" i="9"/>
  <c r="BC135" i="9" s="1"/>
  <c r="AV139" i="9"/>
  <c r="BD139" i="9" s="1"/>
  <c r="BB139" i="9"/>
  <c r="BC139" i="9" s="1"/>
  <c r="AV148" i="9"/>
  <c r="BD148" i="9" s="1"/>
  <c r="BB148" i="9"/>
  <c r="BC148" i="9" s="1"/>
  <c r="AV152" i="9"/>
  <c r="BD152" i="9" s="1"/>
  <c r="BB152" i="9"/>
  <c r="BC152" i="9" s="1"/>
  <c r="AV156" i="9"/>
  <c r="BD156" i="9" s="1"/>
  <c r="BB156" i="9"/>
  <c r="BC156" i="9" s="1"/>
  <c r="AV160" i="9"/>
  <c r="BD160" i="9" s="1"/>
  <c r="BB160" i="9"/>
  <c r="BC160" i="9" s="1"/>
  <c r="BX157" i="9"/>
  <c r="BW152" i="9"/>
  <c r="BU134" i="9"/>
  <c r="BY134" i="9" s="1"/>
  <c r="BZ134" i="9" s="1"/>
  <c r="CI117" i="9"/>
  <c r="CH95" i="9"/>
  <c r="AV100" i="9"/>
  <c r="BD100" i="9" s="1"/>
  <c r="BB100" i="9"/>
  <c r="BC100" i="9" s="1"/>
  <c r="AV96" i="9"/>
  <c r="BD96" i="9" s="1"/>
  <c r="BB96" i="9"/>
  <c r="BC96" i="9" s="1"/>
  <c r="AV88" i="9"/>
  <c r="BD88" i="9" s="1"/>
  <c r="BB88" i="9"/>
  <c r="BC88" i="9" s="1"/>
  <c r="BU155" i="9"/>
  <c r="BY155" i="9" s="1"/>
  <c r="BZ155" i="9" s="1"/>
  <c r="BX101" i="9"/>
  <c r="BX86" i="9"/>
  <c r="CF161" i="9"/>
  <c r="CJ161" i="9" s="1"/>
  <c r="CK161" i="9" s="1"/>
  <c r="CI133" i="9"/>
  <c r="AV103" i="9"/>
  <c r="BD103" i="9" s="1"/>
  <c r="BB103" i="9"/>
  <c r="BC103" i="9" s="1"/>
  <c r="AV107" i="9"/>
  <c r="BD107" i="9" s="1"/>
  <c r="BB107" i="9"/>
  <c r="BC107" i="9" s="1"/>
  <c r="AV111" i="9"/>
  <c r="BD111" i="9" s="1"/>
  <c r="BB111" i="9"/>
  <c r="BC111" i="9" s="1"/>
  <c r="AV115" i="9"/>
  <c r="BD115" i="9" s="1"/>
  <c r="BB115" i="9"/>
  <c r="BC115" i="9" s="1"/>
  <c r="AV119" i="9"/>
  <c r="BD119" i="9" s="1"/>
  <c r="BB119" i="9"/>
  <c r="BC119" i="9" s="1"/>
  <c r="AV124" i="9"/>
  <c r="BD124" i="9" s="1"/>
  <c r="BB124" i="9"/>
  <c r="BC124" i="9" s="1"/>
  <c r="AV128" i="9"/>
  <c r="BD128" i="9" s="1"/>
  <c r="BB128" i="9"/>
  <c r="BC128" i="9" s="1"/>
  <c r="AV132" i="9"/>
  <c r="BD132" i="9" s="1"/>
  <c r="BB132" i="9"/>
  <c r="BC132" i="9" s="1"/>
  <c r="AV136" i="9"/>
  <c r="BD136" i="9" s="1"/>
  <c r="BB136" i="9"/>
  <c r="BC136" i="9" s="1"/>
  <c r="AV140" i="9"/>
  <c r="BD140" i="9" s="1"/>
  <c r="BB140" i="9"/>
  <c r="BC140" i="9" s="1"/>
  <c r="AV145" i="9"/>
  <c r="BD145" i="9" s="1"/>
  <c r="BB145" i="9"/>
  <c r="BC145" i="9" s="1"/>
  <c r="AV149" i="9"/>
  <c r="BD149" i="9" s="1"/>
  <c r="BB149" i="9"/>
  <c r="BC149" i="9" s="1"/>
  <c r="AV153" i="9"/>
  <c r="BD153" i="9" s="1"/>
  <c r="BB153" i="9"/>
  <c r="BC153" i="9" s="1"/>
  <c r="AV157" i="9"/>
  <c r="BD157" i="9" s="1"/>
  <c r="BB157" i="9"/>
  <c r="BC157" i="9" s="1"/>
  <c r="AV161" i="9"/>
  <c r="BD161" i="9" s="1"/>
  <c r="BB161" i="9"/>
  <c r="BC161" i="9" s="1"/>
  <c r="AV99" i="9"/>
  <c r="BD99" i="9" s="1"/>
  <c r="BB99" i="9"/>
  <c r="BC99" i="9" s="1"/>
  <c r="AV95" i="9"/>
  <c r="BD95" i="9" s="1"/>
  <c r="BB95" i="9"/>
  <c r="BC95" i="9" s="1"/>
  <c r="AV87" i="9"/>
  <c r="BD87" i="9" s="1"/>
  <c r="BB87" i="9"/>
  <c r="BC87" i="9" s="1"/>
  <c r="BT157" i="9"/>
  <c r="BW141" i="9"/>
  <c r="BU111" i="9"/>
  <c r="BY111" i="9" s="1"/>
  <c r="BZ111" i="9" s="1"/>
  <c r="CF109" i="9"/>
  <c r="CJ109" i="9" s="1"/>
  <c r="CK109" i="9" s="1"/>
  <c r="CI101" i="9"/>
  <c r="AV104" i="9"/>
  <c r="BD104" i="9" s="1"/>
  <c r="BB104" i="9"/>
  <c r="BC104" i="9" s="1"/>
  <c r="AV108" i="9"/>
  <c r="BD108" i="9" s="1"/>
  <c r="BB108" i="9"/>
  <c r="BC108" i="9" s="1"/>
  <c r="AV112" i="9"/>
  <c r="BD112" i="9" s="1"/>
  <c r="BB112" i="9"/>
  <c r="BC112" i="9" s="1"/>
  <c r="AV116" i="9"/>
  <c r="BD116" i="9" s="1"/>
  <c r="BB116" i="9"/>
  <c r="BC116" i="9" s="1"/>
  <c r="AV120" i="9"/>
  <c r="BD120" i="9" s="1"/>
  <c r="BB120" i="9"/>
  <c r="BC120" i="9" s="1"/>
  <c r="AV129" i="9"/>
  <c r="BD129" i="9" s="1"/>
  <c r="BB129" i="9"/>
  <c r="BC129" i="9" s="1"/>
  <c r="AV133" i="9"/>
  <c r="BD133" i="9" s="1"/>
  <c r="BB133" i="9"/>
  <c r="BC133" i="9" s="1"/>
  <c r="AV137" i="9"/>
  <c r="BD137" i="9" s="1"/>
  <c r="BB137" i="9"/>
  <c r="BC137" i="9" s="1"/>
  <c r="AV141" i="9"/>
  <c r="BD141" i="9" s="1"/>
  <c r="BB141" i="9"/>
  <c r="BC141" i="9" s="1"/>
  <c r="AV146" i="9"/>
  <c r="BD146" i="9" s="1"/>
  <c r="BB146" i="9"/>
  <c r="BC146" i="9" s="1"/>
  <c r="AV150" i="9"/>
  <c r="BD150" i="9" s="1"/>
  <c r="BB150" i="9"/>
  <c r="BC150" i="9" s="1"/>
  <c r="AV154" i="9"/>
  <c r="BD154" i="9" s="1"/>
  <c r="BB154" i="9"/>
  <c r="BC154" i="9" s="1"/>
  <c r="AY125" i="9"/>
  <c r="BU115" i="9"/>
  <c r="BY115" i="9" s="1"/>
  <c r="BZ115" i="9" s="1"/>
  <c r="BU110" i="9"/>
  <c r="BY110" i="9" s="1"/>
  <c r="BZ110" i="9" s="1"/>
  <c r="CI157" i="9"/>
  <c r="CI149" i="9"/>
  <c r="CF117" i="9"/>
  <c r="CJ117" i="9" s="1"/>
  <c r="CK117" i="9" s="1"/>
  <c r="CE111" i="9"/>
  <c r="CI87" i="9"/>
  <c r="BD89" i="9"/>
  <c r="AV123" i="9"/>
  <c r="AV144" i="9"/>
  <c r="AY123" i="9"/>
  <c r="AY144" i="9"/>
  <c r="CF101" i="9"/>
  <c r="CJ101" i="9" s="1"/>
  <c r="CK101" i="9" s="1"/>
  <c r="CI97" i="9"/>
  <c r="AV92" i="9"/>
  <c r="AY91" i="9"/>
  <c r="CA114" i="9"/>
  <c r="CA134" i="9"/>
  <c r="CF103" i="9"/>
  <c r="CJ103" i="9" s="1"/>
  <c r="CK103" i="9" s="1"/>
  <c r="CE87" i="9"/>
  <c r="AV91" i="9"/>
  <c r="CA146" i="9"/>
  <c r="BX121" i="9"/>
  <c r="BX113" i="9"/>
  <c r="BW97" i="9"/>
  <c r="BT87" i="9"/>
  <c r="CE151" i="9"/>
  <c r="CF141" i="9"/>
  <c r="CJ141" i="9" s="1"/>
  <c r="CK141" i="9" s="1"/>
  <c r="CI137" i="9"/>
  <c r="CI115" i="9"/>
  <c r="CI109" i="9"/>
  <c r="AV84" i="9"/>
  <c r="AV125" i="9"/>
  <c r="AV158" i="9"/>
  <c r="BD158" i="9" s="1"/>
  <c r="BT141" i="9"/>
  <c r="CI161" i="9"/>
  <c r="CH147" i="9"/>
  <c r="BD113" i="9"/>
  <c r="BD130" i="9"/>
  <c r="BD147" i="9"/>
  <c r="AY93" i="9"/>
  <c r="BD86" i="9"/>
  <c r="BT109" i="9"/>
  <c r="CI153" i="9"/>
  <c r="CE113" i="9"/>
  <c r="CI93" i="9"/>
  <c r="CE85" i="9"/>
  <c r="CA148" i="9"/>
  <c r="BX161" i="9"/>
  <c r="BU135" i="9"/>
  <c r="BY135" i="9" s="1"/>
  <c r="BZ135" i="9" s="1"/>
  <c r="BX133" i="9"/>
  <c r="BX114" i="9"/>
  <c r="BU86" i="9"/>
  <c r="BY86" i="9" s="1"/>
  <c r="BZ86" i="9" s="1"/>
  <c r="CA86" i="9"/>
  <c r="CF149" i="9"/>
  <c r="CJ149" i="9" s="1"/>
  <c r="CK149" i="9" s="1"/>
  <c r="CF147" i="9"/>
  <c r="CJ147" i="9" s="1"/>
  <c r="CK147" i="9" s="1"/>
  <c r="CF137" i="9"/>
  <c r="CJ137" i="9" s="1"/>
  <c r="CK137" i="9" s="1"/>
  <c r="CF135" i="9"/>
  <c r="CJ135" i="9" s="1"/>
  <c r="CK135" i="9" s="1"/>
  <c r="CF133" i="9"/>
  <c r="CJ133" i="9" s="1"/>
  <c r="CK133" i="9" s="1"/>
  <c r="CF131" i="9"/>
  <c r="CJ131" i="9" s="1"/>
  <c r="CK131" i="9" s="1"/>
  <c r="CI107" i="9"/>
  <c r="BU146" i="9"/>
  <c r="BY146" i="9" s="1"/>
  <c r="BZ146" i="9" s="1"/>
  <c r="BU131" i="9"/>
  <c r="BY131" i="9" s="1"/>
  <c r="BZ131" i="9" s="1"/>
  <c r="BT117" i="9"/>
  <c r="BW114" i="9"/>
  <c r="BW112" i="9"/>
  <c r="BU106" i="9"/>
  <c r="BY106" i="9" s="1"/>
  <c r="BZ106" i="9" s="1"/>
  <c r="CA103" i="9"/>
  <c r="CA88" i="9"/>
  <c r="CA106" i="9"/>
  <c r="CI143" i="9"/>
  <c r="CI89" i="9"/>
  <c r="BX134" i="9"/>
  <c r="BT133" i="9"/>
  <c r="BW120" i="9"/>
  <c r="BU114" i="9"/>
  <c r="BY114" i="9" s="1"/>
  <c r="BZ114" i="9" s="1"/>
  <c r="BX85" i="9"/>
  <c r="CF143" i="9"/>
  <c r="CJ143" i="9" s="1"/>
  <c r="CK143" i="9" s="1"/>
  <c r="CH134" i="9"/>
  <c r="CH130" i="9"/>
  <c r="CF107" i="9"/>
  <c r="CJ107" i="9" s="1"/>
  <c r="CK107" i="9" s="1"/>
  <c r="CE89" i="9"/>
  <c r="CL103" i="9"/>
  <c r="BU151" i="9"/>
  <c r="BY151" i="9" s="1"/>
  <c r="BZ151" i="9" s="1"/>
  <c r="BX149" i="9"/>
  <c r="BX109" i="9"/>
  <c r="CL124" i="9"/>
  <c r="BX89" i="9"/>
  <c r="BW132" i="9"/>
  <c r="CA130" i="9"/>
  <c r="CA118" i="9"/>
  <c r="CH142" i="9"/>
  <c r="CH122" i="9"/>
  <c r="CH118" i="9"/>
  <c r="CI113" i="9"/>
  <c r="BU143" i="9"/>
  <c r="BY143" i="9" s="1"/>
  <c r="BZ143" i="9" s="1"/>
  <c r="BX130" i="9"/>
  <c r="BW154" i="9"/>
  <c r="BU103" i="9"/>
  <c r="BY103" i="9" s="1"/>
  <c r="BZ103" i="9" s="1"/>
  <c r="CH154" i="9"/>
  <c r="CH150" i="9"/>
  <c r="CH146" i="9"/>
  <c r="CL104" i="9"/>
  <c r="CL130" i="9"/>
  <c r="CF115" i="9"/>
  <c r="CJ115" i="9" s="1"/>
  <c r="CK115" i="9" s="1"/>
  <c r="CI103" i="9"/>
  <c r="CF93" i="9"/>
  <c r="CJ93" i="9" s="1"/>
  <c r="CK93" i="9" s="1"/>
  <c r="CL106" i="9"/>
  <c r="CL134" i="9"/>
  <c r="CE123" i="9"/>
  <c r="CF97" i="9"/>
  <c r="CJ97" i="9" s="1"/>
  <c r="CK97" i="9" s="1"/>
  <c r="CF95" i="9"/>
  <c r="CJ95" i="9" s="1"/>
  <c r="CK95" i="9" s="1"/>
  <c r="CL108" i="9"/>
  <c r="CL143" i="9"/>
  <c r="BW148" i="9"/>
  <c r="BT130" i="9"/>
  <c r="BW104" i="9"/>
  <c r="CA110" i="9"/>
  <c r="CL110" i="9"/>
  <c r="CL146" i="9"/>
  <c r="CL85" i="9"/>
  <c r="CL114" i="9"/>
  <c r="CL148" i="9"/>
  <c r="BT146" i="9"/>
  <c r="BT118" i="9"/>
  <c r="CA104" i="9"/>
  <c r="CA108" i="9"/>
  <c r="CL86" i="9"/>
  <c r="CL118" i="9"/>
  <c r="CL88" i="9"/>
  <c r="CF146" i="9"/>
  <c r="CJ146" i="9" s="1"/>
  <c r="CK146" i="9" s="1"/>
  <c r="CF142" i="9"/>
  <c r="CF134" i="9"/>
  <c r="CJ134" i="9" s="1"/>
  <c r="CK134" i="9" s="1"/>
  <c r="CF130" i="9"/>
  <c r="CJ130" i="9" s="1"/>
  <c r="CK130" i="9" s="1"/>
  <c r="CF122" i="9"/>
  <c r="CF118" i="9"/>
  <c r="CJ118" i="9" s="1"/>
  <c r="CK118" i="9" s="1"/>
  <c r="CF114" i="9"/>
  <c r="CJ114" i="9" s="1"/>
  <c r="CK114" i="9" s="1"/>
  <c r="CF110" i="9"/>
  <c r="CJ110" i="9" s="1"/>
  <c r="CK110" i="9" s="1"/>
  <c r="CF106" i="9"/>
  <c r="CJ106" i="9" s="1"/>
  <c r="CK106" i="9" s="1"/>
  <c r="CF102" i="9"/>
  <c r="CF86" i="9"/>
  <c r="CJ86" i="9" s="1"/>
  <c r="CK86" i="9" s="1"/>
  <c r="CI156" i="9"/>
  <c r="CI152" i="9"/>
  <c r="CI148" i="9"/>
  <c r="CI136" i="9"/>
  <c r="CI132" i="9"/>
  <c r="CI124" i="9"/>
  <c r="CI120" i="9"/>
  <c r="CI116" i="9"/>
  <c r="CI112" i="9"/>
  <c r="CI108" i="9"/>
  <c r="CI104" i="9"/>
  <c r="CI88" i="9"/>
  <c r="CI85" i="9"/>
  <c r="CF156" i="9"/>
  <c r="CJ156" i="9" s="1"/>
  <c r="CK156" i="9" s="1"/>
  <c r="CF152" i="9"/>
  <c r="CJ152" i="9" s="1"/>
  <c r="CK152" i="9" s="1"/>
  <c r="CF148" i="9"/>
  <c r="CJ148" i="9" s="1"/>
  <c r="CK148" i="9" s="1"/>
  <c r="CF136" i="9"/>
  <c r="CJ136" i="9" s="1"/>
  <c r="CK136" i="9" s="1"/>
  <c r="CF132" i="9"/>
  <c r="CJ132" i="9" s="1"/>
  <c r="CK132" i="9" s="1"/>
  <c r="CF124" i="9"/>
  <c r="CJ124" i="9" s="1"/>
  <c r="CK124" i="9" s="1"/>
  <c r="CF120" i="9"/>
  <c r="CJ120" i="9" s="1"/>
  <c r="CK120" i="9" s="1"/>
  <c r="CF116" i="9"/>
  <c r="CJ116" i="9" s="1"/>
  <c r="CK116" i="9" s="1"/>
  <c r="CF112" i="9"/>
  <c r="CJ112" i="9" s="1"/>
  <c r="CK112" i="9" s="1"/>
  <c r="CF108" i="9"/>
  <c r="CJ108" i="9" s="1"/>
  <c r="CK108" i="9" s="1"/>
  <c r="CF104" i="9"/>
  <c r="CJ104" i="9" s="1"/>
  <c r="CK104" i="9" s="1"/>
  <c r="CF88" i="9"/>
  <c r="CJ88" i="9" s="1"/>
  <c r="CK88" i="9" s="1"/>
  <c r="CI114" i="9"/>
  <c r="CI110" i="9"/>
  <c r="CI106" i="9"/>
  <c r="CI102" i="9"/>
  <c r="CI86" i="9"/>
  <c r="BX155" i="9"/>
  <c r="BU152" i="9"/>
  <c r="BY152" i="9" s="1"/>
  <c r="BZ152" i="9" s="1"/>
  <c r="BX147" i="9"/>
  <c r="BU136" i="9"/>
  <c r="BY136" i="9" s="1"/>
  <c r="BZ136" i="9" s="1"/>
  <c r="BX131" i="9"/>
  <c r="CA124" i="9"/>
  <c r="BU120" i="9"/>
  <c r="BY120" i="9" s="1"/>
  <c r="BZ120" i="9" s="1"/>
  <c r="BX115" i="9"/>
  <c r="BU112" i="9"/>
  <c r="BY112" i="9" s="1"/>
  <c r="BZ112" i="9" s="1"/>
  <c r="BX107" i="9"/>
  <c r="BU104" i="9"/>
  <c r="BY104" i="9" s="1"/>
  <c r="BZ104" i="9" s="1"/>
  <c r="BU88" i="9"/>
  <c r="BY88" i="9" s="1"/>
  <c r="BZ88" i="9" s="1"/>
  <c r="BU161" i="9"/>
  <c r="BY161" i="9" s="1"/>
  <c r="BZ161" i="9" s="1"/>
  <c r="BT160" i="9"/>
  <c r="BU153" i="9"/>
  <c r="BY153" i="9" s="1"/>
  <c r="BZ153" i="9" s="1"/>
  <c r="BT152" i="9"/>
  <c r="BT144" i="9"/>
  <c r="BU137" i="9"/>
  <c r="BY137" i="9" s="1"/>
  <c r="BZ137" i="9" s="1"/>
  <c r="BT136" i="9"/>
  <c r="BT128" i="9"/>
  <c r="BU121" i="9"/>
  <c r="BY121" i="9" s="1"/>
  <c r="BZ121" i="9" s="1"/>
  <c r="BT120" i="9"/>
  <c r="BX116" i="9"/>
  <c r="BU113" i="9"/>
  <c r="BY113" i="9" s="1"/>
  <c r="BZ113" i="9" s="1"/>
  <c r="BT112" i="9"/>
  <c r="BX108" i="9"/>
  <c r="BT104" i="9"/>
  <c r="BU97" i="9"/>
  <c r="BY97" i="9" s="1"/>
  <c r="BZ97" i="9" s="1"/>
  <c r="BT96" i="9"/>
  <c r="BU89" i="9"/>
  <c r="BY89" i="9" s="1"/>
  <c r="BZ89" i="9" s="1"/>
  <c r="BT88" i="9"/>
  <c r="CA85" i="9"/>
  <c r="BT121" i="9"/>
  <c r="BT113" i="9"/>
  <c r="BT105" i="9"/>
  <c r="BT97" i="9"/>
  <c r="BT89" i="9"/>
  <c r="CA143" i="9"/>
  <c r="BU156" i="9"/>
  <c r="BY156" i="9" s="1"/>
  <c r="BZ156" i="9" s="1"/>
  <c r="BX151" i="9"/>
  <c r="BU148" i="9"/>
  <c r="BY148" i="9" s="1"/>
  <c r="BZ148" i="9" s="1"/>
  <c r="BX143" i="9"/>
  <c r="BX135" i="9"/>
  <c r="BU132" i="9"/>
  <c r="BY132" i="9" s="1"/>
  <c r="BZ132" i="9" s="1"/>
  <c r="BU124" i="9"/>
  <c r="BY124" i="9" s="1"/>
  <c r="BZ124" i="9" s="1"/>
  <c r="BX119" i="9"/>
  <c r="BU116" i="9"/>
  <c r="BY116" i="9" s="1"/>
  <c r="BZ116" i="9" s="1"/>
  <c r="BX111" i="9"/>
  <c r="BU108" i="9"/>
  <c r="BY108" i="9" s="1"/>
  <c r="BZ108" i="9" s="1"/>
  <c r="BX103" i="9"/>
  <c r="BX87" i="9"/>
  <c r="BU101" i="9"/>
  <c r="BY101" i="9" s="1"/>
  <c r="BZ101" i="9" s="1"/>
  <c r="BU93" i="9"/>
  <c r="BY93" i="9" s="1"/>
  <c r="BZ93" i="9" s="1"/>
  <c r="BX88" i="9"/>
  <c r="BU85" i="9"/>
  <c r="BY85" i="9" s="1"/>
  <c r="BZ85" i="9" s="1"/>
  <c r="CI83" i="9"/>
  <c r="BX83" i="9"/>
  <c r="O112" i="7"/>
  <c r="O107" i="7"/>
  <c r="O102" i="7"/>
  <c r="O97" i="7"/>
  <c r="O96" i="7"/>
  <c r="O91" i="7"/>
  <c r="O86" i="7"/>
  <c r="O85" i="7"/>
  <c r="O81" i="7"/>
  <c r="O76" i="7"/>
  <c r="O75" i="7"/>
  <c r="O70" i="7"/>
  <c r="O65" i="7"/>
  <c r="O60" i="7"/>
  <c r="O55" i="7"/>
  <c r="O54" i="7"/>
  <c r="O51" i="7"/>
  <c r="O48" i="7"/>
  <c r="O45" i="7"/>
  <c r="O42" i="7"/>
  <c r="O41" i="7"/>
  <c r="O38" i="7"/>
  <c r="O35" i="7"/>
  <c r="O32" i="7"/>
  <c r="O29" i="7"/>
  <c r="O28" i="7"/>
  <c r="O26" i="7"/>
  <c r="O24" i="7"/>
  <c r="O22" i="7"/>
  <c r="O20" i="7"/>
  <c r="O19" i="7"/>
  <c r="O17" i="7"/>
  <c r="O15" i="7"/>
  <c r="O13" i="7"/>
  <c r="O11" i="7"/>
  <c r="O10" i="7"/>
  <c r="O8" i="7"/>
  <c r="O6" i="7"/>
  <c r="O4" i="7"/>
  <c r="O116" i="7"/>
  <c r="O115" i="7"/>
  <c r="O114" i="7"/>
  <c r="O111" i="7"/>
  <c r="O110" i="7"/>
  <c r="O109" i="7"/>
  <c r="O106" i="7"/>
  <c r="O105" i="7"/>
  <c r="O104" i="7"/>
  <c r="O101" i="7"/>
  <c r="O100" i="7"/>
  <c r="O99" i="7"/>
  <c r="O95" i="7"/>
  <c r="O94" i="7"/>
  <c r="O93" i="7"/>
  <c r="O90" i="7"/>
  <c r="O89" i="7"/>
  <c r="O88" i="7"/>
  <c r="O84" i="7"/>
  <c r="O83" i="7"/>
  <c r="O80" i="7"/>
  <c r="O79" i="7"/>
  <c r="O78" i="7"/>
  <c r="O74" i="7"/>
  <c r="O73" i="7"/>
  <c r="O72" i="7"/>
  <c r="O69" i="7"/>
  <c r="O68" i="7"/>
  <c r="O67" i="7"/>
  <c r="O66" i="7"/>
  <c r="O64" i="7"/>
  <c r="O63" i="7"/>
  <c r="O62" i="7"/>
  <c r="O53" i="7"/>
  <c r="O50" i="7"/>
  <c r="O47" i="7"/>
  <c r="O44" i="7"/>
  <c r="O43" i="7"/>
  <c r="O40" i="7"/>
  <c r="O37" i="7"/>
  <c r="O34" i="7"/>
  <c r="O31" i="7"/>
  <c r="O57" i="7"/>
  <c r="O58" i="7"/>
  <c r="O59" i="7"/>
  <c r="BD144" i="9" l="1"/>
  <c r="BC163" i="9"/>
  <c r="BD84" i="9"/>
  <c r="BB163" i="9"/>
  <c r="BB165" i="9" s="1"/>
  <c r="BD105" i="9"/>
  <c r="BD123" i="9"/>
  <c r="BD125" i="9"/>
  <c r="BD93" i="9"/>
  <c r="BD91" i="9"/>
  <c r="BD92" i="9"/>
  <c r="Z29" i="9"/>
  <c r="AA29" i="9"/>
  <c r="AB29" i="9"/>
  <c r="AC29" i="9"/>
  <c r="AD29" i="9"/>
  <c r="AE29" i="9"/>
  <c r="AF29" i="9"/>
  <c r="AG29" i="9"/>
  <c r="AH29" i="9"/>
  <c r="AI29" i="9"/>
  <c r="AJ29" i="9"/>
  <c r="AK29" i="9"/>
  <c r="AL29" i="9"/>
  <c r="AM29" i="9"/>
  <c r="AN29" i="9"/>
  <c r="AO29" i="9"/>
  <c r="AP29" i="9"/>
  <c r="AQ29" i="9"/>
  <c r="AR29" i="9"/>
  <c r="Z30" i="9"/>
  <c r="AA30" i="9"/>
  <c r="AB30" i="9"/>
  <c r="AC30" i="9"/>
  <c r="AD30" i="9"/>
  <c r="AE30" i="9"/>
  <c r="AF30" i="9"/>
  <c r="AG30" i="9"/>
  <c r="AH30" i="9"/>
  <c r="AI30" i="9"/>
  <c r="AJ30" i="9"/>
  <c r="AK30" i="9"/>
  <c r="AL30" i="9"/>
  <c r="AM30" i="9"/>
  <c r="AN30" i="9"/>
  <c r="AO30" i="9"/>
  <c r="AP30" i="9"/>
  <c r="AQ30" i="9"/>
  <c r="AR30" i="9"/>
  <c r="Z31" i="9"/>
  <c r="AA31" i="9"/>
  <c r="AB31" i="9"/>
  <c r="AC31" i="9"/>
  <c r="AD31" i="9"/>
  <c r="AE31" i="9"/>
  <c r="AF31" i="9"/>
  <c r="AG31" i="9"/>
  <c r="AH31" i="9"/>
  <c r="AI31" i="9"/>
  <c r="AJ31" i="9"/>
  <c r="AK31" i="9"/>
  <c r="AL31" i="9"/>
  <c r="AM31" i="9"/>
  <c r="AN31" i="9"/>
  <c r="AO31" i="9"/>
  <c r="AP31" i="9"/>
  <c r="AQ31" i="9"/>
  <c r="AR31" i="9"/>
  <c r="Z32" i="9"/>
  <c r="AA32" i="9"/>
  <c r="AB32" i="9"/>
  <c r="AC32" i="9"/>
  <c r="AD32" i="9"/>
  <c r="AE32" i="9"/>
  <c r="AF32" i="9"/>
  <c r="AG32" i="9"/>
  <c r="AH32" i="9"/>
  <c r="AI32" i="9"/>
  <c r="AJ32" i="9"/>
  <c r="AK32" i="9"/>
  <c r="AL32" i="9"/>
  <c r="AM32" i="9"/>
  <c r="AN32" i="9"/>
  <c r="AO32" i="9"/>
  <c r="AP32" i="9"/>
  <c r="AQ32" i="9"/>
  <c r="AR32" i="9"/>
  <c r="Z33" i="9"/>
  <c r="AA33" i="9"/>
  <c r="AB33" i="9"/>
  <c r="AC33" i="9"/>
  <c r="AD33" i="9"/>
  <c r="AE33" i="9"/>
  <c r="AF33" i="9"/>
  <c r="AG33" i="9"/>
  <c r="AH33" i="9"/>
  <c r="AI33" i="9"/>
  <c r="AJ33" i="9"/>
  <c r="AK33" i="9"/>
  <c r="AL33" i="9"/>
  <c r="AM33" i="9"/>
  <c r="AN33" i="9"/>
  <c r="AO33" i="9"/>
  <c r="AP33" i="9"/>
  <c r="AQ33" i="9"/>
  <c r="AR33" i="9"/>
  <c r="Z34" i="9"/>
  <c r="AA34" i="9"/>
  <c r="AB34" i="9"/>
  <c r="AC34" i="9"/>
  <c r="AD34" i="9"/>
  <c r="AE34" i="9"/>
  <c r="AF34" i="9"/>
  <c r="AG34" i="9"/>
  <c r="AH34" i="9"/>
  <c r="AI34" i="9"/>
  <c r="AJ34" i="9"/>
  <c r="AK34" i="9"/>
  <c r="AL34" i="9"/>
  <c r="AM34" i="9"/>
  <c r="AN34" i="9"/>
  <c r="AO34" i="9"/>
  <c r="AP34" i="9"/>
  <c r="AQ34" i="9"/>
  <c r="AR34" i="9"/>
  <c r="Z35" i="9"/>
  <c r="AA35" i="9"/>
  <c r="AB35" i="9"/>
  <c r="AC35" i="9"/>
  <c r="AD35" i="9"/>
  <c r="AE35" i="9"/>
  <c r="AF35" i="9"/>
  <c r="AG35" i="9"/>
  <c r="AH35" i="9"/>
  <c r="AI35" i="9"/>
  <c r="AJ35" i="9"/>
  <c r="AK35" i="9"/>
  <c r="AL35" i="9"/>
  <c r="AM35" i="9"/>
  <c r="AN35" i="9"/>
  <c r="AO35" i="9"/>
  <c r="AP35" i="9"/>
  <c r="AQ35" i="9"/>
  <c r="AR35" i="9"/>
  <c r="Z36" i="9"/>
  <c r="AA36" i="9"/>
  <c r="AB36" i="9"/>
  <c r="AC36" i="9"/>
  <c r="AD36" i="9"/>
  <c r="AE36" i="9"/>
  <c r="AF36" i="9"/>
  <c r="AG36" i="9"/>
  <c r="AH36" i="9"/>
  <c r="AI36" i="9"/>
  <c r="AJ36" i="9"/>
  <c r="AK36" i="9"/>
  <c r="AL36" i="9"/>
  <c r="AM36" i="9"/>
  <c r="AN36" i="9"/>
  <c r="AO36" i="9"/>
  <c r="AP36" i="9"/>
  <c r="AQ36" i="9"/>
  <c r="AR36" i="9"/>
  <c r="Z37" i="9"/>
  <c r="AA37" i="9"/>
  <c r="AB37" i="9"/>
  <c r="AC37" i="9"/>
  <c r="AD37" i="9"/>
  <c r="AE37" i="9"/>
  <c r="AF37" i="9"/>
  <c r="AG37" i="9"/>
  <c r="AH37" i="9"/>
  <c r="AI37" i="9"/>
  <c r="AJ37" i="9"/>
  <c r="AK37" i="9"/>
  <c r="AL37" i="9"/>
  <c r="AM37" i="9"/>
  <c r="AN37" i="9"/>
  <c r="AO37" i="9"/>
  <c r="AP37" i="9"/>
  <c r="AQ37" i="9"/>
  <c r="AR37" i="9"/>
  <c r="AA28" i="9"/>
  <c r="AB28" i="9"/>
  <c r="AC28" i="9"/>
  <c r="AD28" i="9"/>
  <c r="AE28" i="9"/>
  <c r="AF28" i="9"/>
  <c r="AG28" i="9"/>
  <c r="AH28" i="9"/>
  <c r="AI28" i="9"/>
  <c r="AJ28" i="9"/>
  <c r="AK28" i="9"/>
  <c r="AL28" i="9"/>
  <c r="AM28" i="9"/>
  <c r="AN28" i="9"/>
  <c r="AO28" i="9"/>
  <c r="AP28" i="9"/>
  <c r="AQ28" i="9"/>
  <c r="AR28" i="9"/>
  <c r="Z28" i="9"/>
  <c r="F29" i="9"/>
  <c r="G29" i="9"/>
  <c r="H29" i="9"/>
  <c r="I29" i="9"/>
  <c r="J29" i="9"/>
  <c r="K29" i="9"/>
  <c r="L29" i="9"/>
  <c r="M29" i="9"/>
  <c r="N29" i="9"/>
  <c r="O29" i="9"/>
  <c r="P29" i="9"/>
  <c r="Q29" i="9"/>
  <c r="R29" i="9"/>
  <c r="S29" i="9"/>
  <c r="T29" i="9"/>
  <c r="U29" i="9"/>
  <c r="V29" i="9"/>
  <c r="W29" i="9"/>
  <c r="X29" i="9"/>
  <c r="F30" i="9"/>
  <c r="G30" i="9"/>
  <c r="H30" i="9"/>
  <c r="I30" i="9"/>
  <c r="J30" i="9"/>
  <c r="K30" i="9"/>
  <c r="L30" i="9"/>
  <c r="M30" i="9"/>
  <c r="N30" i="9"/>
  <c r="O30" i="9"/>
  <c r="P30" i="9"/>
  <c r="Q30" i="9"/>
  <c r="R30" i="9"/>
  <c r="S30" i="9"/>
  <c r="T30" i="9"/>
  <c r="U30" i="9"/>
  <c r="V30" i="9"/>
  <c r="W30" i="9"/>
  <c r="X30" i="9"/>
  <c r="F31" i="9"/>
  <c r="G31" i="9"/>
  <c r="H31" i="9"/>
  <c r="I31" i="9"/>
  <c r="J31" i="9"/>
  <c r="K31" i="9"/>
  <c r="L31" i="9"/>
  <c r="M31" i="9"/>
  <c r="N31" i="9"/>
  <c r="O31" i="9"/>
  <c r="P31" i="9"/>
  <c r="Q31" i="9"/>
  <c r="R31" i="9"/>
  <c r="S31" i="9"/>
  <c r="T31" i="9"/>
  <c r="U31" i="9"/>
  <c r="V31" i="9"/>
  <c r="W31" i="9"/>
  <c r="X31" i="9"/>
  <c r="F32" i="9"/>
  <c r="G32" i="9"/>
  <c r="H32" i="9"/>
  <c r="I32" i="9"/>
  <c r="J32" i="9"/>
  <c r="K32" i="9"/>
  <c r="L32" i="9"/>
  <c r="M32" i="9"/>
  <c r="N32" i="9"/>
  <c r="O32" i="9"/>
  <c r="P32" i="9"/>
  <c r="Q32" i="9"/>
  <c r="R32" i="9"/>
  <c r="S32" i="9"/>
  <c r="T32" i="9"/>
  <c r="U32" i="9"/>
  <c r="V32" i="9"/>
  <c r="W32" i="9"/>
  <c r="X32" i="9"/>
  <c r="F33" i="9"/>
  <c r="G33" i="9"/>
  <c r="H33" i="9"/>
  <c r="I33" i="9"/>
  <c r="J33" i="9"/>
  <c r="K33" i="9"/>
  <c r="L33" i="9"/>
  <c r="M33" i="9"/>
  <c r="N33" i="9"/>
  <c r="O33" i="9"/>
  <c r="P33" i="9"/>
  <c r="Q33" i="9"/>
  <c r="R33" i="9"/>
  <c r="S33" i="9"/>
  <c r="T33" i="9"/>
  <c r="U33" i="9"/>
  <c r="V33" i="9"/>
  <c r="W33" i="9"/>
  <c r="X33" i="9"/>
  <c r="F34" i="9"/>
  <c r="G34" i="9"/>
  <c r="H34" i="9"/>
  <c r="I34" i="9"/>
  <c r="J34" i="9"/>
  <c r="K34" i="9"/>
  <c r="L34" i="9"/>
  <c r="M34" i="9"/>
  <c r="N34" i="9"/>
  <c r="O34" i="9"/>
  <c r="P34" i="9"/>
  <c r="Q34" i="9"/>
  <c r="R34" i="9"/>
  <c r="S34" i="9"/>
  <c r="T34" i="9"/>
  <c r="U34" i="9"/>
  <c r="V34" i="9"/>
  <c r="W34" i="9"/>
  <c r="X34" i="9"/>
  <c r="F35" i="9"/>
  <c r="G35" i="9"/>
  <c r="H35" i="9"/>
  <c r="I35" i="9"/>
  <c r="J35" i="9"/>
  <c r="K35" i="9"/>
  <c r="L35" i="9"/>
  <c r="M35" i="9"/>
  <c r="N35" i="9"/>
  <c r="O35" i="9"/>
  <c r="P35" i="9"/>
  <c r="Q35" i="9"/>
  <c r="R35" i="9"/>
  <c r="S35" i="9"/>
  <c r="T35" i="9"/>
  <c r="U35" i="9"/>
  <c r="V35" i="9"/>
  <c r="W35" i="9"/>
  <c r="X35" i="9"/>
  <c r="F36" i="9"/>
  <c r="G36" i="9"/>
  <c r="H36" i="9"/>
  <c r="I36" i="9"/>
  <c r="J36" i="9"/>
  <c r="K36" i="9"/>
  <c r="L36" i="9"/>
  <c r="M36" i="9"/>
  <c r="N36" i="9"/>
  <c r="O36" i="9"/>
  <c r="P36" i="9"/>
  <c r="Q36" i="9"/>
  <c r="R36" i="9"/>
  <c r="S36" i="9"/>
  <c r="T36" i="9"/>
  <c r="U36" i="9"/>
  <c r="V36" i="9"/>
  <c r="W36" i="9"/>
  <c r="X36" i="9"/>
  <c r="F37" i="9"/>
  <c r="G37" i="9"/>
  <c r="H37" i="9"/>
  <c r="I37" i="9"/>
  <c r="J37" i="9"/>
  <c r="K37" i="9"/>
  <c r="L37" i="9"/>
  <c r="M37" i="9"/>
  <c r="N37" i="9"/>
  <c r="O37" i="9"/>
  <c r="P37" i="9"/>
  <c r="Q37" i="9"/>
  <c r="R37" i="9"/>
  <c r="S37" i="9"/>
  <c r="T37" i="9"/>
  <c r="U37" i="9"/>
  <c r="V37" i="9"/>
  <c r="W37" i="9"/>
  <c r="X37" i="9"/>
  <c r="G28" i="9"/>
  <c r="H28" i="9"/>
  <c r="I28" i="9"/>
  <c r="J28" i="9"/>
  <c r="K28" i="9"/>
  <c r="L28" i="9"/>
  <c r="M28" i="9"/>
  <c r="N28" i="9"/>
  <c r="O28" i="9"/>
  <c r="P28" i="9"/>
  <c r="Q28" i="9"/>
  <c r="R28" i="9"/>
  <c r="S28" i="9"/>
  <c r="T28" i="9"/>
  <c r="U28" i="9"/>
  <c r="V28" i="9"/>
  <c r="W28" i="9"/>
  <c r="X28" i="9"/>
  <c r="F28" i="9"/>
  <c r="AR27" i="9"/>
  <c r="AR65" i="9" s="1"/>
  <c r="AQ27" i="9"/>
  <c r="AQ65" i="9" s="1"/>
  <c r="AP27" i="9"/>
  <c r="AP65" i="9" s="1"/>
  <c r="AO27" i="9"/>
  <c r="AO65" i="9" s="1"/>
  <c r="AN27" i="9"/>
  <c r="AN65" i="9" s="1"/>
  <c r="AM27" i="9"/>
  <c r="AM65" i="9" s="1"/>
  <c r="AL27" i="9"/>
  <c r="AL65" i="9" s="1"/>
  <c r="AK27" i="9"/>
  <c r="AK65" i="9" s="1"/>
  <c r="AJ27" i="9"/>
  <c r="AJ65" i="9" s="1"/>
  <c r="AI27" i="9"/>
  <c r="AI65" i="9" s="1"/>
  <c r="AH27" i="9"/>
  <c r="AH65" i="9" s="1"/>
  <c r="AG27" i="9"/>
  <c r="AF27" i="9"/>
  <c r="AF65" i="9" s="1"/>
  <c r="AE27" i="9"/>
  <c r="AE65" i="9" s="1"/>
  <c r="AD27" i="9"/>
  <c r="AD65" i="9" s="1"/>
  <c r="AC27" i="9"/>
  <c r="AC65" i="9" s="1"/>
  <c r="AB27" i="9"/>
  <c r="AB65" i="9" s="1"/>
  <c r="AA27" i="9"/>
  <c r="AA65" i="9" s="1"/>
  <c r="Z27" i="9"/>
  <c r="Z65" i="9" s="1"/>
  <c r="G27" i="9"/>
  <c r="G65" i="9" s="1"/>
  <c r="H27" i="9"/>
  <c r="H65" i="9" s="1"/>
  <c r="I27" i="9"/>
  <c r="I65" i="9" s="1"/>
  <c r="J27" i="9"/>
  <c r="J65" i="9" s="1"/>
  <c r="K27" i="9"/>
  <c r="K65" i="9" s="1"/>
  <c r="L27" i="9"/>
  <c r="L65" i="9" s="1"/>
  <c r="M27" i="9"/>
  <c r="M65" i="9" s="1"/>
  <c r="N27" i="9"/>
  <c r="N65" i="9" s="1"/>
  <c r="O27" i="9"/>
  <c r="O65" i="9" s="1"/>
  <c r="P27" i="9"/>
  <c r="P65" i="9" s="1"/>
  <c r="Q27" i="9"/>
  <c r="Q65" i="9" s="1"/>
  <c r="R27" i="9"/>
  <c r="R65" i="9" s="1"/>
  <c r="S27" i="9"/>
  <c r="S65" i="9" s="1"/>
  <c r="T27" i="9"/>
  <c r="T65" i="9" s="1"/>
  <c r="U27" i="9"/>
  <c r="U65" i="9" s="1"/>
  <c r="V27" i="9"/>
  <c r="V65" i="9" s="1"/>
  <c r="W27" i="9"/>
  <c r="W65" i="9" s="1"/>
  <c r="X27" i="9"/>
  <c r="X65" i="9" s="1"/>
  <c r="F27" i="9"/>
  <c r="F65" i="9" s="1"/>
  <c r="BI124" i="9"/>
  <c r="BI125" i="9"/>
  <c r="BI126" i="9"/>
  <c r="BI127" i="9"/>
  <c r="BI128" i="9"/>
  <c r="BI129" i="9"/>
  <c r="BI130" i="9"/>
  <c r="BI131" i="9"/>
  <c r="BI132" i="9"/>
  <c r="BI133" i="9"/>
  <c r="BI134" i="9"/>
  <c r="BI135" i="9"/>
  <c r="BI136" i="9"/>
  <c r="BI137" i="9"/>
  <c r="BI138" i="9"/>
  <c r="BI139" i="9"/>
  <c r="BI140" i="9"/>
  <c r="BI141" i="9"/>
  <c r="BI123" i="9"/>
  <c r="BH124" i="9"/>
  <c r="BJ124" i="9" s="1"/>
  <c r="BN124" i="9" s="1"/>
  <c r="BO124" i="9" s="1"/>
  <c r="BH125" i="9"/>
  <c r="BH126" i="9"/>
  <c r="BH127" i="9"/>
  <c r="BH128" i="9"/>
  <c r="BH129" i="9"/>
  <c r="BH130" i="9"/>
  <c r="BJ130" i="9" s="1"/>
  <c r="BN130" i="9" s="1"/>
  <c r="BO130" i="9" s="1"/>
  <c r="BH131" i="9"/>
  <c r="BJ131" i="9" s="1"/>
  <c r="BN131" i="9" s="1"/>
  <c r="BO131" i="9" s="1"/>
  <c r="BH132" i="9"/>
  <c r="BJ132" i="9" s="1"/>
  <c r="BN132" i="9" s="1"/>
  <c r="BO132" i="9" s="1"/>
  <c r="BH133" i="9"/>
  <c r="BJ133" i="9" s="1"/>
  <c r="BN133" i="9" s="1"/>
  <c r="BO133" i="9" s="1"/>
  <c r="BH134" i="9"/>
  <c r="BJ134" i="9" s="1"/>
  <c r="BN134" i="9" s="1"/>
  <c r="BO134" i="9" s="1"/>
  <c r="BH135" i="9"/>
  <c r="BJ135" i="9" s="1"/>
  <c r="BN135" i="9" s="1"/>
  <c r="BO135" i="9" s="1"/>
  <c r="BH136" i="9"/>
  <c r="BJ136" i="9" s="1"/>
  <c r="BN136" i="9" s="1"/>
  <c r="BO136" i="9" s="1"/>
  <c r="BH137" i="9"/>
  <c r="BJ137" i="9" s="1"/>
  <c r="BN137" i="9" s="1"/>
  <c r="BO137" i="9" s="1"/>
  <c r="BH138" i="9"/>
  <c r="BH139" i="9"/>
  <c r="BH140" i="9"/>
  <c r="BH141" i="9"/>
  <c r="BL144" i="9"/>
  <c r="BL145" i="9"/>
  <c r="BL146" i="9"/>
  <c r="BL147" i="9"/>
  <c r="BL148" i="9"/>
  <c r="BL149" i="9"/>
  <c r="BL150" i="9"/>
  <c r="BL151" i="9"/>
  <c r="BL152" i="9"/>
  <c r="BL153" i="9"/>
  <c r="BL154" i="9"/>
  <c r="BL155" i="9"/>
  <c r="BL156" i="9"/>
  <c r="BL157" i="9"/>
  <c r="BL158" i="9"/>
  <c r="BL159" i="9"/>
  <c r="BL160" i="9"/>
  <c r="BL161" i="9"/>
  <c r="BL143" i="9"/>
  <c r="BK144" i="9"/>
  <c r="BK145" i="9"/>
  <c r="BK146" i="9"/>
  <c r="BM146" i="9" s="1"/>
  <c r="BK147" i="9"/>
  <c r="BM147" i="9" s="1"/>
  <c r="BK148" i="9"/>
  <c r="BM148" i="9" s="1"/>
  <c r="BK149" i="9"/>
  <c r="BM149" i="9" s="1"/>
  <c r="BK150" i="9"/>
  <c r="BK151" i="9"/>
  <c r="BM151" i="9" s="1"/>
  <c r="BK152" i="9"/>
  <c r="BM152" i="9" s="1"/>
  <c r="BK153" i="9"/>
  <c r="BM153" i="9" s="1"/>
  <c r="BK154" i="9"/>
  <c r="BK155" i="9"/>
  <c r="BM155" i="9" s="1"/>
  <c r="BK156" i="9"/>
  <c r="BM156" i="9" s="1"/>
  <c r="BK157" i="9"/>
  <c r="BM157" i="9" s="1"/>
  <c r="BK158" i="9"/>
  <c r="BK159" i="9"/>
  <c r="BK160" i="9"/>
  <c r="BK161" i="9"/>
  <c r="BK143" i="9"/>
  <c r="BM143" i="9" s="1"/>
  <c r="BI161" i="9"/>
  <c r="BI144" i="9"/>
  <c r="BI145" i="9"/>
  <c r="BI146" i="9"/>
  <c r="BI147" i="9"/>
  <c r="BI148" i="9"/>
  <c r="BI149" i="9"/>
  <c r="BI150" i="9"/>
  <c r="BI151" i="9"/>
  <c r="BI152" i="9"/>
  <c r="BI153" i="9"/>
  <c r="BI154" i="9"/>
  <c r="BI155" i="9"/>
  <c r="BI156" i="9"/>
  <c r="BI157" i="9"/>
  <c r="BI158" i="9"/>
  <c r="BI159" i="9"/>
  <c r="BI160" i="9"/>
  <c r="BI143" i="9"/>
  <c r="BH144" i="9"/>
  <c r="BH145" i="9"/>
  <c r="BH146" i="9"/>
  <c r="BH147" i="9"/>
  <c r="BH148" i="9"/>
  <c r="BH149" i="9"/>
  <c r="BJ149" i="9" s="1"/>
  <c r="BN149" i="9" s="1"/>
  <c r="BO149" i="9" s="1"/>
  <c r="BH150" i="9"/>
  <c r="BH151" i="9"/>
  <c r="BJ151" i="9" s="1"/>
  <c r="BN151" i="9" s="1"/>
  <c r="BO151" i="9" s="1"/>
  <c r="BH152" i="9"/>
  <c r="BJ152" i="9" s="1"/>
  <c r="BN152" i="9" s="1"/>
  <c r="BO152" i="9" s="1"/>
  <c r="BH153" i="9"/>
  <c r="BH154" i="9"/>
  <c r="BH155" i="9"/>
  <c r="BH156" i="9"/>
  <c r="BH157" i="9"/>
  <c r="BJ157" i="9" s="1"/>
  <c r="BN157" i="9" s="1"/>
  <c r="BO157" i="9" s="1"/>
  <c r="BH158" i="9"/>
  <c r="BH159" i="9"/>
  <c r="BH160" i="9"/>
  <c r="BH161" i="9"/>
  <c r="BH143" i="9"/>
  <c r="BJ143" i="9" s="1"/>
  <c r="BN143" i="9" s="1"/>
  <c r="BO143" i="9" s="1"/>
  <c r="BL124" i="9"/>
  <c r="BL125" i="9"/>
  <c r="BL126" i="9"/>
  <c r="BL127" i="9"/>
  <c r="BL128" i="9"/>
  <c r="BL129" i="9"/>
  <c r="BL130" i="9"/>
  <c r="BL131" i="9"/>
  <c r="BL132" i="9"/>
  <c r="BL133" i="9"/>
  <c r="BL134" i="9"/>
  <c r="BL135" i="9"/>
  <c r="BL136" i="9"/>
  <c r="BL137" i="9"/>
  <c r="BL138" i="9"/>
  <c r="BL139" i="9"/>
  <c r="BL140" i="9"/>
  <c r="BL141" i="9"/>
  <c r="BL123" i="9"/>
  <c r="BK124" i="9"/>
  <c r="BM124" i="9" s="1"/>
  <c r="BK125" i="9"/>
  <c r="BK126" i="9"/>
  <c r="BK127" i="9"/>
  <c r="BK128" i="9"/>
  <c r="BK129" i="9"/>
  <c r="BK130" i="9"/>
  <c r="BM130" i="9" s="1"/>
  <c r="BK131" i="9"/>
  <c r="BM131" i="9" s="1"/>
  <c r="BK132" i="9"/>
  <c r="BM132" i="9" s="1"/>
  <c r="BK133" i="9"/>
  <c r="BM133" i="9" s="1"/>
  <c r="BK134" i="9"/>
  <c r="BK135" i="9"/>
  <c r="BK136" i="9"/>
  <c r="BK137" i="9"/>
  <c r="BK138" i="9"/>
  <c r="BK139" i="9"/>
  <c r="BK140" i="9"/>
  <c r="BK141" i="9"/>
  <c r="BK123" i="9"/>
  <c r="BH123" i="9"/>
  <c r="BL104" i="9"/>
  <c r="BL105" i="9"/>
  <c r="BL106" i="9"/>
  <c r="BL107" i="9"/>
  <c r="BL108" i="9"/>
  <c r="BL109" i="9"/>
  <c r="BL110" i="9"/>
  <c r="BL111" i="9"/>
  <c r="BL112" i="9"/>
  <c r="BL113" i="9"/>
  <c r="BL114" i="9"/>
  <c r="BL115" i="9"/>
  <c r="BL116" i="9"/>
  <c r="BL117" i="9"/>
  <c r="BL118" i="9"/>
  <c r="BL119" i="9"/>
  <c r="BL120" i="9"/>
  <c r="BL121" i="9"/>
  <c r="BL103" i="9"/>
  <c r="BK104" i="9"/>
  <c r="BM104" i="9" s="1"/>
  <c r="BK105" i="9"/>
  <c r="BK106" i="9"/>
  <c r="BM106" i="9" s="1"/>
  <c r="BK107" i="9"/>
  <c r="BM107" i="9" s="1"/>
  <c r="BK108" i="9"/>
  <c r="BM108" i="9" s="1"/>
  <c r="BK109" i="9"/>
  <c r="BM109" i="9" s="1"/>
  <c r="BK110" i="9"/>
  <c r="BM110" i="9" s="1"/>
  <c r="BK111" i="9"/>
  <c r="BM111" i="9" s="1"/>
  <c r="BK112" i="9"/>
  <c r="BM112" i="9" s="1"/>
  <c r="BK113" i="9"/>
  <c r="BM113" i="9" s="1"/>
  <c r="BK114" i="9"/>
  <c r="BM114" i="9" s="1"/>
  <c r="BK115" i="9"/>
  <c r="BM115" i="9" s="1"/>
  <c r="BK116" i="9"/>
  <c r="BM116" i="9" s="1"/>
  <c r="BK117" i="9"/>
  <c r="BM117" i="9" s="1"/>
  <c r="BK118" i="9"/>
  <c r="BM118" i="9" s="1"/>
  <c r="BK119" i="9"/>
  <c r="BM119" i="9" s="1"/>
  <c r="BK120" i="9"/>
  <c r="BM120" i="9" s="1"/>
  <c r="BK121" i="9"/>
  <c r="BM121" i="9" s="1"/>
  <c r="BK103" i="9"/>
  <c r="BM103" i="9" s="1"/>
  <c r="BI104" i="9"/>
  <c r="BI105" i="9"/>
  <c r="BI106" i="9"/>
  <c r="BI107" i="9"/>
  <c r="BI108" i="9"/>
  <c r="BI109" i="9"/>
  <c r="BI110" i="9"/>
  <c r="BI111" i="9"/>
  <c r="BI112" i="9"/>
  <c r="BI113" i="9"/>
  <c r="BI114" i="9"/>
  <c r="BI115" i="9"/>
  <c r="BI116" i="9"/>
  <c r="BI117" i="9"/>
  <c r="BI118" i="9"/>
  <c r="BI119" i="9"/>
  <c r="BI120" i="9"/>
  <c r="BI121" i="9"/>
  <c r="BI103" i="9"/>
  <c r="BH104" i="9"/>
  <c r="BJ104" i="9" s="1"/>
  <c r="BN104" i="9" s="1"/>
  <c r="BO104" i="9" s="1"/>
  <c r="BH105" i="9"/>
  <c r="BH106" i="9"/>
  <c r="BH107" i="9"/>
  <c r="BH108" i="9"/>
  <c r="BH109" i="9"/>
  <c r="BJ109" i="9" s="1"/>
  <c r="BN109" i="9" s="1"/>
  <c r="BO109" i="9" s="1"/>
  <c r="BH110" i="9"/>
  <c r="BH111" i="9"/>
  <c r="BJ111" i="9" s="1"/>
  <c r="BN111" i="9" s="1"/>
  <c r="BO111" i="9" s="1"/>
  <c r="BH112" i="9"/>
  <c r="BH113" i="9"/>
  <c r="BH114" i="9"/>
  <c r="BH115" i="9"/>
  <c r="BH116" i="9"/>
  <c r="BH117" i="9"/>
  <c r="BJ117" i="9" s="1"/>
  <c r="BN117" i="9" s="1"/>
  <c r="BO117" i="9" s="1"/>
  <c r="BH118" i="9"/>
  <c r="BH119" i="9"/>
  <c r="BJ119" i="9" s="1"/>
  <c r="BN119" i="9" s="1"/>
  <c r="BO119" i="9" s="1"/>
  <c r="BH120" i="9"/>
  <c r="BJ120" i="9" s="1"/>
  <c r="BN120" i="9" s="1"/>
  <c r="BO120" i="9" s="1"/>
  <c r="BH121" i="9"/>
  <c r="BH103" i="9"/>
  <c r="BJ103" i="9" s="1"/>
  <c r="BN103" i="9" s="1"/>
  <c r="BO103" i="9" s="1"/>
  <c r="BL84" i="9"/>
  <c r="BL85" i="9"/>
  <c r="BL86" i="9"/>
  <c r="BL87" i="9"/>
  <c r="BL88" i="9"/>
  <c r="BL89" i="9"/>
  <c r="BL90" i="9"/>
  <c r="BL91" i="9"/>
  <c r="BL92" i="9"/>
  <c r="BL93" i="9"/>
  <c r="BL94" i="9"/>
  <c r="BL95" i="9"/>
  <c r="BL96" i="9"/>
  <c r="BL97" i="9"/>
  <c r="BL98" i="9"/>
  <c r="BL99" i="9"/>
  <c r="BL100" i="9"/>
  <c r="BL101" i="9"/>
  <c r="BL83" i="9"/>
  <c r="BK84" i="9"/>
  <c r="BK85" i="9"/>
  <c r="BM85" i="9" s="1"/>
  <c r="BK86" i="9"/>
  <c r="BM86" i="9" s="1"/>
  <c r="BK87" i="9"/>
  <c r="BM87" i="9" s="1"/>
  <c r="BK88" i="9"/>
  <c r="BM88" i="9" s="1"/>
  <c r="BK89" i="9"/>
  <c r="BM89" i="9" s="1"/>
  <c r="BK90" i="9"/>
  <c r="BK91" i="9"/>
  <c r="BK92" i="9"/>
  <c r="BK93" i="9"/>
  <c r="BK94" i="9"/>
  <c r="BK95" i="9"/>
  <c r="BK96" i="9"/>
  <c r="BK97" i="9"/>
  <c r="BK98" i="9"/>
  <c r="BK99" i="9"/>
  <c r="BK100" i="9"/>
  <c r="BK101" i="9"/>
  <c r="BK83" i="9"/>
  <c r="BI84" i="9"/>
  <c r="BI85" i="9"/>
  <c r="BI86" i="9"/>
  <c r="BI87" i="9"/>
  <c r="BI88" i="9"/>
  <c r="BI89" i="9"/>
  <c r="BI90" i="9"/>
  <c r="BI91" i="9"/>
  <c r="BI92" i="9"/>
  <c r="BI93" i="9"/>
  <c r="BI94" i="9"/>
  <c r="BI95" i="9"/>
  <c r="BI96" i="9"/>
  <c r="BI97" i="9"/>
  <c r="BI98" i="9"/>
  <c r="BI99" i="9"/>
  <c r="BI100" i="9"/>
  <c r="BI101" i="9"/>
  <c r="BI83" i="9"/>
  <c r="BH84" i="9"/>
  <c r="BH85" i="9"/>
  <c r="BJ85" i="9" s="1"/>
  <c r="BN85" i="9" s="1"/>
  <c r="BO85" i="9" s="1"/>
  <c r="BH86" i="9"/>
  <c r="BJ86" i="9" s="1"/>
  <c r="BN86" i="9" s="1"/>
  <c r="BO86" i="9" s="1"/>
  <c r="BH87" i="9"/>
  <c r="BJ87" i="9" s="1"/>
  <c r="BN87" i="9" s="1"/>
  <c r="BO87" i="9" s="1"/>
  <c r="BH88" i="9"/>
  <c r="BJ88" i="9" s="1"/>
  <c r="BN88" i="9" s="1"/>
  <c r="BO88" i="9" s="1"/>
  <c r="BH89" i="9"/>
  <c r="BJ89" i="9" s="1"/>
  <c r="BN89" i="9" s="1"/>
  <c r="BO89" i="9" s="1"/>
  <c r="BH90" i="9"/>
  <c r="BH91" i="9"/>
  <c r="BH92" i="9"/>
  <c r="BH93" i="9"/>
  <c r="BH94" i="9"/>
  <c r="BH95" i="9"/>
  <c r="BH96" i="9"/>
  <c r="BH97" i="9"/>
  <c r="BH98" i="9"/>
  <c r="BH99" i="9"/>
  <c r="BH100" i="9"/>
  <c r="BH101" i="9"/>
  <c r="BH83" i="9"/>
  <c r="BP121" i="9" l="1"/>
  <c r="X143" i="9" s="1"/>
  <c r="V21" i="6" s="1"/>
  <c r="V28" i="6" s="1"/>
  <c r="M111" i="7" s="1"/>
  <c r="BP113" i="9"/>
  <c r="P143" i="9" s="1"/>
  <c r="N21" i="6" s="1"/>
  <c r="N28" i="6" s="1"/>
  <c r="M69" i="7" s="1"/>
  <c r="BP137" i="9"/>
  <c r="AN126" i="9" s="1"/>
  <c r="AL7" i="6" s="1"/>
  <c r="AL14" i="6" s="1"/>
  <c r="M85" i="7" s="1"/>
  <c r="BP118" i="9"/>
  <c r="U143" i="9" s="1"/>
  <c r="S21" i="6" s="1"/>
  <c r="S28" i="6" s="1"/>
  <c r="BP110" i="9"/>
  <c r="M143" i="9" s="1"/>
  <c r="K21" i="6" s="1"/>
  <c r="K26" i="6" s="1"/>
  <c r="BP146" i="9"/>
  <c r="AC143" i="9" s="1"/>
  <c r="AA21" i="6" s="1"/>
  <c r="AA28" i="6" s="1"/>
  <c r="BP155" i="9"/>
  <c r="AL143" i="9" s="1"/>
  <c r="AJ21" i="6" s="1"/>
  <c r="AJ26" i="6" s="1"/>
  <c r="H93" i="7" s="1"/>
  <c r="I93" i="7" s="1"/>
  <c r="BP147" i="9"/>
  <c r="AD143" i="9" s="1"/>
  <c r="AB21" i="6" s="1"/>
  <c r="AB28" i="6" s="1"/>
  <c r="M40" i="7" s="1"/>
  <c r="BP114" i="9"/>
  <c r="Q143" i="9" s="1"/>
  <c r="O21" i="6" s="1"/>
  <c r="BP106" i="9"/>
  <c r="I143" i="9" s="1"/>
  <c r="G21" i="6" s="1"/>
  <c r="BP135" i="9"/>
  <c r="AL126" i="9" s="1"/>
  <c r="AJ7" i="6" s="1"/>
  <c r="BP115" i="9"/>
  <c r="R143" i="9" s="1"/>
  <c r="P21" i="6" s="1"/>
  <c r="BP107" i="9"/>
  <c r="J143" i="9" s="1"/>
  <c r="H21" i="6" s="1"/>
  <c r="BJ155" i="9"/>
  <c r="BN155" i="9" s="1"/>
  <c r="BO155" i="9" s="1"/>
  <c r="BP85" i="9"/>
  <c r="H126" i="9" s="1"/>
  <c r="F7" i="6" s="1"/>
  <c r="BJ114" i="9"/>
  <c r="BN114" i="9" s="1"/>
  <c r="BO114" i="9" s="1"/>
  <c r="BP136" i="9"/>
  <c r="AM126" i="9" s="1"/>
  <c r="AK7" i="6" s="1"/>
  <c r="BP156" i="9"/>
  <c r="AM143" i="9" s="1"/>
  <c r="AK21" i="6" s="1"/>
  <c r="BP148" i="9"/>
  <c r="AE143" i="9" s="1"/>
  <c r="AC21" i="6" s="1"/>
  <c r="BP130" i="9"/>
  <c r="AG126" i="9" s="1"/>
  <c r="AE7" i="6" s="1"/>
  <c r="BP89" i="9"/>
  <c r="L126" i="9" s="1"/>
  <c r="J7" i="6" s="1"/>
  <c r="BP120" i="9"/>
  <c r="W143" i="9" s="1"/>
  <c r="U21" i="6" s="1"/>
  <c r="BP112" i="9"/>
  <c r="O143" i="9" s="1"/>
  <c r="M21" i="6" s="1"/>
  <c r="BP104" i="9"/>
  <c r="G143" i="9" s="1"/>
  <c r="E21" i="6" s="1"/>
  <c r="BJ113" i="9"/>
  <c r="BN113" i="9" s="1"/>
  <c r="BO113" i="9" s="1"/>
  <c r="BP134" i="9"/>
  <c r="AK126" i="9" s="1"/>
  <c r="AI7" i="6" s="1"/>
  <c r="BP153" i="9"/>
  <c r="AJ143" i="9" s="1"/>
  <c r="AH21" i="6" s="1"/>
  <c r="BP88" i="9"/>
  <c r="K126" i="9" s="1"/>
  <c r="I7" i="6" s="1"/>
  <c r="BJ112" i="9"/>
  <c r="BN112" i="9" s="1"/>
  <c r="BO112" i="9" s="1"/>
  <c r="BP119" i="9"/>
  <c r="V143" i="9" s="1"/>
  <c r="T21" i="6" s="1"/>
  <c r="BP152" i="9"/>
  <c r="AI143" i="9" s="1"/>
  <c r="AG21" i="6" s="1"/>
  <c r="BJ153" i="9"/>
  <c r="BN153" i="9" s="1"/>
  <c r="BO153" i="9" s="1"/>
  <c r="BP157" i="9"/>
  <c r="AN143" i="9" s="1"/>
  <c r="AL21" i="6" s="1"/>
  <c r="BP132" i="9"/>
  <c r="AI126" i="9" s="1"/>
  <c r="AG7" i="6" s="1"/>
  <c r="BP124" i="9"/>
  <c r="AA126" i="9" s="1"/>
  <c r="Y7" i="6" s="1"/>
  <c r="BJ107" i="9"/>
  <c r="BN107" i="9" s="1"/>
  <c r="BO107" i="9" s="1"/>
  <c r="BP117" i="9"/>
  <c r="T143" i="9" s="1"/>
  <c r="R21" i="6" s="1"/>
  <c r="BP87" i="9"/>
  <c r="J126" i="9" s="1"/>
  <c r="H7" i="6" s="1"/>
  <c r="BJ106" i="9"/>
  <c r="BN106" i="9" s="1"/>
  <c r="BO106" i="9" s="1"/>
  <c r="BJ147" i="9"/>
  <c r="BN147" i="9" s="1"/>
  <c r="BO147" i="9" s="1"/>
  <c r="BP151" i="9"/>
  <c r="AH143" i="9" s="1"/>
  <c r="AF21" i="6" s="1"/>
  <c r="BP86" i="9"/>
  <c r="I126" i="9" s="1"/>
  <c r="G7" i="6" s="1"/>
  <c r="BP116" i="9"/>
  <c r="S143" i="9" s="1"/>
  <c r="Q21" i="6" s="1"/>
  <c r="BP108" i="9"/>
  <c r="K143" i="9" s="1"/>
  <c r="I21" i="6" s="1"/>
  <c r="BJ121" i="9"/>
  <c r="BN121" i="9" s="1"/>
  <c r="BO121" i="9" s="1"/>
  <c r="BP111" i="9"/>
  <c r="N143" i="9" s="1"/>
  <c r="L21" i="6" s="1"/>
  <c r="BP131" i="9"/>
  <c r="AH126" i="9" s="1"/>
  <c r="AF7" i="6" s="1"/>
  <c r="BJ146" i="9"/>
  <c r="BN146" i="9" s="1"/>
  <c r="BO146" i="9" s="1"/>
  <c r="BP149" i="9"/>
  <c r="AF143" i="9" s="1"/>
  <c r="AD21" i="6" s="1"/>
  <c r="BP109" i="9"/>
  <c r="L143" i="9" s="1"/>
  <c r="J21" i="6" s="1"/>
  <c r="BJ115" i="9"/>
  <c r="BN115" i="9" s="1"/>
  <c r="BO115" i="9" s="1"/>
  <c r="BM137" i="9"/>
  <c r="BJ118" i="9"/>
  <c r="BN118" i="9" s="1"/>
  <c r="BO118" i="9" s="1"/>
  <c r="BJ110" i="9"/>
  <c r="BN110" i="9" s="1"/>
  <c r="BO110" i="9" s="1"/>
  <c r="BM136" i="9"/>
  <c r="BM135" i="9"/>
  <c r="BJ116" i="9"/>
  <c r="BN116" i="9" s="1"/>
  <c r="BO116" i="9" s="1"/>
  <c r="BJ108" i="9"/>
  <c r="BN108" i="9" s="1"/>
  <c r="BO108" i="9" s="1"/>
  <c r="BM134" i="9"/>
  <c r="BJ156" i="9"/>
  <c r="BN156" i="9" s="1"/>
  <c r="BO156" i="9" s="1"/>
  <c r="BJ148" i="9"/>
  <c r="BN148" i="9" s="1"/>
  <c r="BO148" i="9" s="1"/>
  <c r="BP133" i="9"/>
  <c r="AJ126" i="9" s="1"/>
  <c r="AH7" i="6" s="1"/>
  <c r="BP103" i="9"/>
  <c r="F143" i="9" s="1"/>
  <c r="D21" i="6" s="1"/>
  <c r="BM83" i="9"/>
  <c r="BJ83" i="9"/>
  <c r="BP143" i="9"/>
  <c r="Z143" i="9" s="1"/>
  <c r="X21" i="6" s="1"/>
  <c r="BP83" i="9"/>
  <c r="F126" i="9" s="1"/>
  <c r="D7" i="6" s="1"/>
  <c r="V26" i="6" l="1"/>
  <c r="H111" i="7" s="1"/>
  <c r="I111" i="7" s="1"/>
  <c r="AL12" i="6"/>
  <c r="H85" i="7" s="1"/>
  <c r="I85" i="7" s="1"/>
  <c r="BN83" i="9"/>
  <c r="BO83" i="9" s="1"/>
  <c r="N26" i="6"/>
  <c r="H69" i="7" s="1"/>
  <c r="I69" i="7" s="1"/>
  <c r="S26" i="6"/>
  <c r="K28" i="6"/>
  <c r="AA26" i="6"/>
  <c r="AB26" i="6"/>
  <c r="H40" i="7" s="1"/>
  <c r="I40" i="7" s="1"/>
  <c r="AJ28" i="6"/>
  <c r="M93" i="7" s="1"/>
  <c r="AG12" i="6"/>
  <c r="H63" i="7" s="1"/>
  <c r="I63" i="7" s="1"/>
  <c r="AG14" i="6"/>
  <c r="M63" i="7" s="1"/>
  <c r="AF12" i="6"/>
  <c r="H62" i="7" s="1"/>
  <c r="I62" i="7" s="1"/>
  <c r="AF14" i="6"/>
  <c r="M62" i="7" s="1"/>
  <c r="D28" i="6"/>
  <c r="D26" i="6"/>
  <c r="L28" i="6"/>
  <c r="M67" i="7" s="1"/>
  <c r="L26" i="6"/>
  <c r="H67" i="7" s="1"/>
  <c r="I67" i="7" s="1"/>
  <c r="H12" i="6"/>
  <c r="H31" i="7" s="1"/>
  <c r="I31" i="7" s="1"/>
  <c r="H14" i="6"/>
  <c r="M31" i="7" s="1"/>
  <c r="AG26" i="6"/>
  <c r="H73" i="7" s="1"/>
  <c r="I73" i="7" s="1"/>
  <c r="AG28" i="6"/>
  <c r="M73" i="7" s="1"/>
  <c r="AE12" i="6"/>
  <c r="AE14" i="6"/>
  <c r="H26" i="6"/>
  <c r="H37" i="7" s="1"/>
  <c r="I37" i="7" s="1"/>
  <c r="H28" i="6"/>
  <c r="M37" i="7" s="1"/>
  <c r="AD28" i="6"/>
  <c r="M53" i="7" s="1"/>
  <c r="AD26" i="6"/>
  <c r="H53" i="7" s="1"/>
  <c r="I53" i="7" s="1"/>
  <c r="AF26" i="6"/>
  <c r="H72" i="7" s="1"/>
  <c r="I72" i="7" s="1"/>
  <c r="AF28" i="6"/>
  <c r="M72" i="7" s="1"/>
  <c r="AI14" i="6"/>
  <c r="AI12" i="6"/>
  <c r="T28" i="6"/>
  <c r="M109" i="7" s="1"/>
  <c r="T26" i="6"/>
  <c r="H109" i="7" s="1"/>
  <c r="I109" i="7" s="1"/>
  <c r="AH26" i="6"/>
  <c r="H74" i="7" s="1"/>
  <c r="I74" i="7" s="1"/>
  <c r="AH28" i="6"/>
  <c r="M74" i="7" s="1"/>
  <c r="AC28" i="6"/>
  <c r="AC26" i="6"/>
  <c r="Q26" i="6"/>
  <c r="H89" i="7" s="1"/>
  <c r="I89" i="7" s="1"/>
  <c r="Q28" i="6"/>
  <c r="M89" i="7" s="1"/>
  <c r="E28" i="6"/>
  <c r="E26" i="6"/>
  <c r="AK14" i="6"/>
  <c r="M84" i="7" s="1"/>
  <c r="AK12" i="6"/>
  <c r="H84" i="7" s="1"/>
  <c r="I84" i="7" s="1"/>
  <c r="G26" i="6"/>
  <c r="G28" i="6"/>
  <c r="X28" i="6"/>
  <c r="X26" i="6"/>
  <c r="R26" i="6"/>
  <c r="H90" i="7" s="1"/>
  <c r="I90" i="7" s="1"/>
  <c r="R28" i="6"/>
  <c r="M90" i="7" s="1"/>
  <c r="P26" i="6"/>
  <c r="H88" i="7" s="1"/>
  <c r="I88" i="7" s="1"/>
  <c r="P28" i="6"/>
  <c r="M88" i="7" s="1"/>
  <c r="I26" i="6"/>
  <c r="I28" i="6"/>
  <c r="AK28" i="6"/>
  <c r="M94" i="7" s="1"/>
  <c r="AK26" i="6"/>
  <c r="H94" i="7" s="1"/>
  <c r="I94" i="7" s="1"/>
  <c r="AJ14" i="6"/>
  <c r="M83" i="7" s="1"/>
  <c r="AJ12" i="6"/>
  <c r="H83" i="7" s="1"/>
  <c r="I83" i="7" s="1"/>
  <c r="AH14" i="6"/>
  <c r="M64" i="7" s="1"/>
  <c r="AH12" i="6"/>
  <c r="H64" i="7" s="1"/>
  <c r="I64" i="7" s="1"/>
  <c r="D14" i="6"/>
  <c r="D12" i="6"/>
  <c r="J26" i="6"/>
  <c r="H50" i="7" s="1"/>
  <c r="I50" i="7" s="1"/>
  <c r="J28" i="6"/>
  <c r="M50" i="7" s="1"/>
  <c r="G12" i="6"/>
  <c r="G14" i="6"/>
  <c r="Y12" i="6"/>
  <c r="Y14" i="6"/>
  <c r="M28" i="6"/>
  <c r="M68" i="7" s="1"/>
  <c r="M26" i="6"/>
  <c r="H68" i="7" s="1"/>
  <c r="I68" i="7" s="1"/>
  <c r="O26" i="6"/>
  <c r="O28" i="6"/>
  <c r="U28" i="6"/>
  <c r="M110" i="7" s="1"/>
  <c r="U26" i="6"/>
  <c r="H110" i="7" s="1"/>
  <c r="I110" i="7" s="1"/>
  <c r="F12" i="6"/>
  <c r="F14" i="6"/>
  <c r="I12" i="6"/>
  <c r="I14" i="6"/>
  <c r="AL28" i="6"/>
  <c r="M95" i="7" s="1"/>
  <c r="AL26" i="6"/>
  <c r="H95" i="7" s="1"/>
  <c r="I95" i="7" s="1"/>
  <c r="J12" i="6"/>
  <c r="H44" i="7" s="1"/>
  <c r="I44" i="7" s="1"/>
  <c r="J14" i="6"/>
  <c r="M44" i="7" s="1"/>
  <c r="AR63" i="9"/>
  <c r="AQ63" i="9"/>
  <c r="AP63" i="9"/>
  <c r="AO63" i="9"/>
  <c r="AR101" i="9" s="1"/>
  <c r="AM101" i="9"/>
  <c r="AJ63" i="9"/>
  <c r="AI63" i="9"/>
  <c r="AH63" i="9"/>
  <c r="AG63" i="9"/>
  <c r="AF63" i="9"/>
  <c r="AE63" i="9"/>
  <c r="AF101" i="9" s="1"/>
  <c r="AD63" i="9"/>
  <c r="AC63" i="9"/>
  <c r="AD101" i="9" s="1"/>
  <c r="AB63" i="9"/>
  <c r="AB101" i="9" s="1"/>
  <c r="AA63" i="9"/>
  <c r="AA101" i="9" s="1"/>
  <c r="Z63" i="9"/>
  <c r="Z101" i="9" s="1"/>
  <c r="X63" i="9"/>
  <c r="W63" i="9"/>
  <c r="V63" i="9"/>
  <c r="U63" i="9"/>
  <c r="X101" i="9" s="1"/>
  <c r="T63" i="9"/>
  <c r="S63" i="9"/>
  <c r="R63" i="9"/>
  <c r="Q63" i="9"/>
  <c r="T101" i="9" s="1"/>
  <c r="P63" i="9"/>
  <c r="O63" i="9"/>
  <c r="N63" i="9"/>
  <c r="M63" i="9"/>
  <c r="P101" i="9" s="1"/>
  <c r="L63" i="9"/>
  <c r="K63" i="9"/>
  <c r="L101" i="9" s="1"/>
  <c r="J63" i="9"/>
  <c r="I63" i="9"/>
  <c r="J101" i="9" s="1"/>
  <c r="H63" i="9"/>
  <c r="H101" i="9" s="1"/>
  <c r="G63" i="9"/>
  <c r="G101" i="9" s="1"/>
  <c r="F63" i="9"/>
  <c r="F101" i="9" s="1"/>
  <c r="AR45" i="9"/>
  <c r="AQ45" i="9"/>
  <c r="AP45" i="9"/>
  <c r="AN45" i="9"/>
  <c r="AM45" i="9"/>
  <c r="AL45" i="9"/>
  <c r="AJ45" i="9"/>
  <c r="AI45" i="9"/>
  <c r="AH45" i="9"/>
  <c r="AF45" i="9"/>
  <c r="AD45" i="9"/>
  <c r="X45" i="9"/>
  <c r="W45" i="9"/>
  <c r="V45" i="9"/>
  <c r="T45" i="9"/>
  <c r="S45" i="9"/>
  <c r="R45" i="9"/>
  <c r="P45" i="9"/>
  <c r="O45" i="9"/>
  <c r="N45" i="9"/>
  <c r="L45" i="9"/>
  <c r="J45" i="9"/>
  <c r="F84" i="9"/>
  <c r="G84" i="9"/>
  <c r="H84" i="9"/>
  <c r="I84" i="9"/>
  <c r="J84" i="9"/>
  <c r="K84" i="9"/>
  <c r="L84" i="9"/>
  <c r="M84" i="9"/>
  <c r="N84" i="9"/>
  <c r="O84" i="9"/>
  <c r="P84" i="9"/>
  <c r="Q84" i="9"/>
  <c r="R84" i="9"/>
  <c r="S84" i="9"/>
  <c r="T84" i="9"/>
  <c r="U84" i="9"/>
  <c r="V84" i="9"/>
  <c r="W84" i="9"/>
  <c r="X84" i="9"/>
  <c r="Z84" i="9"/>
  <c r="AA84" i="9"/>
  <c r="AB84" i="9"/>
  <c r="AC84" i="9"/>
  <c r="AD84" i="9"/>
  <c r="AE84" i="9"/>
  <c r="AF84" i="9"/>
  <c r="AG84" i="9"/>
  <c r="AH84" i="9"/>
  <c r="AI84" i="9"/>
  <c r="AJ84" i="9"/>
  <c r="AK84" i="9"/>
  <c r="AL84" i="9"/>
  <c r="AM84" i="9"/>
  <c r="AN84" i="9"/>
  <c r="AO84" i="9"/>
  <c r="AP84" i="9"/>
  <c r="AQ84" i="9"/>
  <c r="AR84" i="9"/>
  <c r="F102" i="9"/>
  <c r="G102" i="9"/>
  <c r="H102" i="9"/>
  <c r="I102" i="9"/>
  <c r="J102" i="9"/>
  <c r="K102" i="9"/>
  <c r="L102" i="9"/>
  <c r="M102" i="9"/>
  <c r="N102" i="9"/>
  <c r="O102" i="9"/>
  <c r="P102" i="9"/>
  <c r="Q102" i="9"/>
  <c r="R102" i="9"/>
  <c r="S102" i="9"/>
  <c r="T102" i="9"/>
  <c r="U102" i="9"/>
  <c r="V102" i="9"/>
  <c r="W102" i="9"/>
  <c r="X102" i="9"/>
  <c r="Z102" i="9"/>
  <c r="AA102" i="9"/>
  <c r="AB102" i="9"/>
  <c r="AC102" i="9"/>
  <c r="AD102" i="9"/>
  <c r="AE102" i="9"/>
  <c r="AF102" i="9"/>
  <c r="AG102" i="9"/>
  <c r="AH102" i="9"/>
  <c r="AI102" i="9"/>
  <c r="AJ102" i="9"/>
  <c r="AK102" i="9"/>
  <c r="AL102" i="9"/>
  <c r="AM102" i="9"/>
  <c r="AN102" i="9"/>
  <c r="AO102" i="9"/>
  <c r="AP102" i="9"/>
  <c r="AQ102" i="9"/>
  <c r="AR102" i="9"/>
  <c r="BH2" i="9"/>
  <c r="BI2" i="9"/>
  <c r="BJ2" i="9"/>
  <c r="BK2" i="9"/>
  <c r="BL2" i="9"/>
  <c r="BM2" i="9"/>
  <c r="BN2" i="9"/>
  <c r="BS2" i="9"/>
  <c r="BT2" i="9"/>
  <c r="BU2" i="9"/>
  <c r="BV2" i="9"/>
  <c r="BW2" i="9"/>
  <c r="BX2" i="9"/>
  <c r="BY2" i="9"/>
  <c r="BR2" i="9"/>
  <c r="BY35" i="9"/>
  <c r="BX35" i="9"/>
  <c r="BW35" i="9"/>
  <c r="BV35" i="9"/>
  <c r="BU35" i="9"/>
  <c r="BT35" i="9"/>
  <c r="BR35" i="9"/>
  <c r="BY34" i="9"/>
  <c r="BX34" i="9"/>
  <c r="BW34" i="9"/>
  <c r="BV34" i="9"/>
  <c r="BU34" i="9"/>
  <c r="BT34" i="9"/>
  <c r="BS34" i="9"/>
  <c r="BY33" i="9"/>
  <c r="BX33" i="9"/>
  <c r="BW33" i="9"/>
  <c r="BV33" i="9"/>
  <c r="BU33" i="9"/>
  <c r="BT33" i="9"/>
  <c r="BS33" i="9"/>
  <c r="BY32" i="9"/>
  <c r="BX32" i="9"/>
  <c r="BW32" i="9"/>
  <c r="BV32" i="9"/>
  <c r="BU32" i="9"/>
  <c r="BT32" i="9"/>
  <c r="BS32" i="9"/>
  <c r="BY31" i="9"/>
  <c r="BX31" i="9"/>
  <c r="BW31" i="9"/>
  <c r="BV31" i="9"/>
  <c r="BU31" i="9"/>
  <c r="BT31" i="9"/>
  <c r="BS31" i="9"/>
  <c r="BR31" i="9"/>
  <c r="BY30" i="9"/>
  <c r="BX30" i="9"/>
  <c r="BW30" i="9"/>
  <c r="BV30" i="9"/>
  <c r="BU30" i="9"/>
  <c r="BT30" i="9"/>
  <c r="BR30" i="9"/>
  <c r="BY29" i="9"/>
  <c r="BX29" i="9"/>
  <c r="BW29" i="9"/>
  <c r="BV29" i="9"/>
  <c r="BU29" i="9"/>
  <c r="BT29" i="9"/>
  <c r="BS29" i="9"/>
  <c r="BR29" i="9"/>
  <c r="BY28" i="9"/>
  <c r="BX28" i="9"/>
  <c r="BW28" i="9"/>
  <c r="BV28" i="9"/>
  <c r="BU28" i="9"/>
  <c r="BT28" i="9"/>
  <c r="BS28" i="9"/>
  <c r="BY27" i="9"/>
  <c r="BX27" i="9"/>
  <c r="BW27" i="9"/>
  <c r="BV27" i="9"/>
  <c r="BU27" i="9"/>
  <c r="BT27" i="9"/>
  <c r="BS27" i="9"/>
  <c r="BY26" i="9"/>
  <c r="BX26" i="9"/>
  <c r="BW26" i="9"/>
  <c r="BV26" i="9"/>
  <c r="BU26" i="9"/>
  <c r="BT26" i="9"/>
  <c r="BS26" i="9"/>
  <c r="BR26" i="9"/>
  <c r="BY25" i="9"/>
  <c r="BX25" i="9"/>
  <c r="BW25" i="9"/>
  <c r="BV25" i="9"/>
  <c r="BU25" i="9"/>
  <c r="BT25" i="9"/>
  <c r="BS25" i="9"/>
  <c r="BY24" i="9"/>
  <c r="BX24" i="9"/>
  <c r="BW24" i="9"/>
  <c r="BV24" i="9"/>
  <c r="BU24" i="9"/>
  <c r="BT24" i="9"/>
  <c r="BS24" i="9"/>
  <c r="BY23" i="9"/>
  <c r="BX23" i="9"/>
  <c r="BW23" i="9"/>
  <c r="BV23" i="9"/>
  <c r="BU23" i="9"/>
  <c r="BT23" i="9"/>
  <c r="BS23" i="9"/>
  <c r="BR23" i="9"/>
  <c r="BY22" i="9"/>
  <c r="BX22" i="9"/>
  <c r="BW22" i="9"/>
  <c r="BV22" i="9"/>
  <c r="BU22" i="9"/>
  <c r="BT22" i="9"/>
  <c r="BR22" i="9"/>
  <c r="BY21" i="9"/>
  <c r="BX21" i="9"/>
  <c r="BW21" i="9"/>
  <c r="BV21" i="9"/>
  <c r="BU21" i="9"/>
  <c r="BT21" i="9"/>
  <c r="BS21" i="9"/>
  <c r="BY19" i="9"/>
  <c r="BX19" i="9"/>
  <c r="BW19" i="9"/>
  <c r="BV19" i="9"/>
  <c r="BU19" i="9"/>
  <c r="BT19" i="9"/>
  <c r="BS19" i="9"/>
  <c r="BY18" i="9"/>
  <c r="BX18" i="9"/>
  <c r="BW18" i="9"/>
  <c r="BV18" i="9"/>
  <c r="BU18" i="9"/>
  <c r="BT18" i="9"/>
  <c r="BR18" i="9"/>
  <c r="BY17" i="9"/>
  <c r="BX17" i="9"/>
  <c r="BW17" i="9"/>
  <c r="BV17" i="9"/>
  <c r="BU17" i="9"/>
  <c r="BT17" i="9"/>
  <c r="BS17" i="9"/>
  <c r="BY16" i="9"/>
  <c r="BX16" i="9"/>
  <c r="BW16" i="9"/>
  <c r="BV16" i="9"/>
  <c r="BU16" i="9"/>
  <c r="BT16" i="9"/>
  <c r="BS16" i="9"/>
  <c r="BY15" i="9"/>
  <c r="BX15" i="9"/>
  <c r="BW15" i="9"/>
  <c r="BV15" i="9"/>
  <c r="BU15" i="9"/>
  <c r="BT15" i="9"/>
  <c r="BS15" i="9"/>
  <c r="BR15" i="9"/>
  <c r="BY14" i="9"/>
  <c r="BX14" i="9"/>
  <c r="BW14" i="9"/>
  <c r="BV14" i="9"/>
  <c r="BU14" i="9"/>
  <c r="BT14" i="9"/>
  <c r="BR14" i="9"/>
  <c r="BY13" i="9"/>
  <c r="BX13" i="9"/>
  <c r="BW13" i="9"/>
  <c r="BV13" i="9"/>
  <c r="BU13" i="9"/>
  <c r="BT13" i="9"/>
  <c r="BR13" i="9"/>
  <c r="BY12" i="9"/>
  <c r="BX12" i="9"/>
  <c r="BW12" i="9"/>
  <c r="BV12" i="9"/>
  <c r="BU12" i="9"/>
  <c r="BT12" i="9"/>
  <c r="BS12" i="9"/>
  <c r="BY11" i="9"/>
  <c r="BX11" i="9"/>
  <c r="BW11" i="9"/>
  <c r="BV11" i="9"/>
  <c r="BU11" i="9"/>
  <c r="BT11" i="9"/>
  <c r="BS11" i="9"/>
  <c r="BR11" i="9"/>
  <c r="BY10" i="9"/>
  <c r="BX10" i="9"/>
  <c r="BW10" i="9"/>
  <c r="BV10" i="9"/>
  <c r="BU10" i="9"/>
  <c r="BT10" i="9"/>
  <c r="BS10" i="9"/>
  <c r="BR10" i="9"/>
  <c r="BY9" i="9"/>
  <c r="BX9" i="9"/>
  <c r="BW9" i="9"/>
  <c r="BV9" i="9"/>
  <c r="BU9" i="9"/>
  <c r="BT9" i="9"/>
  <c r="BS9" i="9"/>
  <c r="BR9" i="9"/>
  <c r="BY8" i="9"/>
  <c r="BX8" i="9"/>
  <c r="BW8" i="9"/>
  <c r="BV8" i="9"/>
  <c r="BU8" i="9"/>
  <c r="BT8" i="9"/>
  <c r="BS8" i="9"/>
  <c r="BR8" i="9"/>
  <c r="BY7" i="9"/>
  <c r="BX7" i="9"/>
  <c r="BW7" i="9"/>
  <c r="BV7" i="9"/>
  <c r="BU7" i="9"/>
  <c r="BT7" i="9"/>
  <c r="BS7" i="9"/>
  <c r="BY6" i="9"/>
  <c r="BX6" i="9"/>
  <c r="BW6" i="9"/>
  <c r="BV6" i="9"/>
  <c r="BU6" i="9"/>
  <c r="BT6" i="9"/>
  <c r="BS6" i="9"/>
  <c r="BR6" i="9"/>
  <c r="BY5" i="9"/>
  <c r="BX5" i="9"/>
  <c r="BW5" i="9"/>
  <c r="BV5" i="9"/>
  <c r="BU5" i="9"/>
  <c r="BT5" i="9"/>
  <c r="BS5" i="9"/>
  <c r="BR5" i="9"/>
  <c r="BY4" i="9"/>
  <c r="BX4" i="9"/>
  <c r="BW4" i="9"/>
  <c r="BV4" i="9"/>
  <c r="BU4" i="9"/>
  <c r="BT4" i="9"/>
  <c r="BS4" i="9"/>
  <c r="BR4" i="9"/>
  <c r="BY3" i="9"/>
  <c r="BX3" i="9"/>
  <c r="BW3" i="9"/>
  <c r="BV3" i="9"/>
  <c r="BU3" i="9"/>
  <c r="BT3" i="9"/>
  <c r="BS3" i="9"/>
  <c r="F64" i="9"/>
  <c r="F66" i="9" s="1"/>
  <c r="G64" i="9"/>
  <c r="G66" i="9" s="1"/>
  <c r="H64" i="9"/>
  <c r="H66" i="9" s="1"/>
  <c r="I64" i="9"/>
  <c r="I66" i="9" s="1"/>
  <c r="J64" i="9"/>
  <c r="J66" i="9" s="1"/>
  <c r="K64" i="9"/>
  <c r="K66" i="9" s="1"/>
  <c r="L64" i="9"/>
  <c r="L66" i="9" s="1"/>
  <c r="M64" i="9"/>
  <c r="M66" i="9" s="1"/>
  <c r="N64" i="9"/>
  <c r="N66" i="9" s="1"/>
  <c r="O64" i="9"/>
  <c r="O66" i="9" s="1"/>
  <c r="P64" i="9"/>
  <c r="P66" i="9" s="1"/>
  <c r="Q64" i="9"/>
  <c r="Q66" i="9" s="1"/>
  <c r="R64" i="9"/>
  <c r="R66" i="9" s="1"/>
  <c r="S64" i="9"/>
  <c r="S66" i="9" s="1"/>
  <c r="T64" i="9"/>
  <c r="T66" i="9" s="1"/>
  <c r="U64" i="9"/>
  <c r="U66" i="9" s="1"/>
  <c r="V64" i="9"/>
  <c r="V66" i="9" s="1"/>
  <c r="W64" i="9"/>
  <c r="W66" i="9" s="1"/>
  <c r="X64" i="9"/>
  <c r="X66" i="9" s="1"/>
  <c r="Z64" i="9"/>
  <c r="Z66" i="9" s="1"/>
  <c r="AA64" i="9"/>
  <c r="AA66" i="9" s="1"/>
  <c r="AB64" i="9"/>
  <c r="AB66" i="9" s="1"/>
  <c r="AC64" i="9"/>
  <c r="AC66" i="9" s="1"/>
  <c r="AD64" i="9"/>
  <c r="AD66" i="9" s="1"/>
  <c r="AE64" i="9"/>
  <c r="AE66" i="9" s="1"/>
  <c r="AF64" i="9"/>
  <c r="AF66" i="9" s="1"/>
  <c r="AG64" i="9"/>
  <c r="AH64" i="9"/>
  <c r="AH66" i="9" s="1"/>
  <c r="AI64" i="9"/>
  <c r="AI66" i="9" s="1"/>
  <c r="AJ64" i="9"/>
  <c r="AJ66" i="9" s="1"/>
  <c r="AK64" i="9"/>
  <c r="AK66" i="9" s="1"/>
  <c r="AL64" i="9"/>
  <c r="AL66" i="9" s="1"/>
  <c r="AM64" i="9"/>
  <c r="AM66" i="9" s="1"/>
  <c r="AN64" i="9"/>
  <c r="AN66" i="9" s="1"/>
  <c r="AO64" i="9"/>
  <c r="AO66" i="9" s="1"/>
  <c r="AP64" i="9"/>
  <c r="AP66" i="9" s="1"/>
  <c r="AQ64" i="9"/>
  <c r="AQ66" i="9" s="1"/>
  <c r="AR64" i="9"/>
  <c r="AR66" i="9" s="1"/>
  <c r="F46" i="9"/>
  <c r="F48" i="9" s="1"/>
  <c r="G46" i="9"/>
  <c r="G48" i="9" s="1"/>
  <c r="H46" i="9"/>
  <c r="H48" i="9" s="1"/>
  <c r="I46" i="9"/>
  <c r="I48" i="9" s="1"/>
  <c r="J46" i="9"/>
  <c r="J48" i="9" s="1"/>
  <c r="K46" i="9"/>
  <c r="K48" i="9" s="1"/>
  <c r="L46" i="9"/>
  <c r="L48" i="9" s="1"/>
  <c r="M46" i="9"/>
  <c r="N46" i="9"/>
  <c r="N48" i="9" s="1"/>
  <c r="O46" i="9"/>
  <c r="O48" i="9" s="1"/>
  <c r="P46" i="9"/>
  <c r="P48" i="9" s="1"/>
  <c r="Q46" i="9"/>
  <c r="Q48" i="9" s="1"/>
  <c r="R46" i="9"/>
  <c r="R48" i="9" s="1"/>
  <c r="S46" i="9"/>
  <c r="S48" i="9" s="1"/>
  <c r="T46" i="9"/>
  <c r="T48" i="9" s="1"/>
  <c r="U46" i="9"/>
  <c r="U48" i="9" s="1"/>
  <c r="V46" i="9"/>
  <c r="V48" i="9" s="1"/>
  <c r="W46" i="9"/>
  <c r="W48" i="9" s="1"/>
  <c r="X46" i="9"/>
  <c r="X48" i="9" s="1"/>
  <c r="Z46" i="9"/>
  <c r="AA46" i="9"/>
  <c r="AA48" i="9" s="1"/>
  <c r="AB46" i="9"/>
  <c r="AC46" i="9"/>
  <c r="AC48" i="9" s="1"/>
  <c r="AD46" i="9"/>
  <c r="AD48" i="9" s="1"/>
  <c r="AE46" i="9"/>
  <c r="AE48" i="9" s="1"/>
  <c r="AF46" i="9"/>
  <c r="AF48" i="9" s="1"/>
  <c r="AG46" i="9"/>
  <c r="AG48" i="9" s="1"/>
  <c r="AH46" i="9"/>
  <c r="AH48" i="9" s="1"/>
  <c r="AI46" i="9"/>
  <c r="AI48" i="9" s="1"/>
  <c r="AJ46" i="9"/>
  <c r="AJ48" i="9" s="1"/>
  <c r="AK46" i="9"/>
  <c r="AK48" i="9" s="1"/>
  <c r="AL46" i="9"/>
  <c r="AL48" i="9" s="1"/>
  <c r="AM46" i="9"/>
  <c r="AM48" i="9" s="1"/>
  <c r="AN46" i="9"/>
  <c r="AN48" i="9" s="1"/>
  <c r="AO46" i="9"/>
  <c r="AO48" i="9" s="1"/>
  <c r="AP46" i="9"/>
  <c r="AP48" i="9" s="1"/>
  <c r="AQ46" i="9"/>
  <c r="AQ48" i="9" s="1"/>
  <c r="AR46" i="9"/>
  <c r="AR48" i="9" s="1"/>
  <c r="G45" i="9"/>
  <c r="G83" i="9" s="1"/>
  <c r="H45" i="9"/>
  <c r="H83" i="9" s="1"/>
  <c r="I45" i="9"/>
  <c r="J83" i="9" s="1"/>
  <c r="K45" i="9"/>
  <c r="L83" i="9" s="1"/>
  <c r="M45" i="9"/>
  <c r="P83" i="9" s="1"/>
  <c r="Q45" i="9"/>
  <c r="R83" i="9" s="1"/>
  <c r="U45" i="9"/>
  <c r="X83" i="9" s="1"/>
  <c r="Z83" i="9"/>
  <c r="AA45" i="9"/>
  <c r="AA83" i="9" s="1"/>
  <c r="AB45" i="9"/>
  <c r="AB83" i="9" s="1"/>
  <c r="AC45" i="9"/>
  <c r="AC83" i="9" s="1"/>
  <c r="AE45" i="9"/>
  <c r="AF83" i="9" s="1"/>
  <c r="AG45" i="9"/>
  <c r="AJ83" i="9" s="1"/>
  <c r="AK45" i="9"/>
  <c r="AM83" i="9" s="1"/>
  <c r="AO45" i="9"/>
  <c r="AR83" i="9" s="1"/>
  <c r="U36" i="3"/>
  <c r="U37" i="3"/>
  <c r="U38" i="3"/>
  <c r="U39" i="3"/>
  <c r="AD75" i="9"/>
  <c r="AC75" i="9"/>
  <c r="AB75" i="9"/>
  <c r="H75" i="9"/>
  <c r="AR19" i="9"/>
  <c r="AR57" i="9" s="1"/>
  <c r="AQ19" i="9"/>
  <c r="AQ57" i="9" s="1"/>
  <c r="AP19" i="9"/>
  <c r="AP57" i="9" s="1"/>
  <c r="AO19" i="9"/>
  <c r="AO57" i="9" s="1"/>
  <c r="AN19" i="9"/>
  <c r="AN57" i="9" s="1"/>
  <c r="AM19" i="9"/>
  <c r="AL19" i="9"/>
  <c r="AL57" i="9" s="1"/>
  <c r="AK19" i="9"/>
  <c r="AK57" i="9" s="1"/>
  <c r="AJ19" i="9"/>
  <c r="AJ57" i="9" s="1"/>
  <c r="AI19" i="9"/>
  <c r="AI57" i="9" s="1"/>
  <c r="AH19" i="9"/>
  <c r="AH57" i="9" s="1"/>
  <c r="AG19" i="9"/>
  <c r="AG57" i="9" s="1"/>
  <c r="AF19" i="9"/>
  <c r="AF57" i="9" s="1"/>
  <c r="AE19" i="9"/>
  <c r="AE57" i="9" s="1"/>
  <c r="AD19" i="9"/>
  <c r="AD57" i="9" s="1"/>
  <c r="AC19" i="9"/>
  <c r="AC57" i="9" s="1"/>
  <c r="AB19" i="9"/>
  <c r="AB57" i="9" s="1"/>
  <c r="AA19" i="9"/>
  <c r="AA57" i="9" s="1"/>
  <c r="Z19" i="9"/>
  <c r="Z57" i="9" s="1"/>
  <c r="AR18" i="9"/>
  <c r="AQ18" i="9"/>
  <c r="AP18" i="9"/>
  <c r="AO18" i="9"/>
  <c r="AN18" i="9"/>
  <c r="AM18" i="9"/>
  <c r="AL18" i="9"/>
  <c r="AK18" i="9"/>
  <c r="AJ18" i="9"/>
  <c r="AI18" i="9"/>
  <c r="AH18" i="9"/>
  <c r="AG18" i="9"/>
  <c r="AF18" i="9"/>
  <c r="AE18" i="9"/>
  <c r="AD18" i="9"/>
  <c r="AC18" i="9"/>
  <c r="AB18" i="9"/>
  <c r="AA18" i="9"/>
  <c r="Z18" i="9"/>
  <c r="AR17" i="9"/>
  <c r="AQ17" i="9"/>
  <c r="AP17" i="9"/>
  <c r="AO17" i="9"/>
  <c r="AN17" i="9"/>
  <c r="AM17" i="9"/>
  <c r="AL17" i="9"/>
  <c r="AK17" i="9"/>
  <c r="AJ17" i="9"/>
  <c r="AI17" i="9"/>
  <c r="AH17" i="9"/>
  <c r="AG17" i="9"/>
  <c r="AF17" i="9"/>
  <c r="AE17" i="9"/>
  <c r="AD17" i="9"/>
  <c r="AC17" i="9"/>
  <c r="AB17" i="9"/>
  <c r="AA17" i="9"/>
  <c r="Z17" i="9"/>
  <c r="AR16" i="9"/>
  <c r="AQ16" i="9"/>
  <c r="AP16" i="9"/>
  <c r="AO16" i="9"/>
  <c r="AN16" i="9"/>
  <c r="AM16" i="9"/>
  <c r="AL16" i="9"/>
  <c r="AK16" i="9"/>
  <c r="AJ16" i="9"/>
  <c r="AI16" i="9"/>
  <c r="AH16" i="9"/>
  <c r="AG16" i="9"/>
  <c r="AF16" i="9"/>
  <c r="AE16" i="9"/>
  <c r="AD16" i="9"/>
  <c r="AC16" i="9"/>
  <c r="AB16" i="9"/>
  <c r="AA16" i="9"/>
  <c r="Z16" i="9"/>
  <c r="AR15" i="9"/>
  <c r="AQ15" i="9"/>
  <c r="AP15" i="9"/>
  <c r="AO15" i="9"/>
  <c r="AN15" i="9"/>
  <c r="AM15" i="9"/>
  <c r="AL15" i="9"/>
  <c r="AK15" i="9"/>
  <c r="AJ15" i="9"/>
  <c r="AI15" i="9"/>
  <c r="AH15" i="9"/>
  <c r="AG15" i="9"/>
  <c r="AF15" i="9"/>
  <c r="AE15" i="9"/>
  <c r="AD15" i="9"/>
  <c r="AC15" i="9"/>
  <c r="AB15" i="9"/>
  <c r="AA15" i="9"/>
  <c r="Z15" i="9"/>
  <c r="AR14" i="9"/>
  <c r="AQ14" i="9"/>
  <c r="AP14" i="9"/>
  <c r="AO14" i="9"/>
  <c r="AN14" i="9"/>
  <c r="AM14" i="9"/>
  <c r="AL14" i="9"/>
  <c r="AK14" i="9"/>
  <c r="AJ14" i="9"/>
  <c r="AI14" i="9"/>
  <c r="AH14" i="9"/>
  <c r="AG14" i="9"/>
  <c r="AF14" i="9"/>
  <c r="AE14" i="9"/>
  <c r="AD14" i="9"/>
  <c r="AC14" i="9"/>
  <c r="AB14" i="9"/>
  <c r="AA14" i="9"/>
  <c r="Z14" i="9"/>
  <c r="AR13" i="9"/>
  <c r="AQ13" i="9"/>
  <c r="AP13" i="9"/>
  <c r="AO13" i="9"/>
  <c r="AN13" i="9"/>
  <c r="AM13" i="9"/>
  <c r="AL13" i="9"/>
  <c r="AK13" i="9"/>
  <c r="AJ13" i="9"/>
  <c r="AI13" i="9"/>
  <c r="AH13" i="9"/>
  <c r="AG13" i="9"/>
  <c r="AF13" i="9"/>
  <c r="AE13" i="9"/>
  <c r="AD13" i="9"/>
  <c r="AC13" i="9"/>
  <c r="AB13" i="9"/>
  <c r="AA13" i="9"/>
  <c r="Z13" i="9"/>
  <c r="AR12" i="9"/>
  <c r="AQ12" i="9"/>
  <c r="AP12" i="9"/>
  <c r="AO12" i="9"/>
  <c r="AN12" i="9"/>
  <c r="AM12" i="9"/>
  <c r="AL12" i="9"/>
  <c r="AK12" i="9"/>
  <c r="AJ12" i="9"/>
  <c r="AI12" i="9"/>
  <c r="AH12" i="9"/>
  <c r="AG12" i="9"/>
  <c r="AF12" i="9"/>
  <c r="AE12" i="9"/>
  <c r="AD12" i="9"/>
  <c r="AC12" i="9"/>
  <c r="AB12" i="9"/>
  <c r="AA12" i="9"/>
  <c r="Z12" i="9"/>
  <c r="AR11" i="9"/>
  <c r="AQ11" i="9"/>
  <c r="AP11" i="9"/>
  <c r="AO11" i="9"/>
  <c r="AN11" i="9"/>
  <c r="AM11" i="9"/>
  <c r="AL11" i="9"/>
  <c r="AK11" i="9"/>
  <c r="AJ11" i="9"/>
  <c r="AI11" i="9"/>
  <c r="AH11" i="9"/>
  <c r="AG11" i="9"/>
  <c r="AF11" i="9"/>
  <c r="AE11" i="9"/>
  <c r="AD11" i="9"/>
  <c r="AC11" i="9"/>
  <c r="AB11" i="9"/>
  <c r="AA11" i="9"/>
  <c r="Z11" i="9"/>
  <c r="AR10" i="9"/>
  <c r="AQ10" i="9"/>
  <c r="AP10" i="9"/>
  <c r="AO10" i="9"/>
  <c r="AN10" i="9"/>
  <c r="AM10" i="9"/>
  <c r="AL10" i="9"/>
  <c r="AK10" i="9"/>
  <c r="AJ10" i="9"/>
  <c r="AI10" i="9"/>
  <c r="AH10" i="9"/>
  <c r="AG10" i="9"/>
  <c r="AF10" i="9"/>
  <c r="AE10" i="9"/>
  <c r="AD10" i="9"/>
  <c r="AC10" i="9"/>
  <c r="AB10" i="9"/>
  <c r="AA10" i="9"/>
  <c r="Z10" i="9"/>
  <c r="F11" i="9"/>
  <c r="G11" i="9"/>
  <c r="H11" i="9"/>
  <c r="I11" i="9"/>
  <c r="J11" i="9"/>
  <c r="K11" i="9"/>
  <c r="L11" i="9"/>
  <c r="M11" i="9"/>
  <c r="N11" i="9"/>
  <c r="O11" i="9"/>
  <c r="P11" i="9"/>
  <c r="Q11" i="9"/>
  <c r="R11" i="9"/>
  <c r="S11" i="9"/>
  <c r="T11" i="9"/>
  <c r="U11" i="9"/>
  <c r="V11" i="9"/>
  <c r="W11" i="9"/>
  <c r="X11" i="9"/>
  <c r="F12" i="9"/>
  <c r="G12" i="9"/>
  <c r="H12" i="9"/>
  <c r="I12" i="9"/>
  <c r="J12" i="9"/>
  <c r="K12" i="9"/>
  <c r="L12" i="9"/>
  <c r="M12" i="9"/>
  <c r="N12" i="9"/>
  <c r="O12" i="9"/>
  <c r="P12" i="9"/>
  <c r="Q12" i="9"/>
  <c r="R12" i="9"/>
  <c r="S12" i="9"/>
  <c r="T12" i="9"/>
  <c r="U12" i="9"/>
  <c r="V12" i="9"/>
  <c r="W12" i="9"/>
  <c r="X12" i="9"/>
  <c r="F13" i="9"/>
  <c r="G13" i="9"/>
  <c r="H13" i="9"/>
  <c r="I13" i="9"/>
  <c r="J13" i="9"/>
  <c r="K13" i="9"/>
  <c r="L13" i="9"/>
  <c r="M13" i="9"/>
  <c r="N13" i="9"/>
  <c r="O13" i="9"/>
  <c r="P13" i="9"/>
  <c r="Q13" i="9"/>
  <c r="R13" i="9"/>
  <c r="S13" i="9"/>
  <c r="T13" i="9"/>
  <c r="U13" i="9"/>
  <c r="V13" i="9"/>
  <c r="W13" i="9"/>
  <c r="X13" i="9"/>
  <c r="F14" i="9"/>
  <c r="G14" i="9"/>
  <c r="H14" i="9"/>
  <c r="I14" i="9"/>
  <c r="J14" i="9"/>
  <c r="K14" i="9"/>
  <c r="L14" i="9"/>
  <c r="M14" i="9"/>
  <c r="N14" i="9"/>
  <c r="O14" i="9"/>
  <c r="P14" i="9"/>
  <c r="Q14" i="9"/>
  <c r="R14" i="9"/>
  <c r="S14" i="9"/>
  <c r="T14" i="9"/>
  <c r="U14" i="9"/>
  <c r="V14" i="9"/>
  <c r="W14" i="9"/>
  <c r="X14" i="9"/>
  <c r="F15" i="9"/>
  <c r="G15" i="9"/>
  <c r="H15" i="9"/>
  <c r="I15" i="9"/>
  <c r="J15" i="9"/>
  <c r="K15" i="9"/>
  <c r="L15" i="9"/>
  <c r="M15" i="9"/>
  <c r="N15" i="9"/>
  <c r="O15" i="9"/>
  <c r="P15" i="9"/>
  <c r="Q15" i="9"/>
  <c r="R15" i="9"/>
  <c r="S15" i="9"/>
  <c r="T15" i="9"/>
  <c r="U15" i="9"/>
  <c r="V15" i="9"/>
  <c r="W15" i="9"/>
  <c r="X15" i="9"/>
  <c r="F16" i="9"/>
  <c r="G16" i="9"/>
  <c r="H16" i="9"/>
  <c r="I16" i="9"/>
  <c r="J16" i="9"/>
  <c r="K16" i="9"/>
  <c r="L16" i="9"/>
  <c r="M16" i="9"/>
  <c r="N16" i="9"/>
  <c r="O16" i="9"/>
  <c r="P16" i="9"/>
  <c r="Q16" i="9"/>
  <c r="R16" i="9"/>
  <c r="S16" i="9"/>
  <c r="T16" i="9"/>
  <c r="U16" i="9"/>
  <c r="V16" i="9"/>
  <c r="W16" i="9"/>
  <c r="X16" i="9"/>
  <c r="F17" i="9"/>
  <c r="G17" i="9"/>
  <c r="H17" i="9"/>
  <c r="I17" i="9"/>
  <c r="J17" i="9"/>
  <c r="K17" i="9"/>
  <c r="L17" i="9"/>
  <c r="M17" i="9"/>
  <c r="N17" i="9"/>
  <c r="O17" i="9"/>
  <c r="P17" i="9"/>
  <c r="Q17" i="9"/>
  <c r="R17" i="9"/>
  <c r="S17" i="9"/>
  <c r="T17" i="9"/>
  <c r="U17" i="9"/>
  <c r="V17" i="9"/>
  <c r="W17" i="9"/>
  <c r="X17" i="9"/>
  <c r="F18" i="9"/>
  <c r="G18" i="9"/>
  <c r="H18" i="9"/>
  <c r="I18" i="9"/>
  <c r="J18" i="9"/>
  <c r="K18" i="9"/>
  <c r="L18" i="9"/>
  <c r="M18" i="9"/>
  <c r="N18" i="9"/>
  <c r="O18" i="9"/>
  <c r="P18" i="9"/>
  <c r="Q18" i="9"/>
  <c r="R18" i="9"/>
  <c r="S18" i="9"/>
  <c r="T18" i="9"/>
  <c r="U18" i="9"/>
  <c r="V18" i="9"/>
  <c r="W18" i="9"/>
  <c r="X18" i="9"/>
  <c r="F19" i="9"/>
  <c r="G19" i="9"/>
  <c r="G57" i="9" s="1"/>
  <c r="H19" i="9"/>
  <c r="H57" i="9" s="1"/>
  <c r="I19" i="9"/>
  <c r="I57" i="9" s="1"/>
  <c r="J19" i="9"/>
  <c r="J57" i="9" s="1"/>
  <c r="K19" i="9"/>
  <c r="K57" i="9" s="1"/>
  <c r="L19" i="9"/>
  <c r="L57" i="9" s="1"/>
  <c r="M19" i="9"/>
  <c r="M57" i="9" s="1"/>
  <c r="N19" i="9"/>
  <c r="N57" i="9" s="1"/>
  <c r="O19" i="9"/>
  <c r="O57" i="9" s="1"/>
  <c r="P19" i="9"/>
  <c r="P57" i="9" s="1"/>
  <c r="Q19" i="9"/>
  <c r="Q57" i="9" s="1"/>
  <c r="R19" i="9"/>
  <c r="R57" i="9" s="1"/>
  <c r="S19" i="9"/>
  <c r="S57" i="9" s="1"/>
  <c r="T19" i="9"/>
  <c r="T57" i="9" s="1"/>
  <c r="U19" i="9"/>
  <c r="U57" i="9" s="1"/>
  <c r="V19" i="9"/>
  <c r="V57" i="9" s="1"/>
  <c r="W19" i="9"/>
  <c r="W57" i="9" s="1"/>
  <c r="X19" i="9"/>
  <c r="X57" i="9" s="1"/>
  <c r="G10" i="9"/>
  <c r="H10" i="9"/>
  <c r="I10" i="9"/>
  <c r="J10" i="9"/>
  <c r="K10" i="9"/>
  <c r="L10" i="9"/>
  <c r="M10" i="9"/>
  <c r="N10" i="9"/>
  <c r="O10" i="9"/>
  <c r="P10" i="9"/>
  <c r="Q10" i="9"/>
  <c r="R10" i="9"/>
  <c r="S10" i="9"/>
  <c r="T10" i="9"/>
  <c r="U10" i="9"/>
  <c r="V10" i="9"/>
  <c r="W10" i="9"/>
  <c r="X10" i="9"/>
  <c r="F10" i="9"/>
  <c r="AR9" i="9"/>
  <c r="AR47" i="9" s="1"/>
  <c r="AQ9" i="9"/>
  <c r="AQ47" i="9" s="1"/>
  <c r="AP9" i="9"/>
  <c r="AP47" i="9" s="1"/>
  <c r="AO9" i="9"/>
  <c r="AO47" i="9" s="1"/>
  <c r="AN9" i="9"/>
  <c r="AN47" i="9" s="1"/>
  <c r="AM9" i="9"/>
  <c r="AM47" i="9" s="1"/>
  <c r="AL9" i="9"/>
  <c r="AL47" i="9" s="1"/>
  <c r="AK9" i="9"/>
  <c r="AK47" i="9" s="1"/>
  <c r="AJ9" i="9"/>
  <c r="AJ47" i="9" s="1"/>
  <c r="AI9" i="9"/>
  <c r="AI47" i="9" s="1"/>
  <c r="AH9" i="9"/>
  <c r="AH47" i="9" s="1"/>
  <c r="AG9" i="9"/>
  <c r="AG47" i="9" s="1"/>
  <c r="AF9" i="9"/>
  <c r="AF47" i="9" s="1"/>
  <c r="AE9" i="9"/>
  <c r="AE47" i="9" s="1"/>
  <c r="AD9" i="9"/>
  <c r="AD47" i="9" s="1"/>
  <c r="AC9" i="9"/>
  <c r="AC47" i="9" s="1"/>
  <c r="AB9" i="9"/>
  <c r="AB47" i="9" s="1"/>
  <c r="AA9" i="9"/>
  <c r="AA47" i="9" s="1"/>
  <c r="Z9" i="9"/>
  <c r="G9" i="9"/>
  <c r="G47" i="9" s="1"/>
  <c r="H9" i="9"/>
  <c r="H47" i="9" s="1"/>
  <c r="I9" i="9"/>
  <c r="I47" i="9" s="1"/>
  <c r="J9" i="9"/>
  <c r="J47" i="9" s="1"/>
  <c r="K9" i="9"/>
  <c r="K47" i="9" s="1"/>
  <c r="L9" i="9"/>
  <c r="L47" i="9" s="1"/>
  <c r="M9" i="9"/>
  <c r="N9" i="9"/>
  <c r="N47" i="9" s="1"/>
  <c r="O9" i="9"/>
  <c r="O47" i="9" s="1"/>
  <c r="P9" i="9"/>
  <c r="P47" i="9" s="1"/>
  <c r="Q9" i="9"/>
  <c r="Q47" i="9" s="1"/>
  <c r="R9" i="9"/>
  <c r="R47" i="9" s="1"/>
  <c r="S9" i="9"/>
  <c r="S47" i="9" s="1"/>
  <c r="T9" i="9"/>
  <c r="T47" i="9" s="1"/>
  <c r="U9" i="9"/>
  <c r="U47" i="9" s="1"/>
  <c r="V9" i="9"/>
  <c r="V47" i="9" s="1"/>
  <c r="W9" i="9"/>
  <c r="W47" i="9" s="1"/>
  <c r="X9" i="9"/>
  <c r="X47" i="9" s="1"/>
  <c r="F9" i="9"/>
  <c r="F47" i="9" s="1"/>
  <c r="AI101" i="9" l="1"/>
  <c r="AB48" i="9"/>
  <c r="Z47" i="9"/>
  <c r="Z48" i="9" s="1"/>
  <c r="Q101" i="9"/>
  <c r="Q110" i="9" s="1"/>
  <c r="N122" i="9"/>
  <c r="O122" i="9"/>
  <c r="AN101" i="9"/>
  <c r="AN107" i="9" s="1"/>
  <c r="J108" i="9"/>
  <c r="J105" i="9"/>
  <c r="J106" i="9"/>
  <c r="J109" i="9"/>
  <c r="J113" i="9"/>
  <c r="J110" i="9"/>
  <c r="J107" i="9"/>
  <c r="J111" i="9"/>
  <c r="Z113" i="9"/>
  <c r="Z109" i="9"/>
  <c r="Z106" i="9"/>
  <c r="Z111" i="9"/>
  <c r="Z107" i="9"/>
  <c r="Z108" i="9"/>
  <c r="Z105" i="9"/>
  <c r="Z110" i="9"/>
  <c r="Q106" i="9"/>
  <c r="R101" i="9"/>
  <c r="R112" i="9" s="1"/>
  <c r="S101" i="9"/>
  <c r="S112" i="9" s="1"/>
  <c r="I101" i="9"/>
  <c r="U101" i="9"/>
  <c r="U112" i="9" s="1"/>
  <c r="AN105" i="9"/>
  <c r="V101" i="9"/>
  <c r="V110" i="9" s="1"/>
  <c r="Q111" i="9"/>
  <c r="M101" i="9"/>
  <c r="M112" i="9" s="1"/>
  <c r="W101" i="9"/>
  <c r="W112" i="9" s="1"/>
  <c r="Q107" i="9"/>
  <c r="N101" i="9"/>
  <c r="O101" i="9"/>
  <c r="O112" i="9" s="1"/>
  <c r="AG101" i="9"/>
  <c r="AG112" i="9" s="1"/>
  <c r="AR88" i="9"/>
  <c r="AR90" i="9"/>
  <c r="AR92" i="9"/>
  <c r="AR94" i="9"/>
  <c r="AR87" i="9"/>
  <c r="AR89" i="9"/>
  <c r="AR91" i="9"/>
  <c r="AR93" i="9"/>
  <c r="AR95" i="9"/>
  <c r="J94" i="9"/>
  <c r="H92" i="9"/>
  <c r="L88" i="9"/>
  <c r="AM89" i="9"/>
  <c r="AJ90" i="9"/>
  <c r="AA93" i="9"/>
  <c r="X111" i="9"/>
  <c r="P111" i="9"/>
  <c r="F109" i="9"/>
  <c r="T107" i="9"/>
  <c r="L107" i="9"/>
  <c r="AM106" i="9"/>
  <c r="AA110" i="9"/>
  <c r="AI110" i="9"/>
  <c r="AF111" i="9"/>
  <c r="AN83" i="9"/>
  <c r="AN94" i="9" s="1"/>
  <c r="AJ101" i="9"/>
  <c r="AJ107" i="9" s="1"/>
  <c r="L93" i="9"/>
  <c r="J91" i="9"/>
  <c r="H89" i="9"/>
  <c r="AA88" i="9"/>
  <c r="AM92" i="9"/>
  <c r="AJ93" i="9"/>
  <c r="T112" i="9"/>
  <c r="L112" i="9"/>
  <c r="G111" i="9"/>
  <c r="X108" i="9"/>
  <c r="P108" i="9"/>
  <c r="F106" i="9"/>
  <c r="AI105" i="9"/>
  <c r="AF106" i="9"/>
  <c r="AM109" i="9"/>
  <c r="AA113" i="9"/>
  <c r="AI113" i="9"/>
  <c r="AG83" i="9"/>
  <c r="AG87" i="9" s="1"/>
  <c r="AO83" i="9"/>
  <c r="AK101" i="9"/>
  <c r="AK112" i="9" s="1"/>
  <c r="H94" i="9"/>
  <c r="L90" i="9"/>
  <c r="J88" i="9"/>
  <c r="AM87" i="9"/>
  <c r="AJ88" i="9"/>
  <c r="AA91" i="9"/>
  <c r="AM95" i="9"/>
  <c r="X113" i="9"/>
  <c r="P113" i="9"/>
  <c r="F111" i="9"/>
  <c r="T109" i="9"/>
  <c r="L109" i="9"/>
  <c r="G108" i="9"/>
  <c r="X105" i="9"/>
  <c r="P105" i="9"/>
  <c r="AA108" i="9"/>
  <c r="AI108" i="9"/>
  <c r="AF109" i="9"/>
  <c r="AM112" i="9"/>
  <c r="AH83" i="9"/>
  <c r="AH94" i="9" s="1"/>
  <c r="AP83" i="9"/>
  <c r="K101" i="9"/>
  <c r="K107" i="9" s="1"/>
  <c r="AL101" i="9"/>
  <c r="AL105" i="9" s="1"/>
  <c r="J93" i="9"/>
  <c r="H91" i="9"/>
  <c r="L87" i="9"/>
  <c r="AM90" i="9"/>
  <c r="AJ91" i="9"/>
  <c r="AA94" i="9"/>
  <c r="G113" i="9"/>
  <c r="J112" i="9"/>
  <c r="X110" i="9"/>
  <c r="P110" i="9"/>
  <c r="F108" i="9"/>
  <c r="T106" i="9"/>
  <c r="L106" i="9"/>
  <c r="AM107" i="9"/>
  <c r="AA111" i="9"/>
  <c r="AI111" i="9"/>
  <c r="AF112" i="9"/>
  <c r="AN112" i="9"/>
  <c r="AI83" i="9"/>
  <c r="AI93" i="9" s="1"/>
  <c r="AQ83" i="9"/>
  <c r="AE101" i="9"/>
  <c r="AE106" i="9" s="1"/>
  <c r="L92" i="9"/>
  <c r="J90" i="9"/>
  <c r="H88" i="9"/>
  <c r="AA89" i="9"/>
  <c r="AM93" i="9"/>
  <c r="AJ94" i="9"/>
  <c r="F113" i="9"/>
  <c r="I112" i="9"/>
  <c r="T111" i="9"/>
  <c r="L111" i="9"/>
  <c r="G110" i="9"/>
  <c r="X107" i="9"/>
  <c r="P107" i="9"/>
  <c r="F105" i="9"/>
  <c r="AI106" i="9"/>
  <c r="AF107" i="9"/>
  <c r="AM110" i="9"/>
  <c r="I83" i="9"/>
  <c r="I87" i="9" s="1"/>
  <c r="H93" i="9"/>
  <c r="L89" i="9"/>
  <c r="J87" i="9"/>
  <c r="AM88" i="9"/>
  <c r="AJ89" i="9"/>
  <c r="AA92" i="9"/>
  <c r="X112" i="9"/>
  <c r="P112" i="9"/>
  <c r="F110" i="9"/>
  <c r="T108" i="9"/>
  <c r="L108" i="9"/>
  <c r="G107" i="9"/>
  <c r="AM105" i="9"/>
  <c r="AA109" i="9"/>
  <c r="AI109" i="9"/>
  <c r="AF110" i="9"/>
  <c r="Z112" i="9"/>
  <c r="AM113" i="9"/>
  <c r="AK83" i="9"/>
  <c r="AK90" i="9" s="1"/>
  <c r="L94" i="9"/>
  <c r="J92" i="9"/>
  <c r="H90" i="9"/>
  <c r="AA87" i="9"/>
  <c r="AI87" i="9"/>
  <c r="AM91" i="9"/>
  <c r="AJ92" i="9"/>
  <c r="T113" i="9"/>
  <c r="L113" i="9"/>
  <c r="G112" i="9"/>
  <c r="X109" i="9"/>
  <c r="P109" i="9"/>
  <c r="F107" i="9"/>
  <c r="T105" i="9"/>
  <c r="L105" i="9"/>
  <c r="AF105" i="9"/>
  <c r="AM108" i="9"/>
  <c r="AA112" i="9"/>
  <c r="AI112" i="9"/>
  <c r="AF113" i="9"/>
  <c r="K83" i="9"/>
  <c r="K92" i="9" s="1"/>
  <c r="AL83" i="9"/>
  <c r="AL87" i="9" s="1"/>
  <c r="AH101" i="9"/>
  <c r="AH111" i="9" s="1"/>
  <c r="L91" i="9"/>
  <c r="J89" i="9"/>
  <c r="H87" i="9"/>
  <c r="AJ87" i="9"/>
  <c r="AA90" i="9"/>
  <c r="AI90" i="9"/>
  <c r="AM94" i="9"/>
  <c r="N112" i="9"/>
  <c r="F112" i="9"/>
  <c r="T110" i="9"/>
  <c r="L110" i="9"/>
  <c r="G109" i="9"/>
  <c r="X106" i="9"/>
  <c r="P106" i="9"/>
  <c r="AL106" i="9"/>
  <c r="AA107" i="9"/>
  <c r="AI107" i="9"/>
  <c r="AF108" i="9"/>
  <c r="AM111" i="9"/>
  <c r="AG122" i="9"/>
  <c r="R139" i="9"/>
  <c r="J139" i="9"/>
  <c r="AD139" i="9"/>
  <c r="AL139" i="9"/>
  <c r="AI122" i="9"/>
  <c r="W122" i="9"/>
  <c r="G122" i="9"/>
  <c r="AO122" i="9"/>
  <c r="V122" i="9"/>
  <c r="Z122" i="9"/>
  <c r="AH122" i="9"/>
  <c r="AP122" i="9"/>
  <c r="Q139" i="9"/>
  <c r="I139" i="9"/>
  <c r="AE139" i="9"/>
  <c r="AM139" i="9"/>
  <c r="M122" i="9"/>
  <c r="H139" i="9"/>
  <c r="T122" i="9"/>
  <c r="L122" i="9"/>
  <c r="AB122" i="9"/>
  <c r="AJ122" i="9"/>
  <c r="AR122" i="9"/>
  <c r="W139" i="9"/>
  <c r="O139" i="9"/>
  <c r="G139" i="9"/>
  <c r="AG139" i="9"/>
  <c r="AO139" i="9"/>
  <c r="AF139" i="9"/>
  <c r="S122" i="9"/>
  <c r="K122" i="9"/>
  <c r="AC122" i="9"/>
  <c r="AK122" i="9"/>
  <c r="V139" i="9"/>
  <c r="N139" i="9"/>
  <c r="Z139" i="9"/>
  <c r="AH139" i="9"/>
  <c r="AP139" i="9"/>
  <c r="U122" i="9"/>
  <c r="AQ122" i="9"/>
  <c r="AN139" i="9"/>
  <c r="R122" i="9"/>
  <c r="J122" i="9"/>
  <c r="AD122" i="9"/>
  <c r="AL122" i="9"/>
  <c r="U139" i="9"/>
  <c r="M139" i="9"/>
  <c r="AA139" i="9"/>
  <c r="AI139" i="9"/>
  <c r="AQ139" i="9"/>
  <c r="AA122" i="9"/>
  <c r="X139" i="9"/>
  <c r="Q122" i="9"/>
  <c r="I122" i="9"/>
  <c r="AE122" i="9"/>
  <c r="AM122" i="9"/>
  <c r="T139" i="9"/>
  <c r="L139" i="9"/>
  <c r="AB139" i="9"/>
  <c r="AJ139" i="9"/>
  <c r="AR139" i="9"/>
  <c r="P139" i="9"/>
  <c r="X122" i="9"/>
  <c r="P122" i="9"/>
  <c r="H122" i="9"/>
  <c r="AF122" i="9"/>
  <c r="AN122" i="9"/>
  <c r="S139" i="9"/>
  <c r="K139" i="9"/>
  <c r="AC139" i="9"/>
  <c r="AK139" i="9"/>
  <c r="AD105" i="9"/>
  <c r="AD106" i="9"/>
  <c r="AD107" i="9"/>
  <c r="AD108" i="9"/>
  <c r="AD109" i="9"/>
  <c r="AD110" i="9"/>
  <c r="AD111" i="9"/>
  <c r="AD112" i="9"/>
  <c r="AD113" i="9"/>
  <c r="AC101" i="9"/>
  <c r="AB110" i="9"/>
  <c r="AB111" i="9"/>
  <c r="AB112" i="9"/>
  <c r="AB113" i="9"/>
  <c r="H110" i="9"/>
  <c r="H111" i="9"/>
  <c r="H113" i="9"/>
  <c r="H112" i="9"/>
  <c r="AF92" i="9"/>
  <c r="AF87" i="9"/>
  <c r="AF91" i="9"/>
  <c r="AF95" i="9"/>
  <c r="AF94" i="9"/>
  <c r="AF93" i="9"/>
  <c r="AE83" i="9"/>
  <c r="AD83" i="9"/>
  <c r="AC94" i="9"/>
  <c r="AC92" i="9"/>
  <c r="AC91" i="9"/>
  <c r="AC95" i="9"/>
  <c r="AC93" i="9"/>
  <c r="AC87" i="9"/>
  <c r="AB92" i="9"/>
  <c r="AB93" i="9"/>
  <c r="AB94" i="9"/>
  <c r="AB95" i="9"/>
  <c r="X94" i="9"/>
  <c r="X91" i="9"/>
  <c r="X89" i="9"/>
  <c r="X88" i="9"/>
  <c r="X87" i="9"/>
  <c r="X93" i="9"/>
  <c r="X90" i="9"/>
  <c r="X95" i="9"/>
  <c r="X92" i="9"/>
  <c r="U83" i="9"/>
  <c r="V83" i="9"/>
  <c r="W83" i="9"/>
  <c r="S83" i="9"/>
  <c r="S90" i="9" s="1"/>
  <c r="T83" i="9"/>
  <c r="T92" i="9" s="1"/>
  <c r="R88" i="9"/>
  <c r="R87" i="9"/>
  <c r="R89" i="9"/>
  <c r="R90" i="9"/>
  <c r="R91" i="9"/>
  <c r="R92" i="9"/>
  <c r="R93" i="9"/>
  <c r="R94" i="9"/>
  <c r="R95" i="9"/>
  <c r="Q83" i="9"/>
  <c r="G89" i="9"/>
  <c r="G93" i="9"/>
  <c r="G90" i="9"/>
  <c r="G94" i="9"/>
  <c r="G91" i="9"/>
  <c r="G95" i="9"/>
  <c r="G92" i="9"/>
  <c r="Z91" i="9"/>
  <c r="Z94" i="9"/>
  <c r="Z89" i="9"/>
  <c r="Z92" i="9"/>
  <c r="Z95" i="9"/>
  <c r="Z90" i="9"/>
  <c r="Z93" i="9"/>
  <c r="AR108" i="9"/>
  <c r="AR112" i="9"/>
  <c r="AR106" i="9"/>
  <c r="AR107" i="9"/>
  <c r="AR111" i="9"/>
  <c r="AR105" i="9"/>
  <c r="AR110" i="9"/>
  <c r="AR109" i="9"/>
  <c r="AR113" i="9"/>
  <c r="AO101" i="9"/>
  <c r="AP101" i="9"/>
  <c r="AQ101" i="9"/>
  <c r="AA95" i="9"/>
  <c r="J95" i="9"/>
  <c r="AI95" i="9"/>
  <c r="H95" i="9"/>
  <c r="AJ95" i="9"/>
  <c r="L95" i="9"/>
  <c r="M83" i="9"/>
  <c r="M95" i="9" s="1"/>
  <c r="N83" i="9"/>
  <c r="N90" i="9" s="1"/>
  <c r="P91" i="9"/>
  <c r="P95" i="9"/>
  <c r="P90" i="9"/>
  <c r="P94" i="9"/>
  <c r="P93" i="9"/>
  <c r="P89" i="9"/>
  <c r="P87" i="9"/>
  <c r="P88" i="9"/>
  <c r="P92" i="9"/>
  <c r="O83" i="9"/>
  <c r="BR33" i="9"/>
  <c r="BR25" i="9"/>
  <c r="BR16" i="9"/>
  <c r="BR12" i="9"/>
  <c r="BR27" i="9"/>
  <c r="BR7" i="9"/>
  <c r="BR3" i="9"/>
  <c r="BR32" i="9"/>
  <c r="BR24" i="9"/>
  <c r="BR21" i="9"/>
  <c r="BR34" i="9"/>
  <c r="BR17" i="9"/>
  <c r="BR28" i="9"/>
  <c r="BR19" i="9"/>
  <c r="W75" i="9"/>
  <c r="O75" i="9"/>
  <c r="G75" i="9"/>
  <c r="X75" i="9"/>
  <c r="AR75" i="9"/>
  <c r="V75" i="9"/>
  <c r="N75" i="9"/>
  <c r="F75" i="9"/>
  <c r="AL75" i="9"/>
  <c r="AM57" i="9"/>
  <c r="AJ75" i="9"/>
  <c r="U75" i="9"/>
  <c r="M75" i="9"/>
  <c r="P75" i="9"/>
  <c r="T75" i="9"/>
  <c r="L75" i="9"/>
  <c r="BS13" i="9"/>
  <c r="BS14" i="9"/>
  <c r="BS18" i="9"/>
  <c r="BS22" i="9"/>
  <c r="BS30" i="9"/>
  <c r="BS35" i="9"/>
  <c r="S75" i="9"/>
  <c r="K75" i="9"/>
  <c r="AG75" i="9"/>
  <c r="AO75" i="9"/>
  <c r="R75" i="9"/>
  <c r="J75" i="9"/>
  <c r="F57" i="9"/>
  <c r="Q75" i="9"/>
  <c r="I75" i="9"/>
  <c r="AK75" i="9"/>
  <c r="AE75" i="9"/>
  <c r="AM75" i="9"/>
  <c r="AF75" i="9"/>
  <c r="AN75" i="9"/>
  <c r="AP75" i="9"/>
  <c r="AA75" i="9"/>
  <c r="AH75" i="9"/>
  <c r="Z75" i="9"/>
  <c r="AI75" i="9"/>
  <c r="AQ75" i="9"/>
  <c r="BG2" i="9"/>
  <c r="E335" i="3"/>
  <c r="F335" i="3" s="1"/>
  <c r="C335" i="3"/>
  <c r="D335" i="3" s="1"/>
  <c r="E334" i="3"/>
  <c r="F334" i="3" s="1"/>
  <c r="C334" i="3"/>
  <c r="D334" i="3" s="1"/>
  <c r="E333" i="3"/>
  <c r="F333" i="3" s="1"/>
  <c r="C333" i="3"/>
  <c r="D333" i="3" s="1"/>
  <c r="E332" i="3"/>
  <c r="F332" i="3" s="1"/>
  <c r="C332" i="3"/>
  <c r="D332" i="3" s="1"/>
  <c r="E331" i="3"/>
  <c r="F331" i="3" s="1"/>
  <c r="C331" i="3"/>
  <c r="D331" i="3" s="1"/>
  <c r="E330" i="3"/>
  <c r="F330" i="3" s="1"/>
  <c r="C330" i="3"/>
  <c r="D330" i="3" s="1"/>
  <c r="E329" i="3"/>
  <c r="F329" i="3" s="1"/>
  <c r="C329" i="3"/>
  <c r="D329" i="3" s="1"/>
  <c r="E328" i="3"/>
  <c r="F328" i="3" s="1"/>
  <c r="C328" i="3"/>
  <c r="D328" i="3" s="1"/>
  <c r="E327" i="3"/>
  <c r="F327" i="3" s="1"/>
  <c r="C327" i="3"/>
  <c r="D327" i="3" s="1"/>
  <c r="E326" i="3"/>
  <c r="F326" i="3" s="1"/>
  <c r="C326" i="3"/>
  <c r="D326" i="3" s="1"/>
  <c r="E325" i="3"/>
  <c r="F325" i="3" s="1"/>
  <c r="C325" i="3"/>
  <c r="D325" i="3" s="1"/>
  <c r="E324" i="3"/>
  <c r="F324" i="3" s="1"/>
  <c r="C324" i="3"/>
  <c r="D324" i="3" s="1"/>
  <c r="E323" i="3"/>
  <c r="F323" i="3" s="1"/>
  <c r="C323" i="3"/>
  <c r="D323" i="3" s="1"/>
  <c r="E322" i="3"/>
  <c r="F322" i="3" s="1"/>
  <c r="C322" i="3"/>
  <c r="D322" i="3" s="1"/>
  <c r="E321" i="3"/>
  <c r="F321" i="3" s="1"/>
  <c r="C321" i="3"/>
  <c r="D321" i="3" s="1"/>
  <c r="E320" i="3"/>
  <c r="F320" i="3" s="1"/>
  <c r="C320" i="3"/>
  <c r="D320" i="3" s="1"/>
  <c r="E319" i="3"/>
  <c r="F319" i="3" s="1"/>
  <c r="C319" i="3"/>
  <c r="D319" i="3" s="1"/>
  <c r="E318" i="3"/>
  <c r="F318" i="3" s="1"/>
  <c r="C318" i="3"/>
  <c r="D318" i="3" s="1"/>
  <c r="E317" i="3"/>
  <c r="F317" i="3" s="1"/>
  <c r="C317" i="3"/>
  <c r="D317" i="3" s="1"/>
  <c r="E316" i="3"/>
  <c r="F316" i="3" s="1"/>
  <c r="C316" i="3"/>
  <c r="D316" i="3" s="1"/>
  <c r="E315" i="3"/>
  <c r="F315" i="3" s="1"/>
  <c r="C315" i="3"/>
  <c r="D315" i="3" s="1"/>
  <c r="E314" i="3"/>
  <c r="F314" i="3" s="1"/>
  <c r="C314" i="3"/>
  <c r="D314" i="3" s="1"/>
  <c r="E313" i="3"/>
  <c r="F313" i="3" s="1"/>
  <c r="C313" i="3"/>
  <c r="D313" i="3" s="1"/>
  <c r="E312" i="3"/>
  <c r="F312" i="3" s="1"/>
  <c r="C312" i="3"/>
  <c r="D312" i="3" s="1"/>
  <c r="E311" i="3"/>
  <c r="F311" i="3" s="1"/>
  <c r="C311" i="3"/>
  <c r="D311" i="3" s="1"/>
  <c r="E310" i="3"/>
  <c r="F310" i="3" s="1"/>
  <c r="C310" i="3"/>
  <c r="D310" i="3" s="1"/>
  <c r="E309" i="3"/>
  <c r="F309" i="3" s="1"/>
  <c r="C309" i="3"/>
  <c r="D309" i="3" s="1"/>
  <c r="E308" i="3"/>
  <c r="F308" i="3" s="1"/>
  <c r="C308" i="3"/>
  <c r="D308" i="3" s="1"/>
  <c r="E307" i="3"/>
  <c r="F307" i="3" s="1"/>
  <c r="C307" i="3"/>
  <c r="D307" i="3" s="1"/>
  <c r="E306" i="3"/>
  <c r="F306" i="3" s="1"/>
  <c r="C306" i="3"/>
  <c r="D306" i="3" s="1"/>
  <c r="E305" i="3"/>
  <c r="F305" i="3" s="1"/>
  <c r="C305" i="3"/>
  <c r="D305" i="3" s="1"/>
  <c r="E304" i="3"/>
  <c r="F304" i="3" s="1"/>
  <c r="C304" i="3"/>
  <c r="D304" i="3" s="1"/>
  <c r="E303" i="3"/>
  <c r="F303" i="3" s="1"/>
  <c r="C303" i="3"/>
  <c r="D303" i="3" s="1"/>
  <c r="E302" i="3"/>
  <c r="F302" i="3" s="1"/>
  <c r="C302" i="3"/>
  <c r="D302" i="3" s="1"/>
  <c r="E301" i="3"/>
  <c r="F301" i="3" s="1"/>
  <c r="C301" i="3"/>
  <c r="D301" i="3" s="1"/>
  <c r="E300" i="3"/>
  <c r="F300" i="3" s="1"/>
  <c r="C300" i="3"/>
  <c r="D300" i="3" s="1"/>
  <c r="E299" i="3"/>
  <c r="F299" i="3" s="1"/>
  <c r="C299" i="3"/>
  <c r="D299" i="3" s="1"/>
  <c r="E298" i="3"/>
  <c r="F298" i="3" s="1"/>
  <c r="C298" i="3"/>
  <c r="D298" i="3" s="1"/>
  <c r="E297" i="3"/>
  <c r="F297" i="3" s="1"/>
  <c r="C297" i="3"/>
  <c r="D297" i="3" s="1"/>
  <c r="E296" i="3"/>
  <c r="F296" i="3" s="1"/>
  <c r="C296" i="3"/>
  <c r="D296" i="3" s="1"/>
  <c r="E295" i="3"/>
  <c r="F295" i="3" s="1"/>
  <c r="C295" i="3"/>
  <c r="D295" i="3" s="1"/>
  <c r="E294" i="3"/>
  <c r="F294" i="3" s="1"/>
  <c r="C294" i="3"/>
  <c r="D294" i="3" s="1"/>
  <c r="E293" i="3"/>
  <c r="F293" i="3" s="1"/>
  <c r="C293" i="3"/>
  <c r="D293" i="3" s="1"/>
  <c r="E292" i="3"/>
  <c r="F292" i="3" s="1"/>
  <c r="C292" i="3"/>
  <c r="D292" i="3" s="1"/>
  <c r="E291" i="3"/>
  <c r="F291" i="3" s="1"/>
  <c r="C291" i="3"/>
  <c r="D291" i="3" s="1"/>
  <c r="E290" i="3"/>
  <c r="F290" i="3" s="1"/>
  <c r="C290" i="3"/>
  <c r="D290" i="3" s="1"/>
  <c r="E289" i="3"/>
  <c r="F289" i="3" s="1"/>
  <c r="C289" i="3"/>
  <c r="D289" i="3" s="1"/>
  <c r="E288" i="3"/>
  <c r="F288" i="3" s="1"/>
  <c r="C288" i="3"/>
  <c r="D288" i="3" s="1"/>
  <c r="E287" i="3"/>
  <c r="F287" i="3" s="1"/>
  <c r="C287" i="3"/>
  <c r="D287" i="3" s="1"/>
  <c r="E286" i="3"/>
  <c r="F286" i="3" s="1"/>
  <c r="C286" i="3"/>
  <c r="D286" i="3" s="1"/>
  <c r="E285" i="3"/>
  <c r="F285" i="3" s="1"/>
  <c r="C285" i="3"/>
  <c r="D285" i="3" s="1"/>
  <c r="E284" i="3"/>
  <c r="F284" i="3" s="1"/>
  <c r="C284" i="3"/>
  <c r="D284" i="3" s="1"/>
  <c r="E283" i="3"/>
  <c r="F283" i="3" s="1"/>
  <c r="C283" i="3"/>
  <c r="D283" i="3" s="1"/>
  <c r="E282" i="3"/>
  <c r="F282" i="3" s="1"/>
  <c r="C282" i="3"/>
  <c r="D282" i="3" s="1"/>
  <c r="E281" i="3"/>
  <c r="F281" i="3" s="1"/>
  <c r="C281" i="3"/>
  <c r="D281" i="3" s="1"/>
  <c r="E280" i="3"/>
  <c r="F280" i="3" s="1"/>
  <c r="C280" i="3"/>
  <c r="D280" i="3" s="1"/>
  <c r="E279" i="3"/>
  <c r="F279" i="3" s="1"/>
  <c r="C279" i="3"/>
  <c r="D279" i="3" s="1"/>
  <c r="E278" i="3"/>
  <c r="F278" i="3" s="1"/>
  <c r="C278" i="3"/>
  <c r="D278" i="3" s="1"/>
  <c r="E277" i="3"/>
  <c r="F277" i="3" s="1"/>
  <c r="C277" i="3"/>
  <c r="D277" i="3" s="1"/>
  <c r="E276" i="3"/>
  <c r="F276" i="3" s="1"/>
  <c r="C276" i="3"/>
  <c r="D276" i="3" s="1"/>
  <c r="E275" i="3"/>
  <c r="F275" i="3" s="1"/>
  <c r="C275" i="3"/>
  <c r="D275" i="3" s="1"/>
  <c r="E274" i="3"/>
  <c r="F274" i="3" s="1"/>
  <c r="C274" i="3"/>
  <c r="D274" i="3" s="1"/>
  <c r="E273" i="3"/>
  <c r="F273" i="3" s="1"/>
  <c r="C273" i="3"/>
  <c r="D273" i="3" s="1"/>
  <c r="E272" i="3"/>
  <c r="F272" i="3" s="1"/>
  <c r="C272" i="3"/>
  <c r="D272" i="3" s="1"/>
  <c r="E271" i="3"/>
  <c r="F271" i="3" s="1"/>
  <c r="C271" i="3"/>
  <c r="D271" i="3" s="1"/>
  <c r="E270" i="3"/>
  <c r="F270" i="3" s="1"/>
  <c r="C270" i="3"/>
  <c r="D270" i="3" s="1"/>
  <c r="E269" i="3"/>
  <c r="F269" i="3" s="1"/>
  <c r="C269" i="3"/>
  <c r="D269" i="3" s="1"/>
  <c r="E268" i="3"/>
  <c r="F268" i="3" s="1"/>
  <c r="C268" i="3"/>
  <c r="D268" i="3" s="1"/>
  <c r="E267" i="3"/>
  <c r="F267" i="3" s="1"/>
  <c r="C267" i="3"/>
  <c r="D267" i="3" s="1"/>
  <c r="E266" i="3"/>
  <c r="F266" i="3" s="1"/>
  <c r="C266" i="3"/>
  <c r="D266" i="3" s="1"/>
  <c r="E265" i="3"/>
  <c r="F265" i="3" s="1"/>
  <c r="C265" i="3"/>
  <c r="D265" i="3" s="1"/>
  <c r="E264" i="3"/>
  <c r="F264" i="3" s="1"/>
  <c r="C264" i="3"/>
  <c r="D264" i="3" s="1"/>
  <c r="E263" i="3"/>
  <c r="F263" i="3" s="1"/>
  <c r="C263" i="3"/>
  <c r="D263" i="3" s="1"/>
  <c r="E262" i="3"/>
  <c r="F262" i="3" s="1"/>
  <c r="C262" i="3"/>
  <c r="D262" i="3" s="1"/>
  <c r="E261" i="3"/>
  <c r="F261" i="3" s="1"/>
  <c r="C261" i="3"/>
  <c r="D261" i="3" s="1"/>
  <c r="E260" i="3"/>
  <c r="F260" i="3" s="1"/>
  <c r="C260" i="3"/>
  <c r="D260" i="3" s="1"/>
  <c r="E259" i="3"/>
  <c r="F259" i="3" s="1"/>
  <c r="C259" i="3"/>
  <c r="D259" i="3" s="1"/>
  <c r="E258" i="3"/>
  <c r="F258" i="3" s="1"/>
  <c r="C258" i="3"/>
  <c r="D258" i="3" s="1"/>
  <c r="E257" i="3"/>
  <c r="F257" i="3" s="1"/>
  <c r="C257" i="3"/>
  <c r="D257" i="3" s="1"/>
  <c r="E256" i="3"/>
  <c r="F256" i="3" s="1"/>
  <c r="C256" i="3"/>
  <c r="D256" i="3" s="1"/>
  <c r="E255" i="3"/>
  <c r="F255" i="3" s="1"/>
  <c r="C255" i="3"/>
  <c r="D255" i="3" s="1"/>
  <c r="E254" i="3"/>
  <c r="F254" i="3" s="1"/>
  <c r="C254" i="3"/>
  <c r="D254" i="3" s="1"/>
  <c r="E253" i="3"/>
  <c r="F253" i="3" s="1"/>
  <c r="C253" i="3"/>
  <c r="D253" i="3" s="1"/>
  <c r="E252" i="3"/>
  <c r="F252" i="3" s="1"/>
  <c r="C252" i="3"/>
  <c r="D252" i="3" s="1"/>
  <c r="E251" i="3"/>
  <c r="F251" i="3" s="1"/>
  <c r="C251" i="3"/>
  <c r="D251" i="3" s="1"/>
  <c r="E250" i="3"/>
  <c r="F250" i="3" s="1"/>
  <c r="C250" i="3"/>
  <c r="D250" i="3" s="1"/>
  <c r="E249" i="3"/>
  <c r="F249" i="3" s="1"/>
  <c r="C249" i="3"/>
  <c r="D249" i="3" s="1"/>
  <c r="E248" i="3"/>
  <c r="F248" i="3" s="1"/>
  <c r="C248" i="3"/>
  <c r="D248" i="3" s="1"/>
  <c r="E247" i="3"/>
  <c r="F247" i="3" s="1"/>
  <c r="C247" i="3"/>
  <c r="D247" i="3" s="1"/>
  <c r="E246" i="3"/>
  <c r="F246" i="3" s="1"/>
  <c r="C246" i="3"/>
  <c r="D246" i="3" s="1"/>
  <c r="E245" i="3"/>
  <c r="F245" i="3" s="1"/>
  <c r="C245" i="3"/>
  <c r="D245" i="3" s="1"/>
  <c r="E244" i="3"/>
  <c r="F244" i="3" s="1"/>
  <c r="C244" i="3"/>
  <c r="D244" i="3" s="1"/>
  <c r="E243" i="3"/>
  <c r="F243" i="3" s="1"/>
  <c r="C243" i="3"/>
  <c r="D243" i="3" s="1"/>
  <c r="E242" i="3"/>
  <c r="F242" i="3" s="1"/>
  <c r="C242" i="3"/>
  <c r="D242" i="3" s="1"/>
  <c r="E241" i="3"/>
  <c r="F241" i="3" s="1"/>
  <c r="C241" i="3"/>
  <c r="D241" i="3" s="1"/>
  <c r="E240" i="3"/>
  <c r="F240" i="3" s="1"/>
  <c r="C240" i="3"/>
  <c r="D240" i="3" s="1"/>
  <c r="E239" i="3"/>
  <c r="F239" i="3" s="1"/>
  <c r="C239" i="3"/>
  <c r="D239" i="3" s="1"/>
  <c r="E238" i="3"/>
  <c r="F238" i="3" s="1"/>
  <c r="C238" i="3"/>
  <c r="D238" i="3" s="1"/>
  <c r="E237" i="3"/>
  <c r="F237" i="3" s="1"/>
  <c r="C237" i="3"/>
  <c r="D237" i="3" s="1"/>
  <c r="E236" i="3"/>
  <c r="F236" i="3" s="1"/>
  <c r="C236" i="3"/>
  <c r="D236" i="3" s="1"/>
  <c r="E235" i="3"/>
  <c r="F235" i="3" s="1"/>
  <c r="C235" i="3"/>
  <c r="D235" i="3" s="1"/>
  <c r="E234" i="3"/>
  <c r="F234" i="3" s="1"/>
  <c r="C234" i="3"/>
  <c r="D234" i="3" s="1"/>
  <c r="E233" i="3"/>
  <c r="F233" i="3" s="1"/>
  <c r="C233" i="3"/>
  <c r="D233" i="3" s="1"/>
  <c r="E232" i="3"/>
  <c r="F232" i="3" s="1"/>
  <c r="C232" i="3"/>
  <c r="D232" i="3" s="1"/>
  <c r="E231" i="3"/>
  <c r="F231" i="3" s="1"/>
  <c r="C231" i="3"/>
  <c r="D231" i="3" s="1"/>
  <c r="E230" i="3"/>
  <c r="F230" i="3" s="1"/>
  <c r="C230" i="3"/>
  <c r="D230" i="3" s="1"/>
  <c r="E229" i="3"/>
  <c r="F229" i="3" s="1"/>
  <c r="C229" i="3"/>
  <c r="D229" i="3" s="1"/>
  <c r="E228" i="3"/>
  <c r="F228" i="3" s="1"/>
  <c r="C228" i="3"/>
  <c r="D228" i="3" s="1"/>
  <c r="E227" i="3"/>
  <c r="F227" i="3" s="1"/>
  <c r="C227" i="3"/>
  <c r="D227" i="3" s="1"/>
  <c r="E226" i="3"/>
  <c r="F226" i="3" s="1"/>
  <c r="C226" i="3"/>
  <c r="D226" i="3" s="1"/>
  <c r="E225" i="3"/>
  <c r="F225" i="3" s="1"/>
  <c r="C225" i="3"/>
  <c r="D225" i="3" s="1"/>
  <c r="E224" i="3"/>
  <c r="F224" i="3" s="1"/>
  <c r="C224" i="3"/>
  <c r="D224" i="3" s="1"/>
  <c r="E223" i="3"/>
  <c r="F223" i="3" s="1"/>
  <c r="C223" i="3"/>
  <c r="D223" i="3" s="1"/>
  <c r="E222" i="3"/>
  <c r="F222" i="3" s="1"/>
  <c r="C222" i="3"/>
  <c r="D222" i="3" s="1"/>
  <c r="E221" i="3"/>
  <c r="F221" i="3" s="1"/>
  <c r="C221" i="3"/>
  <c r="D221" i="3" s="1"/>
  <c r="E220" i="3"/>
  <c r="F220" i="3" s="1"/>
  <c r="C220" i="3"/>
  <c r="D220" i="3" s="1"/>
  <c r="E219" i="3"/>
  <c r="F219" i="3" s="1"/>
  <c r="C219" i="3"/>
  <c r="D219" i="3" s="1"/>
  <c r="E218" i="3"/>
  <c r="F218" i="3" s="1"/>
  <c r="C218" i="3"/>
  <c r="D218" i="3" s="1"/>
  <c r="E217" i="3"/>
  <c r="F217" i="3" s="1"/>
  <c r="C217" i="3"/>
  <c r="D217" i="3" s="1"/>
  <c r="E216" i="3"/>
  <c r="F216" i="3" s="1"/>
  <c r="C216" i="3"/>
  <c r="D216" i="3" s="1"/>
  <c r="E215" i="3"/>
  <c r="F215" i="3" s="1"/>
  <c r="C215" i="3"/>
  <c r="D215" i="3" s="1"/>
  <c r="E214" i="3"/>
  <c r="F214" i="3" s="1"/>
  <c r="C214" i="3"/>
  <c r="D214" i="3" s="1"/>
  <c r="E213" i="3"/>
  <c r="F213" i="3" s="1"/>
  <c r="C213" i="3"/>
  <c r="D213" i="3" s="1"/>
  <c r="E212" i="3"/>
  <c r="F212" i="3" s="1"/>
  <c r="C212" i="3"/>
  <c r="D212" i="3" s="1"/>
  <c r="E211" i="3"/>
  <c r="F211" i="3" s="1"/>
  <c r="C211" i="3"/>
  <c r="D211" i="3" s="1"/>
  <c r="E210" i="3"/>
  <c r="F210" i="3" s="1"/>
  <c r="C210" i="3"/>
  <c r="D210" i="3" s="1"/>
  <c r="E209" i="3"/>
  <c r="F209" i="3" s="1"/>
  <c r="C209" i="3"/>
  <c r="D209" i="3" s="1"/>
  <c r="E208" i="3"/>
  <c r="F208" i="3" s="1"/>
  <c r="C208" i="3"/>
  <c r="D208" i="3" s="1"/>
  <c r="E207" i="3"/>
  <c r="F207" i="3" s="1"/>
  <c r="C207" i="3"/>
  <c r="D207" i="3" s="1"/>
  <c r="E206" i="3"/>
  <c r="F206" i="3" s="1"/>
  <c r="C206" i="3"/>
  <c r="D206" i="3" s="1"/>
  <c r="E205" i="3"/>
  <c r="F205" i="3" s="1"/>
  <c r="C205" i="3"/>
  <c r="D205" i="3" s="1"/>
  <c r="E204" i="3"/>
  <c r="F204" i="3" s="1"/>
  <c r="C204" i="3"/>
  <c r="D204" i="3" s="1"/>
  <c r="E203" i="3"/>
  <c r="F203" i="3" s="1"/>
  <c r="C203" i="3"/>
  <c r="D203" i="3" s="1"/>
  <c r="E202" i="3"/>
  <c r="F202" i="3" s="1"/>
  <c r="C202" i="3"/>
  <c r="D202" i="3" s="1"/>
  <c r="E201" i="3"/>
  <c r="F201" i="3" s="1"/>
  <c r="C201" i="3"/>
  <c r="D201" i="3" s="1"/>
  <c r="E200" i="3"/>
  <c r="F200" i="3" s="1"/>
  <c r="C200" i="3"/>
  <c r="D200" i="3" s="1"/>
  <c r="E199" i="3"/>
  <c r="F199" i="3" s="1"/>
  <c r="C199" i="3"/>
  <c r="D199" i="3" s="1"/>
  <c r="E198" i="3"/>
  <c r="F198" i="3" s="1"/>
  <c r="C198" i="3"/>
  <c r="D198" i="3" s="1"/>
  <c r="E197" i="3"/>
  <c r="F197" i="3" s="1"/>
  <c r="C197" i="3"/>
  <c r="D197" i="3" s="1"/>
  <c r="E196" i="3"/>
  <c r="F196" i="3" s="1"/>
  <c r="C196" i="3"/>
  <c r="D196" i="3" s="1"/>
  <c r="E195" i="3"/>
  <c r="F195" i="3" s="1"/>
  <c r="C195" i="3"/>
  <c r="D195" i="3" s="1"/>
  <c r="E194" i="3"/>
  <c r="F194" i="3" s="1"/>
  <c r="C194" i="3"/>
  <c r="D194" i="3" s="1"/>
  <c r="E193" i="3"/>
  <c r="F193" i="3" s="1"/>
  <c r="C193" i="3"/>
  <c r="D193" i="3" s="1"/>
  <c r="E192" i="3"/>
  <c r="F192" i="3" s="1"/>
  <c r="C192" i="3"/>
  <c r="D192" i="3" s="1"/>
  <c r="E191" i="3"/>
  <c r="F191" i="3" s="1"/>
  <c r="C191" i="3"/>
  <c r="D191" i="3" s="1"/>
  <c r="E190" i="3"/>
  <c r="F190" i="3" s="1"/>
  <c r="C190" i="3"/>
  <c r="D190" i="3" s="1"/>
  <c r="E189" i="3"/>
  <c r="F189" i="3" s="1"/>
  <c r="C189" i="3"/>
  <c r="D189" i="3" s="1"/>
  <c r="E188" i="3"/>
  <c r="F188" i="3" s="1"/>
  <c r="C188" i="3"/>
  <c r="D188" i="3" s="1"/>
  <c r="E187" i="3"/>
  <c r="F187" i="3" s="1"/>
  <c r="C187" i="3"/>
  <c r="D187" i="3" s="1"/>
  <c r="E186" i="3"/>
  <c r="F186" i="3" s="1"/>
  <c r="C186" i="3"/>
  <c r="D186" i="3" s="1"/>
  <c r="E185" i="3"/>
  <c r="F185" i="3" s="1"/>
  <c r="C185" i="3"/>
  <c r="D185" i="3" s="1"/>
  <c r="E184" i="3"/>
  <c r="F184" i="3" s="1"/>
  <c r="C184" i="3"/>
  <c r="D184" i="3" s="1"/>
  <c r="E183" i="3"/>
  <c r="F183" i="3" s="1"/>
  <c r="C183" i="3"/>
  <c r="D183" i="3" s="1"/>
  <c r="E182" i="3"/>
  <c r="F182" i="3" s="1"/>
  <c r="C182" i="3"/>
  <c r="D182" i="3" s="1"/>
  <c r="E181" i="3"/>
  <c r="F181" i="3" s="1"/>
  <c r="C181" i="3"/>
  <c r="D181" i="3" s="1"/>
  <c r="E180" i="3"/>
  <c r="F180" i="3" s="1"/>
  <c r="C180" i="3"/>
  <c r="D180" i="3" s="1"/>
  <c r="E179" i="3"/>
  <c r="F179" i="3" s="1"/>
  <c r="C179" i="3"/>
  <c r="D179" i="3" s="1"/>
  <c r="E178" i="3"/>
  <c r="F178" i="3" s="1"/>
  <c r="C178" i="3"/>
  <c r="D178" i="3" s="1"/>
  <c r="E177" i="3"/>
  <c r="F177" i="3" s="1"/>
  <c r="C177" i="3"/>
  <c r="D177" i="3" s="1"/>
  <c r="E176" i="3"/>
  <c r="F176" i="3" s="1"/>
  <c r="C176" i="3"/>
  <c r="D176" i="3" s="1"/>
  <c r="E175" i="3"/>
  <c r="F175" i="3" s="1"/>
  <c r="C175" i="3"/>
  <c r="D175" i="3" s="1"/>
  <c r="E174" i="3"/>
  <c r="F174" i="3" s="1"/>
  <c r="C174" i="3"/>
  <c r="D174" i="3" s="1"/>
  <c r="E173" i="3"/>
  <c r="F173" i="3" s="1"/>
  <c r="C173" i="3"/>
  <c r="D173" i="3" s="1"/>
  <c r="E172" i="3"/>
  <c r="F172" i="3" s="1"/>
  <c r="C172" i="3"/>
  <c r="D172" i="3" s="1"/>
  <c r="E171" i="3"/>
  <c r="F171" i="3" s="1"/>
  <c r="C171" i="3"/>
  <c r="D171" i="3" s="1"/>
  <c r="E170" i="3"/>
  <c r="F170" i="3" s="1"/>
  <c r="C170" i="3"/>
  <c r="D170" i="3" s="1"/>
  <c r="E169" i="3"/>
  <c r="F169" i="3" s="1"/>
  <c r="C169" i="3"/>
  <c r="D169" i="3" s="1"/>
  <c r="E168" i="3"/>
  <c r="F168" i="3" s="1"/>
  <c r="C168" i="3"/>
  <c r="D168" i="3" s="1"/>
  <c r="E167" i="3"/>
  <c r="F167" i="3" s="1"/>
  <c r="C167" i="3"/>
  <c r="D167" i="3" s="1"/>
  <c r="E166" i="3"/>
  <c r="F166" i="3" s="1"/>
  <c r="C166" i="3"/>
  <c r="D166" i="3" s="1"/>
  <c r="E165" i="3"/>
  <c r="F165" i="3" s="1"/>
  <c r="C165" i="3"/>
  <c r="D165" i="3" s="1"/>
  <c r="E164" i="3"/>
  <c r="F164" i="3" s="1"/>
  <c r="C164" i="3"/>
  <c r="D164" i="3" s="1"/>
  <c r="E163" i="3"/>
  <c r="F163" i="3" s="1"/>
  <c r="C163" i="3"/>
  <c r="D163" i="3" s="1"/>
  <c r="E162" i="3"/>
  <c r="F162" i="3" s="1"/>
  <c r="C162" i="3"/>
  <c r="D162" i="3" s="1"/>
  <c r="E161" i="3"/>
  <c r="F161" i="3" s="1"/>
  <c r="C161" i="3"/>
  <c r="D161" i="3" s="1"/>
  <c r="E160" i="3"/>
  <c r="F160" i="3" s="1"/>
  <c r="C160" i="3"/>
  <c r="D160" i="3" s="1"/>
  <c r="E159" i="3"/>
  <c r="F159" i="3" s="1"/>
  <c r="C159" i="3"/>
  <c r="D159" i="3" s="1"/>
  <c r="E158" i="3"/>
  <c r="F158" i="3" s="1"/>
  <c r="C158" i="3"/>
  <c r="D158" i="3" s="1"/>
  <c r="E157" i="3"/>
  <c r="F157" i="3" s="1"/>
  <c r="C157" i="3"/>
  <c r="D157" i="3" s="1"/>
  <c r="E156" i="3"/>
  <c r="F156" i="3" s="1"/>
  <c r="C156" i="3"/>
  <c r="D156" i="3" s="1"/>
  <c r="E155" i="3"/>
  <c r="F155" i="3" s="1"/>
  <c r="C155" i="3"/>
  <c r="D155" i="3" s="1"/>
  <c r="E154" i="3"/>
  <c r="F154" i="3" s="1"/>
  <c r="C154" i="3"/>
  <c r="D154" i="3" s="1"/>
  <c r="E153" i="3"/>
  <c r="F153" i="3" s="1"/>
  <c r="C153" i="3"/>
  <c r="D153" i="3" s="1"/>
  <c r="E152" i="3"/>
  <c r="F152" i="3" s="1"/>
  <c r="C152" i="3"/>
  <c r="D152" i="3" s="1"/>
  <c r="E151" i="3"/>
  <c r="F151" i="3" s="1"/>
  <c r="C151" i="3"/>
  <c r="D151" i="3" s="1"/>
  <c r="E150" i="3"/>
  <c r="F150" i="3" s="1"/>
  <c r="C150" i="3"/>
  <c r="D150" i="3" s="1"/>
  <c r="E149" i="3"/>
  <c r="F149" i="3" s="1"/>
  <c r="C149" i="3"/>
  <c r="D149" i="3" s="1"/>
  <c r="E148" i="3"/>
  <c r="F148" i="3" s="1"/>
  <c r="C148" i="3"/>
  <c r="D148" i="3" s="1"/>
  <c r="E147" i="3"/>
  <c r="F147" i="3" s="1"/>
  <c r="C147" i="3"/>
  <c r="D147" i="3" s="1"/>
  <c r="E146" i="3"/>
  <c r="F146" i="3" s="1"/>
  <c r="C146" i="3"/>
  <c r="D146" i="3" s="1"/>
  <c r="E145" i="3"/>
  <c r="F145" i="3" s="1"/>
  <c r="C145" i="3"/>
  <c r="D145" i="3" s="1"/>
  <c r="E144" i="3"/>
  <c r="F144" i="3" s="1"/>
  <c r="C144" i="3"/>
  <c r="D144" i="3" s="1"/>
  <c r="E143" i="3"/>
  <c r="F143" i="3" s="1"/>
  <c r="C143" i="3"/>
  <c r="D143" i="3" s="1"/>
  <c r="E142" i="3"/>
  <c r="F142" i="3" s="1"/>
  <c r="C142" i="3"/>
  <c r="D142" i="3" s="1"/>
  <c r="E141" i="3"/>
  <c r="F141" i="3" s="1"/>
  <c r="C141" i="3"/>
  <c r="D141" i="3" s="1"/>
  <c r="E140" i="3"/>
  <c r="F140" i="3" s="1"/>
  <c r="C140" i="3"/>
  <c r="D140" i="3" s="1"/>
  <c r="E139" i="3"/>
  <c r="F139" i="3" s="1"/>
  <c r="C139" i="3"/>
  <c r="D139" i="3" s="1"/>
  <c r="E138" i="3"/>
  <c r="F138" i="3" s="1"/>
  <c r="C138" i="3"/>
  <c r="D138" i="3" s="1"/>
  <c r="E137" i="3"/>
  <c r="F137" i="3" s="1"/>
  <c r="C137" i="3"/>
  <c r="D137" i="3" s="1"/>
  <c r="E136" i="3"/>
  <c r="F136" i="3" s="1"/>
  <c r="C136" i="3"/>
  <c r="D136" i="3" s="1"/>
  <c r="E135" i="3"/>
  <c r="F135" i="3" s="1"/>
  <c r="C135" i="3"/>
  <c r="D135" i="3" s="1"/>
  <c r="E134" i="3"/>
  <c r="F134" i="3" s="1"/>
  <c r="C134" i="3"/>
  <c r="D134" i="3" s="1"/>
  <c r="E133" i="3"/>
  <c r="F133" i="3" s="1"/>
  <c r="C133" i="3"/>
  <c r="D133" i="3" s="1"/>
  <c r="E132" i="3"/>
  <c r="F132" i="3" s="1"/>
  <c r="C132" i="3"/>
  <c r="D132" i="3" s="1"/>
  <c r="E131" i="3"/>
  <c r="F131" i="3" s="1"/>
  <c r="C131" i="3"/>
  <c r="D131" i="3" s="1"/>
  <c r="E130" i="3"/>
  <c r="F130" i="3" s="1"/>
  <c r="C130" i="3"/>
  <c r="D130" i="3" s="1"/>
  <c r="E129" i="3"/>
  <c r="F129" i="3" s="1"/>
  <c r="C129" i="3"/>
  <c r="D129" i="3" s="1"/>
  <c r="E128" i="3"/>
  <c r="F128" i="3" s="1"/>
  <c r="C128" i="3"/>
  <c r="D128" i="3" s="1"/>
  <c r="E127" i="3"/>
  <c r="F127" i="3" s="1"/>
  <c r="C127" i="3"/>
  <c r="D127" i="3" s="1"/>
  <c r="E126" i="3"/>
  <c r="F126" i="3" s="1"/>
  <c r="C126" i="3"/>
  <c r="D126" i="3" s="1"/>
  <c r="E125" i="3"/>
  <c r="F125" i="3" s="1"/>
  <c r="C125" i="3"/>
  <c r="D125" i="3" s="1"/>
  <c r="E124" i="3"/>
  <c r="F124" i="3" s="1"/>
  <c r="C124" i="3"/>
  <c r="D124" i="3" s="1"/>
  <c r="E123" i="3"/>
  <c r="F123" i="3" s="1"/>
  <c r="C123" i="3"/>
  <c r="D123" i="3" s="1"/>
  <c r="E122" i="3"/>
  <c r="F122" i="3" s="1"/>
  <c r="C122" i="3"/>
  <c r="D122" i="3" s="1"/>
  <c r="E121" i="3"/>
  <c r="F121" i="3" s="1"/>
  <c r="C121" i="3"/>
  <c r="D121" i="3" s="1"/>
  <c r="E120" i="3"/>
  <c r="F120" i="3" s="1"/>
  <c r="C120" i="3"/>
  <c r="D120" i="3" s="1"/>
  <c r="E119" i="3"/>
  <c r="F119" i="3" s="1"/>
  <c r="C119" i="3"/>
  <c r="D119" i="3" s="1"/>
  <c r="E118" i="3"/>
  <c r="F118" i="3" s="1"/>
  <c r="C118" i="3"/>
  <c r="D118" i="3" s="1"/>
  <c r="E117" i="3"/>
  <c r="F117" i="3" s="1"/>
  <c r="C117" i="3"/>
  <c r="D117" i="3" s="1"/>
  <c r="E116" i="3"/>
  <c r="F116" i="3" s="1"/>
  <c r="C116" i="3"/>
  <c r="D116" i="3" s="1"/>
  <c r="E115" i="3"/>
  <c r="F115" i="3" s="1"/>
  <c r="C115" i="3"/>
  <c r="D115" i="3" s="1"/>
  <c r="E114" i="3"/>
  <c r="F114" i="3" s="1"/>
  <c r="C114" i="3"/>
  <c r="D114" i="3" s="1"/>
  <c r="E113" i="3"/>
  <c r="F113" i="3" s="1"/>
  <c r="C113" i="3"/>
  <c r="D113" i="3" s="1"/>
  <c r="E112" i="3"/>
  <c r="F112" i="3" s="1"/>
  <c r="C112" i="3"/>
  <c r="D112" i="3" s="1"/>
  <c r="E111" i="3"/>
  <c r="F111" i="3" s="1"/>
  <c r="C111" i="3"/>
  <c r="D111" i="3" s="1"/>
  <c r="E110" i="3"/>
  <c r="F110" i="3" s="1"/>
  <c r="C110" i="3"/>
  <c r="D110" i="3" s="1"/>
  <c r="E109" i="3"/>
  <c r="F109" i="3" s="1"/>
  <c r="C109" i="3"/>
  <c r="D109" i="3" s="1"/>
  <c r="E108" i="3"/>
  <c r="F108" i="3" s="1"/>
  <c r="C108" i="3"/>
  <c r="D108" i="3" s="1"/>
  <c r="E107" i="3"/>
  <c r="F107" i="3" s="1"/>
  <c r="C107" i="3"/>
  <c r="D107" i="3" s="1"/>
  <c r="E106" i="3"/>
  <c r="F106" i="3" s="1"/>
  <c r="C106" i="3"/>
  <c r="D106" i="3" s="1"/>
  <c r="E105" i="3"/>
  <c r="F105" i="3" s="1"/>
  <c r="C105" i="3"/>
  <c r="D105" i="3" s="1"/>
  <c r="E104" i="3"/>
  <c r="F104" i="3" s="1"/>
  <c r="C104" i="3"/>
  <c r="D104" i="3" s="1"/>
  <c r="E103" i="3"/>
  <c r="F103" i="3" s="1"/>
  <c r="C103" i="3"/>
  <c r="D103" i="3" s="1"/>
  <c r="E102" i="3"/>
  <c r="F102" i="3" s="1"/>
  <c r="C102" i="3"/>
  <c r="D102" i="3" s="1"/>
  <c r="E101" i="3"/>
  <c r="F101" i="3" s="1"/>
  <c r="C101" i="3"/>
  <c r="D101" i="3" s="1"/>
  <c r="E100" i="3"/>
  <c r="F100" i="3" s="1"/>
  <c r="C100" i="3"/>
  <c r="D100" i="3" s="1"/>
  <c r="E99" i="3"/>
  <c r="F99" i="3" s="1"/>
  <c r="C99" i="3"/>
  <c r="D99" i="3" s="1"/>
  <c r="E98" i="3"/>
  <c r="F98" i="3" s="1"/>
  <c r="C98" i="3"/>
  <c r="D98" i="3" s="1"/>
  <c r="E97" i="3"/>
  <c r="F97" i="3" s="1"/>
  <c r="C97" i="3"/>
  <c r="D97" i="3" s="1"/>
  <c r="E96" i="3"/>
  <c r="F96" i="3" s="1"/>
  <c r="C96" i="3"/>
  <c r="D96" i="3" s="1"/>
  <c r="E95" i="3"/>
  <c r="F95" i="3" s="1"/>
  <c r="C95" i="3"/>
  <c r="D95" i="3" s="1"/>
  <c r="E94" i="3"/>
  <c r="F94" i="3" s="1"/>
  <c r="C94" i="3"/>
  <c r="D94" i="3" s="1"/>
  <c r="E93" i="3"/>
  <c r="F93" i="3" s="1"/>
  <c r="C93" i="3"/>
  <c r="D93" i="3" s="1"/>
  <c r="E92" i="3"/>
  <c r="F92" i="3" s="1"/>
  <c r="C92" i="3"/>
  <c r="D92" i="3" s="1"/>
  <c r="E91" i="3"/>
  <c r="F91" i="3" s="1"/>
  <c r="C91" i="3"/>
  <c r="D91" i="3" s="1"/>
  <c r="E90" i="3"/>
  <c r="F90" i="3" s="1"/>
  <c r="C90" i="3"/>
  <c r="D90" i="3" s="1"/>
  <c r="E89" i="3"/>
  <c r="F89" i="3" s="1"/>
  <c r="C89" i="3"/>
  <c r="D89" i="3" s="1"/>
  <c r="E88" i="3"/>
  <c r="F88" i="3" s="1"/>
  <c r="C88" i="3"/>
  <c r="D88" i="3" s="1"/>
  <c r="E87" i="3"/>
  <c r="F87" i="3" s="1"/>
  <c r="C87" i="3"/>
  <c r="D87" i="3" s="1"/>
  <c r="E86" i="3"/>
  <c r="F86" i="3" s="1"/>
  <c r="C86" i="3"/>
  <c r="D86" i="3" s="1"/>
  <c r="E85" i="3"/>
  <c r="F85" i="3" s="1"/>
  <c r="C85" i="3"/>
  <c r="D85" i="3" s="1"/>
  <c r="E84" i="3"/>
  <c r="F84" i="3" s="1"/>
  <c r="C84" i="3"/>
  <c r="D84" i="3" s="1"/>
  <c r="E83" i="3"/>
  <c r="F83" i="3" s="1"/>
  <c r="C83" i="3"/>
  <c r="D83" i="3" s="1"/>
  <c r="E82" i="3"/>
  <c r="F82" i="3" s="1"/>
  <c r="C82" i="3"/>
  <c r="D82" i="3" s="1"/>
  <c r="E81" i="3"/>
  <c r="F81" i="3" s="1"/>
  <c r="C81" i="3"/>
  <c r="D81" i="3" s="1"/>
  <c r="E80" i="3"/>
  <c r="F80" i="3" s="1"/>
  <c r="C80" i="3"/>
  <c r="D80" i="3" s="1"/>
  <c r="Q112" i="9" l="1"/>
  <c r="Q108" i="9"/>
  <c r="AJ110" i="9"/>
  <c r="AH93" i="9"/>
  <c r="AH87" i="9"/>
  <c r="AH95" i="9"/>
  <c r="AJ112" i="9"/>
  <c r="AH90" i="9"/>
  <c r="AJ106" i="9"/>
  <c r="AI92" i="9"/>
  <c r="Q105" i="9"/>
  <c r="Q109" i="9"/>
  <c r="AN111" i="9"/>
  <c r="Q113" i="9"/>
  <c r="AN110" i="9"/>
  <c r="I95" i="9"/>
  <c r="AJ109" i="9"/>
  <c r="AN108" i="9"/>
  <c r="K95" i="9"/>
  <c r="AH92" i="9"/>
  <c r="AD93" i="9"/>
  <c r="AI89" i="9"/>
  <c r="K109" i="9"/>
  <c r="K108" i="9"/>
  <c r="T87" i="9"/>
  <c r="K105" i="9"/>
  <c r="K113" i="9"/>
  <c r="K94" i="9"/>
  <c r="K111" i="9"/>
  <c r="K106" i="9"/>
  <c r="AN113" i="9"/>
  <c r="T89" i="9"/>
  <c r="T90" i="9"/>
  <c r="V112" i="9"/>
  <c r="AK111" i="9"/>
  <c r="T88" i="9"/>
  <c r="AD95" i="9"/>
  <c r="AJ108" i="9"/>
  <c r="AJ111" i="9"/>
  <c r="AI94" i="9"/>
  <c r="AJ105" i="9"/>
  <c r="AE110" i="9"/>
  <c r="AL89" i="9"/>
  <c r="AN106" i="9"/>
  <c r="AN109" i="9"/>
  <c r="AJ113" i="9"/>
  <c r="AG95" i="9"/>
  <c r="AG88" i="9"/>
  <c r="AK89" i="9"/>
  <c r="AK91" i="9"/>
  <c r="AH89" i="9"/>
  <c r="AH91" i="9"/>
  <c r="K110" i="9"/>
  <c r="AH88" i="9"/>
  <c r="AG109" i="9"/>
  <c r="AG111" i="9"/>
  <c r="AG108" i="9"/>
  <c r="AG113" i="9"/>
  <c r="AG110" i="9"/>
  <c r="AG107" i="9"/>
  <c r="AN88" i="9"/>
  <c r="AE113" i="9"/>
  <c r="AE105" i="9"/>
  <c r="AK94" i="9"/>
  <c r="AE107" i="9"/>
  <c r="AK88" i="9"/>
  <c r="K112" i="9"/>
  <c r="AK87" i="9"/>
  <c r="O107" i="9"/>
  <c r="O111" i="9"/>
  <c r="O110" i="9"/>
  <c r="O105" i="9"/>
  <c r="O108" i="9"/>
  <c r="O106" i="9"/>
  <c r="O109" i="9"/>
  <c r="O113" i="9"/>
  <c r="V106" i="9"/>
  <c r="V113" i="9"/>
  <c r="V105" i="9"/>
  <c r="V107" i="9"/>
  <c r="V111" i="9"/>
  <c r="S106" i="9"/>
  <c r="S109" i="9"/>
  <c r="S113" i="9"/>
  <c r="S110" i="9"/>
  <c r="S107" i="9"/>
  <c r="S111" i="9"/>
  <c r="S105" i="9"/>
  <c r="S108" i="9"/>
  <c r="AE111" i="9"/>
  <c r="AK113" i="9"/>
  <c r="AN87" i="9"/>
  <c r="K88" i="9"/>
  <c r="N111" i="9"/>
  <c r="N105" i="9"/>
  <c r="N108" i="9"/>
  <c r="N107" i="9"/>
  <c r="N106" i="9"/>
  <c r="N109" i="9"/>
  <c r="N113" i="9"/>
  <c r="N110" i="9"/>
  <c r="AL88" i="9"/>
  <c r="K91" i="9"/>
  <c r="R110" i="9"/>
  <c r="R107" i="9"/>
  <c r="R111" i="9"/>
  <c r="R109" i="9"/>
  <c r="R113" i="9"/>
  <c r="R105" i="9"/>
  <c r="R106" i="9"/>
  <c r="R108" i="9"/>
  <c r="AK95" i="9"/>
  <c r="AK92" i="9"/>
  <c r="AL94" i="9"/>
  <c r="AL91" i="9"/>
  <c r="K90" i="9"/>
  <c r="AE109" i="9"/>
  <c r="AD92" i="9"/>
  <c r="AE112" i="9"/>
  <c r="W105" i="9"/>
  <c r="W108" i="9"/>
  <c r="W111" i="9"/>
  <c r="W109" i="9"/>
  <c r="W106" i="9"/>
  <c r="W113" i="9"/>
  <c r="W110" i="9"/>
  <c r="W107" i="9"/>
  <c r="U106" i="9"/>
  <c r="U113" i="9"/>
  <c r="U110" i="9"/>
  <c r="U107" i="9"/>
  <c r="U111" i="9"/>
  <c r="U105" i="9"/>
  <c r="AN95" i="9"/>
  <c r="AL95" i="9"/>
  <c r="AE108" i="9"/>
  <c r="AK110" i="9"/>
  <c r="M105" i="9"/>
  <c r="M108" i="9"/>
  <c r="M106" i="9"/>
  <c r="M109" i="9"/>
  <c r="M113" i="9"/>
  <c r="M111" i="9"/>
  <c r="M110" i="9"/>
  <c r="M107" i="9"/>
  <c r="I106" i="9"/>
  <c r="I109" i="9"/>
  <c r="I113" i="9"/>
  <c r="I110" i="9"/>
  <c r="I108" i="9"/>
  <c r="I107" i="9"/>
  <c r="I111" i="9"/>
  <c r="I105" i="9"/>
  <c r="F114" i="9"/>
  <c r="F104" i="9" s="1"/>
  <c r="F103" i="9" s="1"/>
  <c r="M92" i="9"/>
  <c r="AH110" i="9"/>
  <c r="AN91" i="9"/>
  <c r="K87" i="9"/>
  <c r="AQ88" i="9"/>
  <c r="AQ92" i="9"/>
  <c r="AQ94" i="9"/>
  <c r="AQ87" i="9"/>
  <c r="AQ89" i="9"/>
  <c r="AQ93" i="9"/>
  <c r="AQ95" i="9"/>
  <c r="AL93" i="9"/>
  <c r="I88" i="9"/>
  <c r="AP88" i="9"/>
  <c r="AP92" i="9"/>
  <c r="AP94" i="9"/>
  <c r="AP87" i="9"/>
  <c r="AP89" i="9"/>
  <c r="AP93" i="9"/>
  <c r="AP95" i="9"/>
  <c r="AN92" i="9"/>
  <c r="AN89" i="9"/>
  <c r="AH105" i="9"/>
  <c r="I89" i="9"/>
  <c r="AD87" i="9"/>
  <c r="I92" i="9"/>
  <c r="K89" i="9"/>
  <c r="AL110" i="9"/>
  <c r="AG92" i="9"/>
  <c r="AI91" i="9"/>
  <c r="I91" i="9"/>
  <c r="AO89" i="9"/>
  <c r="AO93" i="9"/>
  <c r="AO95" i="9"/>
  <c r="AO88" i="9"/>
  <c r="AO92" i="9"/>
  <c r="AO94" i="9"/>
  <c r="AO87" i="9"/>
  <c r="AI88" i="9"/>
  <c r="I94" i="9"/>
  <c r="AL92" i="9"/>
  <c r="AH109" i="9"/>
  <c r="AG91" i="9"/>
  <c r="AH107" i="9"/>
  <c r="AL108" i="9"/>
  <c r="AN93" i="9"/>
  <c r="AL113" i="9"/>
  <c r="AN90" i="9"/>
  <c r="AL90" i="9"/>
  <c r="K93" i="9"/>
  <c r="AH108" i="9"/>
  <c r="AG94" i="9"/>
  <c r="AH112" i="9"/>
  <c r="I93" i="9"/>
  <c r="AL107" i="9"/>
  <c r="AG89" i="9"/>
  <c r="AL109" i="9"/>
  <c r="I90" i="9"/>
  <c r="AH106" i="9"/>
  <c r="AH113" i="9"/>
  <c r="AL112" i="9"/>
  <c r="M94" i="9"/>
  <c r="AD94" i="9"/>
  <c r="AL111" i="9"/>
  <c r="AG93" i="9"/>
  <c r="AG90" i="9"/>
  <c r="AK93" i="9"/>
  <c r="S141" i="9"/>
  <c r="S142" i="9"/>
  <c r="Q20" i="6" s="1"/>
  <c r="S140" i="9"/>
  <c r="AM124" i="9"/>
  <c r="AM123" i="9"/>
  <c r="AM125" i="9"/>
  <c r="AK6" i="6" s="1"/>
  <c r="J140" i="9"/>
  <c r="J141" i="9"/>
  <c r="J142" i="9"/>
  <c r="H20" i="6" s="1"/>
  <c r="Z141" i="9"/>
  <c r="Z140" i="9"/>
  <c r="Z142" i="9"/>
  <c r="L124" i="9"/>
  <c r="L125" i="9"/>
  <c r="J6" i="6" s="1"/>
  <c r="L123" i="9"/>
  <c r="AN124" i="9"/>
  <c r="AN125" i="9"/>
  <c r="AL6" i="6" s="1"/>
  <c r="AN123" i="9"/>
  <c r="AA124" i="9"/>
  <c r="AA125" i="9"/>
  <c r="Y6" i="6" s="1"/>
  <c r="Y11" i="6" s="1"/>
  <c r="AA123" i="9"/>
  <c r="M141" i="9"/>
  <c r="M142" i="9"/>
  <c r="K20" i="6" s="1"/>
  <c r="K25" i="6" s="1"/>
  <c r="M140" i="9"/>
  <c r="J124" i="9"/>
  <c r="J125" i="9"/>
  <c r="H6" i="6" s="1"/>
  <c r="J123" i="9"/>
  <c r="AI124" i="9"/>
  <c r="AI123" i="9"/>
  <c r="AI125" i="9"/>
  <c r="AG6" i="6" s="1"/>
  <c r="R141" i="9"/>
  <c r="R142" i="9"/>
  <c r="P20" i="6" s="1"/>
  <c r="R140" i="9"/>
  <c r="AJ140" i="9"/>
  <c r="AJ141" i="9"/>
  <c r="N141" i="9"/>
  <c r="N140" i="9"/>
  <c r="N142" i="9" s="1"/>
  <c r="L20" i="6" s="1"/>
  <c r="K123" i="9"/>
  <c r="K124" i="9"/>
  <c r="K125" i="9"/>
  <c r="I6" i="6" s="1"/>
  <c r="I11" i="6" s="1"/>
  <c r="AE141" i="9"/>
  <c r="AE142" i="9"/>
  <c r="AC20" i="6" s="1"/>
  <c r="AC25" i="6" s="1"/>
  <c r="AE140" i="9"/>
  <c r="AH125" i="9"/>
  <c r="AF6" i="6" s="1"/>
  <c r="AH124" i="9"/>
  <c r="AH123" i="9"/>
  <c r="P141" i="9"/>
  <c r="P142" i="9"/>
  <c r="N20" i="6" s="1"/>
  <c r="P140" i="9"/>
  <c r="L140" i="9"/>
  <c r="L141" i="9"/>
  <c r="L142" i="9"/>
  <c r="J20" i="6" s="1"/>
  <c r="I124" i="9"/>
  <c r="I123" i="9"/>
  <c r="I125" i="9"/>
  <c r="G6" i="6" s="1"/>
  <c r="G11" i="6" s="1"/>
  <c r="AG124" i="9"/>
  <c r="AG123" i="9"/>
  <c r="AG125" i="9"/>
  <c r="AE6" i="6" s="1"/>
  <c r="AE11" i="6" s="1"/>
  <c r="AJ123" i="9"/>
  <c r="AJ124" i="9"/>
  <c r="AJ125" i="9"/>
  <c r="AH6" i="6" s="1"/>
  <c r="I141" i="9"/>
  <c r="I140" i="9"/>
  <c r="I142" i="9"/>
  <c r="G20" i="6" s="1"/>
  <c r="G25" i="6" s="1"/>
  <c r="K142" i="9"/>
  <c r="I20" i="6" s="1"/>
  <c r="I25" i="6" s="1"/>
  <c r="K140" i="9"/>
  <c r="K141" i="9"/>
  <c r="H125" i="9"/>
  <c r="F6" i="6" s="1"/>
  <c r="F11" i="6" s="1"/>
  <c r="H123" i="9"/>
  <c r="H124" i="9"/>
  <c r="T140" i="9"/>
  <c r="T141" i="9"/>
  <c r="T142" i="9"/>
  <c r="R20" i="6" s="1"/>
  <c r="AI141" i="9"/>
  <c r="AI140" i="9"/>
  <c r="AL125" i="9"/>
  <c r="AJ6" i="6" s="1"/>
  <c r="AL124" i="9"/>
  <c r="AL123" i="9"/>
  <c r="AD141" i="9"/>
  <c r="AD142" i="9"/>
  <c r="AB20" i="6" s="1"/>
  <c r="AD140" i="9"/>
  <c r="AH141" i="9"/>
  <c r="AH140" i="9"/>
  <c r="AK123" i="9"/>
  <c r="AK124" i="9"/>
  <c r="AK125" i="9"/>
  <c r="AI6" i="6" s="1"/>
  <c r="AI11" i="6" s="1"/>
  <c r="AF141" i="9"/>
  <c r="AF142" i="9"/>
  <c r="AD20" i="6" s="1"/>
  <c r="AF140" i="9"/>
  <c r="O141" i="9"/>
  <c r="O140" i="9"/>
  <c r="O142" i="9"/>
  <c r="M20" i="6" s="1"/>
  <c r="Q142" i="9"/>
  <c r="O20" i="6" s="1"/>
  <c r="O25" i="6" s="1"/>
  <c r="Q140" i="9"/>
  <c r="Q141" i="9"/>
  <c r="AC110" i="9"/>
  <c r="AC111" i="9"/>
  <c r="AC112" i="9"/>
  <c r="AC113" i="9"/>
  <c r="AE91" i="9"/>
  <c r="AE95" i="9"/>
  <c r="AE94" i="9"/>
  <c r="AE93" i="9"/>
  <c r="AE92" i="9"/>
  <c r="AE87" i="9"/>
  <c r="AD91" i="9"/>
  <c r="U93" i="9"/>
  <c r="U95" i="9"/>
  <c r="U92" i="9"/>
  <c r="U89" i="9"/>
  <c r="U94" i="9"/>
  <c r="U88" i="9"/>
  <c r="U87" i="9"/>
  <c r="W88" i="9"/>
  <c r="W87" i="9"/>
  <c r="W93" i="9"/>
  <c r="W95" i="9"/>
  <c r="W92" i="9"/>
  <c r="W94" i="9"/>
  <c r="W89" i="9"/>
  <c r="V88" i="9"/>
  <c r="V87" i="9"/>
  <c r="V93" i="9"/>
  <c r="V95" i="9"/>
  <c r="V92" i="9"/>
  <c r="V89" i="9"/>
  <c r="V94" i="9"/>
  <c r="S88" i="9"/>
  <c r="S87" i="9"/>
  <c r="S91" i="9"/>
  <c r="S92" i="9"/>
  <c r="S89" i="9"/>
  <c r="S93" i="9"/>
  <c r="T94" i="9"/>
  <c r="T93" i="9"/>
  <c r="T95" i="9"/>
  <c r="T91" i="9"/>
  <c r="S95" i="9"/>
  <c r="S94" i="9"/>
  <c r="N94" i="9"/>
  <c r="N88" i="9"/>
  <c r="M88" i="9"/>
  <c r="N95" i="9"/>
  <c r="Q91" i="9"/>
  <c r="Q92" i="9"/>
  <c r="Q93" i="9"/>
  <c r="Q94" i="9"/>
  <c r="Q95" i="9"/>
  <c r="Q87" i="9"/>
  <c r="AO107" i="9"/>
  <c r="AO111" i="9"/>
  <c r="AO105" i="9"/>
  <c r="AO106" i="9"/>
  <c r="AO110" i="9"/>
  <c r="AO113" i="9"/>
  <c r="AO112" i="9"/>
  <c r="AV57" i="9"/>
  <c r="AU57" i="9"/>
  <c r="AQ112" i="9"/>
  <c r="AQ107" i="9"/>
  <c r="AQ111" i="9"/>
  <c r="AQ105" i="9"/>
  <c r="AQ106" i="9"/>
  <c r="AQ110" i="9"/>
  <c r="AQ113" i="9"/>
  <c r="AP107" i="9"/>
  <c r="AP111" i="9"/>
  <c r="AP105" i="9"/>
  <c r="AP113" i="9"/>
  <c r="AP106" i="9"/>
  <c r="AP110" i="9"/>
  <c r="AP112" i="9"/>
  <c r="N93" i="9"/>
  <c r="M91" i="9"/>
  <c r="M87" i="9"/>
  <c r="N89" i="9"/>
  <c r="N91" i="9"/>
  <c r="N92" i="9"/>
  <c r="M90" i="9"/>
  <c r="M89" i="9"/>
  <c r="M93" i="9"/>
  <c r="O91" i="9"/>
  <c r="O95" i="9"/>
  <c r="O90" i="9"/>
  <c r="O94" i="9"/>
  <c r="O89" i="9"/>
  <c r="O93" i="9"/>
  <c r="O88" i="9"/>
  <c r="O92" i="9"/>
  <c r="J96" i="9"/>
  <c r="J86" i="9" s="1"/>
  <c r="J85" i="9" s="1"/>
  <c r="T114" i="9"/>
  <c r="T104" i="9" s="1"/>
  <c r="T103" i="9" s="1"/>
  <c r="AR96" i="9"/>
  <c r="AR86" i="9" s="1"/>
  <c r="AR85" i="9" s="1"/>
  <c r="AM114" i="9"/>
  <c r="AM104" i="9" s="1"/>
  <c r="AM103" i="9" s="1"/>
  <c r="Z114" i="9"/>
  <c r="Z104" i="9" s="1"/>
  <c r="Z103" i="9" s="1"/>
  <c r="L114" i="9"/>
  <c r="L104" i="9" s="1"/>
  <c r="L103" i="9" s="1"/>
  <c r="P114" i="9"/>
  <c r="P104" i="9" s="1"/>
  <c r="P103" i="9" s="1"/>
  <c r="AD114" i="9"/>
  <c r="AD104" i="9" s="1"/>
  <c r="AD103" i="9" s="1"/>
  <c r="X114" i="9"/>
  <c r="X104" i="9" s="1"/>
  <c r="X103" i="9" s="1"/>
  <c r="J114" i="9"/>
  <c r="J104" i="9" s="1"/>
  <c r="J103" i="9" s="1"/>
  <c r="AR114" i="9"/>
  <c r="AR104" i="9" s="1"/>
  <c r="AR103" i="9" s="1"/>
  <c r="AI114" i="9"/>
  <c r="AI104" i="9" s="1"/>
  <c r="AI103" i="9" s="1"/>
  <c r="AF114" i="9"/>
  <c r="AF104" i="9" s="1"/>
  <c r="AF103" i="9" s="1"/>
  <c r="H96" i="9"/>
  <c r="AM96" i="9"/>
  <c r="AM86" i="9" s="1"/>
  <c r="AM85" i="9" s="1"/>
  <c r="AA96" i="9"/>
  <c r="AJ96" i="9"/>
  <c r="AJ86" i="9" s="1"/>
  <c r="AJ85" i="9" s="1"/>
  <c r="R96" i="9"/>
  <c r="R86" i="9" s="1"/>
  <c r="R85" i="9" s="1"/>
  <c r="X96" i="9"/>
  <c r="X86" i="9" s="1"/>
  <c r="X85" i="9" s="1"/>
  <c r="L96" i="9"/>
  <c r="L86" i="9" s="1"/>
  <c r="L85" i="9" s="1"/>
  <c r="P96" i="9"/>
  <c r="AJ142" i="9" l="1"/>
  <c r="AH20" i="6" s="1"/>
  <c r="C74" i="7" s="1"/>
  <c r="AH142" i="9"/>
  <c r="AF20" i="6" s="1"/>
  <c r="AF25" i="6" s="1"/>
  <c r="F72" i="7" s="1"/>
  <c r="G72" i="7" s="1"/>
  <c r="AI142" i="9"/>
  <c r="AG20" i="6" s="1"/>
  <c r="C73" i="7" s="1"/>
  <c r="Q114" i="9"/>
  <c r="Q104" i="9" s="1"/>
  <c r="Q103" i="9" s="1"/>
  <c r="AJ114" i="9"/>
  <c r="AJ104" i="9" s="1"/>
  <c r="AJ103" i="9" s="1"/>
  <c r="AN114" i="9"/>
  <c r="AN104" i="9" s="1"/>
  <c r="AN103" i="9" s="1"/>
  <c r="K114" i="9"/>
  <c r="K104" i="9" s="1"/>
  <c r="K103" i="9" s="1"/>
  <c r="AK96" i="9"/>
  <c r="AH96" i="9"/>
  <c r="AH86" i="9" s="1"/>
  <c r="AH85" i="9" s="1"/>
  <c r="AN141" i="9"/>
  <c r="AM141" i="9"/>
  <c r="X141" i="9"/>
  <c r="N114" i="9"/>
  <c r="N104" i="9" s="1"/>
  <c r="N103" i="9" s="1"/>
  <c r="O114" i="9"/>
  <c r="O104" i="9" s="1"/>
  <c r="O103" i="9" s="1"/>
  <c r="AN96" i="9"/>
  <c r="AN86" i="9" s="1"/>
  <c r="AN85" i="9" s="1"/>
  <c r="W114" i="9"/>
  <c r="S114" i="9"/>
  <c r="S104" i="9" s="1"/>
  <c r="S103" i="9" s="1"/>
  <c r="AE114" i="9"/>
  <c r="AE104" i="9" s="1"/>
  <c r="AE103" i="9" s="1"/>
  <c r="R114" i="9"/>
  <c r="R104" i="9" s="1"/>
  <c r="R103" i="9" s="1"/>
  <c r="M114" i="9"/>
  <c r="M104" i="9" s="1"/>
  <c r="M103" i="9" s="1"/>
  <c r="I114" i="9"/>
  <c r="I104" i="9" s="1"/>
  <c r="I103" i="9" s="1"/>
  <c r="K96" i="9"/>
  <c r="C83" i="7"/>
  <c r="AJ11" i="6"/>
  <c r="F83" i="7" s="1"/>
  <c r="G83" i="7" s="1"/>
  <c r="C50" i="7"/>
  <c r="J25" i="6"/>
  <c r="F50" i="7" s="1"/>
  <c r="G50" i="7" s="1"/>
  <c r="C53" i="7"/>
  <c r="AD25" i="6"/>
  <c r="F53" i="7" s="1"/>
  <c r="G53" i="7" s="1"/>
  <c r="C88" i="7"/>
  <c r="P25" i="6"/>
  <c r="F88" i="7" s="1"/>
  <c r="G88" i="7" s="1"/>
  <c r="C44" i="7"/>
  <c r="J11" i="6"/>
  <c r="F44" i="7" s="1"/>
  <c r="G44" i="7" s="1"/>
  <c r="C37" i="7"/>
  <c r="H25" i="6"/>
  <c r="F37" i="7" s="1"/>
  <c r="G37" i="7" s="1"/>
  <c r="C89" i="7"/>
  <c r="Q25" i="6"/>
  <c r="F89" i="7" s="1"/>
  <c r="G89" i="7" s="1"/>
  <c r="C64" i="7"/>
  <c r="AH11" i="6"/>
  <c r="F64" i="7" s="1"/>
  <c r="G64" i="7" s="1"/>
  <c r="C62" i="7"/>
  <c r="AF11" i="6"/>
  <c r="F62" i="7" s="1"/>
  <c r="G62" i="7" s="1"/>
  <c r="C67" i="7"/>
  <c r="L25" i="6"/>
  <c r="F67" i="7" s="1"/>
  <c r="G67" i="7" s="1"/>
  <c r="C63" i="7"/>
  <c r="AG11" i="6"/>
  <c r="F63" i="7" s="1"/>
  <c r="G63" i="7" s="1"/>
  <c r="C85" i="7"/>
  <c r="AL11" i="6"/>
  <c r="F85" i="7" s="1"/>
  <c r="G85" i="7" s="1"/>
  <c r="C84" i="7"/>
  <c r="AK11" i="6"/>
  <c r="F84" i="7" s="1"/>
  <c r="G84" i="7" s="1"/>
  <c r="C31" i="7"/>
  <c r="H11" i="6"/>
  <c r="F31" i="7" s="1"/>
  <c r="G31" i="7" s="1"/>
  <c r="C40" i="7"/>
  <c r="AB25" i="6"/>
  <c r="F40" i="7" s="1"/>
  <c r="G40" i="7" s="1"/>
  <c r="C69" i="7"/>
  <c r="N25" i="6"/>
  <c r="F69" i="7" s="1"/>
  <c r="G69" i="7" s="1"/>
  <c r="C68" i="7"/>
  <c r="M25" i="6"/>
  <c r="F68" i="7" s="1"/>
  <c r="G68" i="7" s="1"/>
  <c r="C90" i="7"/>
  <c r="R25" i="6"/>
  <c r="F90" i="7" s="1"/>
  <c r="G90" i="7" s="1"/>
  <c r="AG96" i="9"/>
  <c r="AL96" i="9"/>
  <c r="AL86" i="9" s="1"/>
  <c r="AL85" i="9" s="1"/>
  <c r="AL114" i="9"/>
  <c r="I96" i="9"/>
  <c r="AI96" i="9"/>
  <c r="AI86" i="9" s="1"/>
  <c r="AI85" i="9" s="1"/>
  <c r="AH114" i="9"/>
  <c r="AH104" i="9" s="1"/>
  <c r="AH103" i="9" s="1"/>
  <c r="T96" i="9"/>
  <c r="S96" i="9"/>
  <c r="AX57" i="9"/>
  <c r="AW57" i="9"/>
  <c r="M96" i="9"/>
  <c r="J11" i="7"/>
  <c r="J20" i="7"/>
  <c r="J29" i="7"/>
  <c r="J42" i="7"/>
  <c r="J55" i="7"/>
  <c r="J76" i="7"/>
  <c r="J97" i="7"/>
  <c r="AG25" i="6" l="1"/>
  <c r="F73" i="7" s="1"/>
  <c r="G73" i="7" s="1"/>
  <c r="C72" i="7"/>
  <c r="D72" i="7" s="1"/>
  <c r="AH25" i="6"/>
  <c r="F74" i="7" s="1"/>
  <c r="G74" i="7" s="1"/>
  <c r="AL104" i="9"/>
  <c r="AL103" i="9" s="1"/>
  <c r="AL141" i="9"/>
  <c r="W104" i="9"/>
  <c r="W103" i="9" s="1"/>
  <c r="W141" i="9"/>
  <c r="T86" i="9"/>
  <c r="T85" i="9" s="1"/>
  <c r="S86" i="9"/>
  <c r="S85" i="9" s="1"/>
  <c r="D69" i="7"/>
  <c r="E69" i="7" s="1"/>
  <c r="J69" i="7"/>
  <c r="K69" i="7" s="1"/>
  <c r="D67" i="7"/>
  <c r="E67" i="7" s="1"/>
  <c r="J67" i="7"/>
  <c r="K67" i="7" s="1"/>
  <c r="D44" i="7"/>
  <c r="E44" i="7" s="1"/>
  <c r="J44" i="7"/>
  <c r="K44" i="7" s="1"/>
  <c r="D90" i="7"/>
  <c r="E90" i="7" s="1"/>
  <c r="J90" i="7"/>
  <c r="K90" i="7" s="1"/>
  <c r="E84" i="7"/>
  <c r="J84" i="7"/>
  <c r="K84" i="7" s="1"/>
  <c r="D84" i="7"/>
  <c r="D53" i="7"/>
  <c r="E53" i="7" s="1"/>
  <c r="J53" i="7"/>
  <c r="K53" i="7" s="1"/>
  <c r="D68" i="7"/>
  <c r="J68" i="7"/>
  <c r="K68" i="7" s="1"/>
  <c r="E68" i="7"/>
  <c r="D62" i="7"/>
  <c r="E62" i="7" s="1"/>
  <c r="J62" i="7"/>
  <c r="K62" i="7" s="1"/>
  <c r="D88" i="7"/>
  <c r="E88" i="7" s="1"/>
  <c r="J88" i="7"/>
  <c r="K88" i="7" s="1"/>
  <c r="D73" i="7"/>
  <c r="E73" i="7" s="1"/>
  <c r="J73" i="7"/>
  <c r="D40" i="7"/>
  <c r="E40" i="7" s="1"/>
  <c r="J40" i="7"/>
  <c r="K40" i="7" s="1"/>
  <c r="D85" i="7"/>
  <c r="E85" i="7" s="1"/>
  <c r="J85" i="7"/>
  <c r="K85" i="7" s="1"/>
  <c r="D64" i="7"/>
  <c r="E64" i="7" s="1"/>
  <c r="J64" i="7"/>
  <c r="K64" i="7" s="1"/>
  <c r="E89" i="7"/>
  <c r="J89" i="7"/>
  <c r="K89" i="7" s="1"/>
  <c r="D89" i="7"/>
  <c r="D50" i="7"/>
  <c r="E50" i="7" s="1"/>
  <c r="J50" i="7"/>
  <c r="K50" i="7" s="1"/>
  <c r="E31" i="7"/>
  <c r="J31" i="7"/>
  <c r="K31" i="7" s="1"/>
  <c r="D31" i="7"/>
  <c r="E63" i="7"/>
  <c r="J63" i="7"/>
  <c r="K63" i="7" s="1"/>
  <c r="D63" i="7"/>
  <c r="D74" i="7"/>
  <c r="E74" i="7" s="1"/>
  <c r="J74" i="7"/>
  <c r="D37" i="7"/>
  <c r="E37" i="7" s="1"/>
  <c r="J37" i="7"/>
  <c r="K37" i="7" s="1"/>
  <c r="D83" i="7"/>
  <c r="E83" i="7" s="1"/>
  <c r="J83" i="7"/>
  <c r="K83" i="7" s="1"/>
  <c r="O5" i="7"/>
  <c r="O7" i="7"/>
  <c r="O9" i="7"/>
  <c r="O12" i="7"/>
  <c r="O14" i="7"/>
  <c r="O16" i="7"/>
  <c r="O18" i="7"/>
  <c r="O21" i="7"/>
  <c r="O23" i="7"/>
  <c r="O25" i="7"/>
  <c r="O27" i="7"/>
  <c r="O30" i="7"/>
  <c r="O33" i="7"/>
  <c r="O36" i="7"/>
  <c r="O39" i="7"/>
  <c r="O46" i="7"/>
  <c r="O49" i="7"/>
  <c r="O52" i="7"/>
  <c r="O56" i="7"/>
  <c r="O61" i="7"/>
  <c r="O71" i="7"/>
  <c r="O77" i="7"/>
  <c r="O82" i="7"/>
  <c r="O87" i="7"/>
  <c r="O92" i="7"/>
  <c r="O98" i="7"/>
  <c r="O103" i="7"/>
  <c r="O108" i="7"/>
  <c r="O113" i="7"/>
  <c r="O3" i="7"/>
  <c r="C35" i="6"/>
  <c r="C36" i="6"/>
  <c r="C37" i="6"/>
  <c r="C38" i="6"/>
  <c r="C39" i="6"/>
  <c r="C40" i="6"/>
  <c r="C41" i="6"/>
  <c r="C42" i="6"/>
  <c r="C43" i="6"/>
  <c r="C34" i="6"/>
  <c r="AT11" i="9"/>
  <c r="E72" i="7" l="1"/>
  <c r="J72" i="7"/>
  <c r="AZ10" i="9"/>
  <c r="AW29" i="9" s="1"/>
  <c r="AZ11" i="9"/>
  <c r="AZ12" i="9"/>
  <c r="AZ13" i="9"/>
  <c r="AZ14" i="9"/>
  <c r="AZ15" i="9"/>
  <c r="AZ16" i="9"/>
  <c r="AZ17" i="9"/>
  <c r="AZ18" i="9"/>
  <c r="AZ9" i="9"/>
  <c r="AW28" i="9" s="1"/>
  <c r="BS83" i="9"/>
  <c r="CA83" i="9" s="1"/>
  <c r="CD83" i="9"/>
  <c r="CL83" i="9" s="1"/>
  <c r="AE9" i="6" l="1"/>
  <c r="AC22" i="6"/>
  <c r="I22" i="6"/>
  <c r="I8" i="6"/>
  <c r="AA23" i="6"/>
  <c r="AA27" i="6" s="1"/>
  <c r="L40" i="7" s="1"/>
  <c r="AI8" i="6"/>
  <c r="AI9" i="6"/>
  <c r="G22" i="6"/>
  <c r="G8" i="6"/>
  <c r="X23" i="6"/>
  <c r="X27" i="6" s="1"/>
  <c r="S23" i="6"/>
  <c r="S27" i="6" s="1"/>
  <c r="K22" i="6"/>
  <c r="AC23" i="6"/>
  <c r="AC27" i="6" s="1"/>
  <c r="L53" i="7" s="1"/>
  <c r="I23" i="6"/>
  <c r="I27" i="6" s="1"/>
  <c r="L50" i="7" s="1"/>
  <c r="F9" i="6"/>
  <c r="F8" i="6"/>
  <c r="G23" i="6"/>
  <c r="G27" i="6" s="1"/>
  <c r="L37" i="7" s="1"/>
  <c r="Y8" i="6"/>
  <c r="X22" i="6"/>
  <c r="I9" i="6"/>
  <c r="I13" i="6" s="1"/>
  <c r="L44" i="7" s="1"/>
  <c r="E23" i="6"/>
  <c r="E27" i="6" s="1"/>
  <c r="K23" i="6"/>
  <c r="K27" i="6" s="1"/>
  <c r="D9" i="6"/>
  <c r="D13" i="6" s="1"/>
  <c r="E28" i="9"/>
  <c r="C29" i="9"/>
  <c r="E48" i="9"/>
  <c r="C49" i="9"/>
  <c r="E104" i="9"/>
  <c r="C105" i="9"/>
  <c r="D34" i="6"/>
  <c r="E50" i="9"/>
  <c r="AW30" i="9"/>
  <c r="E66" i="9"/>
  <c r="E89" i="9"/>
  <c r="AW31" i="9"/>
  <c r="D35" i="6"/>
  <c r="C67" i="9"/>
  <c r="E10" i="9"/>
  <c r="E86" i="9"/>
  <c r="C11" i="9"/>
  <c r="C87" i="9"/>
  <c r="C71" i="9"/>
  <c r="AW32" i="9"/>
  <c r="E54" i="9"/>
  <c r="AW34" i="9"/>
  <c r="D40" i="6" s="1"/>
  <c r="C110" i="9"/>
  <c r="AW33" i="9"/>
  <c r="E57" i="9"/>
  <c r="AW37" i="9"/>
  <c r="C75" i="9"/>
  <c r="AW36" i="9"/>
  <c r="E93" i="9"/>
  <c r="AW35" i="9"/>
  <c r="E74" i="9"/>
  <c r="C51" i="9"/>
  <c r="E36" i="9"/>
  <c r="C90" i="9"/>
  <c r="AZ19" i="9"/>
  <c r="C94" i="9"/>
  <c r="E68" i="9"/>
  <c r="E106" i="9"/>
  <c r="E29" i="9"/>
  <c r="C55" i="9"/>
  <c r="E75" i="9"/>
  <c r="C95" i="9"/>
  <c r="E11" i="9"/>
  <c r="E32" i="9"/>
  <c r="E13" i="9"/>
  <c r="E19" i="9"/>
  <c r="E37" i="9"/>
  <c r="E67" i="9"/>
  <c r="C89" i="9"/>
  <c r="E105" i="9"/>
  <c r="C12" i="9"/>
  <c r="E70" i="9"/>
  <c r="C91" i="9"/>
  <c r="E110" i="9"/>
  <c r="C50" i="9"/>
  <c r="E72" i="9"/>
  <c r="C93" i="9"/>
  <c r="E113" i="9"/>
  <c r="S22" i="6"/>
  <c r="E14" i="9"/>
  <c r="C13" i="9"/>
  <c r="C33" i="9"/>
  <c r="C37" i="9"/>
  <c r="E51" i="9"/>
  <c r="E55" i="9"/>
  <c r="C68" i="9"/>
  <c r="C72" i="9"/>
  <c r="E90" i="9"/>
  <c r="E94" i="9"/>
  <c r="C107" i="9"/>
  <c r="C111" i="9"/>
  <c r="E15" i="9"/>
  <c r="C14" i="9"/>
  <c r="E33" i="9"/>
  <c r="C52" i="9"/>
  <c r="C56" i="9"/>
  <c r="E107" i="9"/>
  <c r="E111" i="9"/>
  <c r="E16" i="9"/>
  <c r="C15" i="9"/>
  <c r="C30" i="9"/>
  <c r="C34" i="9"/>
  <c r="E52" i="9"/>
  <c r="E56" i="9"/>
  <c r="C69" i="9"/>
  <c r="C73" i="9"/>
  <c r="E87" i="9"/>
  <c r="E91" i="9"/>
  <c r="E95" i="9"/>
  <c r="C108" i="9"/>
  <c r="C112" i="9"/>
  <c r="E17" i="9"/>
  <c r="C16" i="9"/>
  <c r="E30" i="9"/>
  <c r="E34" i="9"/>
  <c r="C53" i="9"/>
  <c r="C57" i="9"/>
  <c r="E69" i="9"/>
  <c r="E73" i="9"/>
  <c r="C88" i="9"/>
  <c r="C92" i="9"/>
  <c r="E108" i="9"/>
  <c r="E112" i="9"/>
  <c r="AA22" i="6"/>
  <c r="E18" i="9"/>
  <c r="C17" i="9"/>
  <c r="C31" i="9"/>
  <c r="C35" i="9"/>
  <c r="E49" i="9"/>
  <c r="E53" i="9"/>
  <c r="C70" i="9"/>
  <c r="C74" i="9"/>
  <c r="E88" i="9"/>
  <c r="E92" i="9"/>
  <c r="C109" i="9"/>
  <c r="C113" i="9"/>
  <c r="C18" i="9"/>
  <c r="E31" i="9"/>
  <c r="E35" i="9"/>
  <c r="C54" i="9"/>
  <c r="E109" i="9"/>
  <c r="E71" i="9"/>
  <c r="E12" i="9"/>
  <c r="C19" i="9"/>
  <c r="C32" i="9"/>
  <c r="C36" i="9"/>
  <c r="C106" i="9"/>
  <c r="AE8" i="6"/>
  <c r="Y9" i="6"/>
  <c r="D8" i="6"/>
  <c r="E22" i="6"/>
  <c r="BT83" i="9"/>
  <c r="CE83" i="9"/>
  <c r="BU83" i="9"/>
  <c r="G9" i="6"/>
  <c r="CF83" i="9"/>
  <c r="CJ83" i="9" l="1"/>
  <c r="CK83" i="9" s="1"/>
  <c r="BY83" i="9"/>
  <c r="BZ83" i="9" s="1"/>
  <c r="L69" i="7"/>
  <c r="L68" i="7"/>
  <c r="L67" i="7"/>
  <c r="L111" i="7"/>
  <c r="L110" i="7"/>
  <c r="L109" i="7"/>
  <c r="G68" i="9"/>
  <c r="O68" i="9"/>
  <c r="W68" i="9"/>
  <c r="AF68" i="9"/>
  <c r="AN68" i="9"/>
  <c r="P68" i="9"/>
  <c r="X68" i="9"/>
  <c r="AO68" i="9"/>
  <c r="L68" i="9"/>
  <c r="V68" i="9"/>
  <c r="AI68" i="9"/>
  <c r="M68" i="9"/>
  <c r="Z68" i="9"/>
  <c r="AJ68" i="9"/>
  <c r="N68" i="9"/>
  <c r="Q68" i="9"/>
  <c r="AL68" i="9"/>
  <c r="F68" i="9"/>
  <c r="R68" i="9"/>
  <c r="AM68" i="9"/>
  <c r="I68" i="9"/>
  <c r="S68" i="9"/>
  <c r="AD68" i="9"/>
  <c r="AP68" i="9"/>
  <c r="AQ68" i="9"/>
  <c r="AR68" i="9"/>
  <c r="J68" i="9"/>
  <c r="K68" i="9"/>
  <c r="T68" i="9"/>
  <c r="U68" i="9"/>
  <c r="AE68" i="9"/>
  <c r="AH68" i="9"/>
  <c r="W49" i="9"/>
  <c r="AF49" i="9"/>
  <c r="AN49" i="9"/>
  <c r="H49" i="9"/>
  <c r="P49" i="9"/>
  <c r="X49" i="9"/>
  <c r="AG49" i="9"/>
  <c r="AO49" i="9"/>
  <c r="J49" i="9"/>
  <c r="R49" i="9"/>
  <c r="AA49" i="9"/>
  <c r="AI49" i="9"/>
  <c r="AQ49" i="9"/>
  <c r="K49" i="9"/>
  <c r="S49" i="9"/>
  <c r="AJ49" i="9"/>
  <c r="AR49" i="9"/>
  <c r="L49" i="9"/>
  <c r="T49" i="9"/>
  <c r="AC49" i="9"/>
  <c r="AK49" i="9"/>
  <c r="F49" i="9"/>
  <c r="U49" i="9"/>
  <c r="AP49" i="9"/>
  <c r="V49" i="9"/>
  <c r="AD49" i="9"/>
  <c r="I49" i="9"/>
  <c r="AE49" i="9"/>
  <c r="AH49" i="9"/>
  <c r="AL49" i="9"/>
  <c r="Q49" i="9"/>
  <c r="AM49" i="9"/>
  <c r="N67" i="9"/>
  <c r="V67" i="9"/>
  <c r="AE67" i="9"/>
  <c r="AM67" i="9"/>
  <c r="G67" i="9"/>
  <c r="O67" i="9"/>
  <c r="W67" i="9"/>
  <c r="AF67" i="9"/>
  <c r="AN67" i="9"/>
  <c r="P67" i="9"/>
  <c r="X67" i="9"/>
  <c r="AO67" i="9"/>
  <c r="I67" i="9"/>
  <c r="Q67" i="9"/>
  <c r="Z67" i="9"/>
  <c r="AH67" i="9"/>
  <c r="AP67" i="9"/>
  <c r="J67" i="9"/>
  <c r="R67" i="9"/>
  <c r="AI67" i="9"/>
  <c r="AQ67" i="9"/>
  <c r="K67" i="9"/>
  <c r="S67" i="9"/>
  <c r="AJ67" i="9"/>
  <c r="AR67" i="9"/>
  <c r="AD67" i="9"/>
  <c r="AL67" i="9"/>
  <c r="L67" i="9"/>
  <c r="M67" i="9"/>
  <c r="T67" i="9"/>
  <c r="U67" i="9"/>
  <c r="G73" i="9"/>
  <c r="O73" i="9"/>
  <c r="W73" i="9"/>
  <c r="AF73" i="9"/>
  <c r="AN73" i="9"/>
  <c r="H73" i="9"/>
  <c r="P73" i="9"/>
  <c r="X73" i="9"/>
  <c r="AG73" i="9"/>
  <c r="AO73" i="9"/>
  <c r="I73" i="9"/>
  <c r="Q73" i="9"/>
  <c r="Z73" i="9"/>
  <c r="AH73" i="9"/>
  <c r="AP73" i="9"/>
  <c r="J73" i="9"/>
  <c r="R73" i="9"/>
  <c r="AA73" i="9"/>
  <c r="AI73" i="9"/>
  <c r="AQ73" i="9"/>
  <c r="K73" i="9"/>
  <c r="S73" i="9"/>
  <c r="AB73" i="9"/>
  <c r="AJ73" i="9"/>
  <c r="AR73" i="9"/>
  <c r="L73" i="9"/>
  <c r="T73" i="9"/>
  <c r="AC73" i="9"/>
  <c r="AK73" i="9"/>
  <c r="M73" i="9"/>
  <c r="N73" i="9"/>
  <c r="U73" i="9"/>
  <c r="V73" i="9"/>
  <c r="AD73" i="9"/>
  <c r="AE73" i="9"/>
  <c r="F73" i="9"/>
  <c r="AL73" i="9"/>
  <c r="AM73" i="9"/>
  <c r="I69" i="9"/>
  <c r="F69" i="9"/>
  <c r="O69" i="9"/>
  <c r="W69" i="9"/>
  <c r="AF69" i="9"/>
  <c r="AN69" i="9"/>
  <c r="G69" i="9"/>
  <c r="P69" i="9"/>
  <c r="X69" i="9"/>
  <c r="AG69" i="9"/>
  <c r="AO69" i="9"/>
  <c r="Q69" i="9"/>
  <c r="Z69" i="9"/>
  <c r="AH69" i="9"/>
  <c r="AP69" i="9"/>
  <c r="J69" i="9"/>
  <c r="R69" i="9"/>
  <c r="AA69" i="9"/>
  <c r="AI69" i="9"/>
  <c r="AQ69" i="9"/>
  <c r="K69" i="9"/>
  <c r="S69" i="9"/>
  <c r="AJ69" i="9"/>
  <c r="AR69" i="9"/>
  <c r="L69" i="9"/>
  <c r="T69" i="9"/>
  <c r="AL69" i="9"/>
  <c r="AM69" i="9"/>
  <c r="M69" i="9"/>
  <c r="N69" i="9"/>
  <c r="U69" i="9"/>
  <c r="V69" i="9"/>
  <c r="AD69" i="9"/>
  <c r="AE69" i="9"/>
  <c r="F54" i="9"/>
  <c r="N54" i="9"/>
  <c r="AE54" i="9"/>
  <c r="AM54" i="9"/>
  <c r="G54" i="9"/>
  <c r="O54" i="9"/>
  <c r="AF54" i="9"/>
  <c r="AN54" i="9"/>
  <c r="I54" i="9"/>
  <c r="Q54" i="9"/>
  <c r="Z54" i="9"/>
  <c r="AH54" i="9"/>
  <c r="J54" i="9"/>
  <c r="R54" i="9"/>
  <c r="AA54" i="9"/>
  <c r="AI54" i="9"/>
  <c r="K54" i="9"/>
  <c r="S54" i="9"/>
  <c r="AJ54" i="9"/>
  <c r="AR54" i="9"/>
  <c r="X54" i="9"/>
  <c r="AC54" i="9"/>
  <c r="H54" i="9"/>
  <c r="AD54" i="9"/>
  <c r="L54" i="9"/>
  <c r="AG54" i="9"/>
  <c r="M54" i="9"/>
  <c r="AK54" i="9"/>
  <c r="P54" i="9"/>
  <c r="AL54" i="9"/>
  <c r="T54" i="9"/>
  <c r="K53" i="9"/>
  <c r="S53" i="9"/>
  <c r="AK53" i="9"/>
  <c r="L53" i="9"/>
  <c r="T53" i="9"/>
  <c r="AL53" i="9"/>
  <c r="F53" i="9"/>
  <c r="N53" i="9"/>
  <c r="AF53" i="9"/>
  <c r="AN53" i="9"/>
  <c r="G53" i="9"/>
  <c r="O53" i="9"/>
  <c r="X53" i="9"/>
  <c r="AG53" i="9"/>
  <c r="H53" i="9"/>
  <c r="P53" i="9"/>
  <c r="Z53" i="9"/>
  <c r="AH53" i="9"/>
  <c r="Q53" i="9"/>
  <c r="AM53" i="9"/>
  <c r="R53" i="9"/>
  <c r="AR53" i="9"/>
  <c r="AA53" i="9"/>
  <c r="I53" i="9"/>
  <c r="AE53" i="9"/>
  <c r="J53" i="9"/>
  <c r="AI53" i="9"/>
  <c r="M53" i="9"/>
  <c r="AJ53" i="9"/>
  <c r="H52" i="9"/>
  <c r="P52" i="9"/>
  <c r="Z52" i="9"/>
  <c r="AH52" i="9"/>
  <c r="I52" i="9"/>
  <c r="AA52" i="9"/>
  <c r="AI52" i="9"/>
  <c r="K52" i="9"/>
  <c r="S52" i="9"/>
  <c r="AK52" i="9"/>
  <c r="L52" i="9"/>
  <c r="T52" i="9"/>
  <c r="AL52" i="9"/>
  <c r="M52" i="9"/>
  <c r="AM52" i="9"/>
  <c r="J52" i="9"/>
  <c r="AG52" i="9"/>
  <c r="N52" i="9"/>
  <c r="AJ52" i="9"/>
  <c r="O52" i="9"/>
  <c r="AN52" i="9"/>
  <c r="R52" i="9"/>
  <c r="AR52" i="9"/>
  <c r="X52" i="9"/>
  <c r="F52" i="9"/>
  <c r="G52" i="9"/>
  <c r="K71" i="9"/>
  <c r="S71" i="9"/>
  <c r="AJ71" i="9"/>
  <c r="AR71" i="9"/>
  <c r="L71" i="9"/>
  <c r="T71" i="9"/>
  <c r="M71" i="9"/>
  <c r="U71" i="9"/>
  <c r="AD71" i="9"/>
  <c r="AL71" i="9"/>
  <c r="F71" i="9"/>
  <c r="N71" i="9"/>
  <c r="V71" i="9"/>
  <c r="AE71" i="9"/>
  <c r="AM71" i="9"/>
  <c r="G71" i="9"/>
  <c r="O71" i="9"/>
  <c r="W71" i="9"/>
  <c r="AF71" i="9"/>
  <c r="AN71" i="9"/>
  <c r="P71" i="9"/>
  <c r="X71" i="9"/>
  <c r="AG71" i="9"/>
  <c r="Z71" i="9"/>
  <c r="AA71" i="9"/>
  <c r="AH71" i="9"/>
  <c r="AI71" i="9"/>
  <c r="I71" i="9"/>
  <c r="J71" i="9"/>
  <c r="Q71" i="9"/>
  <c r="R71" i="9"/>
  <c r="I74" i="9"/>
  <c r="Q74" i="9"/>
  <c r="Z74" i="9"/>
  <c r="AH74" i="9"/>
  <c r="AP74" i="9"/>
  <c r="J74" i="9"/>
  <c r="R74" i="9"/>
  <c r="AA74" i="9"/>
  <c r="AI74" i="9"/>
  <c r="AQ74" i="9"/>
  <c r="K74" i="9"/>
  <c r="S74" i="9"/>
  <c r="AB74" i="9"/>
  <c r="AJ74" i="9"/>
  <c r="AR74" i="9"/>
  <c r="L74" i="9"/>
  <c r="T74" i="9"/>
  <c r="AC74" i="9"/>
  <c r="AK74" i="9"/>
  <c r="M74" i="9"/>
  <c r="U74" i="9"/>
  <c r="AD74" i="9"/>
  <c r="AL74" i="9"/>
  <c r="F74" i="9"/>
  <c r="N74" i="9"/>
  <c r="V74" i="9"/>
  <c r="AE74" i="9"/>
  <c r="AM74" i="9"/>
  <c r="G74" i="9"/>
  <c r="AN74" i="9"/>
  <c r="H74" i="9"/>
  <c r="AO74" i="9"/>
  <c r="O74" i="9"/>
  <c r="P74" i="9"/>
  <c r="W74" i="9"/>
  <c r="X74" i="9"/>
  <c r="AF74" i="9"/>
  <c r="AG74" i="9"/>
  <c r="M50" i="9"/>
  <c r="U50" i="9"/>
  <c r="AL50" i="9"/>
  <c r="O50" i="9"/>
  <c r="W50" i="9"/>
  <c r="AN50" i="9"/>
  <c r="H50" i="9"/>
  <c r="P50" i="9"/>
  <c r="X50" i="9"/>
  <c r="AG50" i="9"/>
  <c r="AO50" i="9"/>
  <c r="I50" i="9"/>
  <c r="J50" i="9"/>
  <c r="AA50" i="9"/>
  <c r="AM50" i="9"/>
  <c r="K50" i="9"/>
  <c r="AP50" i="9"/>
  <c r="N50" i="9"/>
  <c r="AR50" i="9"/>
  <c r="R50" i="9"/>
  <c r="AH50" i="9"/>
  <c r="S50" i="9"/>
  <c r="AI50" i="9"/>
  <c r="AK50" i="9"/>
  <c r="AQ50" i="9"/>
  <c r="F50" i="9"/>
  <c r="L50" i="9"/>
  <c r="T50" i="9"/>
  <c r="V50" i="9"/>
  <c r="AJ50" i="9"/>
  <c r="H55" i="9"/>
  <c r="P55" i="9"/>
  <c r="X55" i="9"/>
  <c r="AG55" i="9"/>
  <c r="AO55" i="9"/>
  <c r="I55" i="9"/>
  <c r="Q55" i="9"/>
  <c r="Z55" i="9"/>
  <c r="AH55" i="9"/>
  <c r="AP55" i="9"/>
  <c r="K55" i="9"/>
  <c r="S55" i="9"/>
  <c r="AB55" i="9"/>
  <c r="AJ55" i="9"/>
  <c r="AR55" i="9"/>
  <c r="L55" i="9"/>
  <c r="T55" i="9"/>
  <c r="AC55" i="9"/>
  <c r="AK55" i="9"/>
  <c r="M55" i="9"/>
  <c r="U55" i="9"/>
  <c r="AD55" i="9"/>
  <c r="AL55" i="9"/>
  <c r="F55" i="9"/>
  <c r="AA55" i="9"/>
  <c r="G55" i="9"/>
  <c r="AE55" i="9"/>
  <c r="J55" i="9"/>
  <c r="AF55" i="9"/>
  <c r="N55" i="9"/>
  <c r="AI55" i="9"/>
  <c r="O55" i="9"/>
  <c r="AM55" i="9"/>
  <c r="R55" i="9"/>
  <c r="AN55" i="9"/>
  <c r="V55" i="9"/>
  <c r="AQ55" i="9"/>
  <c r="W55" i="9"/>
  <c r="I70" i="9"/>
  <c r="Q70" i="9"/>
  <c r="Z70" i="9"/>
  <c r="AH70" i="9"/>
  <c r="J70" i="9"/>
  <c r="R70" i="9"/>
  <c r="AA70" i="9"/>
  <c r="AI70" i="9"/>
  <c r="K70" i="9"/>
  <c r="S70" i="9"/>
  <c r="AJ70" i="9"/>
  <c r="AR70" i="9"/>
  <c r="L70" i="9"/>
  <c r="T70" i="9"/>
  <c r="M70" i="9"/>
  <c r="U70" i="9"/>
  <c r="AD70" i="9"/>
  <c r="AL70" i="9"/>
  <c r="F70" i="9"/>
  <c r="N70" i="9"/>
  <c r="V70" i="9"/>
  <c r="AE70" i="9"/>
  <c r="AM70" i="9"/>
  <c r="AF70" i="9"/>
  <c r="AG70" i="9"/>
  <c r="G70" i="9"/>
  <c r="AN70" i="9"/>
  <c r="O70" i="9"/>
  <c r="P70" i="9"/>
  <c r="W70" i="9"/>
  <c r="X70" i="9"/>
  <c r="M72" i="9"/>
  <c r="U72" i="9"/>
  <c r="AD72" i="9"/>
  <c r="AL72" i="9"/>
  <c r="F72" i="9"/>
  <c r="N72" i="9"/>
  <c r="AE72" i="9"/>
  <c r="AM72" i="9"/>
  <c r="G72" i="9"/>
  <c r="O72" i="9"/>
  <c r="W72" i="9"/>
  <c r="AF72" i="9"/>
  <c r="AN72" i="9"/>
  <c r="P72" i="9"/>
  <c r="X72" i="9"/>
  <c r="AG72" i="9"/>
  <c r="I72" i="9"/>
  <c r="Q72" i="9"/>
  <c r="Z72" i="9"/>
  <c r="AH72" i="9"/>
  <c r="J72" i="9"/>
  <c r="R72" i="9"/>
  <c r="AA72" i="9"/>
  <c r="AI72" i="9"/>
  <c r="S72" i="9"/>
  <c r="T72" i="9"/>
  <c r="AJ72" i="9"/>
  <c r="AK72" i="9"/>
  <c r="K72" i="9"/>
  <c r="L72" i="9"/>
  <c r="AR72" i="9"/>
  <c r="G51" i="9"/>
  <c r="I51" i="9"/>
  <c r="J51" i="9"/>
  <c r="M51" i="9"/>
  <c r="V51" i="9"/>
  <c r="AM51" i="9"/>
  <c r="N51" i="9"/>
  <c r="W51" i="9"/>
  <c r="AN51" i="9"/>
  <c r="P51" i="9"/>
  <c r="Z51" i="9"/>
  <c r="AH51" i="9"/>
  <c r="AP51" i="9"/>
  <c r="F51" i="9"/>
  <c r="AA51" i="9"/>
  <c r="AI51" i="9"/>
  <c r="AQ51" i="9"/>
  <c r="H51" i="9"/>
  <c r="R51" i="9"/>
  <c r="AJ51" i="9"/>
  <c r="AR51" i="9"/>
  <c r="K51" i="9"/>
  <c r="AG51" i="9"/>
  <c r="L51" i="9"/>
  <c r="AK51" i="9"/>
  <c r="O51" i="9"/>
  <c r="AL51" i="9"/>
  <c r="S51" i="9"/>
  <c r="AO51" i="9"/>
  <c r="T51" i="9"/>
  <c r="X51" i="9"/>
  <c r="U51" i="9"/>
  <c r="J56" i="9"/>
  <c r="R56" i="9"/>
  <c r="AA56" i="9"/>
  <c r="AI56" i="9"/>
  <c r="AQ56" i="9"/>
  <c r="K56" i="9"/>
  <c r="S56" i="9"/>
  <c r="AB56" i="9"/>
  <c r="AJ56" i="9"/>
  <c r="AR56" i="9"/>
  <c r="M56" i="9"/>
  <c r="U56" i="9"/>
  <c r="AD56" i="9"/>
  <c r="AL56" i="9"/>
  <c r="F56" i="9"/>
  <c r="N56" i="9"/>
  <c r="V56" i="9"/>
  <c r="AE56" i="9"/>
  <c r="AM56" i="9"/>
  <c r="G56" i="9"/>
  <c r="O56" i="9"/>
  <c r="W56" i="9"/>
  <c r="AF56" i="9"/>
  <c r="AN56" i="9"/>
  <c r="I56" i="9"/>
  <c r="AG56" i="9"/>
  <c r="L56" i="9"/>
  <c r="AH56" i="9"/>
  <c r="P56" i="9"/>
  <c r="AK56" i="9"/>
  <c r="Q56" i="9"/>
  <c r="AO56" i="9"/>
  <c r="T56" i="9"/>
  <c r="AP56" i="9"/>
  <c r="X56" i="9"/>
  <c r="Z56" i="9"/>
  <c r="H56" i="9"/>
  <c r="AC56" i="9"/>
  <c r="H43" i="7"/>
  <c r="I43" i="7" s="1"/>
  <c r="H16" i="7"/>
  <c r="I16" i="7" s="1"/>
  <c r="L16" i="7"/>
  <c r="L66" i="7"/>
  <c r="H66" i="7"/>
  <c r="I66" i="7" s="1"/>
  <c r="H3" i="7"/>
  <c r="I3" i="7" s="1"/>
  <c r="L36" i="7"/>
  <c r="H36" i="7"/>
  <c r="I36" i="7" s="1"/>
  <c r="L52" i="7"/>
  <c r="H52" i="7"/>
  <c r="I52" i="7" s="1"/>
  <c r="H21" i="7"/>
  <c r="I21" i="7" s="1"/>
  <c r="F13" i="6"/>
  <c r="L21" i="7" s="1"/>
  <c r="H49" i="7"/>
  <c r="I49" i="7" s="1"/>
  <c r="L49" i="7"/>
  <c r="L39" i="7"/>
  <c r="H39" i="7"/>
  <c r="I39" i="7" s="1"/>
  <c r="H9" i="7"/>
  <c r="I9" i="7" s="1"/>
  <c r="L9" i="7"/>
  <c r="Y13" i="6"/>
  <c r="L14" i="7" s="1"/>
  <c r="H14" i="7"/>
  <c r="I14" i="7" s="1"/>
  <c r="H30" i="7"/>
  <c r="I30" i="7" s="1"/>
  <c r="G13" i="6"/>
  <c r="L108" i="7"/>
  <c r="H108" i="7"/>
  <c r="I108" i="7" s="1"/>
  <c r="AE13" i="6"/>
  <c r="H61" i="7"/>
  <c r="I61" i="7" s="1"/>
  <c r="H87" i="7"/>
  <c r="I87" i="7" s="1"/>
  <c r="AI13" i="6"/>
  <c r="H82" i="7"/>
  <c r="I82" i="7" s="1"/>
  <c r="L43" i="7"/>
  <c r="H7" i="7"/>
  <c r="I7" i="7" s="1"/>
  <c r="L3" i="7"/>
  <c r="D36" i="6"/>
  <c r="D38" i="6"/>
  <c r="D39" i="6"/>
  <c r="D37" i="6"/>
  <c r="D43" i="6"/>
  <c r="D42" i="6"/>
  <c r="D41" i="6"/>
  <c r="L61" i="7" l="1"/>
  <c r="L64" i="7"/>
  <c r="L63" i="7"/>
  <c r="L62" i="7"/>
  <c r="L30" i="7"/>
  <c r="L31" i="7"/>
  <c r="L82" i="7"/>
  <c r="L85" i="7"/>
  <c r="L84" i="7"/>
  <c r="L83" i="7"/>
  <c r="AV55" i="9"/>
  <c r="AU55" i="9"/>
  <c r="AV56" i="9"/>
  <c r="AU56" i="9"/>
  <c r="D44" i="6"/>
  <c r="AW55" i="9" l="1"/>
  <c r="AX55" i="9"/>
  <c r="AX56" i="9"/>
  <c r="AW56" i="9"/>
  <c r="E55" i="7" l="1"/>
  <c r="AS3" i="6"/>
  <c r="R3" i="7" s="1"/>
  <c r="AS7" i="6"/>
  <c r="R9" i="7" s="1"/>
  <c r="F45" i="9"/>
  <c r="F83" i="9" s="1"/>
  <c r="AA36" i="3"/>
  <c r="BH3" i="9" s="1"/>
  <c r="AB36" i="3"/>
  <c r="BI3" i="9" s="1"/>
  <c r="AC36" i="3"/>
  <c r="BJ3" i="9" s="1"/>
  <c r="AD36" i="3"/>
  <c r="BK3" i="9" s="1"/>
  <c r="AE36" i="3"/>
  <c r="BL3" i="9" s="1"/>
  <c r="AF36" i="3"/>
  <c r="BM3" i="9" s="1"/>
  <c r="AG36" i="3"/>
  <c r="BN3" i="9" s="1"/>
  <c r="AA37" i="3"/>
  <c r="BH4" i="9" s="1"/>
  <c r="AB37" i="3"/>
  <c r="BI4" i="9" s="1"/>
  <c r="AC37" i="3"/>
  <c r="BJ4" i="9" s="1"/>
  <c r="AD37" i="3"/>
  <c r="BK4" i="9" s="1"/>
  <c r="AE37" i="3"/>
  <c r="BL4" i="9" s="1"/>
  <c r="AF37" i="3"/>
  <c r="BM4" i="9" s="1"/>
  <c r="AG37" i="3"/>
  <c r="BN4" i="9" s="1"/>
  <c r="AA38" i="3"/>
  <c r="BH5" i="9" s="1"/>
  <c r="AB38" i="3"/>
  <c r="BI5" i="9" s="1"/>
  <c r="AC38" i="3"/>
  <c r="BJ5" i="9" s="1"/>
  <c r="AD38" i="3"/>
  <c r="BK5" i="9" s="1"/>
  <c r="AE38" i="3"/>
  <c r="BL5" i="9" s="1"/>
  <c r="AF38" i="3"/>
  <c r="BM5" i="9" s="1"/>
  <c r="AG38" i="3"/>
  <c r="BN5" i="9" s="1"/>
  <c r="AA39" i="3"/>
  <c r="BH6" i="9" s="1"/>
  <c r="AB39" i="3"/>
  <c r="BI6" i="9" s="1"/>
  <c r="AC39" i="3"/>
  <c r="BJ6" i="9" s="1"/>
  <c r="AD39" i="3"/>
  <c r="BK6" i="9" s="1"/>
  <c r="AE39" i="3"/>
  <c r="BL6" i="9" s="1"/>
  <c r="AF39" i="3"/>
  <c r="BM6" i="9" s="1"/>
  <c r="AG39" i="3"/>
  <c r="BN6" i="9" s="1"/>
  <c r="AA40" i="3"/>
  <c r="BH7" i="9" s="1"/>
  <c r="AB40" i="3"/>
  <c r="BI7" i="9" s="1"/>
  <c r="AC40" i="3"/>
  <c r="BJ7" i="9" s="1"/>
  <c r="AD40" i="3"/>
  <c r="BK7" i="9" s="1"/>
  <c r="AE40" i="3"/>
  <c r="BL7" i="9" s="1"/>
  <c r="AF40" i="3"/>
  <c r="BM7" i="9" s="1"/>
  <c r="AG40" i="3"/>
  <c r="BN7" i="9" s="1"/>
  <c r="AA41" i="3"/>
  <c r="BH8" i="9" s="1"/>
  <c r="AB41" i="3"/>
  <c r="BI8" i="9" s="1"/>
  <c r="AC41" i="3"/>
  <c r="BJ8" i="9" s="1"/>
  <c r="AD41" i="3"/>
  <c r="BK8" i="9" s="1"/>
  <c r="AE41" i="3"/>
  <c r="BL8" i="9" s="1"/>
  <c r="AF41" i="3"/>
  <c r="BM8" i="9" s="1"/>
  <c r="AG41" i="3"/>
  <c r="BN8" i="9" s="1"/>
  <c r="AA42" i="3"/>
  <c r="BH9" i="9" s="1"/>
  <c r="AB42" i="3"/>
  <c r="BI9" i="9" s="1"/>
  <c r="AC42" i="3"/>
  <c r="BJ9" i="9" s="1"/>
  <c r="AD42" i="3"/>
  <c r="BK9" i="9" s="1"/>
  <c r="AE42" i="3"/>
  <c r="BL9" i="9" s="1"/>
  <c r="AF42" i="3"/>
  <c r="BM9" i="9" s="1"/>
  <c r="AG42" i="3"/>
  <c r="BN9" i="9" s="1"/>
  <c r="AA43" i="3"/>
  <c r="BH10" i="9" s="1"/>
  <c r="AB43" i="3"/>
  <c r="BI10" i="9" s="1"/>
  <c r="AC43" i="3"/>
  <c r="BJ10" i="9" s="1"/>
  <c r="AD43" i="3"/>
  <c r="BK10" i="9" s="1"/>
  <c r="AE43" i="3"/>
  <c r="BL10" i="9" s="1"/>
  <c r="AF43" i="3"/>
  <c r="BM10" i="9" s="1"/>
  <c r="AG43" i="3"/>
  <c r="BN10" i="9" s="1"/>
  <c r="AA44" i="3"/>
  <c r="BH11" i="9" s="1"/>
  <c r="AB44" i="3"/>
  <c r="BI11" i="9" s="1"/>
  <c r="AC44" i="3"/>
  <c r="BJ11" i="9" s="1"/>
  <c r="AD44" i="3"/>
  <c r="BK11" i="9" s="1"/>
  <c r="AE44" i="3"/>
  <c r="BL11" i="9" s="1"/>
  <c r="AF44" i="3"/>
  <c r="BM11" i="9" s="1"/>
  <c r="AG44" i="3"/>
  <c r="BN11" i="9" s="1"/>
  <c r="AA45" i="3"/>
  <c r="BH12" i="9" s="1"/>
  <c r="AB45" i="3"/>
  <c r="BI12" i="9" s="1"/>
  <c r="AC45" i="3"/>
  <c r="BJ12" i="9" s="1"/>
  <c r="AD45" i="3"/>
  <c r="BK12" i="9" s="1"/>
  <c r="AE45" i="3"/>
  <c r="BL12" i="9" s="1"/>
  <c r="AF45" i="3"/>
  <c r="BM12" i="9" s="1"/>
  <c r="AG45" i="3"/>
  <c r="BN12" i="9" s="1"/>
  <c r="AA46" i="3"/>
  <c r="BH13" i="9" s="1"/>
  <c r="AB46" i="3"/>
  <c r="BI13" i="9" s="1"/>
  <c r="AC46" i="3"/>
  <c r="BJ13" i="9" s="1"/>
  <c r="AD46" i="3"/>
  <c r="BK13" i="9" s="1"/>
  <c r="AE46" i="3"/>
  <c r="BL13" i="9" s="1"/>
  <c r="AF46" i="3"/>
  <c r="BM13" i="9" s="1"/>
  <c r="AG46" i="3"/>
  <c r="BN13" i="9" s="1"/>
  <c r="AA47" i="3"/>
  <c r="BH14" i="9" s="1"/>
  <c r="AB47" i="3"/>
  <c r="BI14" i="9" s="1"/>
  <c r="AC47" i="3"/>
  <c r="BJ14" i="9" s="1"/>
  <c r="AD47" i="3"/>
  <c r="BK14" i="9" s="1"/>
  <c r="AE47" i="3"/>
  <c r="BL14" i="9" s="1"/>
  <c r="AF47" i="3"/>
  <c r="BM14" i="9" s="1"/>
  <c r="AG47" i="3"/>
  <c r="BN14" i="9" s="1"/>
  <c r="AA48" i="3"/>
  <c r="BH15" i="9" s="1"/>
  <c r="AB48" i="3"/>
  <c r="BI15" i="9" s="1"/>
  <c r="AC48" i="3"/>
  <c r="BJ15" i="9" s="1"/>
  <c r="AD48" i="3"/>
  <c r="BK15" i="9" s="1"/>
  <c r="AE48" i="3"/>
  <c r="BL15" i="9" s="1"/>
  <c r="AF48" i="3"/>
  <c r="BM15" i="9" s="1"/>
  <c r="AG48" i="3"/>
  <c r="BN15" i="9" s="1"/>
  <c r="AA49" i="3"/>
  <c r="BH16" i="9" s="1"/>
  <c r="AB49" i="3"/>
  <c r="BI16" i="9" s="1"/>
  <c r="AC49" i="3"/>
  <c r="BJ16" i="9" s="1"/>
  <c r="AD49" i="3"/>
  <c r="BK16" i="9" s="1"/>
  <c r="AE49" i="3"/>
  <c r="BL16" i="9" s="1"/>
  <c r="AF49" i="3"/>
  <c r="BM16" i="9" s="1"/>
  <c r="AG49" i="3"/>
  <c r="BN16" i="9" s="1"/>
  <c r="AA50" i="3"/>
  <c r="BH17" i="9" s="1"/>
  <c r="AB50" i="3"/>
  <c r="BI17" i="9" s="1"/>
  <c r="AC50" i="3"/>
  <c r="BJ17" i="9" s="1"/>
  <c r="AD50" i="3"/>
  <c r="BK17" i="9" s="1"/>
  <c r="AE50" i="3"/>
  <c r="BL17" i="9" s="1"/>
  <c r="AF50" i="3"/>
  <c r="BM17" i="9" s="1"/>
  <c r="AG50" i="3"/>
  <c r="BN17" i="9" s="1"/>
  <c r="AA51" i="3"/>
  <c r="BH18" i="9" s="1"/>
  <c r="AB51" i="3"/>
  <c r="BI18" i="9" s="1"/>
  <c r="AC51" i="3"/>
  <c r="BJ18" i="9" s="1"/>
  <c r="AD51" i="3"/>
  <c r="BK18" i="9" s="1"/>
  <c r="AE51" i="3"/>
  <c r="BL18" i="9" s="1"/>
  <c r="AF51" i="3"/>
  <c r="BM18" i="9" s="1"/>
  <c r="AG51" i="3"/>
  <c r="BN18" i="9" s="1"/>
  <c r="AA52" i="3"/>
  <c r="BH19" i="9" s="1"/>
  <c r="AB52" i="3"/>
  <c r="BI19" i="9" s="1"/>
  <c r="AC52" i="3"/>
  <c r="BJ19" i="9" s="1"/>
  <c r="AD52" i="3"/>
  <c r="BK19" i="9" s="1"/>
  <c r="AE52" i="3"/>
  <c r="BL19" i="9" s="1"/>
  <c r="AF52" i="3"/>
  <c r="BM19" i="9" s="1"/>
  <c r="AG52" i="3"/>
  <c r="BN19" i="9" s="1"/>
  <c r="AA53" i="3"/>
  <c r="BH21" i="9" s="1"/>
  <c r="AB53" i="3"/>
  <c r="BI21" i="9" s="1"/>
  <c r="AC53" i="3"/>
  <c r="BJ21" i="9" s="1"/>
  <c r="AD53" i="3"/>
  <c r="BK21" i="9" s="1"/>
  <c r="AE53" i="3"/>
  <c r="BL21" i="9" s="1"/>
  <c r="AF53" i="3"/>
  <c r="BM21" i="9" s="1"/>
  <c r="AG53" i="3"/>
  <c r="BN21" i="9" s="1"/>
  <c r="AA54" i="3"/>
  <c r="BH22" i="9" s="1"/>
  <c r="AB54" i="3"/>
  <c r="BI22" i="9" s="1"/>
  <c r="AC54" i="3"/>
  <c r="BJ22" i="9" s="1"/>
  <c r="AD54" i="3"/>
  <c r="BK22" i="9" s="1"/>
  <c r="AE54" i="3"/>
  <c r="BL22" i="9" s="1"/>
  <c r="AF54" i="3"/>
  <c r="BM22" i="9" s="1"/>
  <c r="AG54" i="3"/>
  <c r="BN22" i="9" s="1"/>
  <c r="AA55" i="3"/>
  <c r="BH23" i="9" s="1"/>
  <c r="AB55" i="3"/>
  <c r="BI23" i="9" s="1"/>
  <c r="AC55" i="3"/>
  <c r="BJ23" i="9" s="1"/>
  <c r="AD55" i="3"/>
  <c r="BK23" i="9" s="1"/>
  <c r="AE55" i="3"/>
  <c r="BL23" i="9" s="1"/>
  <c r="AF55" i="3"/>
  <c r="BM23" i="9" s="1"/>
  <c r="AG55" i="3"/>
  <c r="BN23" i="9" s="1"/>
  <c r="AA56" i="3"/>
  <c r="BH24" i="9" s="1"/>
  <c r="AB56" i="3"/>
  <c r="BI24" i="9" s="1"/>
  <c r="AC56" i="3"/>
  <c r="BJ24" i="9" s="1"/>
  <c r="AD56" i="3"/>
  <c r="BK24" i="9" s="1"/>
  <c r="AE56" i="3"/>
  <c r="BL24" i="9" s="1"/>
  <c r="AF56" i="3"/>
  <c r="BM24" i="9" s="1"/>
  <c r="AG56" i="3"/>
  <c r="BN24" i="9" s="1"/>
  <c r="AA57" i="3"/>
  <c r="BH25" i="9" s="1"/>
  <c r="AB57" i="3"/>
  <c r="BI25" i="9" s="1"/>
  <c r="AC57" i="3"/>
  <c r="BJ25" i="9" s="1"/>
  <c r="AD57" i="3"/>
  <c r="BK25" i="9" s="1"/>
  <c r="AE57" i="3"/>
  <c r="BL25" i="9" s="1"/>
  <c r="AF57" i="3"/>
  <c r="BM25" i="9" s="1"/>
  <c r="AG57" i="3"/>
  <c r="BN25" i="9" s="1"/>
  <c r="AA58" i="3"/>
  <c r="BH26" i="9" s="1"/>
  <c r="AB58" i="3"/>
  <c r="BI26" i="9" s="1"/>
  <c r="AC58" i="3"/>
  <c r="BJ26" i="9" s="1"/>
  <c r="AD58" i="3"/>
  <c r="BK26" i="9" s="1"/>
  <c r="AE58" i="3"/>
  <c r="BL26" i="9" s="1"/>
  <c r="AF58" i="3"/>
  <c r="BM26" i="9" s="1"/>
  <c r="AG58" i="3"/>
  <c r="BN26" i="9" s="1"/>
  <c r="AA59" i="3"/>
  <c r="BH27" i="9" s="1"/>
  <c r="AB59" i="3"/>
  <c r="BI27" i="9" s="1"/>
  <c r="AC59" i="3"/>
  <c r="BJ27" i="9" s="1"/>
  <c r="AD59" i="3"/>
  <c r="BK27" i="9" s="1"/>
  <c r="AE59" i="3"/>
  <c r="BL27" i="9" s="1"/>
  <c r="AF59" i="3"/>
  <c r="BM27" i="9" s="1"/>
  <c r="AG59" i="3"/>
  <c r="BN27" i="9" s="1"/>
  <c r="AA60" i="3"/>
  <c r="BH28" i="9" s="1"/>
  <c r="AB60" i="3"/>
  <c r="BI28" i="9" s="1"/>
  <c r="AC60" i="3"/>
  <c r="BJ28" i="9" s="1"/>
  <c r="AD60" i="3"/>
  <c r="BK28" i="9" s="1"/>
  <c r="AE60" i="3"/>
  <c r="BL28" i="9" s="1"/>
  <c r="AF60" i="3"/>
  <c r="BM28" i="9" s="1"/>
  <c r="AG60" i="3"/>
  <c r="BN28" i="9" s="1"/>
  <c r="AA61" i="3"/>
  <c r="BH29" i="9" s="1"/>
  <c r="AB61" i="3"/>
  <c r="BI29" i="9" s="1"/>
  <c r="AC61" i="3"/>
  <c r="BJ29" i="9" s="1"/>
  <c r="AD61" i="3"/>
  <c r="BK29" i="9" s="1"/>
  <c r="AE61" i="3"/>
  <c r="BL29" i="9" s="1"/>
  <c r="AF61" i="3"/>
  <c r="BM29" i="9" s="1"/>
  <c r="AG61" i="3"/>
  <c r="BN29" i="9" s="1"/>
  <c r="AA62" i="3"/>
  <c r="BH30" i="9" s="1"/>
  <c r="AB62" i="3"/>
  <c r="BI30" i="9" s="1"/>
  <c r="AC62" i="3"/>
  <c r="BJ30" i="9" s="1"/>
  <c r="AD62" i="3"/>
  <c r="BK30" i="9" s="1"/>
  <c r="AE62" i="3"/>
  <c r="BL30" i="9" s="1"/>
  <c r="AF62" i="3"/>
  <c r="BM30" i="9" s="1"/>
  <c r="AG62" i="3"/>
  <c r="BN30" i="9" s="1"/>
  <c r="AA63" i="3"/>
  <c r="BH31" i="9" s="1"/>
  <c r="AB63" i="3"/>
  <c r="BI31" i="9" s="1"/>
  <c r="AC63" i="3"/>
  <c r="BJ31" i="9" s="1"/>
  <c r="AD63" i="3"/>
  <c r="BK31" i="9" s="1"/>
  <c r="AE63" i="3"/>
  <c r="BL31" i="9" s="1"/>
  <c r="AF63" i="3"/>
  <c r="BM31" i="9" s="1"/>
  <c r="AG63" i="3"/>
  <c r="BN31" i="9" s="1"/>
  <c r="AA64" i="3"/>
  <c r="BH32" i="9" s="1"/>
  <c r="AB64" i="3"/>
  <c r="BI32" i="9" s="1"/>
  <c r="AC64" i="3"/>
  <c r="BJ32" i="9" s="1"/>
  <c r="AD64" i="3"/>
  <c r="BK32" i="9" s="1"/>
  <c r="AE64" i="3"/>
  <c r="BL32" i="9" s="1"/>
  <c r="AF64" i="3"/>
  <c r="BM32" i="9" s="1"/>
  <c r="AG64" i="3"/>
  <c r="BN32" i="9" s="1"/>
  <c r="AA65" i="3"/>
  <c r="BH33" i="9" s="1"/>
  <c r="AB65" i="3"/>
  <c r="BI33" i="9" s="1"/>
  <c r="AC65" i="3"/>
  <c r="BJ33" i="9" s="1"/>
  <c r="AD65" i="3"/>
  <c r="BK33" i="9" s="1"/>
  <c r="AE65" i="3"/>
  <c r="BL33" i="9" s="1"/>
  <c r="AF65" i="3"/>
  <c r="BM33" i="9" s="1"/>
  <c r="AG65" i="3"/>
  <c r="BN33" i="9" s="1"/>
  <c r="AA66" i="3"/>
  <c r="BH34" i="9" s="1"/>
  <c r="AB66" i="3"/>
  <c r="BI34" i="9" s="1"/>
  <c r="AC66" i="3"/>
  <c r="BJ34" i="9" s="1"/>
  <c r="AD66" i="3"/>
  <c r="BK34" i="9" s="1"/>
  <c r="AE66" i="3"/>
  <c r="BL34" i="9" s="1"/>
  <c r="AF66" i="3"/>
  <c r="BM34" i="9" s="1"/>
  <c r="AG66" i="3"/>
  <c r="BN34" i="9" s="1"/>
  <c r="AA67" i="3"/>
  <c r="BH35" i="9" s="1"/>
  <c r="AB67" i="3"/>
  <c r="BI35" i="9" s="1"/>
  <c r="AC67" i="3"/>
  <c r="BJ35" i="9" s="1"/>
  <c r="AD67" i="3"/>
  <c r="BK35" i="9" s="1"/>
  <c r="AE67" i="3"/>
  <c r="BL35" i="9" s="1"/>
  <c r="AF67" i="3"/>
  <c r="BM35" i="9" s="1"/>
  <c r="AG67" i="3"/>
  <c r="BN35" i="9" s="1"/>
  <c r="Z43" i="3"/>
  <c r="Z44" i="3"/>
  <c r="Z45" i="3"/>
  <c r="Z46" i="3"/>
  <c r="Z37" i="3"/>
  <c r="Z38" i="3"/>
  <c r="Z39" i="3"/>
  <c r="Z40" i="3"/>
  <c r="Z41" i="3"/>
  <c r="Z42" i="3"/>
  <c r="Z47" i="3"/>
  <c r="Z48" i="3"/>
  <c r="Z49" i="3"/>
  <c r="Z50" i="3"/>
  <c r="Z51" i="3"/>
  <c r="Z52" i="3"/>
  <c r="Z53" i="3"/>
  <c r="Z54" i="3"/>
  <c r="Z55" i="3"/>
  <c r="Z56" i="3"/>
  <c r="Z57" i="3"/>
  <c r="Z58" i="3"/>
  <c r="Z59" i="3"/>
  <c r="Z60" i="3"/>
  <c r="Z61" i="3"/>
  <c r="Z62" i="3"/>
  <c r="Z63" i="3"/>
  <c r="Z64" i="3"/>
  <c r="Z65" i="3"/>
  <c r="Z66" i="3"/>
  <c r="Z67" i="3"/>
  <c r="Z36" i="3"/>
  <c r="U53" i="3"/>
  <c r="W53" i="3" s="1"/>
  <c r="U54" i="3"/>
  <c r="U55" i="3"/>
  <c r="U56" i="3"/>
  <c r="U57" i="3"/>
  <c r="U58" i="3"/>
  <c r="U59" i="3"/>
  <c r="U60" i="3"/>
  <c r="U61" i="3"/>
  <c r="U62" i="3"/>
  <c r="U63" i="3"/>
  <c r="U64" i="3"/>
  <c r="U65" i="3"/>
  <c r="U66" i="3"/>
  <c r="U67" i="3"/>
  <c r="U52" i="3"/>
  <c r="W52" i="3" s="1"/>
  <c r="U40" i="3"/>
  <c r="U41" i="3"/>
  <c r="U42" i="3"/>
  <c r="U43" i="3"/>
  <c r="U44" i="3"/>
  <c r="U45" i="3"/>
  <c r="U46" i="3"/>
  <c r="U47" i="3"/>
  <c r="U48" i="3"/>
  <c r="U49" i="3"/>
  <c r="U50" i="3"/>
  <c r="W50" i="3" s="1"/>
  <c r="U51" i="3"/>
  <c r="F94" i="9" l="1"/>
  <c r="F91" i="9"/>
  <c r="F95" i="9"/>
  <c r="F92" i="9"/>
  <c r="F93" i="9"/>
  <c r="F90" i="9"/>
  <c r="F89" i="9"/>
  <c r="F88" i="9"/>
  <c r="BG29" i="9"/>
  <c r="T61" i="3"/>
  <c r="W61" i="3" s="1"/>
  <c r="BG21" i="9"/>
  <c r="T53" i="3"/>
  <c r="BG8" i="9"/>
  <c r="T41" i="3"/>
  <c r="W41" i="3" s="1"/>
  <c r="BG10" i="9"/>
  <c r="T43" i="3"/>
  <c r="W43" i="3" s="1"/>
  <c r="BG22" i="9"/>
  <c r="T54" i="3"/>
  <c r="W54" i="3" s="1"/>
  <c r="BG3" i="9"/>
  <c r="T36" i="3"/>
  <c r="BG28" i="9"/>
  <c r="T60" i="3"/>
  <c r="BG19" i="9"/>
  <c r="T52" i="3"/>
  <c r="BG7" i="9"/>
  <c r="T40" i="3"/>
  <c r="BG11" i="9"/>
  <c r="T44" i="3"/>
  <c r="W44" i="3" s="1"/>
  <c r="T67" i="3"/>
  <c r="W67" i="3" s="1"/>
  <c r="BG35" i="9"/>
  <c r="BG27" i="9"/>
  <c r="T59" i="3"/>
  <c r="BG18" i="9"/>
  <c r="T51" i="3"/>
  <c r="W51" i="3" s="1"/>
  <c r="BG6" i="9"/>
  <c r="T39" i="3"/>
  <c r="BG26" i="9"/>
  <c r="T58" i="3"/>
  <c r="BG33" i="9"/>
  <c r="T65" i="3"/>
  <c r="BG25" i="9"/>
  <c r="T57" i="3"/>
  <c r="BG16" i="9"/>
  <c r="T49" i="3"/>
  <c r="BG4" i="9"/>
  <c r="T37" i="3"/>
  <c r="BG30" i="9"/>
  <c r="T62" i="3"/>
  <c r="W62" i="3" s="1"/>
  <c r="BG9" i="9"/>
  <c r="T42" i="3"/>
  <c r="W42" i="3" s="1"/>
  <c r="BG17" i="9"/>
  <c r="T50" i="3"/>
  <c r="BG32" i="9"/>
  <c r="T64" i="3"/>
  <c r="BG24" i="9"/>
  <c r="T56" i="3"/>
  <c r="BG15" i="9"/>
  <c r="T48" i="3"/>
  <c r="W48" i="3" s="1"/>
  <c r="BG13" i="9"/>
  <c r="T46" i="3"/>
  <c r="W46" i="3" s="1"/>
  <c r="BG34" i="9"/>
  <c r="T66" i="3"/>
  <c r="W66" i="3" s="1"/>
  <c r="BG5" i="9"/>
  <c r="T38" i="3"/>
  <c r="BG31" i="9"/>
  <c r="T63" i="3"/>
  <c r="W63" i="3" s="1"/>
  <c r="BG23" i="9"/>
  <c r="T55" i="3"/>
  <c r="BG14" i="9"/>
  <c r="T47" i="3"/>
  <c r="W47" i="3" s="1"/>
  <c r="BG12" i="9"/>
  <c r="T45" i="3"/>
  <c r="F67" i="9"/>
  <c r="F87" i="9"/>
  <c r="F139" i="9"/>
  <c r="F140" i="9" s="1"/>
  <c r="W60" i="3"/>
  <c r="W59" i="3"/>
  <c r="W58" i="3"/>
  <c r="W65" i="3"/>
  <c r="W57" i="3"/>
  <c r="W56" i="3"/>
  <c r="W55" i="3"/>
  <c r="W49" i="3"/>
  <c r="W45" i="3"/>
  <c r="F122" i="9"/>
  <c r="W40" i="3"/>
  <c r="W39" i="3"/>
  <c r="W38" i="3"/>
  <c r="W36" i="3"/>
  <c r="W64" i="3"/>
  <c r="BF29" i="9" l="1"/>
  <c r="BF28" i="9"/>
  <c r="BF32" i="9" s="1"/>
  <c r="AT13" i="9" s="1"/>
  <c r="BF30" i="9"/>
  <c r="T68" i="3"/>
  <c r="W37" i="3"/>
  <c r="F141" i="9"/>
  <c r="F142" i="9"/>
  <c r="D20" i="6" s="1"/>
  <c r="AG86" i="9"/>
  <c r="AG85" i="9" s="1"/>
  <c r="AK86" i="9"/>
  <c r="AK85" i="9" s="1"/>
  <c r="M47" i="9" l="1"/>
  <c r="M48" i="9" s="1"/>
  <c r="AG67" i="9"/>
  <c r="AG65" i="9"/>
  <c r="AG66" i="9" s="1"/>
  <c r="AG68" i="9"/>
  <c r="AK71" i="9"/>
  <c r="AK70" i="9"/>
  <c r="AK67" i="9"/>
  <c r="AK69" i="9"/>
  <c r="AK68" i="9"/>
  <c r="AC53" i="9"/>
  <c r="AD53" i="9"/>
  <c r="P86" i="9"/>
  <c r="AR124" i="9"/>
  <c r="R124" i="9"/>
  <c r="AR141" i="9"/>
  <c r="X124" i="9"/>
  <c r="P124" i="9"/>
  <c r="M124" i="9"/>
  <c r="T124" i="9"/>
  <c r="S124" i="9"/>
  <c r="AD52" i="9"/>
  <c r="AF52" i="9"/>
  <c r="M49" i="9"/>
  <c r="AD50" i="9"/>
  <c r="AE51" i="9"/>
  <c r="AE52" i="9"/>
  <c r="AD51" i="9"/>
  <c r="AP53" i="9"/>
  <c r="W53" i="9"/>
  <c r="W52" i="9"/>
  <c r="AF51" i="9"/>
  <c r="AP52" i="9"/>
  <c r="AP54" i="9"/>
  <c r="AF50" i="9"/>
  <c r="W54" i="9"/>
  <c r="Z68" i="3"/>
  <c r="V72" i="9"/>
  <c r="AB69" i="9"/>
  <c r="AO71" i="9"/>
  <c r="AB71" i="9"/>
  <c r="AO70" i="9"/>
  <c r="AB72" i="9"/>
  <c r="AA68" i="9"/>
  <c r="AA67" i="9"/>
  <c r="AB70" i="9"/>
  <c r="AO72" i="9"/>
  <c r="AP71" i="9"/>
  <c r="AQ71" i="9"/>
  <c r="AQ70" i="9"/>
  <c r="AP70" i="9"/>
  <c r="AP72" i="9"/>
  <c r="N49" i="9"/>
  <c r="O49" i="9"/>
  <c r="AQ53" i="9"/>
  <c r="V53" i="9"/>
  <c r="AQ52" i="9"/>
  <c r="V52" i="9"/>
  <c r="AC68" i="9"/>
  <c r="AQ54" i="9"/>
  <c r="U53" i="9"/>
  <c r="AB50" i="9"/>
  <c r="AC70" i="9"/>
  <c r="AC67" i="9"/>
  <c r="AO54" i="9"/>
  <c r="AB53" i="9"/>
  <c r="AQ72" i="9"/>
  <c r="AB51" i="9"/>
  <c r="Z49" i="9"/>
  <c r="H69" i="9"/>
  <c r="Q50" i="9"/>
  <c r="H70" i="9"/>
  <c r="AC69" i="9"/>
  <c r="AB54" i="9"/>
  <c r="AB52" i="9"/>
  <c r="Z50" i="9"/>
  <c r="AE50" i="9"/>
  <c r="H72" i="9"/>
  <c r="Q51" i="9"/>
  <c r="AB68" i="9"/>
  <c r="AO53" i="9"/>
  <c r="AC51" i="9"/>
  <c r="G50" i="9"/>
  <c r="AC50" i="9"/>
  <c r="H68" i="9"/>
  <c r="H67" i="9"/>
  <c r="AC52" i="9"/>
  <c r="AC72" i="9"/>
  <c r="AB49" i="9"/>
  <c r="G49" i="9"/>
  <c r="AB67" i="9"/>
  <c r="U54" i="9"/>
  <c r="AO52" i="9"/>
  <c r="U52" i="9"/>
  <c r="AC71" i="9"/>
  <c r="H71" i="9"/>
  <c r="V54" i="9"/>
  <c r="Q52" i="9"/>
  <c r="BF31" i="9"/>
  <c r="BF33" i="9" s="1"/>
  <c r="AT14" i="9" s="1"/>
  <c r="AU48" i="9" l="1"/>
  <c r="AU53" i="9"/>
  <c r="AV53" i="9"/>
  <c r="AW53" i="9" s="1"/>
  <c r="AV48" i="9"/>
  <c r="AW48" i="9" s="1"/>
  <c r="AX48" i="9" s="1"/>
  <c r="AU52" i="9"/>
  <c r="AV52" i="9"/>
  <c r="AW52" i="9" s="1"/>
  <c r="AU51" i="9"/>
  <c r="AK107" i="9" s="1"/>
  <c r="AV51" i="9"/>
  <c r="AW51" i="9" s="1"/>
  <c r="AV50" i="9"/>
  <c r="AW50" i="9" s="1"/>
  <c r="AU50" i="9"/>
  <c r="AG106" i="9" s="1"/>
  <c r="AU49" i="9"/>
  <c r="AV49" i="9"/>
  <c r="AW49" i="9" s="1"/>
  <c r="AV54" i="9"/>
  <c r="AW54" i="9" s="1"/>
  <c r="AU54" i="9"/>
  <c r="F82" i="7"/>
  <c r="G82" i="7" s="1"/>
  <c r="C82" i="7"/>
  <c r="J82" i="7" s="1"/>
  <c r="K82" i="7" s="1"/>
  <c r="C87" i="7"/>
  <c r="J87" i="7" s="1"/>
  <c r="K87" i="7" s="1"/>
  <c r="F49" i="7"/>
  <c r="G49" i="7" s="1"/>
  <c r="C49" i="7"/>
  <c r="J49" i="7" s="1"/>
  <c r="K49" i="7" s="1"/>
  <c r="F66" i="7"/>
  <c r="G66" i="7" s="1"/>
  <c r="C66" i="7"/>
  <c r="J66" i="7" s="1"/>
  <c r="K66" i="7" s="1"/>
  <c r="D25" i="6"/>
  <c r="F7" i="7" s="1"/>
  <c r="C7" i="7"/>
  <c r="J7" i="7" s="1"/>
  <c r="K7" i="7" s="1"/>
  <c r="F36" i="7"/>
  <c r="G36" i="7" s="1"/>
  <c r="C36" i="7"/>
  <c r="J36" i="7" s="1"/>
  <c r="K36" i="7" s="1"/>
  <c r="AD88" i="9" l="1"/>
  <c r="AK106" i="9"/>
  <c r="AG105" i="9"/>
  <c r="AG114" i="9" s="1"/>
  <c r="AG104" i="9" s="1"/>
  <c r="AG103" i="9" s="1"/>
  <c r="AK105" i="9"/>
  <c r="AB108" i="9"/>
  <c r="AO108" i="9"/>
  <c r="AQ108" i="9"/>
  <c r="AP108" i="9"/>
  <c r="AB109" i="9"/>
  <c r="AO109" i="9"/>
  <c r="AQ109" i="9"/>
  <c r="AP109" i="9"/>
  <c r="AD89" i="9"/>
  <c r="AB107" i="9"/>
  <c r="AQ90" i="9"/>
  <c r="AO90" i="9"/>
  <c r="AP90" i="9"/>
  <c r="W91" i="9"/>
  <c r="AO91" i="9"/>
  <c r="AQ91" i="9"/>
  <c r="AP91" i="9"/>
  <c r="W90" i="9"/>
  <c r="AD90" i="9"/>
  <c r="AC107" i="9"/>
  <c r="AF89" i="9"/>
  <c r="AE89" i="9"/>
  <c r="AK108" i="9"/>
  <c r="AF90" i="9"/>
  <c r="AE90" i="9"/>
  <c r="AA106" i="9"/>
  <c r="AF88" i="9"/>
  <c r="P85" i="9"/>
  <c r="U109" i="9"/>
  <c r="AK109" i="9"/>
  <c r="V108" i="9"/>
  <c r="U108" i="9"/>
  <c r="G105" i="9"/>
  <c r="AA105" i="9"/>
  <c r="AC106" i="9"/>
  <c r="G106" i="9"/>
  <c r="AC109" i="9"/>
  <c r="V109" i="9"/>
  <c r="H108" i="9"/>
  <c r="AC108" i="9"/>
  <c r="AB105" i="9"/>
  <c r="AC105" i="9"/>
  <c r="H106" i="9"/>
  <c r="AB106" i="9"/>
  <c r="AC89" i="9"/>
  <c r="H107" i="9"/>
  <c r="AB87" i="9"/>
  <c r="H105" i="9"/>
  <c r="AB91" i="9"/>
  <c r="H109" i="9"/>
  <c r="AC88" i="9"/>
  <c r="AE88" i="9"/>
  <c r="AB90" i="9"/>
  <c r="AC90" i="9"/>
  <c r="Q89" i="9"/>
  <c r="AB89" i="9"/>
  <c r="Q88" i="9"/>
  <c r="AB88" i="9"/>
  <c r="Q90" i="9"/>
  <c r="U90" i="9"/>
  <c r="V90" i="9"/>
  <c r="V91" i="9"/>
  <c r="U91" i="9"/>
  <c r="Z87" i="9"/>
  <c r="G87" i="9"/>
  <c r="Z88" i="9"/>
  <c r="G88" i="9"/>
  <c r="G7" i="7"/>
  <c r="E66" i="7"/>
  <c r="D66" i="7"/>
  <c r="D82" i="7"/>
  <c r="E82" i="7"/>
  <c r="E36" i="7"/>
  <c r="D36" i="7"/>
  <c r="D49" i="7"/>
  <c r="E49" i="7"/>
  <c r="D87" i="7"/>
  <c r="E87" i="7"/>
  <c r="D7" i="7"/>
  <c r="E7" i="7"/>
  <c r="F87" i="7"/>
  <c r="G87" i="7" s="1"/>
  <c r="AD96" i="9" l="1"/>
  <c r="AD86" i="9" s="1"/>
  <c r="AD85" i="9" s="1"/>
  <c r="W96" i="9"/>
  <c r="W86" i="9" s="1"/>
  <c r="W85" i="9" s="1"/>
  <c r="AG141" i="9"/>
  <c r="AF96" i="9"/>
  <c r="AF86" i="9" s="1"/>
  <c r="AF85" i="9" s="1"/>
  <c r="AP114" i="9"/>
  <c r="AQ114" i="9"/>
  <c r="AO114" i="9"/>
  <c r="AP96" i="9"/>
  <c r="AO96" i="9"/>
  <c r="AO124" i="9" s="1"/>
  <c r="AE96" i="9"/>
  <c r="AE124" i="9" s="1"/>
  <c r="AA114" i="9"/>
  <c r="AA104" i="9" s="1"/>
  <c r="AA103" i="9" s="1"/>
  <c r="AK114" i="9"/>
  <c r="AK104" i="9" s="1"/>
  <c r="AK103" i="9" s="1"/>
  <c r="V114" i="9"/>
  <c r="V104" i="9" s="1"/>
  <c r="V103" i="9" s="1"/>
  <c r="U114" i="9"/>
  <c r="U104" i="9" s="1"/>
  <c r="U103" i="9" s="1"/>
  <c r="G114" i="9"/>
  <c r="G104" i="9" s="1"/>
  <c r="G103" i="9" s="1"/>
  <c r="V141" i="9"/>
  <c r="G141" i="9"/>
  <c r="AB114" i="9"/>
  <c r="AB104" i="9" s="1"/>
  <c r="AB103" i="9" s="1"/>
  <c r="AC114" i="9"/>
  <c r="AC141" i="9" s="1"/>
  <c r="AB96" i="9"/>
  <c r="AB124" i="9" s="1"/>
  <c r="H114" i="9"/>
  <c r="AC96" i="9"/>
  <c r="AC124" i="9" s="1"/>
  <c r="Q96" i="9"/>
  <c r="Q124" i="9" s="1"/>
  <c r="G96" i="9"/>
  <c r="G124" i="9" s="1"/>
  <c r="Z96" i="9"/>
  <c r="Z124" i="9" s="1"/>
  <c r="N87" i="9"/>
  <c r="N96" i="9" s="1"/>
  <c r="O87" i="9"/>
  <c r="O96" i="9" s="1"/>
  <c r="AX28" i="9"/>
  <c r="V96" i="9"/>
  <c r="AQ96" i="9"/>
  <c r="AX35" i="9"/>
  <c r="AX36" i="9" s="1"/>
  <c r="AX37" i="9" s="1"/>
  <c r="AX54" i="9"/>
  <c r="F123" i="9"/>
  <c r="AX52" i="9"/>
  <c r="AX49" i="9"/>
  <c r="AX51" i="9"/>
  <c r="AX53" i="9"/>
  <c r="AX50" i="9"/>
  <c r="AF124" i="9" l="1"/>
  <c r="AD124" i="9"/>
  <c r="AA141" i="9"/>
  <c r="W124" i="9"/>
  <c r="AK141" i="9"/>
  <c r="AG140" i="9"/>
  <c r="AG142" i="9" s="1"/>
  <c r="AE20" i="6" s="1"/>
  <c r="BM150" i="9"/>
  <c r="BJ150" i="9"/>
  <c r="AO104" i="9"/>
  <c r="AO103" i="9" s="1"/>
  <c r="AO141" i="9"/>
  <c r="AQ104" i="9"/>
  <c r="AQ103" i="9" s="1"/>
  <c r="AQ141" i="9"/>
  <c r="AP104" i="9"/>
  <c r="AP103" i="9" s="1"/>
  <c r="AP141" i="9"/>
  <c r="AP86" i="9"/>
  <c r="AP85" i="9" s="1"/>
  <c r="AP124" i="9"/>
  <c r="BJ90" i="9"/>
  <c r="BJ93" i="9"/>
  <c r="BJ92" i="9"/>
  <c r="BJ91" i="9"/>
  <c r="BU91" i="9"/>
  <c r="BX92" i="9"/>
  <c r="BX90" i="9"/>
  <c r="BU90" i="9"/>
  <c r="BM92" i="9"/>
  <c r="BM90" i="9"/>
  <c r="BM93" i="9"/>
  <c r="U141" i="9"/>
  <c r="P123" i="9"/>
  <c r="P125" i="9" s="1"/>
  <c r="N6" i="6" s="1"/>
  <c r="C59" i="7" s="1"/>
  <c r="BX91" i="9"/>
  <c r="BU92" i="9"/>
  <c r="M123" i="9"/>
  <c r="M125" i="9" s="1"/>
  <c r="K6" i="6" s="1"/>
  <c r="BM91" i="9"/>
  <c r="BJ144" i="9"/>
  <c r="BM144" i="9"/>
  <c r="BM123" i="9"/>
  <c r="AB141" i="9"/>
  <c r="AQ86" i="9"/>
  <c r="AQ85" i="9" s="1"/>
  <c r="AQ124" i="9"/>
  <c r="V86" i="9"/>
  <c r="V85" i="9" s="1"/>
  <c r="V124" i="9"/>
  <c r="AB140" i="9"/>
  <c r="H104" i="9"/>
  <c r="H103" i="9" s="1"/>
  <c r="H141" i="9"/>
  <c r="O86" i="9"/>
  <c r="O85" i="9" s="1"/>
  <c r="O124" i="9"/>
  <c r="N86" i="9"/>
  <c r="N85" i="9" s="1"/>
  <c r="N124" i="9"/>
  <c r="AC104" i="9"/>
  <c r="AC103" i="9" s="1"/>
  <c r="AY28" i="9"/>
  <c r="F34" i="6" s="1"/>
  <c r="AZ28" i="9"/>
  <c r="G34" i="6" s="1"/>
  <c r="E34" i="6"/>
  <c r="AX29" i="9"/>
  <c r="BJ123" i="9" s="1"/>
  <c r="U96" i="9"/>
  <c r="U124" i="9" s="1"/>
  <c r="C61" i="7"/>
  <c r="J61" i="7" s="1"/>
  <c r="K61" i="7" s="1"/>
  <c r="AZ37" i="9"/>
  <c r="G43" i="6" s="1"/>
  <c r="AY37" i="9"/>
  <c r="F43" i="6" s="1"/>
  <c r="AZ36" i="9"/>
  <c r="G42" i="6" s="1"/>
  <c r="AY36" i="9"/>
  <c r="F42" i="6" s="1"/>
  <c r="AZ35" i="9"/>
  <c r="G41" i="6" s="1"/>
  <c r="AY35" i="9"/>
  <c r="F41" i="6" s="1"/>
  <c r="AC86" i="9"/>
  <c r="AC85" i="9" s="1"/>
  <c r="AB86" i="9"/>
  <c r="AB85" i="9" s="1"/>
  <c r="AE86" i="9"/>
  <c r="AE85" i="9" s="1"/>
  <c r="AO86" i="9"/>
  <c r="AO85" i="9" s="1"/>
  <c r="Z86" i="9"/>
  <c r="Z85" i="9" s="1"/>
  <c r="Q86" i="9"/>
  <c r="Q85" i="9" s="1"/>
  <c r="M86" i="9"/>
  <c r="M85" i="9" s="1"/>
  <c r="K86" i="9"/>
  <c r="K85" i="9" s="1"/>
  <c r="H86" i="9"/>
  <c r="H85" i="9" s="1"/>
  <c r="I86" i="9"/>
  <c r="I85" i="9" s="1"/>
  <c r="G86" i="9"/>
  <c r="G85" i="9" s="1"/>
  <c r="F96" i="9"/>
  <c r="F61" i="7"/>
  <c r="G61" i="7" s="1"/>
  <c r="AA86" i="9"/>
  <c r="AA85" i="9" s="1"/>
  <c r="BJ154" i="9" l="1"/>
  <c r="BM154" i="9"/>
  <c r="BP154" i="9" s="1"/>
  <c r="AK143" i="9" s="1"/>
  <c r="AI21" i="6" s="1"/>
  <c r="BN150" i="9"/>
  <c r="BO150" i="9" s="1"/>
  <c r="BP150" i="9"/>
  <c r="AG143" i="9" s="1"/>
  <c r="AE21" i="6" s="1"/>
  <c r="AE25" i="6" s="1"/>
  <c r="BY92" i="9"/>
  <c r="BZ92" i="9" s="1"/>
  <c r="BN123" i="9"/>
  <c r="BO123" i="9" s="1"/>
  <c r="BY91" i="9"/>
  <c r="BZ91" i="9" s="1"/>
  <c r="BY90" i="9"/>
  <c r="BZ90" i="9" s="1"/>
  <c r="BJ94" i="9"/>
  <c r="BJ97" i="9"/>
  <c r="BJ96" i="9"/>
  <c r="BJ84" i="9"/>
  <c r="BJ95" i="9"/>
  <c r="BN144" i="9"/>
  <c r="BO144" i="9" s="1"/>
  <c r="BN91" i="9"/>
  <c r="BO91" i="9" s="1"/>
  <c r="BN92" i="9"/>
  <c r="BO92" i="9" s="1"/>
  <c r="BN93" i="9"/>
  <c r="BO93" i="9" s="1"/>
  <c r="BN90" i="9"/>
  <c r="BO90" i="9" s="1"/>
  <c r="CF90" i="9"/>
  <c r="CF91" i="9"/>
  <c r="CI92" i="9"/>
  <c r="CI90" i="9"/>
  <c r="BM97" i="9"/>
  <c r="BM96" i="9"/>
  <c r="BM95" i="9"/>
  <c r="T123" i="9"/>
  <c r="T125" i="9" s="1"/>
  <c r="R6" i="6" s="1"/>
  <c r="C80" i="7" s="1"/>
  <c r="R123" i="9"/>
  <c r="R125" i="9" s="1"/>
  <c r="P6" i="6" s="1"/>
  <c r="C78" i="7" s="1"/>
  <c r="S123" i="9"/>
  <c r="S125" i="9" s="1"/>
  <c r="Q6" i="6" s="1"/>
  <c r="AF123" i="9"/>
  <c r="AF125" i="9" s="1"/>
  <c r="AD6" i="6" s="1"/>
  <c r="AD123" i="9"/>
  <c r="AD125" i="9" s="1"/>
  <c r="AB6" i="6" s="1"/>
  <c r="C34" i="7" s="1"/>
  <c r="CA90" i="9"/>
  <c r="K8" i="6" s="1"/>
  <c r="BP90" i="9"/>
  <c r="M126" i="9" s="1"/>
  <c r="K7" i="6" s="1"/>
  <c r="K11" i="6" s="1"/>
  <c r="BP93" i="9"/>
  <c r="P126" i="9" s="1"/>
  <c r="N7" i="6" s="1"/>
  <c r="D59" i="7"/>
  <c r="E59" i="7" s="1"/>
  <c r="CI91" i="9"/>
  <c r="CF92" i="9"/>
  <c r="BX84" i="9"/>
  <c r="C56" i="7"/>
  <c r="G140" i="9"/>
  <c r="G142" i="9" s="1"/>
  <c r="E20" i="6" s="1"/>
  <c r="E25" i="6" s="1"/>
  <c r="F16" i="7" s="1"/>
  <c r="G16" i="7" s="1"/>
  <c r="AC140" i="9"/>
  <c r="AC142" i="9" s="1"/>
  <c r="AA20" i="6" s="1"/>
  <c r="AA25" i="6" s="1"/>
  <c r="BP123" i="9"/>
  <c r="Z126" i="9" s="1"/>
  <c r="X7" i="6" s="1"/>
  <c r="BJ145" i="9"/>
  <c r="BJ105" i="9"/>
  <c r="BM84" i="9"/>
  <c r="BM145" i="9"/>
  <c r="BM105" i="9"/>
  <c r="BM125" i="9"/>
  <c r="BM94" i="9"/>
  <c r="BJ125" i="9"/>
  <c r="BP92" i="9"/>
  <c r="O126" i="9" s="1"/>
  <c r="M7" i="6" s="1"/>
  <c r="BP144" i="9"/>
  <c r="AA143" i="9" s="1"/>
  <c r="Y21" i="6" s="1"/>
  <c r="BP91" i="9"/>
  <c r="N126" i="9" s="1"/>
  <c r="L7" i="6" s="1"/>
  <c r="AB142" i="9"/>
  <c r="Z20" i="6" s="1"/>
  <c r="U86" i="9"/>
  <c r="U85" i="9" s="1"/>
  <c r="E35" i="6"/>
  <c r="AY29" i="9"/>
  <c r="F35" i="6" s="1"/>
  <c r="AX30" i="9"/>
  <c r="CF150" i="9" s="1"/>
  <c r="AZ29" i="9"/>
  <c r="G35" i="6" s="1"/>
  <c r="F124" i="9"/>
  <c r="F125" i="9" s="1"/>
  <c r="D6" i="6" s="1"/>
  <c r="F86" i="9"/>
  <c r="D61" i="7"/>
  <c r="X20" i="6"/>
  <c r="AB123" i="9" l="1"/>
  <c r="AB125" i="9" s="1"/>
  <c r="Z6" i="6" s="1"/>
  <c r="C23" i="7" s="1"/>
  <c r="D23" i="7" s="1"/>
  <c r="CI150" i="9"/>
  <c r="BN154" i="9"/>
  <c r="BO154" i="9" s="1"/>
  <c r="BJ127" i="9"/>
  <c r="BX150" i="9"/>
  <c r="BU150" i="9"/>
  <c r="CJ150" i="9"/>
  <c r="CK150" i="9" s="1"/>
  <c r="CL150" i="9"/>
  <c r="AE123" i="9"/>
  <c r="AE125" i="9" s="1"/>
  <c r="AC6" i="6" s="1"/>
  <c r="C46" i="7" s="1"/>
  <c r="D46" i="7" s="1"/>
  <c r="Q123" i="9"/>
  <c r="Q125" i="9" s="1"/>
  <c r="O6" i="6" s="1"/>
  <c r="O123" i="9"/>
  <c r="O125" i="9" s="1"/>
  <c r="M6" i="6" s="1"/>
  <c r="C58" i="7" s="1"/>
  <c r="D58" i="7" s="1"/>
  <c r="E58" i="7" s="1"/>
  <c r="N123" i="9"/>
  <c r="N125" i="9" s="1"/>
  <c r="L6" i="6" s="1"/>
  <c r="C57" i="7" s="1"/>
  <c r="D57" i="7" s="1"/>
  <c r="E57" i="7" s="1"/>
  <c r="BJ129" i="9"/>
  <c r="BM127" i="9"/>
  <c r="BM129" i="9"/>
  <c r="CF96" i="9"/>
  <c r="BX95" i="9"/>
  <c r="BU95" i="9"/>
  <c r="CI96" i="9"/>
  <c r="BX96" i="9"/>
  <c r="BU96" i="9"/>
  <c r="BJ126" i="9"/>
  <c r="CJ92" i="9"/>
  <c r="CK92" i="9" s="1"/>
  <c r="CJ90" i="9"/>
  <c r="CK90" i="9" s="1"/>
  <c r="BN97" i="9"/>
  <c r="BO97" i="9" s="1"/>
  <c r="CJ91" i="9"/>
  <c r="CK91" i="9" s="1"/>
  <c r="BN95" i="9"/>
  <c r="BO95" i="9" s="1"/>
  <c r="BN84" i="9"/>
  <c r="BO84" i="9" s="1"/>
  <c r="BN96" i="9"/>
  <c r="BO96" i="9" s="1"/>
  <c r="BN105" i="9"/>
  <c r="BO105" i="9" s="1"/>
  <c r="BN125" i="9"/>
  <c r="BO125" i="9" s="1"/>
  <c r="BN145" i="9"/>
  <c r="BO145" i="9" s="1"/>
  <c r="BN94" i="9"/>
  <c r="BO94" i="9" s="1"/>
  <c r="BP97" i="9"/>
  <c r="T126" i="9" s="1"/>
  <c r="R7" i="6" s="1"/>
  <c r="R11" i="6" s="1"/>
  <c r="F80" i="7" s="1"/>
  <c r="BP95" i="9"/>
  <c r="R126" i="9" s="1"/>
  <c r="P7" i="6" s="1"/>
  <c r="P11" i="6" s="1"/>
  <c r="F78" i="7" s="1"/>
  <c r="BP96" i="9"/>
  <c r="S126" i="9" s="1"/>
  <c r="Q7" i="6" s="1"/>
  <c r="Q11" i="6" s="1"/>
  <c r="F79" i="7" s="1"/>
  <c r="D80" i="7"/>
  <c r="E80" i="7" s="1"/>
  <c r="C79" i="7"/>
  <c r="D78" i="7"/>
  <c r="E78" i="7" s="1"/>
  <c r="C47" i="7"/>
  <c r="D34" i="7"/>
  <c r="E34" i="7" s="1"/>
  <c r="N12" i="6"/>
  <c r="H59" i="7" s="1"/>
  <c r="N11" i="6"/>
  <c r="F59" i="7" s="1"/>
  <c r="G59" i="7" s="1"/>
  <c r="K12" i="6"/>
  <c r="CL90" i="9"/>
  <c r="BU123" i="9"/>
  <c r="CI144" i="9"/>
  <c r="CF84" i="9"/>
  <c r="CI123" i="9"/>
  <c r="BU94" i="9"/>
  <c r="CI84" i="9"/>
  <c r="CF144" i="9"/>
  <c r="BX144" i="9"/>
  <c r="BU84" i="9"/>
  <c r="BU144" i="9"/>
  <c r="CF123" i="9"/>
  <c r="C16" i="7"/>
  <c r="D16" i="7" s="1"/>
  <c r="E16" i="7" s="1"/>
  <c r="M12" i="6"/>
  <c r="H58" i="7" s="1"/>
  <c r="L12" i="6"/>
  <c r="H57" i="7" s="1"/>
  <c r="BP84" i="9"/>
  <c r="G126" i="9" s="1"/>
  <c r="E7" i="6" s="1"/>
  <c r="BP105" i="9"/>
  <c r="H143" i="9" s="1"/>
  <c r="F21" i="6" s="1"/>
  <c r="BJ128" i="9"/>
  <c r="BM128" i="9"/>
  <c r="BM126" i="9"/>
  <c r="BP125" i="9"/>
  <c r="AB126" i="9" s="1"/>
  <c r="Z7" i="6" s="1"/>
  <c r="BP94" i="9"/>
  <c r="Q126" i="9" s="1"/>
  <c r="O7" i="6" s="1"/>
  <c r="BP145" i="9"/>
  <c r="AB143" i="9" s="1"/>
  <c r="Z21" i="6" s="1"/>
  <c r="E36" i="6"/>
  <c r="AZ30" i="9"/>
  <c r="G36" i="6" s="1"/>
  <c r="AY30" i="9"/>
  <c r="F36" i="6" s="1"/>
  <c r="AX31" i="9"/>
  <c r="BX123" i="9" s="1"/>
  <c r="E61" i="7"/>
  <c r="C71" i="7"/>
  <c r="C39" i="7"/>
  <c r="C27" i="7"/>
  <c r="C30" i="7"/>
  <c r="F85" i="9"/>
  <c r="C43" i="7"/>
  <c r="C21" i="7"/>
  <c r="C3" i="7"/>
  <c r="C14" i="7"/>
  <c r="J14" i="7" s="1"/>
  <c r="K14" i="7" s="1"/>
  <c r="C9" i="7"/>
  <c r="J9" i="7" s="1"/>
  <c r="K9" i="7" s="1"/>
  <c r="BP129" i="9" l="1"/>
  <c r="AF126" i="9" s="1"/>
  <c r="AD7" i="6" s="1"/>
  <c r="AD11" i="6" s="1"/>
  <c r="F47" i="7" s="1"/>
  <c r="BP127" i="9"/>
  <c r="AD126" i="9" s="1"/>
  <c r="AB7" i="6" s="1"/>
  <c r="AB11" i="6" s="1"/>
  <c r="F34" i="7" s="1"/>
  <c r="BP126" i="9"/>
  <c r="AC126" i="9" s="1"/>
  <c r="AA7" i="6" s="1"/>
  <c r="BN127" i="9"/>
  <c r="BO127" i="9" s="1"/>
  <c r="M11" i="6"/>
  <c r="F58" i="7" s="1"/>
  <c r="G58" i="7" s="1"/>
  <c r="Z123" i="9"/>
  <c r="Z125" i="9" s="1"/>
  <c r="X6" i="6" s="1"/>
  <c r="C5" i="7" s="1"/>
  <c r="D5" i="7" s="1"/>
  <c r="L11" i="6"/>
  <c r="F57" i="7" s="1"/>
  <c r="G57" i="7" s="1"/>
  <c r="BU154" i="9"/>
  <c r="BX154" i="9"/>
  <c r="O11" i="6"/>
  <c r="BY150" i="9"/>
  <c r="BZ150" i="9" s="1"/>
  <c r="CA150" i="9"/>
  <c r="AE22" i="6" s="1"/>
  <c r="AE26" i="6" s="1"/>
  <c r="H71" i="7" s="1"/>
  <c r="G123" i="9"/>
  <c r="G125" i="9" s="1"/>
  <c r="E6" i="6" s="1"/>
  <c r="E11" i="6" s="1"/>
  <c r="AA140" i="9"/>
  <c r="AA142" i="9" s="1"/>
  <c r="Y20" i="6" s="1"/>
  <c r="BY96" i="9"/>
  <c r="BZ96" i="9" s="1"/>
  <c r="BN129" i="9"/>
  <c r="BO129" i="9" s="1"/>
  <c r="BY95" i="9"/>
  <c r="BZ95" i="9" s="1"/>
  <c r="CJ96" i="9"/>
  <c r="CK96" i="9" s="1"/>
  <c r="CJ123" i="9"/>
  <c r="CK123" i="9" s="1"/>
  <c r="CJ84" i="9"/>
  <c r="CK84" i="9" s="1"/>
  <c r="BY144" i="9"/>
  <c r="BZ144" i="9" s="1"/>
  <c r="CJ144" i="9"/>
  <c r="CK144" i="9" s="1"/>
  <c r="CA84" i="9"/>
  <c r="E8" i="6" s="1"/>
  <c r="E12" i="6" s="1"/>
  <c r="BY84" i="9"/>
  <c r="BZ84" i="9" s="1"/>
  <c r="CA123" i="9"/>
  <c r="X8" i="6" s="1"/>
  <c r="X12" i="6" s="1"/>
  <c r="BY123" i="9"/>
  <c r="BZ123" i="9" s="1"/>
  <c r="BJ98" i="9"/>
  <c r="BJ101" i="9"/>
  <c r="BJ100" i="9"/>
  <c r="BJ99" i="9"/>
  <c r="BN128" i="9"/>
  <c r="BO128" i="9" s="1"/>
  <c r="BN126" i="9"/>
  <c r="BO126" i="9" s="1"/>
  <c r="AR140" i="9"/>
  <c r="AR142" i="9" s="1"/>
  <c r="AP20" i="6" s="1"/>
  <c r="C116" i="7" s="1"/>
  <c r="D116" i="7" s="1"/>
  <c r="E116" i="7" s="1"/>
  <c r="BU127" i="9"/>
  <c r="BU129" i="9"/>
  <c r="BX127" i="9"/>
  <c r="BX129" i="9"/>
  <c r="BU128" i="9"/>
  <c r="BX128" i="9"/>
  <c r="AM140" i="9"/>
  <c r="AM142" i="9" s="1"/>
  <c r="AK20" i="6" s="1"/>
  <c r="AK25" i="6" s="1"/>
  <c r="F94" i="7" s="1"/>
  <c r="G94" i="7" s="1"/>
  <c r="AN140" i="9"/>
  <c r="AN142" i="9" s="1"/>
  <c r="AL20" i="6" s="1"/>
  <c r="AL140" i="9"/>
  <c r="AL142" i="9" s="1"/>
  <c r="AJ20" i="6" s="1"/>
  <c r="BM160" i="9"/>
  <c r="BM159" i="9"/>
  <c r="BM161" i="9"/>
  <c r="BJ161" i="9"/>
  <c r="BJ160" i="9"/>
  <c r="W140" i="9"/>
  <c r="W142" i="9" s="1"/>
  <c r="U20" i="6" s="1"/>
  <c r="C110" i="7" s="1"/>
  <c r="X140" i="9"/>
  <c r="X142" i="9" s="1"/>
  <c r="V20" i="6" s="1"/>
  <c r="U140" i="9"/>
  <c r="U142" i="9" s="1"/>
  <c r="S20" i="6" s="1"/>
  <c r="AP123" i="9"/>
  <c r="AP125" i="9" s="1"/>
  <c r="AN6" i="6" s="1"/>
  <c r="C104" i="7" s="1"/>
  <c r="AR123" i="9"/>
  <c r="AR125" i="9" s="1"/>
  <c r="AP6" i="6" s="1"/>
  <c r="BM101" i="9"/>
  <c r="BM98" i="9"/>
  <c r="BM100" i="9"/>
  <c r="X123" i="9"/>
  <c r="X125" i="9" s="1"/>
  <c r="V6" i="6" s="1"/>
  <c r="G80" i="7"/>
  <c r="G78" i="7"/>
  <c r="D79" i="7"/>
  <c r="E79" i="7" s="1"/>
  <c r="D47" i="7"/>
  <c r="E47" i="7" s="1"/>
  <c r="G34" i="7"/>
  <c r="CL123" i="9"/>
  <c r="CL144" i="9"/>
  <c r="CL84" i="9"/>
  <c r="BU126" i="9"/>
  <c r="BX94" i="9"/>
  <c r="CA94" i="9" s="1"/>
  <c r="O8" i="6" s="1"/>
  <c r="BX126" i="9"/>
  <c r="BU145" i="9"/>
  <c r="CA144" i="9"/>
  <c r="Y22" i="6" s="1"/>
  <c r="Y26" i="6" s="1"/>
  <c r="O22" i="6"/>
  <c r="Z11" i="6"/>
  <c r="F23" i="7" s="1"/>
  <c r="G23" i="7" s="1"/>
  <c r="Z25" i="6"/>
  <c r="BP128" i="9"/>
  <c r="AE126" i="9" s="1"/>
  <c r="AC7" i="6" s="1"/>
  <c r="BJ159" i="9"/>
  <c r="AY31" i="9"/>
  <c r="F37" i="6" s="1"/>
  <c r="AX32" i="9"/>
  <c r="CI154" i="9" s="1"/>
  <c r="E37" i="6"/>
  <c r="AZ31" i="9"/>
  <c r="G37" i="6" s="1"/>
  <c r="E46" i="7"/>
  <c r="E23" i="7"/>
  <c r="D30" i="7"/>
  <c r="D71" i="7"/>
  <c r="D39" i="7"/>
  <c r="D27" i="7"/>
  <c r="D14" i="7"/>
  <c r="C77" i="7"/>
  <c r="C52" i="7"/>
  <c r="J52" i="7" s="1"/>
  <c r="K52" i="7" s="1"/>
  <c r="D56" i="7"/>
  <c r="D43" i="7"/>
  <c r="D21" i="7"/>
  <c r="D3" i="7"/>
  <c r="D9" i="7"/>
  <c r="C12" i="7" l="1"/>
  <c r="D12" i="7" s="1"/>
  <c r="X11" i="6"/>
  <c r="F5" i="7" s="1"/>
  <c r="G5" i="7" s="1"/>
  <c r="E5" i="7"/>
  <c r="BY154" i="9"/>
  <c r="BZ154" i="9" s="1"/>
  <c r="BJ158" i="9"/>
  <c r="CA154" i="9"/>
  <c r="AI22" i="6" s="1"/>
  <c r="AI26" i="6" s="1"/>
  <c r="H92" i="7" s="1"/>
  <c r="BM141" i="9"/>
  <c r="CF154" i="9"/>
  <c r="Y25" i="6"/>
  <c r="C18" i="7"/>
  <c r="D18" i="7" s="1"/>
  <c r="V123" i="9"/>
  <c r="V125" i="9" s="1"/>
  <c r="T6" i="6" s="1"/>
  <c r="C99" i="7" s="1"/>
  <c r="BP101" i="9"/>
  <c r="X126" i="9" s="1"/>
  <c r="V7" i="6" s="1"/>
  <c r="V11" i="6" s="1"/>
  <c r="F101" i="7" s="1"/>
  <c r="BJ138" i="9"/>
  <c r="BJ139" i="9"/>
  <c r="BJ141" i="9"/>
  <c r="BP141" i="9" s="1"/>
  <c r="AR126" i="9" s="1"/>
  <c r="AP7" i="6" s="1"/>
  <c r="AP11" i="6" s="1"/>
  <c r="F106" i="7" s="1"/>
  <c r="BM139" i="9"/>
  <c r="BM140" i="9"/>
  <c r="BN159" i="9"/>
  <c r="BO159" i="9" s="1"/>
  <c r="BY128" i="9"/>
  <c r="BZ128" i="9" s="1"/>
  <c r="BY127" i="9"/>
  <c r="BZ127" i="9" s="1"/>
  <c r="BY129" i="9"/>
  <c r="BZ129" i="9" s="1"/>
  <c r="BY94" i="9"/>
  <c r="BZ94" i="9" s="1"/>
  <c r="BY126" i="9"/>
  <c r="BZ126" i="9" s="1"/>
  <c r="BN160" i="9"/>
  <c r="BO160" i="9" s="1"/>
  <c r="BN161" i="9"/>
  <c r="BO161" i="9" s="1"/>
  <c r="BN100" i="9"/>
  <c r="BO100" i="9" s="1"/>
  <c r="BN101" i="9"/>
  <c r="BO101" i="9" s="1"/>
  <c r="BN98" i="9"/>
  <c r="BO98" i="9" s="1"/>
  <c r="BP100" i="9"/>
  <c r="W126" i="9" s="1"/>
  <c r="U7" i="6" s="1"/>
  <c r="BP160" i="9"/>
  <c r="AQ143" i="9" s="1"/>
  <c r="AO21" i="6" s="1"/>
  <c r="CA128" i="9"/>
  <c r="AC8" i="6" s="1"/>
  <c r="AD12" i="6" s="1"/>
  <c r="H47" i="7" s="1"/>
  <c r="CF127" i="9"/>
  <c r="CF129" i="9"/>
  <c r="CI127" i="9"/>
  <c r="CF128" i="9"/>
  <c r="CF126" i="9"/>
  <c r="CI128" i="9"/>
  <c r="CI129" i="9"/>
  <c r="C94" i="7"/>
  <c r="J94" i="7" s="1"/>
  <c r="K94" i="7" s="1"/>
  <c r="U25" i="6"/>
  <c r="F110" i="7" s="1"/>
  <c r="G110" i="7" s="1"/>
  <c r="C95" i="7"/>
  <c r="AL25" i="6"/>
  <c r="F95" i="7" s="1"/>
  <c r="G95" i="7" s="1"/>
  <c r="C93" i="7"/>
  <c r="AJ25" i="6"/>
  <c r="F93" i="7" s="1"/>
  <c r="G93" i="7" s="1"/>
  <c r="BP161" i="9"/>
  <c r="AR143" i="9" s="1"/>
  <c r="AP21" i="6" s="1"/>
  <c r="AP25" i="6" s="1"/>
  <c r="F116" i="7" s="1"/>
  <c r="G116" i="7" s="1"/>
  <c r="BP159" i="9"/>
  <c r="AP143" i="9" s="1"/>
  <c r="AN21" i="6" s="1"/>
  <c r="V25" i="6"/>
  <c r="F111" i="7" s="1"/>
  <c r="G111" i="7" s="1"/>
  <c r="C111" i="7"/>
  <c r="BP98" i="9"/>
  <c r="U126" i="9" s="1"/>
  <c r="S7" i="6" s="1"/>
  <c r="D110" i="7"/>
  <c r="E110" i="7" s="1"/>
  <c r="J110" i="7"/>
  <c r="K110" i="7" s="1"/>
  <c r="S25" i="6"/>
  <c r="F108" i="7" s="1"/>
  <c r="G108" i="7" s="1"/>
  <c r="C108" i="7"/>
  <c r="C106" i="7"/>
  <c r="D104" i="7"/>
  <c r="E104" i="7" s="1"/>
  <c r="C101" i="7"/>
  <c r="G79" i="7"/>
  <c r="O12" i="6"/>
  <c r="Q12" i="6"/>
  <c r="H79" i="7" s="1"/>
  <c r="P12" i="6"/>
  <c r="H78" i="7" s="1"/>
  <c r="R12" i="6"/>
  <c r="H80" i="7" s="1"/>
  <c r="G47" i="7"/>
  <c r="CI126" i="9"/>
  <c r="CF94" i="9"/>
  <c r="CI94" i="9"/>
  <c r="BX145" i="9"/>
  <c r="CA145" i="9" s="1"/>
  <c r="Z22" i="6" s="1"/>
  <c r="Z26" i="6" s="1"/>
  <c r="CA126" i="9"/>
  <c r="AA8" i="6" s="1"/>
  <c r="AC11" i="6"/>
  <c r="AY32" i="9"/>
  <c r="F38" i="6" s="1"/>
  <c r="BM138" i="9"/>
  <c r="BM99" i="9"/>
  <c r="BP99" i="9" s="1"/>
  <c r="V126" i="9" s="1"/>
  <c r="T7" i="6" s="1"/>
  <c r="BJ140" i="9"/>
  <c r="BM158" i="9"/>
  <c r="E38" i="6"/>
  <c r="AX33" i="9"/>
  <c r="H140" i="9" s="1"/>
  <c r="H142" i="9" s="1"/>
  <c r="F20" i="6" s="1"/>
  <c r="AZ32" i="9"/>
  <c r="G38" i="6" s="1"/>
  <c r="E30" i="7"/>
  <c r="E43" i="7"/>
  <c r="E56" i="7"/>
  <c r="E21" i="7"/>
  <c r="E3" i="7"/>
  <c r="E39" i="7"/>
  <c r="E27" i="7"/>
  <c r="E9" i="7"/>
  <c r="E71" i="7"/>
  <c r="E14" i="7"/>
  <c r="D52" i="7"/>
  <c r="D77" i="7"/>
  <c r="BN141" i="9" l="1"/>
  <c r="BO141" i="9" s="1"/>
  <c r="BP158" i="9"/>
  <c r="AO143" i="9" s="1"/>
  <c r="AM21" i="6" s="1"/>
  <c r="E18" i="7"/>
  <c r="C25" i="7"/>
  <c r="F25" i="6"/>
  <c r="F25" i="7" s="1"/>
  <c r="BX105" i="9"/>
  <c r="CJ154" i="9"/>
  <c r="CK154" i="9" s="1"/>
  <c r="CL154" i="9"/>
  <c r="AQ123" i="9"/>
  <c r="AQ125" i="9" s="1"/>
  <c r="AO6" i="6" s="1"/>
  <c r="C105" i="7" s="1"/>
  <c r="D105" i="7" s="1"/>
  <c r="E105" i="7" s="1"/>
  <c r="BU105" i="9"/>
  <c r="BX125" i="9"/>
  <c r="AC123" i="9"/>
  <c r="AC125" i="9" s="1"/>
  <c r="AA6" i="6" s="1"/>
  <c r="BP138" i="9"/>
  <c r="AO126" i="9" s="1"/>
  <c r="AM7" i="6" s="1"/>
  <c r="BP139" i="9"/>
  <c r="AP126" i="9" s="1"/>
  <c r="AN7" i="6" s="1"/>
  <c r="AN11" i="6" s="1"/>
  <c r="F104" i="7" s="1"/>
  <c r="G104" i="7" s="1"/>
  <c r="CI160" i="9"/>
  <c r="BU125" i="9"/>
  <c r="W123" i="9"/>
  <c r="W125" i="9" s="1"/>
  <c r="U6" i="6" s="1"/>
  <c r="C100" i="7" s="1"/>
  <c r="D100" i="7" s="1"/>
  <c r="E100" i="7" s="1"/>
  <c r="BN139" i="9"/>
  <c r="BO139" i="9" s="1"/>
  <c r="CJ128" i="9"/>
  <c r="CK128" i="9" s="1"/>
  <c r="BN164" i="9"/>
  <c r="CJ129" i="9"/>
  <c r="CK129" i="9" s="1"/>
  <c r="CJ127" i="9"/>
  <c r="CK127" i="9" s="1"/>
  <c r="CJ126" i="9"/>
  <c r="CK126" i="9" s="1"/>
  <c r="CJ94" i="9"/>
  <c r="CK94" i="9" s="1"/>
  <c r="BY145" i="9"/>
  <c r="BZ145" i="9" s="1"/>
  <c r="BP140" i="9"/>
  <c r="AQ126" i="9" s="1"/>
  <c r="AO7" i="6" s="1"/>
  <c r="BN140" i="9"/>
  <c r="BO140" i="9" s="1"/>
  <c r="BN138" i="9"/>
  <c r="BO138" i="9" s="1"/>
  <c r="BN99" i="9"/>
  <c r="BO99" i="9" s="1"/>
  <c r="BN158" i="9"/>
  <c r="BO158" i="9" s="1"/>
  <c r="D94" i="7"/>
  <c r="E94" i="7" s="1"/>
  <c r="AC12" i="6"/>
  <c r="CL126" i="9"/>
  <c r="BX160" i="9"/>
  <c r="BX139" i="9"/>
  <c r="CL128" i="9"/>
  <c r="CF160" i="9"/>
  <c r="BU160" i="9"/>
  <c r="BX100" i="9"/>
  <c r="CI139" i="9"/>
  <c r="CI100" i="9"/>
  <c r="BX140" i="9"/>
  <c r="CI159" i="9"/>
  <c r="CF139" i="9"/>
  <c r="BU139" i="9"/>
  <c r="BU99" i="9"/>
  <c r="CF138" i="9"/>
  <c r="CF100" i="9"/>
  <c r="BX98" i="9"/>
  <c r="CF99" i="9"/>
  <c r="BU158" i="9"/>
  <c r="BU138" i="9"/>
  <c r="CF158" i="9"/>
  <c r="CI140" i="9"/>
  <c r="CI98" i="9"/>
  <c r="BX159" i="9"/>
  <c r="BU100" i="9"/>
  <c r="J95" i="7"/>
  <c r="K95" i="7" s="1"/>
  <c r="D95" i="7"/>
  <c r="E95" i="7" s="1"/>
  <c r="D93" i="7"/>
  <c r="E93" i="7" s="1"/>
  <c r="J93" i="7"/>
  <c r="K93" i="7" s="1"/>
  <c r="J111" i="7"/>
  <c r="K111" i="7" s="1"/>
  <c r="D111" i="7"/>
  <c r="E111" i="7" s="1"/>
  <c r="D108" i="7"/>
  <c r="E108" i="7" s="1"/>
  <c r="D106" i="7"/>
  <c r="E106" i="7" s="1"/>
  <c r="D101" i="7"/>
  <c r="E101" i="7" s="1"/>
  <c r="CL94" i="9"/>
  <c r="AA12" i="6"/>
  <c r="AB12" i="6"/>
  <c r="H34" i="7" s="1"/>
  <c r="CF159" i="9"/>
  <c r="CI99" i="9"/>
  <c r="BX158" i="9"/>
  <c r="CI125" i="9"/>
  <c r="CI105" i="9"/>
  <c r="CI145" i="9"/>
  <c r="CF105" i="9"/>
  <c r="CF140" i="9"/>
  <c r="BU159" i="9"/>
  <c r="BU98" i="9"/>
  <c r="CF145" i="9"/>
  <c r="CF125" i="9"/>
  <c r="CI138" i="9"/>
  <c r="BX138" i="9"/>
  <c r="CI158" i="9"/>
  <c r="CF98" i="9"/>
  <c r="BX99" i="9"/>
  <c r="BU140" i="9"/>
  <c r="D22" i="6"/>
  <c r="T11" i="6"/>
  <c r="F99" i="7" s="1"/>
  <c r="D99" i="7"/>
  <c r="E99" i="7" s="1"/>
  <c r="AY33" i="9"/>
  <c r="F39" i="6" s="1"/>
  <c r="AX34" i="9"/>
  <c r="AQ140" i="9" s="1"/>
  <c r="AQ142" i="9" s="1"/>
  <c r="AO20" i="6" s="1"/>
  <c r="C115" i="7" s="1"/>
  <c r="D115" i="7" s="1"/>
  <c r="E115" i="7" s="1"/>
  <c r="AZ33" i="9"/>
  <c r="G39" i="6" s="1"/>
  <c r="E39" i="6"/>
  <c r="E77" i="7"/>
  <c r="E12" i="7"/>
  <c r="E52" i="7"/>
  <c r="X25" i="6"/>
  <c r="F9" i="7" s="1"/>
  <c r="G9" i="7" s="1"/>
  <c r="AO11" i="6" l="1"/>
  <c r="F105" i="7" s="1"/>
  <c r="G105" i="7" s="1"/>
  <c r="D25" i="7"/>
  <c r="G25" i="7" s="1"/>
  <c r="CJ160" i="9"/>
  <c r="CK160" i="9" s="1"/>
  <c r="AO25" i="6"/>
  <c r="F115" i="7" s="1"/>
  <c r="G115" i="7" s="1"/>
  <c r="CA105" i="9"/>
  <c r="F22" i="6" s="1"/>
  <c r="F26" i="6" s="1"/>
  <c r="BY105" i="9"/>
  <c r="BZ105" i="9" s="1"/>
  <c r="AP140" i="9"/>
  <c r="AP142" i="9" s="1"/>
  <c r="AN20" i="6" s="1"/>
  <c r="AN25" i="6" s="1"/>
  <c r="F114" i="7" s="1"/>
  <c r="AO123" i="9"/>
  <c r="AO125" i="9" s="1"/>
  <c r="AM6" i="6" s="1"/>
  <c r="C33" i="7"/>
  <c r="AA11" i="6"/>
  <c r="CA125" i="9"/>
  <c r="Z8" i="6" s="1"/>
  <c r="Z12" i="6" s="1"/>
  <c r="BY125" i="9"/>
  <c r="BZ125" i="9" s="1"/>
  <c r="U11" i="6"/>
  <c r="F100" i="7" s="1"/>
  <c r="G100" i="7" s="1"/>
  <c r="U123" i="9"/>
  <c r="U125" i="9" s="1"/>
  <c r="S6" i="6" s="1"/>
  <c r="BY140" i="9"/>
  <c r="BZ140" i="9" s="1"/>
  <c r="BO163" i="9"/>
  <c r="CJ105" i="9"/>
  <c r="CK105" i="9" s="1"/>
  <c r="CJ159" i="9"/>
  <c r="CK159" i="9" s="1"/>
  <c r="CJ98" i="9"/>
  <c r="CK98" i="9" s="1"/>
  <c r="CJ140" i="9"/>
  <c r="CK140" i="9" s="1"/>
  <c r="CJ100" i="9"/>
  <c r="CK100" i="9" s="1"/>
  <c r="BN163" i="9"/>
  <c r="BN165" i="9" s="1"/>
  <c r="BY159" i="9"/>
  <c r="BZ159" i="9" s="1"/>
  <c r="BY160" i="9"/>
  <c r="BZ160" i="9" s="1"/>
  <c r="BY139" i="9"/>
  <c r="BZ139" i="9" s="1"/>
  <c r="CJ138" i="9"/>
  <c r="CK138" i="9" s="1"/>
  <c r="CJ164" i="9"/>
  <c r="CJ158" i="9"/>
  <c r="CK158" i="9" s="1"/>
  <c r="CL125" i="9"/>
  <c r="CJ125" i="9"/>
  <c r="CK125" i="9" s="1"/>
  <c r="CJ139" i="9"/>
  <c r="CK139" i="9" s="1"/>
  <c r="CJ145" i="9"/>
  <c r="CK145" i="9" s="1"/>
  <c r="BY98" i="9"/>
  <c r="BZ98" i="9" s="1"/>
  <c r="BY164" i="9"/>
  <c r="CJ99" i="9"/>
  <c r="CK99" i="9" s="1"/>
  <c r="BY99" i="9"/>
  <c r="BZ99" i="9" s="1"/>
  <c r="BY138" i="9"/>
  <c r="BZ138" i="9" s="1"/>
  <c r="BY158" i="9"/>
  <c r="BZ158" i="9" s="1"/>
  <c r="BY100" i="9"/>
  <c r="BZ100" i="9" s="1"/>
  <c r="CL158" i="9"/>
  <c r="CL105" i="9"/>
  <c r="V140" i="9"/>
  <c r="V142" i="9" s="1"/>
  <c r="T20" i="6" s="1"/>
  <c r="AK140" i="9"/>
  <c r="AK142" i="9" s="1"/>
  <c r="AI20" i="6" s="1"/>
  <c r="AO140" i="9"/>
  <c r="AO142" i="9" s="1"/>
  <c r="AM20" i="6" s="1"/>
  <c r="G106" i="7"/>
  <c r="G101" i="7"/>
  <c r="CL98" i="9"/>
  <c r="CL138" i="9"/>
  <c r="CL145" i="9"/>
  <c r="CA138" i="9"/>
  <c r="AM8" i="6" s="1"/>
  <c r="CA98" i="9"/>
  <c r="S8" i="6" s="1"/>
  <c r="CA158" i="9"/>
  <c r="AM22" i="6" s="1"/>
  <c r="G99" i="7"/>
  <c r="AZ34" i="9"/>
  <c r="G40" i="6" s="1"/>
  <c r="G44" i="6" s="1"/>
  <c r="AT31" i="9"/>
  <c r="AT32" i="9" s="1"/>
  <c r="AY34" i="9"/>
  <c r="F40" i="6" s="1"/>
  <c r="F44" i="6" s="1"/>
  <c r="E40" i="6"/>
  <c r="E41" i="6"/>
  <c r="F14" i="7"/>
  <c r="G14" i="7" s="1"/>
  <c r="E25" i="7" l="1"/>
  <c r="C114" i="7"/>
  <c r="D114" i="7" s="1"/>
  <c r="E114" i="7" s="1"/>
  <c r="C103" i="7"/>
  <c r="AM11" i="6"/>
  <c r="F103" i="7" s="1"/>
  <c r="D33" i="7"/>
  <c r="E33" i="7" s="1"/>
  <c r="C98" i="7"/>
  <c r="D98" i="7" s="1"/>
  <c r="S11" i="6"/>
  <c r="F98" i="7" s="1"/>
  <c r="CK163" i="9"/>
  <c r="BZ163" i="9"/>
  <c r="CJ163" i="9"/>
  <c r="CJ165" i="9" s="1"/>
  <c r="BY163" i="9"/>
  <c r="BY165" i="9" s="1"/>
  <c r="G114" i="7"/>
  <c r="C109" i="7"/>
  <c r="T25" i="6"/>
  <c r="F109" i="7" s="1"/>
  <c r="G109" i="7" s="1"/>
  <c r="AI25" i="6"/>
  <c r="C92" i="7"/>
  <c r="AM25" i="6"/>
  <c r="F113" i="7" s="1"/>
  <c r="C113" i="7"/>
  <c r="D113" i="7" s="1"/>
  <c r="E113" i="7" s="1"/>
  <c r="AN26" i="6"/>
  <c r="H114" i="7" s="1"/>
  <c r="AO26" i="6"/>
  <c r="H115" i="7" s="1"/>
  <c r="AP26" i="6"/>
  <c r="H116" i="7" s="1"/>
  <c r="AM26" i="6"/>
  <c r="AN12" i="6"/>
  <c r="H104" i="7" s="1"/>
  <c r="AP12" i="6"/>
  <c r="H106" i="7" s="1"/>
  <c r="U12" i="6"/>
  <c r="H100" i="7" s="1"/>
  <c r="V12" i="6"/>
  <c r="H101" i="7" s="1"/>
  <c r="E98" i="7"/>
  <c r="AO12" i="6"/>
  <c r="H105" i="7" s="1"/>
  <c r="AM12" i="6"/>
  <c r="S12" i="6"/>
  <c r="T12" i="6"/>
  <c r="H99" i="7" s="1"/>
  <c r="AT35" i="9"/>
  <c r="E43" i="6"/>
  <c r="E42" i="6"/>
  <c r="D103" i="7" l="1"/>
  <c r="E103" i="7" s="1"/>
  <c r="G98" i="7"/>
  <c r="J109" i="7"/>
  <c r="K109" i="7" s="1"/>
  <c r="D109" i="7"/>
  <c r="E109" i="7" s="1"/>
  <c r="G113" i="7"/>
  <c r="D92" i="7"/>
  <c r="E92" i="7" s="1"/>
  <c r="F30" i="7"/>
  <c r="G30" i="7" s="1"/>
  <c r="F43" i="7"/>
  <c r="G43" i="7" s="1"/>
  <c r="D11" i="6"/>
  <c r="F3" i="7" s="1"/>
  <c r="G3" i="7" s="1"/>
  <c r="F21" i="7"/>
  <c r="G21" i="7" s="1"/>
  <c r="E44" i="6"/>
  <c r="F71" i="7"/>
  <c r="G71" i="7" s="1"/>
  <c r="F56" i="7"/>
  <c r="G56" i="7" s="1"/>
  <c r="F77" i="7"/>
  <c r="G77" i="7" s="1"/>
  <c r="F12" i="7"/>
  <c r="G12" i="7" s="1"/>
  <c r="G103" i="7" l="1"/>
  <c r="AT7" i="6"/>
  <c r="S9" i="7" s="1"/>
  <c r="AT3" i="6"/>
  <c r="S3" i="7" s="1"/>
  <c r="M39" i="7"/>
  <c r="J39" i="7" s="1"/>
  <c r="K39" i="7" s="1"/>
  <c r="F92" i="7"/>
  <c r="G92" i="7" s="1"/>
  <c r="F52" i="7"/>
  <c r="G52" i="7" s="1"/>
  <c r="M52" i="7"/>
  <c r="F18" i="7"/>
  <c r="G18" i="7" s="1"/>
  <c r="M82" i="7"/>
  <c r="M7" i="7"/>
  <c r="M108" i="7"/>
  <c r="J108" i="7" s="1"/>
  <c r="K108" i="7" s="1"/>
  <c r="M66" i="7"/>
  <c r="M36" i="7"/>
  <c r="M87" i="7"/>
  <c r="M16" i="7"/>
  <c r="J16" i="7" s="1"/>
  <c r="K16" i="7" s="1"/>
  <c r="M49" i="7"/>
  <c r="M61" i="7"/>
  <c r="M3" i="7"/>
  <c r="J3" i="7" s="1"/>
  <c r="K3" i="7" s="1"/>
  <c r="M9" i="7"/>
  <c r="M21" i="7"/>
  <c r="J21" i="7" s="1"/>
  <c r="K21" i="7" s="1"/>
  <c r="M43" i="7"/>
  <c r="J43" i="7" s="1"/>
  <c r="K43" i="7" s="1"/>
  <c r="M30" i="7"/>
  <c r="J30" i="7" s="1"/>
  <c r="K30" i="7" s="1"/>
  <c r="M14" i="7"/>
  <c r="AR3" i="6"/>
  <c r="AT34" i="9"/>
  <c r="AR7" i="6" s="1"/>
  <c r="Q9" i="7" s="1"/>
  <c r="F46" i="7"/>
  <c r="G46" i="7" s="1"/>
  <c r="F39" i="7"/>
  <c r="G39" i="7" s="1"/>
  <c r="F33" i="7"/>
  <c r="G33" i="7" s="1"/>
  <c r="F27" i="7"/>
  <c r="G27" i="7" s="1"/>
  <c r="AE23" i="6" l="1"/>
  <c r="AE28" i="6" s="1"/>
  <c r="AE27" i="6" s="1"/>
  <c r="L73" i="7" s="1"/>
  <c r="K73" i="7" s="1"/>
  <c r="AI23" i="6"/>
  <c r="AI28" i="6" s="1"/>
  <c r="D23" i="6"/>
  <c r="D27" i="6" s="1"/>
  <c r="L7" i="7" s="1"/>
  <c r="O23" i="6"/>
  <c r="O27" i="6" s="1"/>
  <c r="Q3" i="7"/>
  <c r="K9" i="6"/>
  <c r="Y23" i="6"/>
  <c r="E9" i="6"/>
  <c r="E14" i="6" s="1"/>
  <c r="X9" i="6"/>
  <c r="X14" i="6" s="1"/>
  <c r="AA9" i="6"/>
  <c r="Z23" i="6"/>
  <c r="O9" i="6"/>
  <c r="AC9" i="6"/>
  <c r="S9" i="6"/>
  <c r="AM9" i="6"/>
  <c r="F23" i="6"/>
  <c r="Z9" i="6"/>
  <c r="Z14" i="6" s="1"/>
  <c r="AM23" i="6"/>
  <c r="M71" i="7" l="1"/>
  <c r="J71" i="7" s="1"/>
  <c r="I71" i="7" s="1"/>
  <c r="L72" i="7"/>
  <c r="K72" i="7" s="1"/>
  <c r="L71" i="7"/>
  <c r="L74" i="7"/>
  <c r="K74" i="7" s="1"/>
  <c r="AI27" i="6"/>
  <c r="M92" i="7"/>
  <c r="J92" i="7" s="1"/>
  <c r="AO28" i="6"/>
  <c r="M115" i="7" s="1"/>
  <c r="J115" i="7" s="1"/>
  <c r="AP28" i="6"/>
  <c r="M116" i="7" s="1"/>
  <c r="J116" i="7" s="1"/>
  <c r="AN14" i="6"/>
  <c r="M104" i="7" s="1"/>
  <c r="J104" i="7" s="1"/>
  <c r="I104" i="7" s="1"/>
  <c r="AP14" i="6"/>
  <c r="M106" i="7" s="1"/>
  <c r="J106" i="7" s="1"/>
  <c r="I106" i="7" s="1"/>
  <c r="U14" i="6"/>
  <c r="M100" i="7" s="1"/>
  <c r="J100" i="7" s="1"/>
  <c r="I100" i="7" s="1"/>
  <c r="V14" i="6"/>
  <c r="M101" i="7" s="1"/>
  <c r="J101" i="7" s="1"/>
  <c r="I101" i="7" s="1"/>
  <c r="O14" i="6"/>
  <c r="M77" i="7" s="1"/>
  <c r="P14" i="6"/>
  <c r="M78" i="7" s="1"/>
  <c r="J78" i="7" s="1"/>
  <c r="I78" i="7" s="1"/>
  <c r="R14" i="6"/>
  <c r="M80" i="7" s="1"/>
  <c r="J80" i="7" s="1"/>
  <c r="I80" i="7" s="1"/>
  <c r="Q14" i="6"/>
  <c r="M79" i="7" s="1"/>
  <c r="J79" i="7" s="1"/>
  <c r="I79" i="7" s="1"/>
  <c r="AC14" i="6"/>
  <c r="M46" i="7" s="1"/>
  <c r="AD14" i="6"/>
  <c r="M47" i="7" s="1"/>
  <c r="J47" i="7" s="1"/>
  <c r="I47" i="7" s="1"/>
  <c r="AA14" i="6"/>
  <c r="M33" i="7" s="1"/>
  <c r="AB14" i="6"/>
  <c r="M34" i="7" s="1"/>
  <c r="J34" i="7" s="1"/>
  <c r="I34" i="7" s="1"/>
  <c r="K14" i="6"/>
  <c r="M56" i="7" s="1"/>
  <c r="N14" i="6"/>
  <c r="M59" i="7" s="1"/>
  <c r="J59" i="7" s="1"/>
  <c r="I59" i="7" s="1"/>
  <c r="L87" i="7"/>
  <c r="L90" i="7"/>
  <c r="L88" i="7"/>
  <c r="L89" i="7"/>
  <c r="AN28" i="6"/>
  <c r="M114" i="7" s="1"/>
  <c r="J114" i="7" s="1"/>
  <c r="AM28" i="6"/>
  <c r="AM27" i="6" s="1"/>
  <c r="L113" i="7" s="1"/>
  <c r="Y28" i="6"/>
  <c r="M18" i="7" s="1"/>
  <c r="AM14" i="6"/>
  <c r="M103" i="7" s="1"/>
  <c r="AO14" i="6"/>
  <c r="M105" i="7" s="1"/>
  <c r="J105" i="7" s="1"/>
  <c r="M14" i="6"/>
  <c r="M58" i="7" s="1"/>
  <c r="J58" i="7" s="1"/>
  <c r="L14" i="6"/>
  <c r="M57" i="7" s="1"/>
  <c r="J57" i="7" s="1"/>
  <c r="Z28" i="6"/>
  <c r="M27" i="7" s="1"/>
  <c r="F28" i="6"/>
  <c r="M25" i="7" s="1"/>
  <c r="S14" i="6"/>
  <c r="M98" i="7" s="1"/>
  <c r="T14" i="6"/>
  <c r="M99" i="7" s="1"/>
  <c r="J99" i="7" s="1"/>
  <c r="N112" i="7"/>
  <c r="N96" i="7"/>
  <c r="N81" i="7"/>
  <c r="N65" i="7"/>
  <c r="N51" i="7"/>
  <c r="N41" i="7"/>
  <c r="N29" i="7"/>
  <c r="N22" i="7"/>
  <c r="N15" i="7"/>
  <c r="N8" i="7"/>
  <c r="N109" i="7"/>
  <c r="N94" i="7"/>
  <c r="N88" i="7"/>
  <c r="N72" i="7"/>
  <c r="N66" i="7"/>
  <c r="N53" i="7"/>
  <c r="N43" i="7"/>
  <c r="N31" i="7"/>
  <c r="N107" i="7"/>
  <c r="N91" i="7"/>
  <c r="N76" i="7"/>
  <c r="N60" i="7"/>
  <c r="N48" i="7"/>
  <c r="N38" i="7"/>
  <c r="N28" i="7"/>
  <c r="N20" i="7"/>
  <c r="N13" i="7"/>
  <c r="N6" i="7"/>
  <c r="N93" i="7"/>
  <c r="N84" i="7"/>
  <c r="N69" i="7"/>
  <c r="N64" i="7"/>
  <c r="N50" i="7"/>
  <c r="N40" i="7"/>
  <c r="N102" i="7"/>
  <c r="N86" i="7"/>
  <c r="N75" i="7"/>
  <c r="N55" i="7"/>
  <c r="N45" i="7"/>
  <c r="N35" i="7"/>
  <c r="N26" i="7"/>
  <c r="N19" i="7"/>
  <c r="N11" i="7"/>
  <c r="N4" i="7"/>
  <c r="N111" i="7"/>
  <c r="N90" i="7"/>
  <c r="N83" i="7"/>
  <c r="N74" i="7"/>
  <c r="N68" i="7"/>
  <c r="N63" i="7"/>
  <c r="N37" i="7"/>
  <c r="N97" i="7"/>
  <c r="N85" i="7"/>
  <c r="N70" i="7"/>
  <c r="N54" i="7"/>
  <c r="N42" i="7"/>
  <c r="N32" i="7"/>
  <c r="N24" i="7"/>
  <c r="N17" i="7"/>
  <c r="N10" i="7"/>
  <c r="N110" i="7"/>
  <c r="N95" i="7"/>
  <c r="N89" i="7"/>
  <c r="N73" i="7"/>
  <c r="N67" i="7"/>
  <c r="N62" i="7"/>
  <c r="N44" i="7"/>
  <c r="N61" i="7"/>
  <c r="N49" i="7"/>
  <c r="N87" i="7"/>
  <c r="N16" i="7"/>
  <c r="N3" i="7"/>
  <c r="N82" i="7"/>
  <c r="N30" i="7"/>
  <c r="N9" i="7"/>
  <c r="N52" i="7"/>
  <c r="N39" i="7"/>
  <c r="N108" i="7"/>
  <c r="N21" i="7"/>
  <c r="N14" i="7"/>
  <c r="N36" i="7"/>
  <c r="N7" i="7"/>
  <c r="O13" i="6"/>
  <c r="H77" i="7"/>
  <c r="H27" i="7"/>
  <c r="H113" i="7"/>
  <c r="H33" i="7"/>
  <c r="AA13" i="6"/>
  <c r="Z13" i="6"/>
  <c r="L23" i="7" s="1"/>
  <c r="H23" i="7"/>
  <c r="M23" i="7"/>
  <c r="X13" i="6"/>
  <c r="L5" i="7" s="1"/>
  <c r="M5" i="7"/>
  <c r="H5" i="7"/>
  <c r="H25" i="7"/>
  <c r="E13" i="6"/>
  <c r="L12" i="7" s="1"/>
  <c r="H12" i="7"/>
  <c r="M12" i="7"/>
  <c r="H103" i="7"/>
  <c r="H18" i="7"/>
  <c r="H56" i="7"/>
  <c r="S13" i="6"/>
  <c r="H98" i="7"/>
  <c r="H46" i="7"/>
  <c r="AC13" i="6" l="1"/>
  <c r="L46" i="7" s="1"/>
  <c r="Z27" i="6"/>
  <c r="L27" i="7" s="1"/>
  <c r="Y27" i="6"/>
  <c r="L18" i="7" s="1"/>
  <c r="F27" i="6"/>
  <c r="L25" i="7" s="1"/>
  <c r="N92" i="7"/>
  <c r="K13" i="6"/>
  <c r="L59" i="7" s="1"/>
  <c r="K59" i="7" s="1"/>
  <c r="N71" i="7"/>
  <c r="K71" i="7"/>
  <c r="I92" i="7"/>
  <c r="L95" i="7"/>
  <c r="L93" i="7"/>
  <c r="L92" i="7"/>
  <c r="K92" i="7" s="1"/>
  <c r="L94" i="7"/>
  <c r="N80" i="7"/>
  <c r="N59" i="7"/>
  <c r="N100" i="7"/>
  <c r="N47" i="7"/>
  <c r="N106" i="7"/>
  <c r="N101" i="7"/>
  <c r="N104" i="7"/>
  <c r="N115" i="7"/>
  <c r="N116" i="7"/>
  <c r="I116" i="7"/>
  <c r="I115" i="7"/>
  <c r="N78" i="7"/>
  <c r="N79" i="7"/>
  <c r="N34" i="7"/>
  <c r="N57" i="7"/>
  <c r="AM13" i="6"/>
  <c r="L104" i="7" s="1"/>
  <c r="K104" i="7" s="1"/>
  <c r="M113" i="7"/>
  <c r="J113" i="7" s="1"/>
  <c r="N114" i="7"/>
  <c r="N105" i="7"/>
  <c r="I58" i="7"/>
  <c r="L98" i="7"/>
  <c r="L101" i="7"/>
  <c r="K101" i="7" s="1"/>
  <c r="L100" i="7"/>
  <c r="K100" i="7" s="1"/>
  <c r="L99" i="7"/>
  <c r="K99" i="7" s="1"/>
  <c r="I99" i="7"/>
  <c r="I105" i="7"/>
  <c r="N99" i="7"/>
  <c r="N58" i="7"/>
  <c r="L33" i="7"/>
  <c r="L34" i="7"/>
  <c r="K34" i="7" s="1"/>
  <c r="I114" i="7"/>
  <c r="L77" i="7"/>
  <c r="L80" i="7"/>
  <c r="K80" i="7" s="1"/>
  <c r="L79" i="7"/>
  <c r="K79" i="7" s="1"/>
  <c r="L78" i="7"/>
  <c r="K78" i="7" s="1"/>
  <c r="I57" i="7"/>
  <c r="L115" i="7"/>
  <c r="K115" i="7" s="1"/>
  <c r="L114" i="7"/>
  <c r="K114" i="7" s="1"/>
  <c r="L116" i="7"/>
  <c r="K116" i="7" s="1"/>
  <c r="J12" i="7"/>
  <c r="N12" i="7"/>
  <c r="J23" i="7"/>
  <c r="N23" i="7"/>
  <c r="N27" i="7"/>
  <c r="J27" i="7"/>
  <c r="J25" i="7"/>
  <c r="N25" i="7"/>
  <c r="J103" i="7"/>
  <c r="N103" i="7"/>
  <c r="J33" i="7"/>
  <c r="N33" i="7"/>
  <c r="J46" i="7"/>
  <c r="N46" i="7"/>
  <c r="N18" i="7"/>
  <c r="J18" i="7"/>
  <c r="J98" i="7"/>
  <c r="N98" i="7"/>
  <c r="J56" i="7"/>
  <c r="N56" i="7"/>
  <c r="J5" i="7"/>
  <c r="N5" i="7"/>
  <c r="J77" i="7"/>
  <c r="N77" i="7"/>
  <c r="L47" i="7" l="1"/>
  <c r="K47" i="7" s="1"/>
  <c r="K27" i="7"/>
  <c r="K25" i="7"/>
  <c r="K18" i="7"/>
  <c r="L57" i="7"/>
  <c r="K57" i="7" s="1"/>
  <c r="L58" i="7"/>
  <c r="K58" i="7" s="1"/>
  <c r="L56" i="7"/>
  <c r="K56" i="7" s="1"/>
  <c r="L105" i="7"/>
  <c r="K105" i="7" s="1"/>
  <c r="L106" i="7"/>
  <c r="K106" i="7" s="1"/>
  <c r="L103" i="7"/>
  <c r="K103" i="7" s="1"/>
  <c r="N113" i="7"/>
  <c r="K33" i="7"/>
  <c r="I5" i="7"/>
  <c r="K5" i="7"/>
  <c r="I46" i="7"/>
  <c r="K46" i="7"/>
  <c r="I23" i="7"/>
  <c r="K23" i="7"/>
  <c r="I98" i="7"/>
  <c r="K98" i="7"/>
  <c r="I77" i="7"/>
  <c r="K77" i="7"/>
  <c r="I12" i="7"/>
  <c r="K12" i="7"/>
  <c r="I113" i="7"/>
  <c r="K113" i="7"/>
  <c r="I33" i="7"/>
  <c r="I56" i="7"/>
  <c r="I18" i="7"/>
  <c r="I103" i="7"/>
  <c r="I27" i="7"/>
  <c r="I25" i="7"/>
  <c r="L70" i="3"/>
  <c r="M71" i="3" s="1"/>
  <c r="M72" i="3"/>
  <c r="M73" i="3" s="1"/>
  <c r="M74" i="3" l="1"/>
  <c r="M75" i="3" s="1"/>
</calcChain>
</file>

<file path=xl/sharedStrings.xml><?xml version="1.0" encoding="utf-8"?>
<sst xmlns="http://schemas.openxmlformats.org/spreadsheetml/2006/main" count="2479" uniqueCount="362">
  <si>
    <t>URM1</t>
  </si>
  <si>
    <t>URP4</t>
  </si>
  <si>
    <t>URP3</t>
  </si>
  <si>
    <t>URI2</t>
  </si>
  <si>
    <t>LRI2</t>
  </si>
  <si>
    <t>LRI1</t>
  </si>
  <si>
    <t>LRM1</t>
  </si>
  <si>
    <t>LRP4</t>
  </si>
  <si>
    <t>LRP3</t>
  </si>
  <si>
    <t>LRC</t>
  </si>
  <si>
    <t xml:space="preserve"> </t>
  </si>
  <si>
    <t>periodicity</t>
  </si>
  <si>
    <t>um/day</t>
  </si>
  <si>
    <t>prenatal</t>
  </si>
  <si>
    <t>average</t>
  </si>
  <si>
    <t>+/-</t>
  </si>
  <si>
    <t>initiation</t>
  </si>
  <si>
    <t>age in days</t>
  </si>
  <si>
    <t>duration in days</t>
  </si>
  <si>
    <t>days</t>
  </si>
  <si>
    <t>years</t>
  </si>
  <si>
    <t>tooth</t>
  </si>
  <si>
    <t>CFT</t>
  </si>
  <si>
    <t>age at death</t>
  </si>
  <si>
    <t>URM2</t>
  </si>
  <si>
    <t>URI1</t>
  </si>
  <si>
    <t>URC</t>
  </si>
  <si>
    <t>init - 1</t>
  </si>
  <si>
    <t>1 - 2</t>
  </si>
  <si>
    <t>3 - 4</t>
  </si>
  <si>
    <t>2 - 3</t>
  </si>
  <si>
    <t>4 - 5</t>
  </si>
  <si>
    <t>5 - 6</t>
  </si>
  <si>
    <t>ULI1</t>
  </si>
  <si>
    <t>ULI2</t>
  </si>
  <si>
    <t>ULC</t>
  </si>
  <si>
    <t>ULP3</t>
  </si>
  <si>
    <t>ULP4</t>
  </si>
  <si>
    <t>ULM1</t>
  </si>
  <si>
    <t>ULM2</t>
  </si>
  <si>
    <t>not present</t>
  </si>
  <si>
    <t>upper right teeth</t>
  </si>
  <si>
    <t>upper left teeth</t>
  </si>
  <si>
    <t>lower right teeth</t>
  </si>
  <si>
    <t>lower left teeth</t>
  </si>
  <si>
    <t>LLI1</t>
  </si>
  <si>
    <t>LLI2</t>
  </si>
  <si>
    <t>LLC</t>
  </si>
  <si>
    <t>LLP3</t>
  </si>
  <si>
    <t>LLP4</t>
  </si>
  <si>
    <t>LLM1</t>
  </si>
  <si>
    <t>LLM2</t>
  </si>
  <si>
    <t>ULM3</t>
  </si>
  <si>
    <t>LLM3</t>
  </si>
  <si>
    <t>URM3</t>
  </si>
  <si>
    <t>LRM2</t>
  </si>
  <si>
    <t>LRM3</t>
  </si>
  <si>
    <t>6 - 7</t>
  </si>
  <si>
    <t>7 - 8</t>
  </si>
  <si>
    <t>8 - 9</t>
  </si>
  <si>
    <t>9 - 10</t>
  </si>
  <si>
    <t>not feasible</t>
  </si>
  <si>
    <t>not valid</t>
  </si>
  <si>
    <t>NP</t>
  </si>
  <si>
    <t>NV</t>
  </si>
  <si>
    <t>NF</t>
  </si>
  <si>
    <t>dentine tubule measurements (mm)</t>
  </si>
  <si>
    <t>Andresen lines counts calibration</t>
  </si>
  <si>
    <t>meas 1</t>
  </si>
  <si>
    <t>count 1</t>
  </si>
  <si>
    <t>meas 2</t>
  </si>
  <si>
    <t>count 2</t>
  </si>
  <si>
    <t>meas3</t>
  </si>
  <si>
    <t>count 3</t>
  </si>
  <si>
    <t>meas4</t>
  </si>
  <si>
    <t>count4</t>
  </si>
  <si>
    <t>meas5</t>
  </si>
  <si>
    <t>count5</t>
  </si>
  <si>
    <t>meas6</t>
  </si>
  <si>
    <t>count6</t>
  </si>
  <si>
    <t>meas7</t>
  </si>
  <si>
    <t>count7</t>
  </si>
  <si>
    <t>meas8</t>
  </si>
  <si>
    <t>count8</t>
  </si>
  <si>
    <t>&lt;= use the tooth for secretion rate measurements</t>
  </si>
  <si>
    <t>um/interval</t>
  </si>
  <si>
    <t>use</t>
  </si>
  <si>
    <t>periodicity (days)</t>
  </si>
  <si>
    <t>dentine daily secretion rate (um/day)</t>
  </si>
  <si>
    <t>And_SR_1</t>
  </si>
  <si>
    <t>And_SR_2</t>
  </si>
  <si>
    <t>And_SR_3</t>
  </si>
  <si>
    <t>And_SR_4</t>
  </si>
  <si>
    <t>And_SR_5</t>
  </si>
  <si>
    <t>And_SR_6</t>
  </si>
  <si>
    <t>And_SR_7</t>
  </si>
  <si>
    <t>And_SR_8</t>
  </si>
  <si>
    <t>And SR</t>
  </si>
  <si>
    <t>avg</t>
  </si>
  <si>
    <t>sel</t>
  </si>
  <si>
    <t>combination of all measurements of dentine secretion along axis and using zigzag protocol</t>
  </si>
  <si>
    <t>&lt;= Indicate teeth having recorded the birth</t>
  </si>
  <si>
    <t>stress number</t>
  </si>
  <si>
    <t>stress age</t>
  </si>
  <si>
    <t>age at death (days)</t>
  </si>
  <si>
    <t>age at death years</t>
  </si>
  <si>
    <t>(days)</t>
  </si>
  <si>
    <t>intervals</t>
  </si>
  <si>
    <t>birth-1</t>
  </si>
  <si>
    <t>N</t>
  </si>
  <si>
    <t>std</t>
  </si>
  <si>
    <t>CI</t>
  </si>
  <si>
    <t>conversion into developmental time of the different measurements excluding teeth not integrated in the DSR calculations</t>
  </si>
  <si>
    <t>corr.factor</t>
  </si>
  <si>
    <t>forcing of all the teeth not used for secretion rate calibration on the average stress timing, test for putative prenatal parts not recognized yet</t>
  </si>
  <si>
    <t>ref stress</t>
  </si>
  <si>
    <t>meas</t>
  </si>
  <si>
    <t>(1-10)</t>
  </si>
  <si>
    <t>(mm)</t>
  </si>
  <si>
    <t>CROWNS COMPLETIONS</t>
  </si>
  <si>
    <t>obs1</t>
  </si>
  <si>
    <t>obs2</t>
  </si>
  <si>
    <t>age</t>
  </si>
  <si>
    <t>AVG</t>
  </si>
  <si>
    <t>stress age (days)</t>
  </si>
  <si>
    <t>stress age (years)</t>
  </si>
  <si>
    <t>CFT-prenatal</t>
  </si>
  <si>
    <t>incomplete</t>
  </si>
  <si>
    <t>I</t>
  </si>
  <si>
    <t>initiation age</t>
  </si>
  <si>
    <t>init before stress number</t>
  </si>
  <si>
    <t>stress corresponding age</t>
  </si>
  <si>
    <t>initiation to stress time</t>
  </si>
  <si>
    <t>ROOTS COMPLETIONS</t>
  </si>
  <si>
    <t>MAX ROOT EXTENSION SPEED</t>
  </si>
  <si>
    <t>roots maximum extension speed position</t>
  </si>
  <si>
    <t>a value is taken into account between two stresses only if there are measurements before and after, with the exception of birth and death</t>
  </si>
  <si>
    <t>init</t>
  </si>
  <si>
    <t>=&gt;</t>
  </si>
  <si>
    <t>stress lines</t>
  </si>
  <si>
    <t>color</t>
  </si>
  <si>
    <t>death</t>
  </si>
  <si>
    <t>selection</t>
  </si>
  <si>
    <t>(months)</t>
  </si>
  <si>
    <t>(years)</t>
  </si>
  <si>
    <t>stress age (months)</t>
  </si>
  <si>
    <t>stress reference color on matching picture</t>
  </si>
  <si>
    <t>AGE AT DEATH</t>
  </si>
  <si>
    <t>crown completion</t>
  </si>
  <si>
    <t>root completion</t>
  </si>
  <si>
    <t>root max extension</t>
  </si>
  <si>
    <t>root extension before emergence</t>
  </si>
  <si>
    <t>total root extension</t>
  </si>
  <si>
    <t>root extension after emergence</t>
  </si>
  <si>
    <t>time to death</t>
  </si>
  <si>
    <t>death line</t>
  </si>
  <si>
    <t>confidence interval (um/day)</t>
  </si>
  <si>
    <t>error margin integrates the confidence interval of the daily secretion rate, as well as the one of the measurements of all the intervals used for the analysis</t>
  </si>
  <si>
    <t>D-DSR (um/day)</t>
  </si>
  <si>
    <t>Andresen lines (um/LP)</t>
  </si>
  <si>
    <t>RFT before eruption</t>
  </si>
  <si>
    <t>Eruption line</t>
  </si>
  <si>
    <t>RFT after eruption</t>
  </si>
  <si>
    <t>root formation time</t>
  </si>
  <si>
    <t>RFT before eruption -eruption line/2</t>
  </si>
  <si>
    <t>RFT after eruption + eruption line/2</t>
  </si>
  <si>
    <t>CR</t>
  </si>
  <si>
    <t>cusp reconstructed</t>
  </si>
  <si>
    <t>eruption line (days)</t>
  </si>
  <si>
    <t>death line (days)</t>
  </si>
  <si>
    <t>cusp reconstruction line (days)</t>
  </si>
  <si>
    <t>um</t>
  </si>
  <si>
    <t>Andresen lines secretion rate (per tooth integration)</t>
  </si>
  <si>
    <t>dentine daily secretion rate (per tooth integration)</t>
  </si>
  <si>
    <t>DSR</t>
  </si>
  <si>
    <t>Andres lines</t>
  </si>
  <si>
    <t>Andresen lines secretion rate observer 1</t>
  </si>
  <si>
    <t>Andresen lines secretion rate observer 2</t>
  </si>
  <si>
    <t>CI Andresen SR</t>
  </si>
  <si>
    <t>CI DSR</t>
  </si>
  <si>
    <t>cusp reconstructions</t>
  </si>
  <si>
    <t>CUSP RECONSTRUCTIONS</t>
  </si>
  <si>
    <t>total length</t>
  </si>
  <si>
    <t>rec length</t>
  </si>
  <si>
    <t>DB</t>
  </si>
  <si>
    <t>MB</t>
  </si>
  <si>
    <t>ML</t>
  </si>
  <si>
    <t>NA</t>
  </si>
  <si>
    <t>Non applicable</t>
  </si>
  <si>
    <t>DL</t>
  </si>
  <si>
    <t>mm</t>
  </si>
  <si>
    <t>stress nb</t>
  </si>
  <si>
    <t>time (days)</t>
  </si>
  <si>
    <t>time(days)</t>
  </si>
  <si>
    <t>calculation of the initiation time for each tooth/cusp bsed on reference stress observation, age of this stress and time between this reference stress and the initiation</t>
  </si>
  <si>
    <t>completion age</t>
  </si>
  <si>
    <t>cusp completion calculations</t>
  </si>
  <si>
    <t>cusp formation time</t>
  </si>
  <si>
    <t>db</t>
  </si>
  <si>
    <t xml:space="preserve">ml       </t>
  </si>
  <si>
    <t xml:space="preserve">dl       </t>
  </si>
  <si>
    <t>ULM1          mb</t>
  </si>
  <si>
    <t>URM1          mb</t>
  </si>
  <si>
    <t>LLM1          mb</t>
  </si>
  <si>
    <t>LRM1          mb</t>
  </si>
  <si>
    <t>ULM2          mb</t>
  </si>
  <si>
    <t>URM2          mb</t>
  </si>
  <si>
    <t>LLM2          mb</t>
  </si>
  <si>
    <t>LRM2          mb</t>
  </si>
  <si>
    <t>ULM3          mb</t>
  </si>
  <si>
    <t>URM3          mb</t>
  </si>
  <si>
    <t>LLM3          mb</t>
  </si>
  <si>
    <t>LRM3          mb</t>
  </si>
  <si>
    <t>ULP4          mb</t>
  </si>
  <si>
    <t>URP4          mb</t>
  </si>
  <si>
    <t>LLP4          mb</t>
  </si>
  <si>
    <t>LRP4          mb</t>
  </si>
  <si>
    <t>ULP3         mb</t>
  </si>
  <si>
    <t>URP3          mb</t>
  </si>
  <si>
    <t>LLP3          mb</t>
  </si>
  <si>
    <t>LRP3          mb</t>
  </si>
  <si>
    <t>roots completions calculations</t>
  </si>
  <si>
    <t>rec</t>
  </si>
  <si>
    <t>total</t>
  </si>
  <si>
    <t>orig</t>
  </si>
  <si>
    <t>diff</t>
  </si>
  <si>
    <t>max error</t>
  </si>
  <si>
    <t>max observation</t>
  </si>
  <si>
    <t>max error %</t>
  </si>
  <si>
    <t>%</t>
  </si>
  <si>
    <t>partially extrapolated from lower reoslution data</t>
  </si>
  <si>
    <t>ext</t>
  </si>
  <si>
    <t>Red</t>
  </si>
  <si>
    <t>Blue</t>
  </si>
  <si>
    <t>Purple</t>
  </si>
  <si>
    <t>Pink</t>
  </si>
  <si>
    <t>Green</t>
  </si>
  <si>
    <t>Orange</t>
  </si>
  <si>
    <t>Death</t>
  </si>
  <si>
    <t>European Synchrotron Radiation Facility (ESRF)</t>
  </si>
  <si>
    <t>samples / inventory numbers</t>
  </si>
  <si>
    <t>acquisition year</t>
  </si>
  <si>
    <t>Voxel Size (um)</t>
  </si>
  <si>
    <t>Filters / monochromator</t>
  </si>
  <si>
    <t>Double crystal Si 111 Bragg Bragg monochromator</t>
  </si>
  <si>
    <t>W/B4C multilayer monochromator 2.5nm dspacing + decoheror</t>
  </si>
  <si>
    <t>Al 2 mm; Cu 3mm</t>
  </si>
  <si>
    <t>Al 2mm, Cu 0.25mm W 0.25mm</t>
  </si>
  <si>
    <t>Propagation distance (mm)</t>
  </si>
  <si>
    <t>Sensor</t>
  </si>
  <si>
    <t>Scintillator</t>
  </si>
  <si>
    <t>LuAg:Ce 100 um</t>
  </si>
  <si>
    <t>Insertion device</t>
  </si>
  <si>
    <t>ID Gap (mm)</t>
  </si>
  <si>
    <t>13.21 / 13.18</t>
  </si>
  <si>
    <t>Projection number</t>
  </si>
  <si>
    <t>Scan geometry</t>
  </si>
  <si>
    <t>Exposure time</t>
  </si>
  <si>
    <t>1 s</t>
  </si>
  <si>
    <t>2 s</t>
  </si>
  <si>
    <t>0.1 s</t>
  </si>
  <si>
    <t>51 (monochromatic)</t>
  </si>
  <si>
    <t>effective energy (keV)</t>
  </si>
  <si>
    <t>65 (monochromatic)</t>
  </si>
  <si>
    <t>gadox 5 um</t>
  </si>
  <si>
    <t>LuAg:Ce 25 um</t>
  </si>
  <si>
    <t>0.15 s</t>
  </si>
  <si>
    <t>~88 (polychromatic)</t>
  </si>
  <si>
    <t>~64 (polychromatic)</t>
  </si>
  <si>
    <t>reconstruction mode</t>
  </si>
  <si>
    <t>Gadox 60 um</t>
  </si>
  <si>
    <t>ID19     2x U32</t>
  </si>
  <si>
    <t>ID19    W150</t>
  </si>
  <si>
    <t>ID17    W150</t>
  </si>
  <si>
    <t>360 degrees in half-acquisition mode, step by step scan, vertical series  in double scan (3mm vertical displacement, 6.5 mm of field of view), sample mounted in semolina for fixation and to attenuate direct beam on the detector</t>
  </si>
  <si>
    <t>2011 (ec767)</t>
  </si>
  <si>
    <t>96 (monochromatic)</t>
  </si>
  <si>
    <t>detector optics</t>
  </si>
  <si>
    <t>Hasselblad 20um</t>
  </si>
  <si>
    <t>Frelon taper with Ce doped taper</t>
  </si>
  <si>
    <t>Optique Peter microscope</t>
  </si>
  <si>
    <t>360 degrees in half-acquisition mode in step by step scan. Sample mounted with bees wax</t>
  </si>
  <si>
    <t>360 degrees in half-acquisition mode in continuous scan. Sample mounted with bees wax, local tomography in tnagential orientation</t>
  </si>
  <si>
    <t>360 degrees in half-acquisition mode in continuous rotation scan. Sample mounted with bees wax</t>
  </si>
  <si>
    <t>Double crystal Si 111 curved Laue Laue monochromator, vitreous carbon 2.56mm   Al 4.2mm   Cu 2mm</t>
  </si>
  <si>
    <t>FReLon 2K14 in frame transfer mode (no shutter)</t>
  </si>
  <si>
    <t>complete mandible D2735</t>
  </si>
  <si>
    <t>URI1/D2736
LRI2/D2854
ULI2/D2677
ULM1/D2710</t>
  </si>
  <si>
    <t>LRC/D2678
URC/D2732
LUM2/D2700
LRM3/D5099</t>
  </si>
  <si>
    <t>URC/D2732
URP4/D2719
LRM3/D5099
ULM3/D2700</t>
  </si>
  <si>
    <t>URI1/D2736
LLC/D2723
URC/D2732
URP4/D2719
ULM1/D2710
ULM2/D2720
ULM3/D2700
URM3/D2711</t>
  </si>
  <si>
    <t>Rodenstock (x2.77)</t>
  </si>
  <si>
    <t>FReLon 2K14 in full frame more with fast shutter</t>
  </si>
  <si>
    <t>FReLon 2K14 in frame transfer more without fast shutter</t>
  </si>
  <si>
    <t>FBP in edge detection, vertical concatenation, ring artefacts correction, 16 bits conversion, 3D crop</t>
  </si>
  <si>
    <t>FBP in edge detection, ring artefacts and multilayer artefacts correction, 16 bits conversion, 3D crop</t>
  </si>
  <si>
    <t>0.2 s</t>
  </si>
  <si>
    <t>FReLon 2K14 in full transfer mode with fast shutter</t>
  </si>
  <si>
    <t>2009 (ec22)</t>
  </si>
  <si>
    <t>2011 (inhouse beamtime)</t>
  </si>
  <si>
    <t>2012 (inhouse beamtime)</t>
  </si>
  <si>
    <t>360 degrees in half-acquisition mode in step-by-step rotation scan. Sample mounted with bees wax</t>
  </si>
  <si>
    <t>FBP with single distance phase retrieval using Paganin algorithm, vertical concatenation, ring artefacts correction, 16 bits conversion, 3D crop</t>
  </si>
  <si>
    <t>FBP with single distance phase retrieval using Paganin algorithm. Vertical concatenation, ring artefacts correction, 16 bits conversion, 3D crop, segmentation of the semolina and plastic bags</t>
  </si>
  <si>
    <t>LuAG:Ce 1000 um</t>
  </si>
  <si>
    <t>URP4/D2719
ULM1/D2710
ULM2/D2720
ULM3/D2700</t>
  </si>
  <si>
    <t>DOI</t>
  </si>
  <si>
    <t>ESRF link</t>
  </si>
  <si>
    <t>specimen</t>
  </si>
  <si>
    <t>https://doi.org/10.15151/ESRF-DC-1897099374</t>
  </si>
  <si>
    <t>https://paleo.esrf.fr/datasets/1900295870</t>
  </si>
  <si>
    <t>D2735</t>
  </si>
  <si>
    <t>https://doi.org/10.15151/ESRF-DC-1897099382</t>
  </si>
  <si>
    <t>https://paleo.esrf.fr/datasets/1900301360</t>
  </si>
  <si>
    <t>D2710-ULM1</t>
  </si>
  <si>
    <t>https://doi.org/10.15151/ESRF-DC-1897099390</t>
  </si>
  <si>
    <t>https://paleo.esrf.fr/datasets/1900349982</t>
  </si>
  <si>
    <t>D2711-URM3</t>
  </si>
  <si>
    <t>https://doi.org/10.15151/ESRF-DC-1897099398</t>
  </si>
  <si>
    <t>https://paleo.esrf.fr/datasets/1900351006</t>
  </si>
  <si>
    <t>D2677-ULI2</t>
  </si>
  <si>
    <t>https://doi.org/10.15151/ESRF-DC-1900351106</t>
  </si>
  <si>
    <t>https://paleo.esrf.fr/datasets/1900351393</t>
  </si>
  <si>
    <t>D2736-URI1</t>
  </si>
  <si>
    <t>https://doi.org/10.15151/ESRF-DC-1900351114</t>
  </si>
  <si>
    <t>https://paleo.esrf.fr/datasets/1900351634</t>
  </si>
  <si>
    <t>https://doi.org/10.15151/ESRF-DC-1900351122</t>
  </si>
  <si>
    <t>https://paleo.esrf.fr/datasets/1900352175</t>
  </si>
  <si>
    <t>D2700-ULM3</t>
  </si>
  <si>
    <t>https://doi.org/10.15151/ESRF-DC-1900351130</t>
  </si>
  <si>
    <t>https://paleo.esrf.fr/datasets/1900352562</t>
  </si>
  <si>
    <t>D2719-URP4</t>
  </si>
  <si>
    <t>-https://doi.org/10.15151/ESRF-DC-1900353418</t>
  </si>
  <si>
    <t>https://paleo.esrf.fr/datasets/1900352627</t>
  </si>
  <si>
    <t>D2720-ULM2</t>
  </si>
  <si>
    <t>https://doi.org/10.15151/ESRF-DC-1900351138</t>
  </si>
  <si>
    <t>https://paleo.esrf.fr/datasets/1900352628</t>
  </si>
  <si>
    <t>D5099-LRM3</t>
  </si>
  <si>
    <t>https://doi.org/10.15151/ESRF-DC-1900351146</t>
  </si>
  <si>
    <t>https://paleo.esrf.fr/datasets/1900352692</t>
  </si>
  <si>
    <t>D2732-URC</t>
  </si>
  <si>
    <t>https://doi.org/10.15151/ESRF-DC-1900353004</t>
  </si>
  <si>
    <t>https://paleo.esrf.fr/datasets/1900352755</t>
  </si>
  <si>
    <t>https://doi.org/10.15151/ESRF-DC-1900353012</t>
  </si>
  <si>
    <t>https://paleo.esrf.fr/datasets/1900352845</t>
  </si>
  <si>
    <t>D2678-LRC</t>
  </si>
  <si>
    <t>https://doi.org/10.15151/ESRF-DC-1900353028</t>
  </si>
  <si>
    <t>https://paleo.esrf.fr/datasets/1900352960</t>
  </si>
  <si>
    <t>https://doi.org/10.15151/ESRF-DC-1900353036</t>
  </si>
  <si>
    <t>https://paleo.esrf.fr/datasets/1900352968</t>
  </si>
  <si>
    <t>https://doi.org/10.15151/ESRF-DC-1900353044</t>
  </si>
  <si>
    <t>https://paleo.esrf.fr/datasets/1900353143</t>
  </si>
  <si>
    <t>D2723-LLC</t>
  </si>
  <si>
    <t>https://doi.org/10.15151/ESRF-DC-1900353402</t>
  </si>
  <si>
    <t>https://paleo.esrf.fr/datasets/1900353216</t>
  </si>
  <si>
    <t>https://doi.org/10.15151/ESRF-DC-1900353410</t>
  </si>
  <si>
    <t>https://paleo.esrf.fr/datasets/1900353287</t>
  </si>
  <si>
    <t>D2854-LRI2</t>
  </si>
  <si>
    <t>https://doi.org/10.15151/ESRF-DC-1900353426</t>
  </si>
  <si>
    <t>https://paleo.esrf.fr/datasets/1900358391</t>
  </si>
  <si>
    <t>ESRF paleontology database accession codes</t>
  </si>
  <si>
    <t>resolution (microns)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</si>
</sst>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
  </numFmts>
  <fonts count="12" x14ac:knownFonts="1">
    <font>
      <sz val="11"/>
      <color theme="1"/>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i/>
      <sz val="11"/>
      <color theme="1"/>
      <name val="Calibri"/>
      <family val="2"/>
      <scheme val="minor"/>
    </font>
    <font>
      <b/>
      <sz val="14"/>
      <color theme="1"/>
      <name val="Calibri"/>
      <family val="2"/>
      <scheme val="minor"/>
    </font>
    <font>
      <sz val="12"/>
      <color theme="1"/>
      <name val="Calibri"/>
      <family val="2"/>
      <scheme val="minor"/>
    </font>
    <font>
      <b/>
      <sz val="16"/>
      <color theme="1"/>
      <name val="Calibri"/>
      <family val="2"/>
      <scheme val="minor"/>
    </font>
    <font>
      <b/>
      <sz val="11"/>
      <color rgb="FFFF0000"/>
      <name val="Calibri"/>
      <family val="2"/>
      <scheme val="minor"/>
    </font>
    <font>
      <sz val="11"/>
      <color theme="1"/>
      <name val="Times New Roman"/>
      <family val="1"/>
    </font>
    <font>
      <u/>
      <sz val="11"/>
      <color theme="10"/>
      <name val="Calibri"/>
      <family val="2"/>
      <scheme val="minor"/>
    </font>
    <font>
      <i/>
      <sz val="12"/>
      <color theme="1"/>
      <name val="Calibri"/>
      <family val="2"/>
      <scheme val="minor"/>
    </font>
  </fonts>
  <fills count="15">
    <fill>
      <patternFill patternType="none"/>
    </fill>
    <fill>
      <patternFill patternType="gray125"/>
    </fill>
    <fill>
      <patternFill patternType="solid">
        <fgColor theme="1"/>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rgb="FFFFC000"/>
        <bgColor indexed="64"/>
      </patternFill>
    </fill>
    <fill>
      <patternFill patternType="solid">
        <fgColor rgb="FFBCBCBC"/>
        <bgColor indexed="64"/>
      </patternFill>
    </fill>
    <fill>
      <patternFill patternType="solid">
        <fgColor theme="4" tint="0.59999389629810485"/>
        <bgColor indexed="64"/>
      </patternFill>
    </fill>
    <fill>
      <patternFill patternType="solid">
        <fgColor theme="0"/>
        <bgColor indexed="64"/>
      </patternFill>
    </fill>
    <fill>
      <patternFill patternType="solid">
        <fgColor theme="9" tint="0.79998168889431442"/>
        <bgColor indexed="64"/>
      </patternFill>
    </fill>
  </fills>
  <borders count="74">
    <border>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diagonal/>
    </border>
  </borders>
  <cellStyleXfs count="2">
    <xf numFmtId="0" fontId="0" fillId="0" borderId="0"/>
    <xf numFmtId="0" fontId="10" fillId="0" borderId="0" applyNumberFormat="0" applyFill="0" applyBorder="0" applyAlignment="0" applyProtection="0"/>
  </cellStyleXfs>
  <cellXfs count="587">
    <xf numFmtId="0" fontId="0" fillId="0" borderId="0" xfId="0"/>
    <xf numFmtId="0" fontId="0" fillId="0" borderId="0" xfId="0" applyAlignment="1">
      <alignment horizontal="center"/>
    </xf>
    <xf numFmtId="0" fontId="0" fillId="0" borderId="0" xfId="0" applyFill="1" applyBorder="1" applyAlignment="1">
      <alignment horizontal="center"/>
    </xf>
    <xf numFmtId="0" fontId="0" fillId="0" borderId="0" xfId="0" applyFont="1" applyAlignment="1">
      <alignment horizontal="center"/>
    </xf>
    <xf numFmtId="0" fontId="0" fillId="0" borderId="0" xfId="0" applyBorder="1" applyAlignment="1">
      <alignment horizontal="center"/>
    </xf>
    <xf numFmtId="0" fontId="0" fillId="0" borderId="0" xfId="0" applyAlignment="1">
      <alignment horizontal="center"/>
    </xf>
    <xf numFmtId="1" fontId="0" fillId="0" borderId="0" xfId="0" applyNumberFormat="1" applyAlignment="1">
      <alignment horizontal="center"/>
    </xf>
    <xf numFmtId="0" fontId="3" fillId="0" borderId="0" xfId="0" applyFont="1" applyAlignment="1">
      <alignment vertical="center" textRotation="90" wrapText="1"/>
    </xf>
    <xf numFmtId="0" fontId="0" fillId="0" borderId="0" xfId="0" applyAlignment="1">
      <alignment horizontal="center"/>
    </xf>
    <xf numFmtId="0" fontId="0" fillId="0" borderId="0" xfId="0" applyBorder="1" applyAlignment="1">
      <alignment horizontal="left"/>
    </xf>
    <xf numFmtId="0" fontId="0" fillId="0" borderId="0" xfId="0" quotePrefix="1" applyFill="1" applyBorder="1" applyAlignment="1">
      <alignment horizontal="center"/>
    </xf>
    <xf numFmtId="0" fontId="0" fillId="0" borderId="0" xfId="0" applyFill="1" applyBorder="1" applyAlignment="1">
      <alignment horizontal="center" vertical="center"/>
    </xf>
    <xf numFmtId="0" fontId="0" fillId="0" borderId="11" xfId="0" applyFill="1" applyBorder="1" applyAlignment="1">
      <alignment horizontal="center"/>
    </xf>
    <xf numFmtId="0" fontId="0" fillId="0" borderId="14" xfId="0" applyFill="1" applyBorder="1" applyAlignment="1">
      <alignment horizontal="center"/>
    </xf>
    <xf numFmtId="0" fontId="0" fillId="4" borderId="3" xfId="0" applyFill="1" applyBorder="1" applyAlignment="1">
      <alignment horizontal="center"/>
    </xf>
    <xf numFmtId="164" fontId="1" fillId="0" borderId="0" xfId="0" applyNumberFormat="1" applyFont="1" applyBorder="1" applyAlignment="1">
      <alignment horizontal="center"/>
    </xf>
    <xf numFmtId="0" fontId="0" fillId="0" borderId="0" xfId="0" applyBorder="1" applyAlignment="1"/>
    <xf numFmtId="0" fontId="0" fillId="0" borderId="0" xfId="0" applyBorder="1" applyAlignment="1">
      <alignment horizontal="right"/>
    </xf>
    <xf numFmtId="2" fontId="5" fillId="0" borderId="0" xfId="0" applyNumberFormat="1" applyFont="1" applyBorder="1" applyAlignment="1">
      <alignment horizontal="center"/>
    </xf>
    <xf numFmtId="0" fontId="0" fillId="0" borderId="0" xfId="0" applyFill="1" applyBorder="1" applyAlignment="1"/>
    <xf numFmtId="164" fontId="0" fillId="0" borderId="0" xfId="0" applyNumberFormat="1" applyFont="1" applyBorder="1" applyAlignment="1">
      <alignment horizontal="center"/>
    </xf>
    <xf numFmtId="0" fontId="1" fillId="0" borderId="0" xfId="0" applyFont="1" applyFill="1" applyBorder="1" applyAlignment="1">
      <alignment horizontal="center" vertical="center" textRotation="90" wrapText="1"/>
    </xf>
    <xf numFmtId="1" fontId="0" fillId="0" borderId="8" xfId="0" applyNumberFormat="1" applyFill="1" applyBorder="1" applyAlignment="1">
      <alignment horizontal="center"/>
    </xf>
    <xf numFmtId="0" fontId="0" fillId="0" borderId="0" xfId="0" applyFill="1" applyBorder="1"/>
    <xf numFmtId="1" fontId="0" fillId="0" borderId="15" xfId="0" applyNumberFormat="1" applyFill="1" applyBorder="1" applyAlignment="1">
      <alignment horizontal="center"/>
    </xf>
    <xf numFmtId="1" fontId="0" fillId="0" borderId="9" xfId="0" applyNumberFormat="1" applyFill="1" applyBorder="1" applyAlignment="1">
      <alignment horizontal="center"/>
    </xf>
    <xf numFmtId="1" fontId="0" fillId="0" borderId="16" xfId="0" applyNumberFormat="1" applyFill="1" applyBorder="1" applyAlignment="1">
      <alignment horizontal="center"/>
    </xf>
    <xf numFmtId="1" fontId="0" fillId="0" borderId="13" xfId="0" applyNumberFormat="1" applyFill="1" applyBorder="1" applyAlignment="1">
      <alignment horizontal="center"/>
    </xf>
    <xf numFmtId="1" fontId="0" fillId="0" borderId="14" xfId="0" applyNumberFormat="1" applyFill="1" applyBorder="1" applyAlignment="1">
      <alignment horizontal="center"/>
    </xf>
    <xf numFmtId="1" fontId="7" fillId="5" borderId="0" xfId="0" applyNumberFormat="1" applyFont="1" applyFill="1" applyBorder="1" applyAlignment="1">
      <alignment horizontal="center" vertical="center"/>
    </xf>
    <xf numFmtId="1" fontId="7" fillId="5" borderId="0" xfId="0" applyNumberFormat="1" applyFont="1" applyFill="1" applyBorder="1" applyAlignment="1">
      <alignment vertical="center"/>
    </xf>
    <xf numFmtId="1" fontId="7" fillId="5" borderId="10" xfId="0" applyNumberFormat="1" applyFont="1" applyFill="1" applyBorder="1" applyAlignment="1">
      <alignment horizontal="center" vertical="center"/>
    </xf>
    <xf numFmtId="1" fontId="7" fillId="5" borderId="44" xfId="0" applyNumberFormat="1" applyFont="1" applyFill="1" applyBorder="1" applyAlignment="1">
      <alignment vertical="center"/>
    </xf>
    <xf numFmtId="1" fontId="0" fillId="0" borderId="3" xfId="0" applyNumberFormat="1" applyFont="1" applyBorder="1" applyAlignment="1">
      <alignment horizontal="center"/>
    </xf>
    <xf numFmtId="1" fontId="0" fillId="0" borderId="3" xfId="0" applyNumberFormat="1" applyFont="1" applyFill="1" applyBorder="1" applyAlignment="1">
      <alignment horizontal="center"/>
    </xf>
    <xf numFmtId="1" fontId="0" fillId="0" borderId="13" xfId="0" applyNumberFormat="1" applyFont="1" applyBorder="1" applyAlignment="1">
      <alignment horizontal="center"/>
    </xf>
    <xf numFmtId="1" fontId="0" fillId="0" borderId="0" xfId="0" applyNumberFormat="1" applyFill="1" applyBorder="1" applyAlignment="1">
      <alignment horizontal="center"/>
    </xf>
    <xf numFmtId="1" fontId="0" fillId="0" borderId="3" xfId="0" applyNumberFormat="1" applyFill="1" applyBorder="1" applyAlignment="1">
      <alignment horizontal="center"/>
    </xf>
    <xf numFmtId="1" fontId="0" fillId="0" borderId="11" xfId="0" applyNumberFormat="1" applyFill="1" applyBorder="1" applyAlignment="1">
      <alignment horizontal="center"/>
    </xf>
    <xf numFmtId="1" fontId="0" fillId="0" borderId="19" xfId="0" applyNumberFormat="1" applyFill="1" applyBorder="1" applyAlignment="1">
      <alignment horizontal="center"/>
    </xf>
    <xf numFmtId="1" fontId="7" fillId="5" borderId="10" xfId="0" applyNumberFormat="1" applyFont="1" applyFill="1" applyBorder="1" applyAlignment="1">
      <alignment horizontal="center" vertical="center"/>
    </xf>
    <xf numFmtId="1" fontId="7" fillId="5" borderId="0" xfId="0" applyNumberFormat="1" applyFont="1" applyFill="1" applyBorder="1" applyAlignment="1">
      <alignment horizontal="center" vertical="center"/>
    </xf>
    <xf numFmtId="0" fontId="0" fillId="4" borderId="19" xfId="0" applyFill="1" applyBorder="1" applyAlignment="1">
      <alignment horizontal="center"/>
    </xf>
    <xf numFmtId="0" fontId="0" fillId="9" borderId="0" xfId="0" applyFill="1" applyBorder="1" applyAlignment="1">
      <alignment horizontal="center"/>
    </xf>
    <xf numFmtId="0" fontId="0" fillId="0" borderId="0" xfId="0" applyFill="1" applyBorder="1" applyAlignment="1">
      <alignment horizontal="center"/>
    </xf>
    <xf numFmtId="0" fontId="0" fillId="0" borderId="0" xfId="0" applyAlignment="1">
      <alignment horizontal="center"/>
    </xf>
    <xf numFmtId="0" fontId="0" fillId="0" borderId="0" xfId="0" applyFill="1" applyBorder="1" applyAlignment="1">
      <alignment horizontal="center"/>
    </xf>
    <xf numFmtId="0" fontId="1" fillId="0" borderId="31" xfId="0" applyFont="1" applyFill="1" applyBorder="1" applyAlignment="1">
      <alignment horizontal="center"/>
    </xf>
    <xf numFmtId="0" fontId="0" fillId="0" borderId="19" xfId="0" applyFill="1" applyBorder="1" applyAlignment="1">
      <alignment horizontal="center"/>
    </xf>
    <xf numFmtId="0" fontId="0" fillId="0" borderId="9" xfId="0" applyFill="1" applyBorder="1" applyAlignment="1">
      <alignment horizontal="center"/>
    </xf>
    <xf numFmtId="0" fontId="0" fillId="0" borderId="28" xfId="0" applyFill="1" applyBorder="1" applyAlignment="1">
      <alignment horizontal="center"/>
    </xf>
    <xf numFmtId="2" fontId="0" fillId="0" borderId="0" xfId="0" applyNumberFormat="1" applyBorder="1" applyAlignment="1">
      <alignment horizontal="center"/>
    </xf>
    <xf numFmtId="0" fontId="0" fillId="0" borderId="0" xfId="0" applyFill="1" applyBorder="1" applyAlignment="1">
      <alignment horizontal="center" vertical="center" wrapText="1"/>
    </xf>
    <xf numFmtId="165" fontId="0" fillId="0" borderId="3" xfId="0" applyNumberFormat="1" applyBorder="1" applyAlignment="1">
      <alignment horizontal="center"/>
    </xf>
    <xf numFmtId="2" fontId="0" fillId="0" borderId="11" xfId="0" applyNumberFormat="1" applyBorder="1" applyAlignment="1">
      <alignment horizontal="center"/>
    </xf>
    <xf numFmtId="165" fontId="0" fillId="0" borderId="5" xfId="0" applyNumberFormat="1" applyBorder="1" applyAlignment="1">
      <alignment horizontal="center"/>
    </xf>
    <xf numFmtId="2" fontId="0" fillId="0" borderId="29" xfId="0" applyNumberFormat="1" applyBorder="1" applyAlignment="1">
      <alignment horizontal="center"/>
    </xf>
    <xf numFmtId="0" fontId="0" fillId="0" borderId="31" xfId="0" applyFill="1" applyBorder="1" applyAlignment="1">
      <alignment horizontal="center" vertical="center" wrapText="1"/>
    </xf>
    <xf numFmtId="0" fontId="0" fillId="0" borderId="32" xfId="0" applyFill="1" applyBorder="1" applyAlignment="1">
      <alignment horizontal="center" vertical="center" wrapText="1"/>
    </xf>
    <xf numFmtId="0" fontId="0" fillId="0" borderId="33" xfId="0" applyFill="1" applyBorder="1" applyAlignment="1">
      <alignment horizontal="center" vertical="center" wrapText="1"/>
    </xf>
    <xf numFmtId="0" fontId="0" fillId="0" borderId="52" xfId="0" applyFill="1" applyBorder="1" applyAlignment="1">
      <alignment horizontal="center"/>
    </xf>
    <xf numFmtId="165" fontId="0" fillId="0" borderId="53" xfId="0" applyNumberFormat="1" applyBorder="1" applyAlignment="1">
      <alignment horizontal="center"/>
    </xf>
    <xf numFmtId="2" fontId="0" fillId="0" borderId="54" xfId="0" applyNumberFormat="1" applyBorder="1" applyAlignment="1">
      <alignment horizontal="center"/>
    </xf>
    <xf numFmtId="165" fontId="1" fillId="0" borderId="32" xfId="0" applyNumberFormat="1" applyFont="1" applyFill="1" applyBorder="1" applyAlignment="1">
      <alignment horizontal="center"/>
    </xf>
    <xf numFmtId="2" fontId="1" fillId="0" borderId="33" xfId="0" applyNumberFormat="1" applyFont="1" applyFill="1" applyBorder="1" applyAlignment="1">
      <alignment horizontal="center"/>
    </xf>
    <xf numFmtId="0" fontId="0" fillId="0" borderId="55" xfId="0" applyBorder="1" applyAlignment="1">
      <alignment horizontal="center" vertical="center" wrapText="1"/>
    </xf>
    <xf numFmtId="0" fontId="0" fillId="0" borderId="56" xfId="0" applyBorder="1" applyAlignment="1">
      <alignment horizontal="center"/>
    </xf>
    <xf numFmtId="0" fontId="0" fillId="0" borderId="50" xfId="0" applyBorder="1" applyAlignment="1">
      <alignment horizontal="center"/>
    </xf>
    <xf numFmtId="0" fontId="0" fillId="0" borderId="57" xfId="0" applyBorder="1" applyAlignment="1">
      <alignment horizontal="center"/>
    </xf>
    <xf numFmtId="0" fontId="1" fillId="0" borderId="55" xfId="0" applyFont="1" applyFill="1" applyBorder="1" applyAlignment="1">
      <alignment horizontal="center"/>
    </xf>
    <xf numFmtId="0" fontId="0" fillId="0" borderId="31" xfId="0" applyBorder="1" applyAlignment="1">
      <alignment horizontal="center" vertical="center" wrapText="1"/>
    </xf>
    <xf numFmtId="1" fontId="0" fillId="0" borderId="28" xfId="0" applyNumberFormat="1" applyBorder="1" applyAlignment="1">
      <alignment horizontal="center"/>
    </xf>
    <xf numFmtId="1" fontId="0" fillId="0" borderId="19" xfId="0" applyNumberFormat="1" applyBorder="1" applyAlignment="1">
      <alignment horizontal="center"/>
    </xf>
    <xf numFmtId="1" fontId="0" fillId="0" borderId="52" xfId="0" applyNumberFormat="1" applyBorder="1" applyAlignment="1">
      <alignment horizontal="center"/>
    </xf>
    <xf numFmtId="1" fontId="1" fillId="0" borderId="31" xfId="0" applyNumberFormat="1" applyFont="1" applyFill="1" applyBorder="1" applyAlignment="1">
      <alignment horizontal="center"/>
    </xf>
    <xf numFmtId="2" fontId="7" fillId="0" borderId="0" xfId="0" applyNumberFormat="1" applyFont="1" applyFill="1" applyBorder="1" applyAlignment="1">
      <alignment horizontal="center" vertical="center"/>
    </xf>
    <xf numFmtId="1" fontId="7" fillId="0" borderId="0" xfId="0" applyNumberFormat="1" applyFont="1" applyFill="1" applyBorder="1" applyAlignment="1">
      <alignment horizontal="center" vertical="center"/>
    </xf>
    <xf numFmtId="0" fontId="0" fillId="0" borderId="0" xfId="0" applyFont="1" applyAlignment="1">
      <alignment horizontal="center" vertical="center" wrapText="1"/>
    </xf>
    <xf numFmtId="0" fontId="0" fillId="0" borderId="32"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right"/>
    </xf>
    <xf numFmtId="0" fontId="0" fillId="0" borderId="20" xfId="0" applyFill="1" applyBorder="1" applyAlignment="1">
      <alignment horizontal="center" vertical="center" wrapText="1"/>
    </xf>
    <xf numFmtId="1" fontId="0" fillId="0" borderId="22" xfId="0" applyNumberFormat="1" applyFill="1" applyBorder="1" applyAlignment="1">
      <alignment horizontal="center"/>
    </xf>
    <xf numFmtId="1" fontId="0" fillId="0" borderId="1" xfId="0" applyNumberFormat="1" applyFill="1" applyBorder="1" applyAlignment="1">
      <alignment horizontal="center"/>
    </xf>
    <xf numFmtId="1" fontId="0" fillId="0" borderId="23" xfId="0" applyNumberFormat="1" applyFill="1" applyBorder="1" applyAlignment="1">
      <alignment horizontal="center"/>
    </xf>
    <xf numFmtId="0" fontId="0" fillId="0" borderId="21" xfId="0" applyFill="1" applyBorder="1" applyAlignment="1">
      <alignment horizontal="center"/>
    </xf>
    <xf numFmtId="0" fontId="0" fillId="0" borderId="9" xfId="0" quotePrefix="1" applyFill="1" applyBorder="1" applyAlignment="1">
      <alignment horizontal="center"/>
    </xf>
    <xf numFmtId="0" fontId="0" fillId="0" borderId="11" xfId="0" quotePrefix="1" applyFill="1" applyBorder="1" applyAlignment="1">
      <alignment horizontal="center"/>
    </xf>
    <xf numFmtId="0" fontId="0" fillId="0" borderId="14" xfId="0" quotePrefix="1" applyFill="1" applyBorder="1" applyAlignment="1">
      <alignment horizontal="center"/>
    </xf>
    <xf numFmtId="1" fontId="0" fillId="0" borderId="11" xfId="0" applyNumberFormat="1" applyBorder="1" applyAlignment="1">
      <alignment horizontal="center"/>
    </xf>
    <xf numFmtId="1" fontId="0" fillId="0" borderId="14" xfId="0" applyNumberFormat="1" applyBorder="1" applyAlignment="1">
      <alignment horizontal="center"/>
    </xf>
    <xf numFmtId="0" fontId="0" fillId="0" borderId="33" xfId="0" applyBorder="1" applyAlignment="1">
      <alignment horizontal="center" vertical="center" wrapText="1"/>
    </xf>
    <xf numFmtId="0" fontId="0" fillId="0" borderId="0" xfId="0" applyFill="1" applyBorder="1" applyAlignment="1">
      <alignment horizontal="center"/>
    </xf>
    <xf numFmtId="0" fontId="0" fillId="0" borderId="0" xfId="0" applyBorder="1" applyAlignment="1">
      <alignment horizontal="center"/>
    </xf>
    <xf numFmtId="0" fontId="0" fillId="0" borderId="0" xfId="0" applyBorder="1" applyAlignment="1">
      <alignment horizontal="center"/>
    </xf>
    <xf numFmtId="0" fontId="0" fillId="0" borderId="0" xfId="0" applyFill="1" applyBorder="1" applyAlignment="1">
      <alignment horizontal="center"/>
    </xf>
    <xf numFmtId="0" fontId="0" fillId="0" borderId="15" xfId="0" applyFill="1" applyBorder="1" applyAlignment="1">
      <alignment horizontal="center"/>
    </xf>
    <xf numFmtId="0" fontId="0" fillId="0" borderId="9" xfId="0" applyFill="1" applyBorder="1" applyAlignment="1">
      <alignment horizontal="center"/>
    </xf>
    <xf numFmtId="0" fontId="0" fillId="0" borderId="19" xfId="0" applyFill="1" applyBorder="1" applyAlignment="1">
      <alignment horizontal="center"/>
    </xf>
    <xf numFmtId="0" fontId="0" fillId="0" borderId="1" xfId="0" applyFill="1" applyBorder="1" applyAlignment="1">
      <alignment horizontal="center"/>
    </xf>
    <xf numFmtId="0" fontId="0" fillId="0" borderId="3" xfId="0" applyFill="1" applyBorder="1" applyAlignment="1">
      <alignment horizontal="center"/>
    </xf>
    <xf numFmtId="0" fontId="0" fillId="0" borderId="49" xfId="0" applyFill="1" applyBorder="1" applyAlignment="1">
      <alignment horizontal="center"/>
    </xf>
    <xf numFmtId="1" fontId="7" fillId="5" borderId="0" xfId="0" applyNumberFormat="1" applyFont="1" applyFill="1" applyBorder="1" applyAlignment="1">
      <alignment horizontal="center" vertical="center"/>
    </xf>
    <xf numFmtId="1" fontId="7" fillId="5" borderId="44" xfId="0" applyNumberFormat="1" applyFont="1" applyFill="1" applyBorder="1" applyAlignment="1">
      <alignment horizontal="center" vertical="center"/>
    </xf>
    <xf numFmtId="1" fontId="7" fillId="5" borderId="10" xfId="0" applyNumberFormat="1" applyFont="1" applyFill="1" applyBorder="1" applyAlignment="1">
      <alignment horizontal="center" vertical="center"/>
    </xf>
    <xf numFmtId="2" fontId="1" fillId="0" borderId="0" xfId="0" applyNumberFormat="1" applyFont="1" applyBorder="1" applyAlignment="1">
      <alignment horizontal="center"/>
    </xf>
    <xf numFmtId="0" fontId="0" fillId="0" borderId="0" xfId="0" applyFill="1" applyBorder="1" applyAlignment="1">
      <alignment horizontal="right"/>
    </xf>
    <xf numFmtId="1" fontId="7" fillId="5" borderId="10" xfId="0" applyNumberFormat="1" applyFont="1" applyFill="1" applyBorder="1" applyAlignment="1">
      <alignment horizontal="center" vertical="center"/>
    </xf>
    <xf numFmtId="1" fontId="7" fillId="5" borderId="0" xfId="0" applyNumberFormat="1" applyFont="1" applyFill="1" applyBorder="1" applyAlignment="1">
      <alignment horizontal="center" vertical="center"/>
    </xf>
    <xf numFmtId="1" fontId="7" fillId="5" borderId="44" xfId="0" applyNumberFormat="1" applyFont="1" applyFill="1" applyBorder="1" applyAlignment="1">
      <alignment horizontal="center" vertical="center"/>
    </xf>
    <xf numFmtId="0" fontId="0" fillId="0" borderId="11" xfId="0" applyBorder="1" applyAlignment="1">
      <alignment horizontal="center"/>
    </xf>
    <xf numFmtId="0" fontId="0" fillId="0" borderId="50" xfId="0" applyFill="1" applyBorder="1" applyAlignment="1">
      <alignment horizontal="center"/>
    </xf>
    <xf numFmtId="0" fontId="0" fillId="0" borderId="25" xfId="0" applyFill="1" applyBorder="1" applyAlignment="1">
      <alignment horizontal="center"/>
    </xf>
    <xf numFmtId="0" fontId="0" fillId="4" borderId="25" xfId="0" applyFill="1" applyBorder="1" applyAlignment="1">
      <alignment horizontal="center"/>
    </xf>
    <xf numFmtId="0" fontId="0" fillId="0" borderId="1" xfId="0" applyBorder="1" applyAlignment="1">
      <alignment horizontal="center"/>
    </xf>
    <xf numFmtId="0" fontId="1" fillId="0" borderId="48" xfId="0" applyFont="1" applyFill="1" applyBorder="1" applyAlignment="1">
      <alignment horizontal="center" vertical="center"/>
    </xf>
    <xf numFmtId="0" fontId="1" fillId="0" borderId="0" xfId="0" applyFont="1" applyFill="1"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1" fillId="0" borderId="66" xfId="0" applyFont="1" applyFill="1" applyBorder="1" applyAlignment="1">
      <alignment horizontal="center" vertical="center"/>
    </xf>
    <xf numFmtId="0" fontId="1" fillId="0" borderId="67" xfId="0" applyFont="1" applyFill="1" applyBorder="1" applyAlignment="1">
      <alignment horizontal="center" vertical="center"/>
    </xf>
    <xf numFmtId="0" fontId="0" fillId="0" borderId="62" xfId="0" applyFill="1" applyBorder="1" applyAlignment="1">
      <alignment horizontal="center" vertical="center"/>
    </xf>
    <xf numFmtId="0" fontId="4" fillId="9" borderId="15" xfId="0" applyFont="1" applyFill="1" applyBorder="1" applyAlignment="1">
      <alignment horizontal="center" vertical="center"/>
    </xf>
    <xf numFmtId="0" fontId="4" fillId="9" borderId="8" xfId="0" applyFont="1" applyFill="1" applyBorder="1" applyAlignment="1">
      <alignment horizontal="center" vertical="center"/>
    </xf>
    <xf numFmtId="0" fontId="4" fillId="9" borderId="9" xfId="0" applyFont="1" applyFill="1" applyBorder="1" applyAlignment="1">
      <alignment horizontal="center" vertical="center"/>
    </xf>
    <xf numFmtId="0" fontId="0" fillId="6" borderId="3" xfId="0" applyFill="1" applyBorder="1" applyAlignment="1">
      <alignment horizontal="center" vertical="center"/>
    </xf>
    <xf numFmtId="0" fontId="0" fillId="0" borderId="0" xfId="0" applyBorder="1" applyAlignment="1">
      <alignment horizontal="left" vertical="center"/>
    </xf>
    <xf numFmtId="0" fontId="0" fillId="9" borderId="19" xfId="0" applyFill="1" applyBorder="1" applyAlignment="1">
      <alignment horizontal="center" vertical="center"/>
    </xf>
    <xf numFmtId="0" fontId="0" fillId="9" borderId="3" xfId="0" applyFill="1" applyBorder="1" applyAlignment="1">
      <alignment horizontal="center" vertical="center"/>
    </xf>
    <xf numFmtId="0" fontId="0" fillId="9" borderId="11" xfId="0" applyFill="1" applyBorder="1" applyAlignment="1">
      <alignment horizontal="center" vertical="center"/>
    </xf>
    <xf numFmtId="0" fontId="0" fillId="3" borderId="3" xfId="0" applyFill="1" applyBorder="1" applyAlignment="1">
      <alignment horizontal="center" vertical="center"/>
    </xf>
    <xf numFmtId="0" fontId="0" fillId="0" borderId="24" xfId="0" applyFill="1" applyBorder="1" applyAlignment="1">
      <alignment horizontal="center" vertical="center"/>
    </xf>
    <xf numFmtId="0" fontId="0" fillId="4" borderId="3" xfId="0" applyFill="1" applyBorder="1" applyAlignment="1">
      <alignment horizontal="center" vertical="center"/>
    </xf>
    <xf numFmtId="0" fontId="0" fillId="0" borderId="25" xfId="0" applyFill="1" applyBorder="1" applyAlignment="1">
      <alignment horizontal="center" vertical="center"/>
    </xf>
    <xf numFmtId="0" fontId="0" fillId="0" borderId="11" xfId="0" applyBorder="1" applyAlignment="1">
      <alignment horizontal="center" vertical="center"/>
    </xf>
    <xf numFmtId="0" fontId="2" fillId="7" borderId="3" xfId="0" applyFont="1" applyFill="1" applyBorder="1" applyAlignment="1">
      <alignment horizontal="center" vertical="center"/>
    </xf>
    <xf numFmtId="0" fontId="0" fillId="9" borderId="1" xfId="0" applyFill="1" applyBorder="1" applyAlignment="1">
      <alignment horizontal="center" vertical="center"/>
    </xf>
    <xf numFmtId="0" fontId="0" fillId="5" borderId="53" xfId="0" applyFill="1" applyBorder="1" applyAlignment="1">
      <alignment horizontal="center" vertical="center"/>
    </xf>
    <xf numFmtId="0" fontId="0" fillId="12" borderId="3" xfId="0" applyFill="1" applyBorder="1" applyAlignment="1">
      <alignment horizontal="center" vertical="center"/>
    </xf>
    <xf numFmtId="0" fontId="0" fillId="9" borderId="16" xfId="0" applyFill="1" applyBorder="1" applyAlignment="1">
      <alignment horizontal="center" vertical="center"/>
    </xf>
    <xf numFmtId="0" fontId="0" fillId="9" borderId="13" xfId="0" applyFill="1" applyBorder="1" applyAlignment="1">
      <alignment horizontal="center" vertical="center"/>
    </xf>
    <xf numFmtId="0" fontId="0" fillId="9" borderId="14" xfId="0" applyFill="1" applyBorder="1" applyAlignment="1">
      <alignment horizontal="center" vertical="center"/>
    </xf>
    <xf numFmtId="0" fontId="4" fillId="9" borderId="28" xfId="0" applyFont="1" applyFill="1" applyBorder="1" applyAlignment="1">
      <alignment horizontal="center" vertical="center"/>
    </xf>
    <xf numFmtId="0" fontId="4" fillId="9" borderId="5" xfId="0" applyFont="1" applyFill="1" applyBorder="1" applyAlignment="1">
      <alignment horizontal="center" vertical="center"/>
    </xf>
    <xf numFmtId="0" fontId="4" fillId="9" borderId="29" xfId="0" applyFont="1" applyFill="1" applyBorder="1" applyAlignment="1">
      <alignment horizontal="center" vertical="center"/>
    </xf>
    <xf numFmtId="0" fontId="0" fillId="4" borderId="19" xfId="0" applyFill="1" applyBorder="1" applyAlignment="1">
      <alignment horizontal="center" vertical="center"/>
    </xf>
    <xf numFmtId="0" fontId="0" fillId="10" borderId="3" xfId="0" applyFill="1" applyBorder="1" applyAlignment="1">
      <alignment horizontal="center" vertical="center"/>
    </xf>
    <xf numFmtId="0" fontId="0" fillId="0" borderId="0" xfId="0" quotePrefix="1" applyFill="1" applyBorder="1" applyAlignment="1">
      <alignment horizontal="center" vertical="center"/>
    </xf>
    <xf numFmtId="0" fontId="1" fillId="0" borderId="42" xfId="0" applyFont="1" applyFill="1" applyBorder="1" applyAlignment="1">
      <alignment horizontal="center" vertical="center"/>
    </xf>
    <xf numFmtId="0" fontId="0" fillId="0" borderId="26" xfId="0" applyFill="1" applyBorder="1" applyAlignment="1">
      <alignment horizontal="center" vertical="center"/>
    </xf>
    <xf numFmtId="0" fontId="0" fillId="9" borderId="23" xfId="0" applyFill="1" applyBorder="1" applyAlignment="1">
      <alignment horizontal="center" vertical="center"/>
    </xf>
    <xf numFmtId="0" fontId="4" fillId="9" borderId="2" xfId="0" applyFont="1" applyFill="1" applyBorder="1" applyAlignment="1">
      <alignment horizontal="center" vertical="center"/>
    </xf>
    <xf numFmtId="0" fontId="0" fillId="9" borderId="5" xfId="0" applyFont="1" applyFill="1" applyBorder="1" applyAlignment="1">
      <alignment horizontal="center" vertical="center"/>
    </xf>
    <xf numFmtId="0" fontId="4" fillId="9" borderId="3" xfId="0" applyFont="1" applyFill="1" applyBorder="1" applyAlignment="1">
      <alignment horizontal="center" vertical="center"/>
    </xf>
    <xf numFmtId="0" fontId="0" fillId="9" borderId="3" xfId="0" applyFont="1" applyFill="1" applyBorder="1" applyAlignment="1">
      <alignment horizontal="center" vertical="center"/>
    </xf>
    <xf numFmtId="0" fontId="1" fillId="0" borderId="3" xfId="0" applyFont="1" applyFill="1" applyBorder="1" applyAlignment="1">
      <alignment horizontal="center" vertical="center"/>
    </xf>
    <xf numFmtId="0" fontId="4" fillId="9" borderId="24" xfId="0" applyFont="1" applyFill="1" applyBorder="1" applyAlignment="1">
      <alignment horizontal="center" vertical="center"/>
    </xf>
    <xf numFmtId="0" fontId="0" fillId="9" borderId="25" xfId="0" applyFill="1" applyBorder="1" applyAlignment="1">
      <alignment horizontal="center" vertical="center"/>
    </xf>
    <xf numFmtId="0" fontId="0" fillId="9" borderId="26" xfId="0" applyFill="1" applyBorder="1" applyAlignment="1">
      <alignment horizontal="center" vertical="center"/>
    </xf>
    <xf numFmtId="0" fontId="4" fillId="9" borderId="27" xfId="0" applyFont="1" applyFill="1" applyBorder="1" applyAlignment="1">
      <alignment horizontal="center" vertical="center"/>
    </xf>
    <xf numFmtId="0" fontId="0" fillId="5" borderId="25" xfId="0" applyFill="1" applyBorder="1" applyAlignment="1">
      <alignment horizontal="center" vertical="center"/>
    </xf>
    <xf numFmtId="0" fontId="0" fillId="4" borderId="25" xfId="0" applyFill="1" applyBorder="1" applyAlignment="1">
      <alignment horizontal="center" vertical="center"/>
    </xf>
    <xf numFmtId="0" fontId="1" fillId="0" borderId="1"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0" fillId="13" borderId="16" xfId="0" applyFill="1" applyBorder="1" applyAlignment="1">
      <alignment horizontal="center" vertical="center"/>
    </xf>
    <xf numFmtId="0" fontId="0" fillId="13" borderId="14" xfId="0" applyFill="1" applyBorder="1" applyAlignment="1">
      <alignment horizontal="center" vertical="center"/>
    </xf>
    <xf numFmtId="0" fontId="0" fillId="13" borderId="0" xfId="0" applyFill="1" applyBorder="1" applyAlignment="1">
      <alignment horizontal="center" vertical="center"/>
    </xf>
    <xf numFmtId="0" fontId="0" fillId="0" borderId="8" xfId="0" applyFill="1" applyBorder="1" applyAlignment="1">
      <alignment horizontal="center" vertical="center"/>
    </xf>
    <xf numFmtId="0" fontId="0" fillId="13" borderId="9" xfId="0" applyFill="1" applyBorder="1" applyAlignment="1">
      <alignment horizontal="center" vertical="center"/>
    </xf>
    <xf numFmtId="0" fontId="0" fillId="13" borderId="11" xfId="0" applyFill="1" applyBorder="1" applyAlignment="1">
      <alignment horizontal="center" vertical="center"/>
    </xf>
    <xf numFmtId="0" fontId="0" fillId="0" borderId="9" xfId="0" applyFill="1" applyBorder="1" applyAlignment="1">
      <alignment horizontal="center" vertical="center"/>
    </xf>
    <xf numFmtId="0" fontId="0" fillId="13" borderId="22" xfId="0" applyFill="1" applyBorder="1" applyAlignment="1">
      <alignment horizontal="center" vertical="center"/>
    </xf>
    <xf numFmtId="0" fontId="0" fillId="13" borderId="15" xfId="0" applyFill="1" applyBorder="1" applyAlignment="1">
      <alignment horizontal="center" vertical="center"/>
    </xf>
    <xf numFmtId="0" fontId="0" fillId="13" borderId="19" xfId="0" applyFill="1" applyBorder="1" applyAlignment="1">
      <alignment horizontal="center" vertical="center"/>
    </xf>
    <xf numFmtId="0" fontId="0" fillId="13" borderId="23" xfId="0" applyFill="1" applyBorder="1" applyAlignment="1">
      <alignment horizontal="center" vertical="center"/>
    </xf>
    <xf numFmtId="0" fontId="0" fillId="0" borderId="15" xfId="0" applyFill="1" applyBorder="1" applyAlignment="1">
      <alignment horizontal="center" vertical="center"/>
    </xf>
    <xf numFmtId="0" fontId="0" fillId="0" borderId="51" xfId="0" applyFill="1" applyBorder="1" applyAlignment="1">
      <alignment horizontal="center"/>
    </xf>
    <xf numFmtId="1" fontId="0" fillId="0" borderId="50" xfId="0" applyNumberFormat="1" applyFill="1" applyBorder="1" applyAlignment="1">
      <alignment horizontal="center"/>
    </xf>
    <xf numFmtId="1" fontId="0" fillId="0" borderId="51" xfId="0" applyNumberFormat="1" applyFill="1" applyBorder="1" applyAlignment="1">
      <alignment horizontal="center"/>
    </xf>
    <xf numFmtId="0" fontId="1" fillId="0" borderId="41" xfId="0" applyFont="1" applyFill="1" applyBorder="1" applyAlignment="1">
      <alignment horizontal="center" vertical="center"/>
    </xf>
    <xf numFmtId="0" fontId="0" fillId="0" borderId="22" xfId="0" applyFill="1" applyBorder="1" applyAlignment="1">
      <alignment horizontal="center" vertical="center"/>
    </xf>
    <xf numFmtId="0" fontId="0" fillId="0" borderId="0" xfId="0" applyAlignment="1">
      <alignment vertical="center"/>
    </xf>
    <xf numFmtId="0" fontId="0" fillId="0" borderId="19" xfId="0" applyNumberFormat="1" applyFont="1" applyFill="1" applyBorder="1" applyAlignment="1">
      <alignment horizontal="center" vertical="center" wrapText="1"/>
    </xf>
    <xf numFmtId="0" fontId="0" fillId="0" borderId="3" xfId="0" quotePrefix="1" applyNumberFormat="1" applyFont="1" applyFill="1" applyBorder="1" applyAlignment="1">
      <alignment horizontal="center" vertical="center" wrapText="1"/>
    </xf>
    <xf numFmtId="0" fontId="0" fillId="0" borderId="11" xfId="0" applyNumberFormat="1" applyFill="1" applyBorder="1" applyAlignment="1">
      <alignment horizontal="center" vertical="center"/>
    </xf>
    <xf numFmtId="0" fontId="1" fillId="5" borderId="6" xfId="0" applyFont="1" applyFill="1" applyBorder="1" applyAlignment="1">
      <alignment horizontal="center" vertical="center"/>
    </xf>
    <xf numFmtId="0" fontId="0" fillId="0" borderId="11" xfId="0" quotePrefix="1" applyNumberFormat="1" applyFill="1" applyBorder="1" applyAlignment="1">
      <alignment horizontal="center" vertical="center"/>
    </xf>
    <xf numFmtId="2" fontId="1" fillId="5" borderId="6" xfId="0" applyNumberFormat="1" applyFont="1" applyFill="1" applyBorder="1" applyAlignment="1">
      <alignment horizontal="center" vertical="center"/>
    </xf>
    <xf numFmtId="2" fontId="0" fillId="0" borderId="0" xfId="0" applyNumberFormat="1" applyBorder="1" applyAlignment="1">
      <alignment horizontal="center" vertical="center"/>
    </xf>
    <xf numFmtId="0" fontId="1" fillId="0" borderId="0" xfId="0" applyFont="1" applyBorder="1" applyAlignment="1">
      <alignment horizontal="center" vertical="center"/>
    </xf>
    <xf numFmtId="0" fontId="0" fillId="0" borderId="11" xfId="0" quotePrefix="1" applyNumberFormat="1" applyBorder="1" applyAlignment="1">
      <alignment horizontal="center" vertical="center"/>
    </xf>
    <xf numFmtId="0" fontId="0" fillId="0" borderId="16" xfId="0" applyNumberFormat="1" applyFont="1" applyFill="1" applyBorder="1" applyAlignment="1">
      <alignment horizontal="center" vertical="center" wrapText="1"/>
    </xf>
    <xf numFmtId="0" fontId="0" fillId="0" borderId="13" xfId="0" quotePrefix="1" applyNumberFormat="1" applyFont="1" applyFill="1" applyBorder="1" applyAlignment="1">
      <alignment horizontal="center" vertical="center" wrapText="1"/>
    </xf>
    <xf numFmtId="0" fontId="0" fillId="0" borderId="14" xfId="0" quotePrefix="1" applyNumberFormat="1" applyBorder="1" applyAlignment="1">
      <alignment horizontal="center" vertical="center"/>
    </xf>
    <xf numFmtId="1" fontId="0" fillId="0" borderId="0" xfId="0" applyNumberFormat="1" applyBorder="1" applyAlignment="1">
      <alignment horizontal="center" vertical="center"/>
    </xf>
    <xf numFmtId="165" fontId="0" fillId="0" borderId="0" xfId="0" applyNumberFormat="1" applyBorder="1" applyAlignment="1">
      <alignment horizontal="center" vertical="center"/>
    </xf>
    <xf numFmtId="0" fontId="0" fillId="0" borderId="0" xfId="0" applyBorder="1" applyAlignment="1">
      <alignment horizontal="right" vertical="center"/>
    </xf>
    <xf numFmtId="1" fontId="1" fillId="8" borderId="7" xfId="0" applyNumberFormat="1" applyFont="1" applyFill="1" applyBorder="1" applyAlignment="1">
      <alignment horizontal="center" vertical="center"/>
    </xf>
    <xf numFmtId="0" fontId="0" fillId="8" borderId="34" xfId="0" applyFill="1" applyBorder="1" applyAlignment="1">
      <alignment horizontal="left" vertical="center"/>
    </xf>
    <xf numFmtId="0" fontId="0" fillId="8" borderId="35" xfId="0" applyFill="1" applyBorder="1" applyAlignment="1">
      <alignment horizontal="center" vertical="center"/>
    </xf>
    <xf numFmtId="1" fontId="0" fillId="8" borderId="10" xfId="0" applyNumberFormat="1" applyFill="1" applyBorder="1" applyAlignment="1">
      <alignment horizontal="center" vertical="center"/>
    </xf>
    <xf numFmtId="0" fontId="0" fillId="8" borderId="0" xfId="0" quotePrefix="1" applyFill="1" applyBorder="1" applyAlignment="1">
      <alignment horizontal="center" vertical="center"/>
    </xf>
    <xf numFmtId="0" fontId="0" fillId="8" borderId="44" xfId="0" applyFill="1" applyBorder="1" applyAlignment="1">
      <alignment horizontal="center" vertical="center"/>
    </xf>
    <xf numFmtId="0" fontId="0" fillId="8" borderId="10" xfId="0" applyFill="1" applyBorder="1" applyAlignment="1">
      <alignment horizontal="center" vertical="center"/>
    </xf>
    <xf numFmtId="0" fontId="0" fillId="8" borderId="0" xfId="0" applyFill="1" applyBorder="1" applyAlignment="1">
      <alignment horizontal="center" vertical="center"/>
    </xf>
    <xf numFmtId="2" fontId="1" fillId="0" borderId="0" xfId="0" applyNumberFormat="1" applyFont="1" applyBorder="1" applyAlignment="1">
      <alignment horizontal="center" vertical="center"/>
    </xf>
    <xf numFmtId="2" fontId="1" fillId="8" borderId="10" xfId="0" applyNumberFormat="1" applyFont="1" applyFill="1" applyBorder="1" applyAlignment="1">
      <alignment horizontal="center" vertical="center"/>
    </xf>
    <xf numFmtId="0" fontId="0" fillId="8" borderId="0" xfId="0" applyFill="1" applyBorder="1" applyAlignment="1">
      <alignment horizontal="left" vertical="center"/>
    </xf>
    <xf numFmtId="2" fontId="0" fillId="8" borderId="12" xfId="0" applyNumberFormat="1" applyFill="1" applyBorder="1" applyAlignment="1">
      <alignment horizontal="center" vertical="center"/>
    </xf>
    <xf numFmtId="0" fontId="0" fillId="8" borderId="36" xfId="0" quotePrefix="1" applyFill="1" applyBorder="1" applyAlignment="1">
      <alignment horizontal="center" vertical="center"/>
    </xf>
    <xf numFmtId="0" fontId="0" fillId="8" borderId="45" xfId="0" applyFill="1" applyBorder="1" applyAlignment="1">
      <alignment horizontal="center" vertical="center"/>
    </xf>
    <xf numFmtId="0" fontId="0" fillId="0" borderId="0" xfId="0" quotePrefix="1" applyBorder="1" applyAlignment="1">
      <alignment horizontal="center" vertical="center"/>
    </xf>
    <xf numFmtId="0" fontId="0" fillId="2" borderId="0" xfId="0" applyFill="1" applyBorder="1" applyAlignment="1">
      <alignment horizontal="center" vertical="center"/>
    </xf>
    <xf numFmtId="0" fontId="0" fillId="0" borderId="49" xfId="0" applyFill="1" applyBorder="1" applyAlignment="1">
      <alignment horizontal="center" vertical="center"/>
    </xf>
    <xf numFmtId="0" fontId="0" fillId="0" borderId="50" xfId="0" applyNumberFormat="1" applyFill="1" applyBorder="1" applyAlignment="1">
      <alignment horizontal="center" vertical="center"/>
    </xf>
    <xf numFmtId="0" fontId="0" fillId="0" borderId="50" xfId="0" quotePrefix="1" applyNumberFormat="1" applyFill="1" applyBorder="1" applyAlignment="1">
      <alignment horizontal="center" vertical="center"/>
    </xf>
    <xf numFmtId="16" fontId="0" fillId="0" borderId="0" xfId="0" quotePrefix="1" applyNumberFormat="1" applyFill="1" applyBorder="1" applyAlignment="1">
      <alignment horizontal="center" vertical="center"/>
    </xf>
    <xf numFmtId="0" fontId="0" fillId="0" borderId="50" xfId="0" quotePrefix="1" applyNumberFormat="1" applyBorder="1" applyAlignment="1">
      <alignment horizontal="center" vertical="center"/>
    </xf>
    <xf numFmtId="0" fontId="0" fillId="0" borderId="51" xfId="0" quotePrefix="1" applyNumberForma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18" xfId="0" applyFill="1" applyBorder="1" applyAlignment="1">
      <alignment horizontal="center" vertical="center"/>
    </xf>
    <xf numFmtId="0" fontId="0" fillId="0" borderId="28" xfId="0" applyBorder="1" applyAlignment="1">
      <alignment horizontal="center" vertical="center"/>
    </xf>
    <xf numFmtId="0" fontId="0" fillId="0" borderId="5" xfId="0" applyBorder="1" applyAlignment="1">
      <alignment horizontal="center" vertical="center"/>
    </xf>
    <xf numFmtId="1" fontId="0" fillId="0" borderId="29" xfId="0" applyNumberFormat="1" applyBorder="1" applyAlignment="1">
      <alignment horizontal="center" vertical="center"/>
    </xf>
    <xf numFmtId="10" fontId="1" fillId="0" borderId="31" xfId="0" applyNumberFormat="1" applyFont="1" applyFill="1" applyBorder="1" applyAlignment="1">
      <alignment horizontal="center" vertical="center"/>
    </xf>
    <xf numFmtId="10" fontId="1" fillId="0" borderId="32" xfId="0" applyNumberFormat="1" applyFont="1" applyFill="1" applyBorder="1" applyAlignment="1">
      <alignment horizontal="center" vertical="center"/>
    </xf>
    <xf numFmtId="10" fontId="1" fillId="0" borderId="33" xfId="0" applyNumberFormat="1" applyFont="1" applyFill="1" applyBorder="1" applyAlignment="1">
      <alignment horizontal="center" vertical="center"/>
    </xf>
    <xf numFmtId="1" fontId="0" fillId="0" borderId="3" xfId="0" applyNumberFormat="1" applyFill="1" applyBorder="1" applyAlignment="1">
      <alignment horizontal="center" vertical="center"/>
    </xf>
    <xf numFmtId="1" fontId="0" fillId="0" borderId="50" xfId="0" applyNumberFormat="1" applyFill="1" applyBorder="1" applyAlignment="1">
      <alignment horizontal="center" vertical="center"/>
    </xf>
    <xf numFmtId="1" fontId="0" fillId="0" borderId="11" xfId="0" applyNumberFormat="1" applyFill="1" applyBorder="1" applyAlignment="1">
      <alignment horizontal="center" vertical="center"/>
    </xf>
    <xf numFmtId="1" fontId="0" fillId="0" borderId="19" xfId="0" applyNumberFormat="1" applyFill="1" applyBorder="1" applyAlignment="1">
      <alignment horizontal="center" vertical="center"/>
    </xf>
    <xf numFmtId="0" fontId="5" fillId="0" borderId="0" xfId="0" applyFont="1" applyFill="1" applyBorder="1" applyAlignment="1">
      <alignment horizontal="center" vertical="center"/>
    </xf>
    <xf numFmtId="1" fontId="0" fillId="0" borderId="0" xfId="0" applyNumberFormat="1" applyFill="1" applyBorder="1" applyAlignment="1">
      <alignment horizontal="center" vertical="center"/>
    </xf>
    <xf numFmtId="10" fontId="1" fillId="0" borderId="0" xfId="0" applyNumberFormat="1" applyFont="1" applyFill="1" applyBorder="1" applyAlignment="1">
      <alignment horizontal="center" vertical="center"/>
    </xf>
    <xf numFmtId="0" fontId="1" fillId="0" borderId="59" xfId="0" applyFont="1" applyFill="1" applyBorder="1" applyAlignment="1">
      <alignment horizontal="center" vertical="center"/>
    </xf>
    <xf numFmtId="0" fontId="1" fillId="0" borderId="43"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59" xfId="0" applyFont="1" applyBorder="1" applyAlignment="1">
      <alignment horizontal="center" vertical="center"/>
    </xf>
    <xf numFmtId="0" fontId="1" fillId="0" borderId="46" xfId="0" applyFont="1" applyFill="1" applyBorder="1" applyAlignment="1">
      <alignment horizontal="center" vertical="center"/>
    </xf>
    <xf numFmtId="0" fontId="1" fillId="0" borderId="47" xfId="0" applyFont="1" applyFill="1" applyBorder="1" applyAlignment="1">
      <alignment horizontal="center" vertical="center"/>
    </xf>
    <xf numFmtId="0" fontId="1" fillId="0" borderId="48" xfId="0" applyFont="1" applyBorder="1" applyAlignment="1">
      <alignment horizontal="center" vertical="center"/>
    </xf>
    <xf numFmtId="0" fontId="0" fillId="0" borderId="29" xfId="0" applyFill="1" applyBorder="1" applyAlignment="1">
      <alignment horizontal="center" vertical="center"/>
    </xf>
    <xf numFmtId="0" fontId="0" fillId="13" borderId="33" xfId="0" applyFill="1" applyBorder="1" applyAlignment="1">
      <alignment horizontal="center" vertical="center"/>
    </xf>
    <xf numFmtId="0" fontId="0" fillId="13" borderId="21" xfId="0" applyFill="1" applyBorder="1" applyAlignment="1">
      <alignment horizontal="center" vertical="center"/>
    </xf>
    <xf numFmtId="0" fontId="0" fillId="13" borderId="0" xfId="0" applyFill="1" applyBorder="1" applyAlignment="1">
      <alignment vertical="center"/>
    </xf>
    <xf numFmtId="0" fontId="0" fillId="13" borderId="31" xfId="0" applyFill="1" applyBorder="1" applyAlignment="1">
      <alignment horizontal="center" vertical="center"/>
    </xf>
    <xf numFmtId="0" fontId="0" fillId="13" borderId="20" xfId="0" applyFill="1" applyBorder="1" applyAlignment="1">
      <alignment horizontal="center" vertical="center"/>
    </xf>
    <xf numFmtId="0" fontId="0" fillId="0" borderId="10" xfId="0" applyBorder="1" applyAlignment="1">
      <alignment horizontal="center" vertical="center"/>
    </xf>
    <xf numFmtId="0" fontId="0" fillId="0" borderId="54" xfId="0" applyFill="1" applyBorder="1" applyAlignment="1">
      <alignment horizontal="center" vertical="center"/>
    </xf>
    <xf numFmtId="0" fontId="1" fillId="0" borderId="54" xfId="0" applyFont="1" applyFill="1" applyBorder="1" applyAlignment="1">
      <alignment horizontal="center" vertical="center"/>
    </xf>
    <xf numFmtId="0" fontId="1" fillId="0" borderId="29" xfId="0" applyFont="1" applyFill="1" applyBorder="1" applyAlignment="1">
      <alignment horizontal="center" vertical="center"/>
    </xf>
    <xf numFmtId="0" fontId="0" fillId="9" borderId="58" xfId="0" applyFill="1" applyBorder="1" applyAlignment="1">
      <alignment horizontal="center" vertical="center"/>
    </xf>
    <xf numFmtId="0" fontId="0" fillId="9" borderId="63" xfId="0" applyFill="1" applyBorder="1" applyAlignment="1">
      <alignment horizontal="center" vertical="center"/>
    </xf>
    <xf numFmtId="0" fontId="4" fillId="9" borderId="64" xfId="0" applyFont="1" applyFill="1" applyBorder="1" applyAlignment="1">
      <alignment horizontal="center" vertical="center"/>
    </xf>
    <xf numFmtId="0" fontId="4" fillId="9" borderId="49" xfId="0" applyFont="1" applyFill="1" applyBorder="1" applyAlignment="1">
      <alignment horizontal="center" vertical="center"/>
    </xf>
    <xf numFmtId="0" fontId="0" fillId="9" borderId="50" xfId="0" applyFill="1" applyBorder="1" applyAlignment="1">
      <alignment horizontal="center" vertical="center"/>
    </xf>
    <xf numFmtId="0" fontId="0" fillId="9" borderId="51" xfId="0" applyFill="1" applyBorder="1" applyAlignment="1">
      <alignment horizontal="center" vertical="center"/>
    </xf>
    <xf numFmtId="0" fontId="4" fillId="9" borderId="56" xfId="0" applyFont="1" applyFill="1" applyBorder="1" applyAlignment="1">
      <alignment horizontal="center" vertical="center"/>
    </xf>
    <xf numFmtId="0" fontId="1" fillId="0" borderId="23" xfId="0" applyFont="1" applyFill="1" applyBorder="1" applyAlignment="1">
      <alignment horizontal="center" vertical="center"/>
    </xf>
    <xf numFmtId="0" fontId="4" fillId="9" borderId="1" xfId="0" applyFont="1" applyFill="1" applyBorder="1" applyAlignment="1">
      <alignment horizontal="center" vertical="center"/>
    </xf>
    <xf numFmtId="0" fontId="1" fillId="0" borderId="16" xfId="0" applyFont="1" applyFill="1" applyBorder="1" applyAlignment="1">
      <alignment horizontal="center" vertical="center"/>
    </xf>
    <xf numFmtId="0" fontId="4" fillId="9" borderId="19" xfId="0" applyFont="1" applyFill="1" applyBorder="1" applyAlignment="1">
      <alignment horizontal="center" vertical="center"/>
    </xf>
    <xf numFmtId="0" fontId="4" fillId="9" borderId="11" xfId="0" applyFont="1" applyFill="1" applyBorder="1" applyAlignment="1">
      <alignment horizontal="center" vertical="center"/>
    </xf>
    <xf numFmtId="0" fontId="1" fillId="0" borderId="51" xfId="0" applyFont="1" applyFill="1" applyBorder="1" applyAlignment="1">
      <alignment horizontal="center" vertical="center"/>
    </xf>
    <xf numFmtId="0" fontId="4" fillId="9" borderId="50" xfId="0" applyFont="1" applyFill="1" applyBorder="1" applyAlignment="1">
      <alignment horizontal="center" vertical="center"/>
    </xf>
    <xf numFmtId="0" fontId="0" fillId="9" borderId="28" xfId="0" applyFont="1" applyFill="1" applyBorder="1" applyAlignment="1">
      <alignment horizontal="center" vertical="center"/>
    </xf>
    <xf numFmtId="0" fontId="0" fillId="9" borderId="29" xfId="0" applyFont="1" applyFill="1" applyBorder="1" applyAlignment="1">
      <alignment horizontal="center" vertical="center"/>
    </xf>
    <xf numFmtId="0" fontId="0" fillId="9" borderId="11" xfId="0" applyFont="1" applyFill="1" applyBorder="1" applyAlignment="1">
      <alignment horizontal="center" vertical="center"/>
    </xf>
    <xf numFmtId="0" fontId="0" fillId="0" borderId="24" xfId="0" quotePrefix="1" applyBorder="1" applyAlignment="1">
      <alignment horizontal="center" vertical="center"/>
    </xf>
    <xf numFmtId="16" fontId="0" fillId="0" borderId="25" xfId="0" quotePrefix="1" applyNumberFormat="1" applyFill="1" applyBorder="1" applyAlignment="1">
      <alignment horizontal="center" vertical="center"/>
    </xf>
    <xf numFmtId="0" fontId="0" fillId="0" borderId="25" xfId="0" quotePrefix="1" applyFill="1" applyBorder="1" applyAlignment="1">
      <alignment horizontal="center" vertical="center"/>
    </xf>
    <xf numFmtId="0" fontId="0" fillId="0" borderId="25" xfId="0" quotePrefix="1" applyBorder="1" applyAlignment="1">
      <alignment horizontal="center" vertical="center"/>
    </xf>
    <xf numFmtId="0" fontId="0" fillId="0" borderId="26" xfId="0" quotePrefix="1" applyBorder="1" applyAlignment="1">
      <alignment horizontal="center" vertical="center"/>
    </xf>
    <xf numFmtId="0" fontId="4" fillId="0" borderId="0" xfId="0" applyFont="1" applyFill="1" applyBorder="1" applyAlignment="1">
      <alignment horizontal="center" vertical="center"/>
    </xf>
    <xf numFmtId="0" fontId="4" fillId="9" borderId="72" xfId="0" applyFont="1" applyFill="1" applyBorder="1" applyAlignment="1">
      <alignment horizontal="center" vertical="center"/>
    </xf>
    <xf numFmtId="0" fontId="0" fillId="9" borderId="17" xfId="0" applyFill="1" applyBorder="1" applyAlignment="1">
      <alignment horizontal="center" vertical="center"/>
    </xf>
    <xf numFmtId="0" fontId="0" fillId="9" borderId="30" xfId="0" applyFill="1" applyBorder="1" applyAlignment="1">
      <alignment horizontal="center" vertical="center"/>
    </xf>
    <xf numFmtId="0" fontId="1" fillId="0" borderId="6" xfId="0" applyFont="1" applyFill="1" applyBorder="1" applyAlignment="1">
      <alignment horizontal="center" vertical="center"/>
    </xf>
    <xf numFmtId="0" fontId="1" fillId="0" borderId="0" xfId="0" applyFont="1" applyFill="1" applyBorder="1" applyAlignment="1">
      <alignment vertical="center"/>
    </xf>
    <xf numFmtId="0" fontId="0" fillId="0" borderId="20" xfId="0" applyBorder="1" applyAlignment="1">
      <alignment horizontal="center" vertical="center"/>
    </xf>
    <xf numFmtId="0" fontId="0" fillId="0" borderId="4" xfId="0" applyBorder="1" applyAlignment="1">
      <alignment horizontal="center" vertical="center"/>
    </xf>
    <xf numFmtId="0" fontId="1" fillId="0" borderId="47" xfId="0" applyFont="1" applyBorder="1" applyAlignment="1">
      <alignment horizontal="center" vertical="center"/>
    </xf>
    <xf numFmtId="0" fontId="5" fillId="5" borderId="0" xfId="0" applyFont="1" applyFill="1" applyBorder="1" applyAlignment="1">
      <alignment horizontal="center" vertical="center"/>
    </xf>
    <xf numFmtId="0" fontId="1" fillId="0" borderId="52" xfId="0" applyFont="1" applyFill="1" applyBorder="1" applyAlignment="1">
      <alignment horizontal="center" vertical="center"/>
    </xf>
    <xf numFmtId="0" fontId="1" fillId="0" borderId="53" xfId="0" applyFont="1" applyFill="1" applyBorder="1" applyAlignment="1">
      <alignment horizontal="center" vertical="center"/>
    </xf>
    <xf numFmtId="0" fontId="1" fillId="0" borderId="46" xfId="0" applyFont="1" applyBorder="1" applyAlignment="1">
      <alignment horizontal="center" vertical="center"/>
    </xf>
    <xf numFmtId="0" fontId="0" fillId="0" borderId="0" xfId="0" applyNumberFormat="1" applyFont="1" applyFill="1" applyBorder="1" applyAlignment="1">
      <alignment horizontal="center" vertical="center" wrapText="1"/>
    </xf>
    <xf numFmtId="0" fontId="0" fillId="0" borderId="0" xfId="0" quotePrefix="1" applyNumberFormat="1" applyFont="1" applyFill="1" applyBorder="1" applyAlignment="1">
      <alignment horizontal="center" vertical="center" wrapText="1"/>
    </xf>
    <xf numFmtId="0" fontId="0" fillId="0" borderId="0" xfId="0" quotePrefix="1" applyNumberFormat="1" applyBorder="1" applyAlignment="1">
      <alignment horizontal="center" vertical="center"/>
    </xf>
    <xf numFmtId="0" fontId="0" fillId="13" borderId="52" xfId="0" applyFill="1" applyBorder="1" applyAlignment="1">
      <alignment horizontal="center" vertical="center"/>
    </xf>
    <xf numFmtId="0" fontId="0" fillId="13" borderId="54" xfId="0" applyFill="1" applyBorder="1" applyAlignment="1">
      <alignment horizontal="center" vertical="center"/>
    </xf>
    <xf numFmtId="1" fontId="0" fillId="0" borderId="1" xfId="0" applyNumberFormat="1" applyFill="1" applyBorder="1" applyAlignment="1">
      <alignment horizontal="center" vertical="center"/>
    </xf>
    <xf numFmtId="166" fontId="1" fillId="0" borderId="32" xfId="0" applyNumberFormat="1" applyFont="1" applyFill="1" applyBorder="1" applyAlignment="1">
      <alignment horizontal="center" vertical="center"/>
    </xf>
    <xf numFmtId="166" fontId="1" fillId="0" borderId="31" xfId="0" applyNumberFormat="1" applyFont="1" applyFill="1"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21"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center" vertical="center"/>
    </xf>
    <xf numFmtId="0" fontId="0" fillId="0" borderId="29" xfId="0" applyBorder="1" applyAlignment="1">
      <alignment horizontal="center" vertical="center"/>
    </xf>
    <xf numFmtId="1" fontId="0" fillId="0" borderId="33" xfId="0" applyNumberFormat="1" applyBorder="1" applyAlignment="1">
      <alignment horizontal="center" vertical="center"/>
    </xf>
    <xf numFmtId="0" fontId="1" fillId="0" borderId="44" xfId="0" applyFont="1" applyBorder="1" applyAlignment="1">
      <alignment horizontal="center" vertical="center"/>
    </xf>
    <xf numFmtId="1" fontId="1" fillId="0" borderId="47" xfId="0" applyNumberFormat="1" applyFont="1" applyBorder="1" applyAlignment="1">
      <alignment horizontal="center" vertical="center"/>
    </xf>
    <xf numFmtId="1" fontId="0" fillId="0" borderId="73" xfId="0" applyNumberFormat="1" applyFill="1" applyBorder="1" applyAlignment="1">
      <alignment horizontal="center" vertical="center"/>
    </xf>
    <xf numFmtId="1" fontId="0" fillId="0" borderId="53" xfId="0" applyNumberFormat="1" applyFill="1" applyBorder="1" applyAlignment="1">
      <alignment horizontal="center" vertical="center"/>
    </xf>
    <xf numFmtId="1" fontId="0" fillId="0" borderId="54" xfId="0" applyNumberFormat="1" applyFill="1" applyBorder="1" applyAlignment="1">
      <alignment horizontal="center" vertical="center"/>
    </xf>
    <xf numFmtId="1" fontId="0" fillId="0" borderId="58" xfId="0" applyNumberFormat="1" applyFill="1" applyBorder="1" applyAlignment="1">
      <alignment horizontal="center" vertical="center"/>
    </xf>
    <xf numFmtId="1" fontId="0" fillId="0" borderId="70" xfId="0" applyNumberFormat="1" applyFill="1" applyBorder="1" applyAlignment="1">
      <alignment horizontal="center" vertical="center"/>
    </xf>
    <xf numFmtId="1" fontId="0" fillId="0" borderId="25" xfId="0" applyNumberFormat="1" applyFill="1" applyBorder="1" applyAlignment="1">
      <alignment horizontal="center" vertical="center"/>
    </xf>
    <xf numFmtId="1" fontId="0" fillId="0" borderId="69" xfId="0" applyNumberFormat="1" applyFill="1" applyBorder="1" applyAlignment="1">
      <alignment horizontal="center" vertical="center"/>
    </xf>
    <xf numFmtId="1" fontId="0" fillId="0" borderId="52" xfId="0" applyNumberFormat="1" applyFill="1" applyBorder="1" applyAlignment="1">
      <alignment horizontal="center" vertical="center"/>
    </xf>
    <xf numFmtId="1" fontId="0" fillId="0" borderId="57" xfId="0" applyNumberFormat="1" applyFill="1" applyBorder="1" applyAlignment="1">
      <alignment horizontal="center" vertical="center"/>
    </xf>
    <xf numFmtId="1" fontId="0" fillId="0" borderId="17" xfId="0" applyNumberFormat="1" applyFill="1" applyBorder="1" applyAlignment="1">
      <alignment horizontal="center" vertical="center"/>
    </xf>
    <xf numFmtId="1" fontId="0" fillId="0" borderId="71" xfId="0" applyNumberFormat="1" applyFill="1" applyBorder="1" applyAlignment="1">
      <alignment horizontal="center" vertical="center"/>
    </xf>
    <xf numFmtId="1" fontId="0" fillId="0" borderId="48" xfId="0" applyNumberFormat="1" applyFill="1" applyBorder="1" applyAlignment="1">
      <alignment horizontal="center" vertical="center"/>
    </xf>
    <xf numFmtId="1" fontId="0" fillId="0" borderId="6" xfId="0" applyNumberFormat="1" applyFill="1" applyBorder="1" applyAlignment="1">
      <alignment horizontal="center" vertical="center"/>
    </xf>
    <xf numFmtId="1" fontId="0" fillId="0" borderId="31" xfId="0" applyNumberFormat="1" applyFill="1" applyBorder="1" applyAlignment="1">
      <alignment horizontal="center" vertical="center"/>
    </xf>
    <xf numFmtId="1" fontId="0" fillId="0" borderId="33" xfId="0" applyNumberFormat="1" applyFill="1" applyBorder="1" applyAlignment="1">
      <alignment horizontal="center" vertical="center"/>
    </xf>
    <xf numFmtId="1" fontId="0" fillId="0" borderId="65" xfId="0" applyNumberFormat="1" applyFill="1" applyBorder="1" applyAlignment="1">
      <alignment horizontal="center" vertical="center"/>
    </xf>
    <xf numFmtId="1" fontId="0" fillId="0" borderId="55" xfId="0" applyNumberFormat="1" applyFill="1" applyBorder="1" applyAlignment="1">
      <alignment horizontal="center" vertical="center"/>
    </xf>
    <xf numFmtId="1" fontId="0" fillId="0" borderId="32" xfId="0" applyNumberFormat="1" applyFill="1" applyBorder="1" applyAlignment="1">
      <alignment horizontal="center" vertical="center"/>
    </xf>
    <xf numFmtId="1" fontId="0" fillId="0" borderId="46" xfId="0" applyNumberFormat="1" applyFill="1" applyBorder="1" applyAlignment="1">
      <alignment horizontal="center" vertical="center"/>
    </xf>
    <xf numFmtId="0" fontId="0" fillId="0" borderId="0" xfId="0" applyFill="1" applyBorder="1" applyAlignment="1">
      <alignment vertical="center"/>
    </xf>
    <xf numFmtId="2" fontId="1" fillId="0" borderId="0" xfId="0" applyNumberFormat="1" applyFont="1" applyFill="1" applyBorder="1" applyAlignment="1">
      <alignment horizontal="center"/>
    </xf>
    <xf numFmtId="1" fontId="0" fillId="0" borderId="49" xfId="0" applyNumberFormat="1" applyFill="1" applyBorder="1" applyAlignment="1">
      <alignment horizontal="center"/>
    </xf>
    <xf numFmtId="1" fontId="0" fillId="0" borderId="11" xfId="0" applyNumberFormat="1" applyFill="1" applyBorder="1" applyAlignment="1">
      <alignment horizontal="center"/>
    </xf>
    <xf numFmtId="1" fontId="0" fillId="0" borderId="17" xfId="0" applyNumberFormat="1" applyFill="1" applyBorder="1" applyAlignment="1">
      <alignment horizontal="center"/>
    </xf>
    <xf numFmtId="0" fontId="0" fillId="0" borderId="68" xfId="0" applyFill="1" applyBorder="1" applyAlignment="1">
      <alignment horizontal="center"/>
    </xf>
    <xf numFmtId="0" fontId="0" fillId="0" borderId="49" xfId="0" quotePrefix="1" applyFill="1" applyBorder="1" applyAlignment="1">
      <alignment horizontal="center"/>
    </xf>
    <xf numFmtId="0" fontId="0" fillId="0" borderId="50" xfId="0" quotePrefix="1" applyFill="1" applyBorder="1" applyAlignment="1">
      <alignment horizontal="center"/>
    </xf>
    <xf numFmtId="0" fontId="0" fillId="0" borderId="51" xfId="0" quotePrefix="1" applyFill="1" applyBorder="1" applyAlignment="1">
      <alignment horizontal="center"/>
    </xf>
    <xf numFmtId="1" fontId="0" fillId="0" borderId="18" xfId="0" applyNumberFormat="1" applyFill="1" applyBorder="1" applyAlignment="1">
      <alignment horizontal="center"/>
    </xf>
    <xf numFmtId="1" fontId="0" fillId="0" borderId="30" xfId="0" applyNumberFormat="1" applyFill="1" applyBorder="1" applyAlignment="1">
      <alignment horizontal="center"/>
    </xf>
    <xf numFmtId="1" fontId="0" fillId="0" borderId="24" xfId="0" applyNumberFormat="1" applyFill="1" applyBorder="1" applyAlignment="1">
      <alignment horizontal="center"/>
    </xf>
    <xf numFmtId="1" fontId="0" fillId="0" borderId="25" xfId="0" applyNumberFormat="1" applyFill="1" applyBorder="1" applyAlignment="1">
      <alignment horizontal="center"/>
    </xf>
    <xf numFmtId="1" fontId="0" fillId="0" borderId="26" xfId="0" applyNumberFormat="1" applyFill="1" applyBorder="1" applyAlignment="1">
      <alignment horizontal="center"/>
    </xf>
    <xf numFmtId="1" fontId="0" fillId="0" borderId="62" xfId="0" applyNumberFormat="1" applyFill="1" applyBorder="1" applyAlignment="1">
      <alignment horizontal="center"/>
    </xf>
    <xf numFmtId="1" fontId="0" fillId="0" borderId="58" xfId="0" applyNumberFormat="1" applyFill="1" applyBorder="1" applyAlignment="1">
      <alignment horizontal="center"/>
    </xf>
    <xf numFmtId="1" fontId="0" fillId="0" borderId="63" xfId="0" applyNumberFormat="1" applyFill="1" applyBorder="1" applyAlignment="1">
      <alignment horizontal="center"/>
    </xf>
    <xf numFmtId="1" fontId="0" fillId="0" borderId="71" xfId="0" applyNumberFormat="1" applyFill="1" applyBorder="1" applyAlignment="1">
      <alignment horizontal="center"/>
    </xf>
    <xf numFmtId="1" fontId="0" fillId="0" borderId="69" xfId="0" applyNumberFormat="1" applyFill="1" applyBorder="1" applyAlignment="1">
      <alignment horizontal="center"/>
    </xf>
    <xf numFmtId="1" fontId="0" fillId="0" borderId="70" xfId="0" applyNumberFormat="1" applyFill="1" applyBorder="1" applyAlignment="1">
      <alignment horizontal="center"/>
    </xf>
    <xf numFmtId="1" fontId="0" fillId="0" borderId="72" xfId="0" applyNumberFormat="1" applyFill="1" applyBorder="1" applyAlignment="1">
      <alignment horizontal="center"/>
    </xf>
    <xf numFmtId="1" fontId="0" fillId="0" borderId="27" xfId="0" applyNumberFormat="1" applyFill="1" applyBorder="1" applyAlignment="1">
      <alignment horizontal="center"/>
    </xf>
    <xf numFmtId="1" fontId="0" fillId="0" borderId="64" xfId="0" applyNumberFormat="1" applyFill="1" applyBorder="1" applyAlignment="1">
      <alignment horizontal="center"/>
    </xf>
    <xf numFmtId="1" fontId="0" fillId="0" borderId="28" xfId="0" applyNumberFormat="1" applyFill="1" applyBorder="1" applyAlignment="1">
      <alignment horizontal="center"/>
    </xf>
    <xf numFmtId="1" fontId="0" fillId="0" borderId="29" xfId="0" applyNumberFormat="1" applyFill="1" applyBorder="1" applyAlignment="1">
      <alignment horizontal="center"/>
    </xf>
    <xf numFmtId="1" fontId="0" fillId="0" borderId="2" xfId="0" applyNumberFormat="1" applyFill="1" applyBorder="1" applyAlignment="1">
      <alignment horizontal="center"/>
    </xf>
    <xf numFmtId="1" fontId="0" fillId="0" borderId="56" xfId="0" applyNumberFormat="1" applyFill="1" applyBorder="1" applyAlignment="1">
      <alignment horizontal="center"/>
    </xf>
    <xf numFmtId="1" fontId="0" fillId="0" borderId="5" xfId="0" applyNumberFormat="1" applyFill="1" applyBorder="1" applyAlignment="1">
      <alignment horizontal="center"/>
    </xf>
    <xf numFmtId="1" fontId="0" fillId="0" borderId="46" xfId="0" applyNumberFormat="1" applyFill="1" applyBorder="1" applyAlignment="1">
      <alignment horizontal="center"/>
    </xf>
    <xf numFmtId="1" fontId="0" fillId="0" borderId="6" xfId="0" applyNumberFormat="1" applyFill="1" applyBorder="1" applyAlignment="1">
      <alignment horizontal="center"/>
    </xf>
    <xf numFmtId="1" fontId="0" fillId="0" borderId="48" xfId="0" applyNumberFormat="1" applyFill="1" applyBorder="1" applyAlignment="1">
      <alignment horizontal="center"/>
    </xf>
    <xf numFmtId="1" fontId="0" fillId="0" borderId="31" xfId="0" applyNumberFormat="1" applyFill="1" applyBorder="1" applyAlignment="1">
      <alignment horizontal="center"/>
    </xf>
    <xf numFmtId="1" fontId="0" fillId="0" borderId="33" xfId="0" applyNumberFormat="1" applyFill="1" applyBorder="1" applyAlignment="1">
      <alignment horizontal="center"/>
    </xf>
    <xf numFmtId="1" fontId="0" fillId="0" borderId="65" xfId="0" applyNumberFormat="1" applyFill="1" applyBorder="1" applyAlignment="1">
      <alignment horizontal="center"/>
    </xf>
    <xf numFmtId="1" fontId="0" fillId="0" borderId="55" xfId="0" applyNumberFormat="1" applyFill="1" applyBorder="1" applyAlignment="1">
      <alignment horizontal="center"/>
    </xf>
    <xf numFmtId="1" fontId="0" fillId="0" borderId="32" xfId="0" applyNumberFormat="1" applyFill="1" applyBorder="1" applyAlignment="1">
      <alignment horizontal="center"/>
    </xf>
    <xf numFmtId="0" fontId="0" fillId="0" borderId="0" xfId="0" applyBorder="1" applyAlignment="1">
      <alignment horizontal="center" vertical="center"/>
    </xf>
    <xf numFmtId="0" fontId="0" fillId="0" borderId="46" xfId="0" applyFill="1" applyBorder="1" applyAlignment="1">
      <alignment horizontal="center" vertical="center"/>
    </xf>
    <xf numFmtId="0" fontId="1" fillId="0" borderId="47" xfId="0" applyFont="1" applyBorder="1" applyAlignment="1">
      <alignment horizontal="center" vertical="center"/>
    </xf>
    <xf numFmtId="0" fontId="0" fillId="0" borderId="54" xfId="0" applyFill="1"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1" fontId="0" fillId="0" borderId="1" xfId="0" applyNumberFormat="1" applyFont="1" applyFill="1" applyBorder="1" applyAlignment="1">
      <alignment horizontal="center"/>
    </xf>
    <xf numFmtId="1" fontId="0" fillId="0" borderId="1" xfId="0" applyNumberFormat="1" applyFont="1" applyBorder="1" applyAlignment="1">
      <alignment horizontal="center"/>
    </xf>
    <xf numFmtId="1" fontId="0" fillId="0" borderId="23" xfId="0" applyNumberFormat="1" applyFont="1" applyBorder="1" applyAlignment="1">
      <alignment horizontal="center"/>
    </xf>
    <xf numFmtId="1" fontId="0" fillId="11" borderId="3" xfId="0" applyNumberFormat="1" applyFont="1" applyFill="1" applyBorder="1" applyAlignment="1">
      <alignment horizontal="center"/>
    </xf>
    <xf numFmtId="1" fontId="0" fillId="2" borderId="3" xfId="0" applyNumberFormat="1" applyFont="1" applyFill="1" applyBorder="1" applyAlignment="1">
      <alignment horizontal="center"/>
    </xf>
    <xf numFmtId="0" fontId="0" fillId="2" borderId="3" xfId="0" applyFont="1" applyFill="1" applyBorder="1" applyAlignment="1">
      <alignment horizontal="center"/>
    </xf>
    <xf numFmtId="1" fontId="0" fillId="0" borderId="5" xfId="0" applyNumberFormat="1" applyFont="1" applyFill="1" applyBorder="1" applyAlignment="1">
      <alignment horizontal="center"/>
    </xf>
    <xf numFmtId="0" fontId="0" fillId="0" borderId="65" xfId="0" applyFont="1" applyBorder="1" applyAlignment="1">
      <alignment horizontal="center" vertical="center" wrapText="1"/>
    </xf>
    <xf numFmtId="1" fontId="0" fillId="0" borderId="2" xfId="0" applyNumberFormat="1" applyFont="1" applyFill="1" applyBorder="1" applyAlignment="1">
      <alignment horizontal="center"/>
    </xf>
    <xf numFmtId="1" fontId="0" fillId="11" borderId="1" xfId="0" applyNumberFormat="1" applyFont="1" applyFill="1" applyBorder="1" applyAlignment="1">
      <alignment horizontal="center"/>
    </xf>
    <xf numFmtId="1" fontId="0" fillId="2" borderId="1" xfId="0" applyNumberFormat="1" applyFont="1" applyFill="1" applyBorder="1" applyAlignment="1">
      <alignment horizontal="center"/>
    </xf>
    <xf numFmtId="164" fontId="0" fillId="2" borderId="1" xfId="0" applyNumberFormat="1" applyFont="1" applyFill="1" applyBorder="1" applyAlignment="1">
      <alignment horizontal="center"/>
    </xf>
    <xf numFmtId="0" fontId="0" fillId="0" borderId="0" xfId="0" applyAlignment="1">
      <alignment horizontal="left"/>
    </xf>
    <xf numFmtId="0" fontId="1" fillId="0" borderId="6" xfId="0" applyFont="1" applyBorder="1" applyAlignment="1">
      <alignment horizontal="left" vertical="center" wrapText="1"/>
    </xf>
    <xf numFmtId="0" fontId="0" fillId="0" borderId="27" xfId="0" applyFont="1" applyFill="1" applyBorder="1" applyAlignment="1">
      <alignment horizontal="left" vertical="center"/>
    </xf>
    <xf numFmtId="0" fontId="0" fillId="11" borderId="25" xfId="0" applyFont="1" applyFill="1" applyBorder="1" applyAlignment="1">
      <alignment horizontal="left" vertical="center"/>
    </xf>
    <xf numFmtId="0" fontId="0" fillId="0" borderId="25" xfId="0" applyFont="1" applyFill="1" applyBorder="1" applyAlignment="1">
      <alignment horizontal="left" vertical="center"/>
    </xf>
    <xf numFmtId="0" fontId="0" fillId="2" borderId="25" xfId="0" applyFont="1" applyFill="1" applyBorder="1" applyAlignment="1">
      <alignment horizontal="left" vertical="center"/>
    </xf>
    <xf numFmtId="0" fontId="0" fillId="2" borderId="25" xfId="0" applyFont="1" applyFill="1" applyBorder="1" applyAlignment="1">
      <alignment horizontal="left"/>
    </xf>
    <xf numFmtId="0" fontId="6" fillId="0" borderId="0" xfId="0" applyFont="1" applyBorder="1" applyAlignment="1">
      <alignment vertical="center"/>
    </xf>
    <xf numFmtId="0" fontId="0" fillId="0" borderId="41" xfId="0" applyBorder="1" applyAlignment="1">
      <alignment horizontal="center" vertical="center"/>
    </xf>
    <xf numFmtId="0" fontId="0" fillId="0" borderId="42" xfId="0" applyBorder="1" applyAlignment="1">
      <alignment horizontal="center" vertical="center"/>
    </xf>
    <xf numFmtId="1" fontId="0" fillId="0" borderId="43" xfId="0" applyNumberFormat="1" applyBorder="1" applyAlignment="1">
      <alignment horizontal="center" vertical="center"/>
    </xf>
    <xf numFmtId="1" fontId="0" fillId="0" borderId="39" xfId="0" applyNumberFormat="1" applyBorder="1" applyAlignment="1">
      <alignment horizontal="center" vertical="center"/>
    </xf>
    <xf numFmtId="1" fontId="0" fillId="0" borderId="21" xfId="0" applyNumberFormat="1" applyBorder="1" applyAlignment="1">
      <alignment horizontal="center" vertical="center"/>
    </xf>
    <xf numFmtId="0" fontId="0" fillId="0" borderId="15" xfId="0" applyBorder="1" applyAlignment="1">
      <alignment horizontal="center" vertical="center"/>
    </xf>
    <xf numFmtId="0" fontId="0" fillId="0" borderId="8" xfId="0" applyBorder="1" applyAlignment="1">
      <alignment horizontal="center" vertical="center"/>
    </xf>
    <xf numFmtId="1" fontId="0" fillId="0" borderId="9" xfId="0" applyNumberFormat="1" applyBorder="1" applyAlignment="1">
      <alignment horizontal="center" vertical="center"/>
    </xf>
    <xf numFmtId="0" fontId="0" fillId="0" borderId="7" xfId="0" applyFill="1" applyBorder="1" applyAlignment="1">
      <alignment horizontal="center" vertical="center"/>
    </xf>
    <xf numFmtId="1" fontId="0" fillId="0" borderId="44" xfId="0" applyNumberFormat="1" applyBorder="1" applyAlignment="1">
      <alignment horizontal="center" vertical="center"/>
    </xf>
    <xf numFmtId="1" fontId="0" fillId="0" borderId="35" xfId="0" applyNumberFormat="1" applyBorder="1" applyAlignment="1">
      <alignment horizontal="center" vertical="center"/>
    </xf>
    <xf numFmtId="0" fontId="0" fillId="0" borderId="10" xfId="0" applyFill="1" applyBorder="1" applyAlignment="1">
      <alignment horizontal="center" vertical="center"/>
    </xf>
    <xf numFmtId="1" fontId="0" fillId="0" borderId="47" xfId="0" applyNumberFormat="1" applyBorder="1" applyAlignment="1">
      <alignment horizontal="center" vertical="center"/>
    </xf>
    <xf numFmtId="2" fontId="0" fillId="0" borderId="33" xfId="0" applyNumberFormat="1" applyBorder="1" applyAlignment="1">
      <alignment horizontal="center" vertical="center"/>
    </xf>
    <xf numFmtId="2" fontId="1" fillId="0" borderId="47" xfId="0" applyNumberFormat="1" applyFont="1" applyBorder="1" applyAlignment="1">
      <alignment horizontal="center" vertical="center"/>
    </xf>
    <xf numFmtId="1" fontId="1" fillId="0" borderId="48" xfId="0" applyNumberFormat="1" applyFont="1" applyBorder="1" applyAlignment="1">
      <alignment horizontal="center" vertical="center"/>
    </xf>
    <xf numFmtId="0" fontId="0" fillId="0" borderId="15" xfId="0" applyFill="1" applyBorder="1" applyAlignment="1">
      <alignment horizontal="center" vertical="center"/>
    </xf>
    <xf numFmtId="0" fontId="0" fillId="0" borderId="9" xfId="0" applyFill="1" applyBorder="1" applyAlignment="1">
      <alignment horizontal="center" vertical="center"/>
    </xf>
    <xf numFmtId="0" fontId="0" fillId="0" borderId="16" xfId="0" applyFill="1" applyBorder="1" applyAlignment="1">
      <alignment horizontal="center" vertical="center"/>
    </xf>
    <xf numFmtId="0" fontId="0" fillId="0" borderId="14" xfId="0" applyFill="1" applyBorder="1" applyAlignment="1">
      <alignment horizontal="center" vertical="center"/>
    </xf>
    <xf numFmtId="0" fontId="0" fillId="0" borderId="19" xfId="0" applyFill="1" applyBorder="1" applyAlignment="1">
      <alignment horizontal="center" vertical="center"/>
    </xf>
    <xf numFmtId="0" fontId="0" fillId="0" borderId="11" xfId="0" applyFill="1" applyBorder="1" applyAlignment="1">
      <alignment horizontal="center" vertical="center"/>
    </xf>
    <xf numFmtId="0" fontId="0" fillId="0" borderId="0" xfId="0" applyBorder="1" applyAlignment="1">
      <alignment horizontal="center" vertical="center"/>
    </xf>
    <xf numFmtId="0" fontId="0" fillId="0" borderId="19" xfId="0" applyFill="1" applyBorder="1" applyAlignment="1">
      <alignment horizontal="center" vertical="center"/>
    </xf>
    <xf numFmtId="0" fontId="0" fillId="0" borderId="11" xfId="0" applyFill="1" applyBorder="1" applyAlignment="1">
      <alignment horizontal="center" vertical="center"/>
    </xf>
    <xf numFmtId="0" fontId="0" fillId="0" borderId="47" xfId="0" applyBorder="1" applyAlignment="1">
      <alignment horizontal="center" vertical="center"/>
    </xf>
    <xf numFmtId="0" fontId="0" fillId="0" borderId="44" xfId="0" applyBorder="1" applyAlignment="1">
      <alignment horizontal="center" vertical="center"/>
    </xf>
    <xf numFmtId="2" fontId="0" fillId="0" borderId="47" xfId="0" applyNumberFormat="1" applyBorder="1" applyAlignment="1">
      <alignment horizontal="center" vertical="center"/>
    </xf>
    <xf numFmtId="10" fontId="0" fillId="0" borderId="0" xfId="0" applyNumberFormat="1" applyBorder="1" applyAlignment="1">
      <alignment horizontal="center" vertical="center"/>
    </xf>
    <xf numFmtId="10" fontId="0" fillId="0" borderId="47" xfId="0" applyNumberFormat="1" applyBorder="1" applyAlignment="1">
      <alignment horizontal="center" vertical="center"/>
    </xf>
    <xf numFmtId="0" fontId="0" fillId="0" borderId="0" xfId="0" applyFill="1" applyBorder="1" applyAlignment="1">
      <alignment horizontal="center" vertical="center"/>
    </xf>
    <xf numFmtId="0" fontId="0" fillId="9" borderId="3" xfId="0" applyFill="1" applyBorder="1" applyAlignment="1">
      <alignment horizontal="center"/>
    </xf>
    <xf numFmtId="0" fontId="0" fillId="4" borderId="19" xfId="0" applyFont="1" applyFill="1" applyBorder="1" applyAlignment="1">
      <alignment horizontal="center" vertical="center"/>
    </xf>
    <xf numFmtId="0" fontId="4" fillId="4" borderId="19"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16" xfId="0" applyFont="1" applyFill="1" applyBorder="1" applyAlignment="1">
      <alignment horizontal="center" vertical="center"/>
    </xf>
    <xf numFmtId="2" fontId="5" fillId="0" borderId="0" xfId="0" applyNumberFormat="1" applyFont="1" applyBorder="1" applyAlignment="1">
      <alignment horizontal="center"/>
    </xf>
    <xf numFmtId="0" fontId="1" fillId="0" borderId="52" xfId="0" applyFont="1" applyFill="1" applyBorder="1" applyAlignment="1">
      <alignment horizontal="center" vertical="center"/>
    </xf>
    <xf numFmtId="0" fontId="1"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0" fillId="0" borderId="19" xfId="0" applyFill="1" applyBorder="1" applyAlignment="1">
      <alignment horizontal="center" vertical="center"/>
    </xf>
    <xf numFmtId="0" fontId="0" fillId="0" borderId="3" xfId="0" applyFill="1" applyBorder="1" applyAlignment="1">
      <alignment horizontal="center" vertical="center"/>
    </xf>
    <xf numFmtId="0" fontId="0" fillId="0" borderId="11" xfId="0" applyFill="1" applyBorder="1" applyAlignment="1">
      <alignment horizontal="center" vertical="center"/>
    </xf>
    <xf numFmtId="0" fontId="0" fillId="0" borderId="0" xfId="0" applyFill="1" applyBorder="1" applyAlignment="1">
      <alignment horizontal="center" vertical="center"/>
    </xf>
    <xf numFmtId="0" fontId="0" fillId="0" borderId="0" xfId="0" applyBorder="1" applyAlignment="1">
      <alignment horizontal="center" vertical="center"/>
    </xf>
    <xf numFmtId="0" fontId="0" fillId="5" borderId="3" xfId="0" applyFill="1" applyBorder="1" applyAlignment="1">
      <alignment horizontal="center"/>
    </xf>
    <xf numFmtId="0" fontId="0" fillId="5" borderId="3" xfId="0" applyFill="1" applyBorder="1" applyAlignment="1">
      <alignment horizontal="center" vertical="center"/>
    </xf>
    <xf numFmtId="0" fontId="0" fillId="5" borderId="11" xfId="0" applyFill="1" applyBorder="1" applyAlignment="1">
      <alignment horizontal="center" vertical="center"/>
    </xf>
    <xf numFmtId="0" fontId="0" fillId="4" borderId="11" xfId="0" applyFill="1" applyBorder="1" applyAlignment="1">
      <alignment horizontal="center" vertical="center"/>
    </xf>
    <xf numFmtId="0" fontId="0" fillId="4" borderId="11" xfId="0" applyFill="1" applyBorder="1" applyAlignment="1">
      <alignment horizontal="center"/>
    </xf>
    <xf numFmtId="0" fontId="0" fillId="5" borderId="25" xfId="0" applyFill="1" applyBorder="1" applyAlignment="1">
      <alignment horizontal="center"/>
    </xf>
    <xf numFmtId="0" fontId="0" fillId="5" borderId="58" xfId="0" applyFont="1" applyFill="1" applyBorder="1" applyAlignment="1">
      <alignment horizontal="center" vertical="center"/>
    </xf>
    <xf numFmtId="0" fontId="0" fillId="4" borderId="58" xfId="0" applyFill="1" applyBorder="1" applyAlignment="1">
      <alignment horizontal="center" vertical="center"/>
    </xf>
    <xf numFmtId="0" fontId="0" fillId="0" borderId="58" xfId="0" applyFill="1" applyBorder="1" applyAlignment="1">
      <alignment horizontal="center" vertical="center"/>
    </xf>
    <xf numFmtId="0" fontId="0" fillId="5" borderId="19" xfId="0" applyFill="1" applyBorder="1" applyAlignment="1">
      <alignment horizontal="center"/>
    </xf>
    <xf numFmtId="0" fontId="0" fillId="10" borderId="15" xfId="0" applyFill="1" applyBorder="1" applyAlignment="1">
      <alignment horizontal="center" vertical="center"/>
    </xf>
    <xf numFmtId="0" fontId="0" fillId="10" borderId="9" xfId="0" applyFill="1" applyBorder="1" applyAlignment="1">
      <alignment horizontal="center" vertical="center"/>
    </xf>
    <xf numFmtId="0" fontId="0" fillId="10" borderId="16" xfId="0" applyFill="1" applyBorder="1" applyAlignment="1">
      <alignment horizontal="center" vertical="center"/>
    </xf>
    <xf numFmtId="0" fontId="0" fillId="10" borderId="14" xfId="0" applyFill="1" applyBorder="1" applyAlignment="1">
      <alignment horizontal="center" vertical="center"/>
    </xf>
    <xf numFmtId="0" fontId="0" fillId="10" borderId="19" xfId="0" applyFont="1" applyFill="1" applyBorder="1" applyAlignment="1">
      <alignment horizontal="center"/>
    </xf>
    <xf numFmtId="0" fontId="0" fillId="10" borderId="11" xfId="0" applyFont="1" applyFill="1" applyBorder="1" applyAlignment="1">
      <alignment horizontal="center"/>
    </xf>
    <xf numFmtId="0" fontId="0" fillId="9" borderId="19" xfId="0" applyFont="1" applyFill="1" applyBorder="1" applyAlignment="1">
      <alignment horizontal="center" vertical="center"/>
    </xf>
    <xf numFmtId="0" fontId="0" fillId="14" borderId="24" xfId="0" applyFont="1" applyFill="1" applyBorder="1" applyAlignment="1">
      <alignment horizontal="center" vertical="center"/>
    </xf>
    <xf numFmtId="0" fontId="0" fillId="14" borderId="25" xfId="0" applyFont="1" applyFill="1" applyBorder="1" applyAlignment="1">
      <alignment horizontal="center" vertical="center"/>
    </xf>
    <xf numFmtId="0" fontId="0" fillId="14" borderId="25" xfId="0" applyFont="1" applyFill="1" applyBorder="1" applyAlignment="1">
      <alignment horizontal="center" vertical="center" wrapText="1"/>
    </xf>
    <xf numFmtId="0" fontId="8" fillId="0" borderId="0" xfId="0" applyFont="1" applyFill="1" applyAlignment="1">
      <alignment vertical="center" wrapText="1"/>
    </xf>
    <xf numFmtId="0" fontId="0" fillId="0" borderId="0" xfId="0" applyAlignment="1">
      <alignment horizontal="center" vertical="center"/>
    </xf>
    <xf numFmtId="0" fontId="1" fillId="0" borderId="0" xfId="0" applyFont="1" applyAlignment="1">
      <alignment vertical="center"/>
    </xf>
    <xf numFmtId="165" fontId="9" fillId="14" borderId="26" xfId="0" applyNumberFormat="1" applyFont="1" applyFill="1" applyBorder="1" applyAlignment="1">
      <alignment horizontal="center" vertical="center" wrapText="1"/>
    </xf>
    <xf numFmtId="0" fontId="0" fillId="0" borderId="59" xfId="0" applyBorder="1" applyAlignment="1">
      <alignment horizontal="center" vertical="center" wrapText="1"/>
    </xf>
    <xf numFmtId="0" fontId="0" fillId="14" borderId="26" xfId="0" applyFill="1" applyBorder="1" applyAlignment="1">
      <alignment horizontal="center" vertical="center" wrapText="1"/>
    </xf>
    <xf numFmtId="0" fontId="0" fillId="14" borderId="24" xfId="0" applyFill="1" applyBorder="1" applyAlignment="1">
      <alignment horizontal="center" vertical="center"/>
    </xf>
    <xf numFmtId="0" fontId="0" fillId="14" borderId="25" xfId="0" applyFill="1" applyBorder="1" applyAlignment="1">
      <alignment horizontal="center" vertical="center"/>
    </xf>
    <xf numFmtId="0" fontId="0" fillId="14" borderId="25" xfId="0" applyFill="1" applyBorder="1" applyAlignment="1">
      <alignment horizontal="center" vertical="center" wrapText="1"/>
    </xf>
    <xf numFmtId="0" fontId="1" fillId="0" borderId="25" xfId="0" applyFont="1" applyBorder="1" applyAlignment="1">
      <alignment horizontal="left" vertical="center" wrapText="1"/>
    </xf>
    <xf numFmtId="0" fontId="1" fillId="0" borderId="26" xfId="0" applyFont="1" applyFill="1" applyBorder="1" applyAlignment="1">
      <alignment horizontal="left" vertical="center" wrapText="1"/>
    </xf>
    <xf numFmtId="0" fontId="1" fillId="0" borderId="59" xfId="0" applyFont="1" applyBorder="1" applyAlignment="1">
      <alignment horizontal="left" vertical="center"/>
    </xf>
    <xf numFmtId="0" fontId="1" fillId="0" borderId="24" xfId="0" applyFont="1" applyBorder="1" applyAlignment="1">
      <alignment horizontal="left" vertical="center"/>
    </xf>
    <xf numFmtId="0" fontId="1" fillId="0" borderId="25" xfId="0" applyFont="1" applyBorder="1" applyAlignment="1">
      <alignment horizontal="left" vertical="center"/>
    </xf>
    <xf numFmtId="0" fontId="11" fillId="0" borderId="0" xfId="0" applyFont="1"/>
    <xf numFmtId="0" fontId="10" fillId="0" borderId="0" xfId="1" applyAlignment="1">
      <alignment vertical="center"/>
    </xf>
    <xf numFmtId="0" fontId="1" fillId="0" borderId="0" xfId="0" applyFont="1"/>
    <xf numFmtId="0" fontId="1" fillId="0" borderId="15"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16" xfId="0" applyFont="1" applyFill="1" applyBorder="1" applyAlignment="1">
      <alignment horizontal="center" vertical="center"/>
    </xf>
    <xf numFmtId="0" fontId="1" fillId="0" borderId="41"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37" xfId="0" applyFont="1" applyFill="1" applyBorder="1" applyAlignment="1">
      <alignment horizontal="center" vertical="center"/>
    </xf>
    <xf numFmtId="2" fontId="5" fillId="0" borderId="0" xfId="0" applyNumberFormat="1" applyFont="1" applyBorder="1" applyAlignment="1">
      <alignment horizontal="center"/>
    </xf>
    <xf numFmtId="0" fontId="1" fillId="0" borderId="31" xfId="0" applyFont="1" applyFill="1" applyBorder="1" applyAlignment="1">
      <alignment horizontal="center" vertical="center"/>
    </xf>
    <xf numFmtId="0" fontId="1" fillId="0" borderId="33" xfId="0" applyFont="1" applyFill="1" applyBorder="1" applyAlignment="1">
      <alignment horizontal="center" vertical="center"/>
    </xf>
    <xf numFmtId="0" fontId="1" fillId="0" borderId="21" xfId="0" applyFont="1" applyFill="1" applyBorder="1" applyAlignment="1">
      <alignment horizontal="center" vertical="center"/>
    </xf>
    <xf numFmtId="0" fontId="1" fillId="0" borderId="59" xfId="0" applyFont="1" applyFill="1" applyBorder="1" applyAlignment="1">
      <alignment horizontal="center" vertical="center"/>
    </xf>
    <xf numFmtId="0" fontId="1" fillId="0" borderId="61" xfId="0" applyFont="1" applyFill="1" applyBorder="1" applyAlignment="1">
      <alignment horizontal="center" vertical="center"/>
    </xf>
    <xf numFmtId="0" fontId="1" fillId="0" borderId="43"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52" xfId="0" applyFont="1" applyFill="1" applyBorder="1" applyAlignment="1">
      <alignment horizontal="center" vertical="center"/>
    </xf>
    <xf numFmtId="0" fontId="1" fillId="0" borderId="46" xfId="0" applyFont="1" applyFill="1" applyBorder="1" applyAlignment="1">
      <alignment horizontal="center" vertical="center"/>
    </xf>
    <xf numFmtId="0" fontId="1" fillId="0" borderId="47" xfId="0" applyFont="1" applyFill="1" applyBorder="1" applyAlignment="1">
      <alignment horizontal="center" vertical="center"/>
    </xf>
    <xf numFmtId="0" fontId="1" fillId="0" borderId="48" xfId="0" applyFont="1" applyFill="1" applyBorder="1" applyAlignment="1">
      <alignment horizontal="center" vertical="center"/>
    </xf>
    <xf numFmtId="0" fontId="5" fillId="0" borderId="46" xfId="0" applyFont="1" applyFill="1" applyBorder="1" applyAlignment="1">
      <alignment horizontal="center" vertical="center"/>
    </xf>
    <xf numFmtId="0" fontId="5" fillId="0" borderId="48" xfId="0" applyFont="1" applyFill="1" applyBorder="1" applyAlignment="1">
      <alignment horizontal="center" vertical="center"/>
    </xf>
    <xf numFmtId="0" fontId="5" fillId="0" borderId="47" xfId="0" applyFont="1" applyFill="1" applyBorder="1" applyAlignment="1">
      <alignment horizontal="center" vertical="center"/>
    </xf>
    <xf numFmtId="0" fontId="1" fillId="0" borderId="34" xfId="0" applyFont="1" applyFill="1" applyBorder="1" applyAlignment="1">
      <alignment horizontal="center" vertical="center"/>
    </xf>
    <xf numFmtId="0" fontId="1" fillId="0" borderId="3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35" xfId="0" applyFont="1" applyFill="1" applyBorder="1" applyAlignment="1">
      <alignment horizontal="center" vertical="center"/>
    </xf>
    <xf numFmtId="0" fontId="1" fillId="0" borderId="0" xfId="0" applyFont="1" applyBorder="1" applyAlignment="1">
      <alignment horizontal="center" vertical="center" wrapText="1"/>
    </xf>
    <xf numFmtId="0" fontId="1" fillId="0" borderId="18" xfId="0" applyFont="1" applyFill="1" applyBorder="1" applyAlignment="1">
      <alignment horizontal="center" vertical="center"/>
    </xf>
    <xf numFmtId="0" fontId="1" fillId="0" borderId="62" xfId="0" applyFont="1" applyFill="1" applyBorder="1" applyAlignment="1">
      <alignment horizontal="center" vertical="center"/>
    </xf>
    <xf numFmtId="0" fontId="1" fillId="0" borderId="40" xfId="0" applyFont="1" applyFill="1" applyBorder="1" applyAlignment="1">
      <alignment horizontal="center" vertical="center"/>
    </xf>
    <xf numFmtId="0" fontId="1" fillId="0" borderId="18" xfId="0" applyFont="1" applyBorder="1" applyAlignment="1">
      <alignment horizontal="center" vertical="center"/>
    </xf>
    <xf numFmtId="0" fontId="1" fillId="0" borderId="62" xfId="0" applyFont="1" applyBorder="1" applyAlignment="1">
      <alignment horizontal="center" vertical="center"/>
    </xf>
    <xf numFmtId="0" fontId="1" fillId="0" borderId="40" xfId="0" applyFont="1" applyBorder="1" applyAlignment="1">
      <alignment horizontal="center" vertical="center"/>
    </xf>
    <xf numFmtId="0" fontId="5" fillId="0" borderId="0" xfId="0" applyFont="1" applyBorder="1" applyAlignment="1">
      <alignment horizontal="center" vertical="center"/>
    </xf>
    <xf numFmtId="0" fontId="1" fillId="0" borderId="7" xfId="0" applyFont="1" applyBorder="1" applyAlignment="1">
      <alignment horizontal="center"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 fillId="0" borderId="0" xfId="0" applyFont="1" applyFill="1" applyBorder="1" applyAlignment="1">
      <alignment horizontal="center" vertical="center"/>
    </xf>
    <xf numFmtId="0" fontId="0" fillId="0" borderId="46" xfId="0" applyBorder="1" applyAlignment="1">
      <alignment horizontal="center" vertical="center"/>
    </xf>
    <xf numFmtId="0" fontId="0" fillId="0" borderId="48" xfId="0" applyBorder="1" applyAlignment="1">
      <alignment horizontal="center" vertical="center"/>
    </xf>
    <xf numFmtId="0" fontId="0" fillId="0" borderId="47" xfId="0" applyBorder="1" applyAlignment="1">
      <alignment horizontal="center" vertical="center"/>
    </xf>
    <xf numFmtId="0" fontId="0" fillId="0" borderId="46" xfId="0" applyFill="1" applyBorder="1" applyAlignment="1">
      <alignment horizontal="center" vertical="center"/>
    </xf>
    <xf numFmtId="0" fontId="0" fillId="0" borderId="47" xfId="0" applyFill="1" applyBorder="1" applyAlignment="1">
      <alignment horizontal="center" vertical="center"/>
    </xf>
    <xf numFmtId="0" fontId="0" fillId="0" borderId="41" xfId="0" applyFill="1" applyBorder="1" applyAlignment="1">
      <alignment horizontal="center" vertical="center"/>
    </xf>
    <xf numFmtId="0" fontId="0" fillId="0" borderId="37" xfId="0" applyFill="1" applyBorder="1" applyAlignment="1">
      <alignment horizontal="center" vertical="center"/>
    </xf>
    <xf numFmtId="0" fontId="0" fillId="0" borderId="20" xfId="0" applyFill="1" applyBorder="1" applyAlignment="1">
      <alignment horizontal="center" vertical="center"/>
    </xf>
    <xf numFmtId="1" fontId="0" fillId="0" borderId="59" xfId="0" applyNumberFormat="1" applyBorder="1" applyAlignment="1">
      <alignment horizontal="center" vertical="center"/>
    </xf>
    <xf numFmtId="1" fontId="0" fillId="0" borderId="61" xfId="0" applyNumberFormat="1" applyBorder="1" applyAlignment="1">
      <alignment horizontal="center" vertical="center"/>
    </xf>
    <xf numFmtId="1" fontId="0" fillId="0" borderId="60" xfId="0" applyNumberFormat="1" applyBorder="1" applyAlignment="1">
      <alignment horizontal="center" vertical="center"/>
    </xf>
    <xf numFmtId="0" fontId="6" fillId="0" borderId="0" xfId="0" applyFont="1" applyBorder="1" applyAlignment="1">
      <alignment horizontal="center" vertical="center"/>
    </xf>
    <xf numFmtId="0" fontId="1" fillId="0" borderId="55" xfId="0" applyFont="1" applyFill="1" applyBorder="1" applyAlignment="1">
      <alignment horizontal="center" vertical="center"/>
    </xf>
    <xf numFmtId="0" fontId="1" fillId="0" borderId="46" xfId="0" applyFont="1" applyBorder="1" applyAlignment="1">
      <alignment horizontal="center" vertical="center"/>
    </xf>
    <xf numFmtId="0" fontId="1" fillId="0" borderId="48" xfId="0" applyFont="1" applyBorder="1" applyAlignment="1">
      <alignment horizontal="center" vertical="center"/>
    </xf>
    <xf numFmtId="0" fontId="1" fillId="0" borderId="47" xfId="0" applyFont="1" applyBorder="1" applyAlignment="1">
      <alignment horizontal="center" vertical="center"/>
    </xf>
    <xf numFmtId="0" fontId="1" fillId="0" borderId="60" xfId="0" applyFont="1" applyFill="1" applyBorder="1" applyAlignment="1">
      <alignment horizontal="center" vertical="center"/>
    </xf>
    <xf numFmtId="0" fontId="1" fillId="0" borderId="65" xfId="0" applyFont="1" applyFill="1" applyBorder="1" applyAlignment="1">
      <alignment horizontal="center" vertical="center"/>
    </xf>
    <xf numFmtId="0" fontId="0" fillId="0" borderId="31" xfId="0" applyFill="1" applyBorder="1" applyAlignment="1">
      <alignment horizontal="center" vertical="center"/>
    </xf>
    <xf numFmtId="0" fontId="0" fillId="0" borderId="32" xfId="0" applyFill="1" applyBorder="1" applyAlignment="1">
      <alignment horizontal="center" vertical="center"/>
    </xf>
    <xf numFmtId="0" fontId="0" fillId="0" borderId="33" xfId="0" applyFill="1" applyBorder="1" applyAlignment="1">
      <alignment horizontal="center" vertical="center"/>
    </xf>
    <xf numFmtId="0" fontId="1" fillId="0" borderId="55" xfId="0" applyFont="1" applyBorder="1" applyAlignment="1">
      <alignment horizontal="center" vertical="center"/>
    </xf>
    <xf numFmtId="0" fontId="5" fillId="0" borderId="0" xfId="0" applyFont="1" applyFill="1" applyBorder="1" applyAlignment="1">
      <alignment horizontal="center" vertical="center"/>
    </xf>
    <xf numFmtId="0" fontId="0" fillId="0" borderId="19" xfId="0" applyFill="1" applyBorder="1" applyAlignment="1">
      <alignment horizontal="center" vertical="center"/>
    </xf>
    <xf numFmtId="0" fontId="0" fillId="0" borderId="3" xfId="0" applyFill="1" applyBorder="1" applyAlignment="1">
      <alignment horizontal="center" vertical="center"/>
    </xf>
    <xf numFmtId="0" fontId="0" fillId="0" borderId="11" xfId="0" applyFill="1" applyBorder="1" applyAlignment="1">
      <alignment horizontal="center" vertical="center"/>
    </xf>
    <xf numFmtId="0" fontId="0" fillId="0" borderId="52" xfId="0" applyFill="1" applyBorder="1" applyAlignment="1">
      <alignment horizontal="center" vertical="center"/>
    </xf>
    <xf numFmtId="0" fontId="0" fillId="0" borderId="53" xfId="0" applyFill="1" applyBorder="1" applyAlignment="1">
      <alignment horizontal="center" vertical="center"/>
    </xf>
    <xf numFmtId="0" fontId="0" fillId="0" borderId="54" xfId="0" applyFill="1" applyBorder="1" applyAlignment="1">
      <alignment horizontal="center" vertical="center"/>
    </xf>
    <xf numFmtId="0" fontId="0" fillId="0" borderId="15"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1" fillId="0" borderId="24" xfId="0" applyFont="1" applyFill="1" applyBorder="1" applyAlignment="1">
      <alignment horizontal="center" vertical="center" textRotation="90" wrapText="1"/>
    </xf>
    <xf numFmtId="0" fontId="1" fillId="0" borderId="25" xfId="0" applyFont="1" applyFill="1" applyBorder="1" applyAlignment="1">
      <alignment horizontal="center" vertical="center" textRotation="90" wrapText="1"/>
    </xf>
    <xf numFmtId="0" fontId="1" fillId="0" borderId="26" xfId="0" applyFont="1" applyFill="1" applyBorder="1" applyAlignment="1">
      <alignment horizontal="center" vertical="center" textRotation="90" wrapText="1"/>
    </xf>
    <xf numFmtId="0" fontId="1" fillId="0" borderId="18" xfId="0" applyFont="1" applyFill="1" applyBorder="1" applyAlignment="1">
      <alignment horizontal="center" vertical="center" textRotation="90" wrapText="1"/>
    </xf>
    <xf numFmtId="0" fontId="1" fillId="0" borderId="17" xfId="0" applyFont="1" applyFill="1" applyBorder="1" applyAlignment="1">
      <alignment horizontal="center" vertical="center" textRotation="90" wrapText="1"/>
    </xf>
    <xf numFmtId="0" fontId="1" fillId="0" borderId="30" xfId="0" applyFont="1" applyFill="1" applyBorder="1" applyAlignment="1">
      <alignment horizontal="center" vertical="center" textRotation="90" wrapText="1"/>
    </xf>
    <xf numFmtId="0" fontId="0" fillId="0" borderId="0" xfId="0" applyFill="1" applyBorder="1" applyAlignment="1">
      <alignment horizontal="center" vertical="center"/>
    </xf>
    <xf numFmtId="0" fontId="0" fillId="0" borderId="44" xfId="0" applyFill="1" applyBorder="1" applyAlignment="1">
      <alignment horizontal="center" vertical="center"/>
    </xf>
    <xf numFmtId="0" fontId="0" fillId="0" borderId="49" xfId="0" applyFill="1" applyBorder="1" applyAlignment="1">
      <alignment horizontal="center" vertical="center"/>
    </xf>
    <xf numFmtId="0" fontId="0" fillId="0" borderId="0" xfId="0" applyBorder="1" applyAlignment="1">
      <alignment horizontal="center" vertical="center"/>
    </xf>
    <xf numFmtId="1" fontId="0" fillId="0" borderId="19" xfId="0" applyNumberFormat="1" applyFill="1" applyBorder="1" applyAlignment="1">
      <alignment horizontal="center"/>
    </xf>
    <xf numFmtId="1" fontId="0" fillId="0" borderId="11" xfId="0" applyNumberFormat="1" applyFill="1" applyBorder="1" applyAlignment="1">
      <alignment horizontal="center"/>
    </xf>
    <xf numFmtId="1" fontId="0" fillId="0" borderId="1" xfId="0" applyNumberFormat="1" applyFill="1" applyBorder="1" applyAlignment="1">
      <alignment horizontal="center"/>
    </xf>
    <xf numFmtId="1" fontId="0" fillId="0" borderId="50" xfId="0" applyNumberFormat="1" applyFill="1" applyBorder="1" applyAlignment="1">
      <alignment horizontal="center"/>
    </xf>
    <xf numFmtId="1" fontId="0" fillId="0" borderId="3" xfId="0" applyNumberFormat="1" applyFill="1" applyBorder="1" applyAlignment="1">
      <alignment horizontal="center"/>
    </xf>
    <xf numFmtId="1" fontId="0" fillId="0" borderId="52" xfId="0" applyNumberFormat="1" applyFill="1" applyBorder="1" applyAlignment="1">
      <alignment horizontal="center"/>
    </xf>
    <xf numFmtId="1" fontId="0" fillId="0" borderId="54" xfId="0" applyNumberFormat="1" applyFill="1" applyBorder="1" applyAlignment="1">
      <alignment horizontal="center"/>
    </xf>
    <xf numFmtId="1" fontId="0" fillId="0" borderId="73" xfId="0" applyNumberFormat="1" applyFill="1" applyBorder="1" applyAlignment="1">
      <alignment horizontal="center"/>
    </xf>
    <xf numFmtId="1" fontId="0" fillId="0" borderId="57" xfId="0" applyNumberFormat="1" applyFill="1" applyBorder="1" applyAlignment="1">
      <alignment horizontal="center"/>
    </xf>
    <xf numFmtId="1" fontId="0" fillId="0" borderId="53" xfId="0" applyNumberFormat="1" applyFill="1" applyBorder="1" applyAlignment="1">
      <alignment horizontal="center"/>
    </xf>
    <xf numFmtId="0" fontId="1" fillId="0" borderId="46" xfId="0" applyFont="1" applyFill="1" applyBorder="1" applyAlignment="1">
      <alignment horizontal="center"/>
    </xf>
    <xf numFmtId="0" fontId="1" fillId="0" borderId="48" xfId="0" applyFont="1" applyFill="1" applyBorder="1" applyAlignment="1">
      <alignment horizontal="center"/>
    </xf>
    <xf numFmtId="0" fontId="1" fillId="0" borderId="47" xfId="0" applyFont="1" applyFill="1" applyBorder="1" applyAlignment="1">
      <alignment horizontal="center"/>
    </xf>
    <xf numFmtId="0" fontId="5" fillId="5" borderId="7" xfId="0" applyFont="1" applyFill="1" applyBorder="1" applyAlignment="1">
      <alignment horizontal="center"/>
    </xf>
    <xf numFmtId="0" fontId="5" fillId="5" borderId="34" xfId="0" applyFont="1" applyFill="1" applyBorder="1" applyAlignment="1">
      <alignment horizontal="center"/>
    </xf>
    <xf numFmtId="0" fontId="5" fillId="5" borderId="35" xfId="0" applyFont="1" applyFill="1" applyBorder="1" applyAlignment="1">
      <alignment horizontal="center"/>
    </xf>
    <xf numFmtId="1" fontId="7" fillId="5" borderId="10" xfId="0" applyNumberFormat="1" applyFont="1" applyFill="1" applyBorder="1" applyAlignment="1">
      <alignment horizontal="center" vertical="center"/>
    </xf>
    <xf numFmtId="1" fontId="7" fillId="5" borderId="0" xfId="0" applyNumberFormat="1" applyFont="1" applyFill="1" applyBorder="1" applyAlignment="1">
      <alignment horizontal="center" vertical="center"/>
    </xf>
    <xf numFmtId="1" fontId="7" fillId="5" borderId="44" xfId="0" applyNumberFormat="1" applyFont="1" applyFill="1" applyBorder="1" applyAlignment="1">
      <alignment horizontal="center" vertical="center"/>
    </xf>
    <xf numFmtId="0" fontId="0" fillId="0" borderId="15"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41"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37" xfId="0" applyFill="1" applyBorder="1" applyAlignment="1">
      <alignment horizontal="center" vertical="center" wrapText="1"/>
    </xf>
    <xf numFmtId="2" fontId="7" fillId="5" borderId="10" xfId="0" applyNumberFormat="1" applyFont="1" applyFill="1" applyBorder="1" applyAlignment="1">
      <alignment horizontal="center" vertical="center"/>
    </xf>
    <xf numFmtId="2" fontId="7" fillId="5" borderId="12" xfId="0" applyNumberFormat="1" applyFont="1" applyFill="1" applyBorder="1" applyAlignment="1">
      <alignment horizontal="center" vertical="center"/>
    </xf>
    <xf numFmtId="1" fontId="7" fillId="5" borderId="36" xfId="0" applyNumberFormat="1" applyFont="1" applyFill="1" applyBorder="1" applyAlignment="1">
      <alignment horizontal="center" vertical="center"/>
    </xf>
    <xf numFmtId="2" fontId="7" fillId="5" borderId="0" xfId="0" applyNumberFormat="1" applyFont="1" applyFill="1" applyBorder="1" applyAlignment="1">
      <alignment horizontal="center" vertical="center"/>
    </xf>
    <xf numFmtId="2" fontId="7" fillId="5" borderId="36" xfId="0" applyNumberFormat="1" applyFont="1" applyFill="1" applyBorder="1" applyAlignment="1">
      <alignment horizontal="center" vertical="center"/>
    </xf>
    <xf numFmtId="1" fontId="7" fillId="5" borderId="45" xfId="0" applyNumberFormat="1" applyFont="1" applyFill="1" applyBorder="1" applyAlignment="1">
      <alignment horizontal="center" vertical="center"/>
    </xf>
    <xf numFmtId="2" fontId="6" fillId="0" borderId="0" xfId="0" applyNumberFormat="1" applyFont="1" applyFill="1" applyBorder="1" applyAlignment="1">
      <alignment horizontal="left" vertical="center" wrapText="1"/>
    </xf>
    <xf numFmtId="0" fontId="5" fillId="5" borderId="7"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BCBCBC"/>
      <color rgb="FF898989"/>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7.xml"/><Relationship Id="rId3" Type="http://schemas.openxmlformats.org/officeDocument/2006/relationships/worksheet" Target="worksheets/sheet3.xml"/><Relationship Id="rId7" Type="http://schemas.openxmlformats.org/officeDocument/2006/relationships/chartsheet" Target="chartsheets/sheet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consistency check for secretion rate calibration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intercept val="0"/>
            <c:dispRSqr val="1"/>
            <c:dispEq val="1"/>
            <c:trendlineLbl>
              <c:layout>
                <c:manualLayout>
                  <c:x val="-0.35437586430728418"/>
                  <c:y val="-3.6966057208950541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'observer 1'!$E$80:$E$335</c:f>
              <c:numCache>
                <c:formatCode>General</c:formatCode>
                <c:ptCount val="256"/>
                <c:pt idx="0">
                  <c:v>0</c:v>
                </c:pt>
                <c:pt idx="1">
                  <c:v>31</c:v>
                </c:pt>
                <c:pt idx="2">
                  <c:v>0</c:v>
                </c:pt>
                <c:pt idx="3">
                  <c:v>0</c:v>
                </c:pt>
                <c:pt idx="4">
                  <c:v>0</c:v>
                </c:pt>
                <c:pt idx="5">
                  <c:v>31</c:v>
                </c:pt>
                <c:pt idx="6">
                  <c:v>26</c:v>
                </c:pt>
                <c:pt idx="7">
                  <c:v>46</c:v>
                </c:pt>
                <c:pt idx="8">
                  <c:v>23</c:v>
                </c:pt>
                <c:pt idx="9">
                  <c:v>0</c:v>
                </c:pt>
                <c:pt idx="10">
                  <c:v>44</c:v>
                </c:pt>
                <c:pt idx="11">
                  <c:v>69</c:v>
                </c:pt>
                <c:pt idx="12">
                  <c:v>25</c:v>
                </c:pt>
                <c:pt idx="13">
                  <c:v>0</c:v>
                </c:pt>
                <c:pt idx="14">
                  <c:v>0</c:v>
                </c:pt>
                <c:pt idx="15">
                  <c:v>67</c:v>
                </c:pt>
                <c:pt idx="16">
                  <c:v>0</c:v>
                </c:pt>
                <c:pt idx="17">
                  <c:v>0</c:v>
                </c:pt>
                <c:pt idx="18">
                  <c:v>29</c:v>
                </c:pt>
                <c:pt idx="19">
                  <c:v>0</c:v>
                </c:pt>
                <c:pt idx="20">
                  <c:v>0</c:v>
                </c:pt>
                <c:pt idx="21">
                  <c:v>0</c:v>
                </c:pt>
                <c:pt idx="22">
                  <c:v>0</c:v>
                </c:pt>
                <c:pt idx="23">
                  <c:v>0</c:v>
                </c:pt>
                <c:pt idx="24">
                  <c:v>0</c:v>
                </c:pt>
                <c:pt idx="25">
                  <c:v>16</c:v>
                </c:pt>
                <c:pt idx="26">
                  <c:v>26</c:v>
                </c:pt>
                <c:pt idx="27">
                  <c:v>0</c:v>
                </c:pt>
                <c:pt idx="28">
                  <c:v>0</c:v>
                </c:pt>
                <c:pt idx="29">
                  <c:v>0</c:v>
                </c:pt>
                <c:pt idx="30">
                  <c:v>0</c:v>
                </c:pt>
                <c:pt idx="31">
                  <c:v>0</c:v>
                </c:pt>
                <c:pt idx="32">
                  <c:v>0</c:v>
                </c:pt>
                <c:pt idx="33">
                  <c:v>43</c:v>
                </c:pt>
                <c:pt idx="34">
                  <c:v>0</c:v>
                </c:pt>
                <c:pt idx="35">
                  <c:v>0</c:v>
                </c:pt>
                <c:pt idx="36">
                  <c:v>0</c:v>
                </c:pt>
                <c:pt idx="37">
                  <c:v>28</c:v>
                </c:pt>
                <c:pt idx="38">
                  <c:v>26</c:v>
                </c:pt>
                <c:pt idx="39">
                  <c:v>33</c:v>
                </c:pt>
                <c:pt idx="40">
                  <c:v>26</c:v>
                </c:pt>
                <c:pt idx="41">
                  <c:v>0</c:v>
                </c:pt>
                <c:pt idx="42">
                  <c:v>85</c:v>
                </c:pt>
                <c:pt idx="43">
                  <c:v>29</c:v>
                </c:pt>
                <c:pt idx="44">
                  <c:v>22</c:v>
                </c:pt>
                <c:pt idx="45">
                  <c:v>0</c:v>
                </c:pt>
                <c:pt idx="46">
                  <c:v>0</c:v>
                </c:pt>
                <c:pt idx="47">
                  <c:v>29</c:v>
                </c:pt>
                <c:pt idx="48">
                  <c:v>0</c:v>
                </c:pt>
                <c:pt idx="49">
                  <c:v>0</c:v>
                </c:pt>
                <c:pt idx="50">
                  <c:v>26</c:v>
                </c:pt>
                <c:pt idx="51">
                  <c:v>0</c:v>
                </c:pt>
                <c:pt idx="52">
                  <c:v>0</c:v>
                </c:pt>
                <c:pt idx="53">
                  <c:v>0</c:v>
                </c:pt>
                <c:pt idx="54">
                  <c:v>0</c:v>
                </c:pt>
                <c:pt idx="55">
                  <c:v>0</c:v>
                </c:pt>
                <c:pt idx="56">
                  <c:v>0</c:v>
                </c:pt>
                <c:pt idx="57">
                  <c:v>24</c:v>
                </c:pt>
                <c:pt idx="58">
                  <c:v>26</c:v>
                </c:pt>
                <c:pt idx="59">
                  <c:v>0</c:v>
                </c:pt>
                <c:pt idx="60">
                  <c:v>0</c:v>
                </c:pt>
                <c:pt idx="61">
                  <c:v>0</c:v>
                </c:pt>
                <c:pt idx="62">
                  <c:v>0</c:v>
                </c:pt>
                <c:pt idx="63">
                  <c:v>0</c:v>
                </c:pt>
                <c:pt idx="64">
                  <c:v>0</c:v>
                </c:pt>
                <c:pt idx="65">
                  <c:v>20</c:v>
                </c:pt>
                <c:pt idx="66">
                  <c:v>0</c:v>
                </c:pt>
                <c:pt idx="67">
                  <c:v>0</c:v>
                </c:pt>
                <c:pt idx="68">
                  <c:v>0</c:v>
                </c:pt>
                <c:pt idx="69">
                  <c:v>14</c:v>
                </c:pt>
                <c:pt idx="70">
                  <c:v>24</c:v>
                </c:pt>
                <c:pt idx="71">
                  <c:v>35</c:v>
                </c:pt>
                <c:pt idx="72">
                  <c:v>27</c:v>
                </c:pt>
                <c:pt idx="73">
                  <c:v>0</c:v>
                </c:pt>
                <c:pt idx="74">
                  <c:v>90</c:v>
                </c:pt>
                <c:pt idx="75">
                  <c:v>29</c:v>
                </c:pt>
                <c:pt idx="76">
                  <c:v>27</c:v>
                </c:pt>
                <c:pt idx="77">
                  <c:v>0</c:v>
                </c:pt>
                <c:pt idx="78">
                  <c:v>0</c:v>
                </c:pt>
                <c:pt idx="79">
                  <c:v>55</c:v>
                </c:pt>
                <c:pt idx="80">
                  <c:v>0</c:v>
                </c:pt>
                <c:pt idx="81">
                  <c:v>0</c:v>
                </c:pt>
                <c:pt idx="82">
                  <c:v>17</c:v>
                </c:pt>
                <c:pt idx="83">
                  <c:v>0</c:v>
                </c:pt>
                <c:pt idx="84">
                  <c:v>0</c:v>
                </c:pt>
                <c:pt idx="85">
                  <c:v>0</c:v>
                </c:pt>
                <c:pt idx="86">
                  <c:v>0</c:v>
                </c:pt>
                <c:pt idx="87">
                  <c:v>0</c:v>
                </c:pt>
                <c:pt idx="88">
                  <c:v>0</c:v>
                </c:pt>
                <c:pt idx="89">
                  <c:v>21</c:v>
                </c:pt>
                <c:pt idx="90">
                  <c:v>24</c:v>
                </c:pt>
                <c:pt idx="91">
                  <c:v>0</c:v>
                </c:pt>
                <c:pt idx="92">
                  <c:v>0</c:v>
                </c:pt>
                <c:pt idx="93">
                  <c:v>0</c:v>
                </c:pt>
                <c:pt idx="94">
                  <c:v>0</c:v>
                </c:pt>
                <c:pt idx="95">
                  <c:v>0</c:v>
                </c:pt>
                <c:pt idx="96">
                  <c:v>0</c:v>
                </c:pt>
                <c:pt idx="97">
                  <c:v>39</c:v>
                </c:pt>
                <c:pt idx="98">
                  <c:v>0</c:v>
                </c:pt>
                <c:pt idx="99">
                  <c:v>0</c:v>
                </c:pt>
                <c:pt idx="100">
                  <c:v>0</c:v>
                </c:pt>
                <c:pt idx="101">
                  <c:v>78</c:v>
                </c:pt>
                <c:pt idx="102">
                  <c:v>42</c:v>
                </c:pt>
                <c:pt idx="103">
                  <c:v>48</c:v>
                </c:pt>
                <c:pt idx="104">
                  <c:v>52</c:v>
                </c:pt>
                <c:pt idx="105">
                  <c:v>0</c:v>
                </c:pt>
                <c:pt idx="106">
                  <c:v>87</c:v>
                </c:pt>
                <c:pt idx="107">
                  <c:v>24</c:v>
                </c:pt>
                <c:pt idx="108">
                  <c:v>40</c:v>
                </c:pt>
                <c:pt idx="109">
                  <c:v>0</c:v>
                </c:pt>
                <c:pt idx="110">
                  <c:v>0</c:v>
                </c:pt>
                <c:pt idx="111">
                  <c:v>47</c:v>
                </c:pt>
                <c:pt idx="112">
                  <c:v>0</c:v>
                </c:pt>
                <c:pt idx="113">
                  <c:v>0</c:v>
                </c:pt>
                <c:pt idx="114">
                  <c:v>44</c:v>
                </c:pt>
                <c:pt idx="115">
                  <c:v>0</c:v>
                </c:pt>
                <c:pt idx="116">
                  <c:v>0</c:v>
                </c:pt>
                <c:pt idx="117">
                  <c:v>0</c:v>
                </c:pt>
                <c:pt idx="118">
                  <c:v>0</c:v>
                </c:pt>
                <c:pt idx="119">
                  <c:v>0</c:v>
                </c:pt>
                <c:pt idx="120">
                  <c:v>0</c:v>
                </c:pt>
                <c:pt idx="121">
                  <c:v>22</c:v>
                </c:pt>
                <c:pt idx="122">
                  <c:v>42</c:v>
                </c:pt>
                <c:pt idx="123">
                  <c:v>0</c:v>
                </c:pt>
                <c:pt idx="124">
                  <c:v>0</c:v>
                </c:pt>
                <c:pt idx="125">
                  <c:v>0</c:v>
                </c:pt>
                <c:pt idx="126">
                  <c:v>0</c:v>
                </c:pt>
                <c:pt idx="127">
                  <c:v>0</c:v>
                </c:pt>
                <c:pt idx="128">
                  <c:v>0</c:v>
                </c:pt>
                <c:pt idx="129">
                  <c:v>24</c:v>
                </c:pt>
                <c:pt idx="130">
                  <c:v>0</c:v>
                </c:pt>
                <c:pt idx="131">
                  <c:v>0</c:v>
                </c:pt>
                <c:pt idx="132">
                  <c:v>0</c:v>
                </c:pt>
                <c:pt idx="133">
                  <c:v>31</c:v>
                </c:pt>
                <c:pt idx="134">
                  <c:v>37</c:v>
                </c:pt>
                <c:pt idx="135">
                  <c:v>22</c:v>
                </c:pt>
                <c:pt idx="136">
                  <c:v>25</c:v>
                </c:pt>
                <c:pt idx="137">
                  <c:v>0</c:v>
                </c:pt>
                <c:pt idx="138">
                  <c:v>83</c:v>
                </c:pt>
                <c:pt idx="139">
                  <c:v>31</c:v>
                </c:pt>
                <c:pt idx="140">
                  <c:v>26</c:v>
                </c:pt>
                <c:pt idx="141">
                  <c:v>0</c:v>
                </c:pt>
                <c:pt idx="142">
                  <c:v>0</c:v>
                </c:pt>
                <c:pt idx="143">
                  <c:v>0</c:v>
                </c:pt>
                <c:pt idx="144">
                  <c:v>0</c:v>
                </c:pt>
                <c:pt idx="145">
                  <c:v>0</c:v>
                </c:pt>
                <c:pt idx="146">
                  <c:v>29</c:v>
                </c:pt>
                <c:pt idx="147">
                  <c:v>0</c:v>
                </c:pt>
                <c:pt idx="148">
                  <c:v>0</c:v>
                </c:pt>
                <c:pt idx="149">
                  <c:v>0</c:v>
                </c:pt>
                <c:pt idx="150">
                  <c:v>0</c:v>
                </c:pt>
                <c:pt idx="151">
                  <c:v>0</c:v>
                </c:pt>
                <c:pt idx="152">
                  <c:v>0</c:v>
                </c:pt>
                <c:pt idx="153">
                  <c:v>11</c:v>
                </c:pt>
                <c:pt idx="154">
                  <c:v>37</c:v>
                </c:pt>
                <c:pt idx="155">
                  <c:v>0</c:v>
                </c:pt>
                <c:pt idx="156">
                  <c:v>0</c:v>
                </c:pt>
                <c:pt idx="157">
                  <c:v>0</c:v>
                </c:pt>
                <c:pt idx="158">
                  <c:v>0</c:v>
                </c:pt>
                <c:pt idx="159">
                  <c:v>0</c:v>
                </c:pt>
                <c:pt idx="160">
                  <c:v>0</c:v>
                </c:pt>
                <c:pt idx="161">
                  <c:v>27</c:v>
                </c:pt>
                <c:pt idx="162">
                  <c:v>0</c:v>
                </c:pt>
                <c:pt idx="163">
                  <c:v>0</c:v>
                </c:pt>
                <c:pt idx="164">
                  <c:v>0</c:v>
                </c:pt>
                <c:pt idx="165">
                  <c:v>32</c:v>
                </c:pt>
                <c:pt idx="166">
                  <c:v>23</c:v>
                </c:pt>
                <c:pt idx="167">
                  <c:v>31</c:v>
                </c:pt>
                <c:pt idx="168">
                  <c:v>31</c:v>
                </c:pt>
                <c:pt idx="169">
                  <c:v>0</c:v>
                </c:pt>
                <c:pt idx="170">
                  <c:v>75</c:v>
                </c:pt>
                <c:pt idx="171">
                  <c:v>32</c:v>
                </c:pt>
                <c:pt idx="172">
                  <c:v>0</c:v>
                </c:pt>
                <c:pt idx="173">
                  <c:v>0</c:v>
                </c:pt>
                <c:pt idx="174">
                  <c:v>0</c:v>
                </c:pt>
                <c:pt idx="175">
                  <c:v>0</c:v>
                </c:pt>
                <c:pt idx="176">
                  <c:v>0</c:v>
                </c:pt>
                <c:pt idx="177">
                  <c:v>0</c:v>
                </c:pt>
                <c:pt idx="178">
                  <c:v>32</c:v>
                </c:pt>
                <c:pt idx="179">
                  <c:v>0</c:v>
                </c:pt>
                <c:pt idx="180">
                  <c:v>0</c:v>
                </c:pt>
                <c:pt idx="181">
                  <c:v>0</c:v>
                </c:pt>
                <c:pt idx="182">
                  <c:v>0</c:v>
                </c:pt>
                <c:pt idx="183">
                  <c:v>0</c:v>
                </c:pt>
                <c:pt idx="184">
                  <c:v>0</c:v>
                </c:pt>
                <c:pt idx="185">
                  <c:v>38</c:v>
                </c:pt>
                <c:pt idx="186">
                  <c:v>23</c:v>
                </c:pt>
                <c:pt idx="187">
                  <c:v>0</c:v>
                </c:pt>
                <c:pt idx="188">
                  <c:v>0</c:v>
                </c:pt>
                <c:pt idx="189">
                  <c:v>0</c:v>
                </c:pt>
                <c:pt idx="190">
                  <c:v>0</c:v>
                </c:pt>
                <c:pt idx="191">
                  <c:v>0</c:v>
                </c:pt>
                <c:pt idx="192">
                  <c:v>0</c:v>
                </c:pt>
                <c:pt idx="193">
                  <c:v>34</c:v>
                </c:pt>
                <c:pt idx="194">
                  <c:v>0</c:v>
                </c:pt>
                <c:pt idx="195">
                  <c:v>0</c:v>
                </c:pt>
                <c:pt idx="196">
                  <c:v>0</c:v>
                </c:pt>
                <c:pt idx="197">
                  <c:v>40</c:v>
                </c:pt>
                <c:pt idx="198">
                  <c:v>0</c:v>
                </c:pt>
                <c:pt idx="199">
                  <c:v>43</c:v>
                </c:pt>
                <c:pt idx="200">
                  <c:v>33</c:v>
                </c:pt>
                <c:pt idx="201">
                  <c:v>0</c:v>
                </c:pt>
                <c:pt idx="202">
                  <c:v>79</c:v>
                </c:pt>
                <c:pt idx="203">
                  <c:v>0</c:v>
                </c:pt>
                <c:pt idx="204">
                  <c:v>0</c:v>
                </c:pt>
                <c:pt idx="205">
                  <c:v>0</c:v>
                </c:pt>
                <c:pt idx="206">
                  <c:v>0</c:v>
                </c:pt>
                <c:pt idx="207">
                  <c:v>0</c:v>
                </c:pt>
                <c:pt idx="208">
                  <c:v>0</c:v>
                </c:pt>
                <c:pt idx="209">
                  <c:v>0</c:v>
                </c:pt>
                <c:pt idx="210">
                  <c:v>40</c:v>
                </c:pt>
                <c:pt idx="211">
                  <c:v>0</c:v>
                </c:pt>
                <c:pt idx="212">
                  <c:v>0</c:v>
                </c:pt>
                <c:pt idx="213">
                  <c:v>0</c:v>
                </c:pt>
                <c:pt idx="214">
                  <c:v>0</c:v>
                </c:pt>
                <c:pt idx="215">
                  <c:v>0</c:v>
                </c:pt>
                <c:pt idx="216">
                  <c:v>0</c:v>
                </c:pt>
                <c:pt idx="217">
                  <c:v>34</c:v>
                </c:pt>
                <c:pt idx="218">
                  <c:v>0</c:v>
                </c:pt>
                <c:pt idx="219">
                  <c:v>0</c:v>
                </c:pt>
                <c:pt idx="220">
                  <c:v>0</c:v>
                </c:pt>
                <c:pt idx="221">
                  <c:v>0</c:v>
                </c:pt>
                <c:pt idx="222">
                  <c:v>0</c:v>
                </c:pt>
                <c:pt idx="223">
                  <c:v>0</c:v>
                </c:pt>
                <c:pt idx="224">
                  <c:v>0</c:v>
                </c:pt>
                <c:pt idx="225">
                  <c:v>22</c:v>
                </c:pt>
                <c:pt idx="226">
                  <c:v>0</c:v>
                </c:pt>
                <c:pt idx="227">
                  <c:v>0</c:v>
                </c:pt>
                <c:pt idx="228">
                  <c:v>0</c:v>
                </c:pt>
                <c:pt idx="229">
                  <c:v>24</c:v>
                </c:pt>
                <c:pt idx="230">
                  <c:v>0</c:v>
                </c:pt>
                <c:pt idx="231">
                  <c:v>32</c:v>
                </c:pt>
                <c:pt idx="232">
                  <c:v>22</c:v>
                </c:pt>
                <c:pt idx="233">
                  <c:v>0</c:v>
                </c:pt>
                <c:pt idx="234">
                  <c:v>71</c:v>
                </c:pt>
                <c:pt idx="235">
                  <c:v>0</c:v>
                </c:pt>
                <c:pt idx="236">
                  <c:v>0</c:v>
                </c:pt>
                <c:pt idx="237">
                  <c:v>0</c:v>
                </c:pt>
                <c:pt idx="238">
                  <c:v>0</c:v>
                </c:pt>
                <c:pt idx="239">
                  <c:v>0</c:v>
                </c:pt>
                <c:pt idx="240">
                  <c:v>0</c:v>
                </c:pt>
                <c:pt idx="241">
                  <c:v>0</c:v>
                </c:pt>
                <c:pt idx="242">
                  <c:v>24</c:v>
                </c:pt>
                <c:pt idx="243">
                  <c:v>0</c:v>
                </c:pt>
                <c:pt idx="244">
                  <c:v>0</c:v>
                </c:pt>
                <c:pt idx="245">
                  <c:v>0</c:v>
                </c:pt>
                <c:pt idx="246">
                  <c:v>0</c:v>
                </c:pt>
                <c:pt idx="247">
                  <c:v>0</c:v>
                </c:pt>
                <c:pt idx="248">
                  <c:v>0</c:v>
                </c:pt>
                <c:pt idx="249">
                  <c:v>29</c:v>
                </c:pt>
                <c:pt idx="250">
                  <c:v>0</c:v>
                </c:pt>
                <c:pt idx="251">
                  <c:v>0</c:v>
                </c:pt>
                <c:pt idx="252">
                  <c:v>0</c:v>
                </c:pt>
                <c:pt idx="253">
                  <c:v>0</c:v>
                </c:pt>
                <c:pt idx="254">
                  <c:v>0</c:v>
                </c:pt>
                <c:pt idx="255">
                  <c:v>0</c:v>
                </c:pt>
              </c:numCache>
            </c:numRef>
          </c:xVal>
          <c:yVal>
            <c:numRef>
              <c:f>'observer 1'!$D$80:$D$335</c:f>
              <c:numCache>
                <c:formatCode>General</c:formatCode>
                <c:ptCount val="256"/>
                <c:pt idx="0">
                  <c:v>0</c:v>
                </c:pt>
                <c:pt idx="1">
                  <c:v>890</c:v>
                </c:pt>
                <c:pt idx="2">
                  <c:v>0</c:v>
                </c:pt>
                <c:pt idx="3">
                  <c:v>0</c:v>
                </c:pt>
                <c:pt idx="4">
                  <c:v>0</c:v>
                </c:pt>
                <c:pt idx="5">
                  <c:v>680</c:v>
                </c:pt>
                <c:pt idx="6">
                  <c:v>580</c:v>
                </c:pt>
                <c:pt idx="7">
                  <c:v>1170</c:v>
                </c:pt>
                <c:pt idx="8">
                  <c:v>500</c:v>
                </c:pt>
                <c:pt idx="9">
                  <c:v>0</c:v>
                </c:pt>
                <c:pt idx="10">
                  <c:v>1050</c:v>
                </c:pt>
                <c:pt idx="11">
                  <c:v>2150</c:v>
                </c:pt>
                <c:pt idx="12">
                  <c:v>650</c:v>
                </c:pt>
                <c:pt idx="13">
                  <c:v>0</c:v>
                </c:pt>
                <c:pt idx="14">
                  <c:v>0</c:v>
                </c:pt>
                <c:pt idx="15">
                  <c:v>2240</c:v>
                </c:pt>
                <c:pt idx="16">
                  <c:v>0</c:v>
                </c:pt>
                <c:pt idx="17">
                  <c:v>0</c:v>
                </c:pt>
                <c:pt idx="18">
                  <c:v>820</c:v>
                </c:pt>
                <c:pt idx="19">
                  <c:v>0</c:v>
                </c:pt>
                <c:pt idx="20">
                  <c:v>0</c:v>
                </c:pt>
                <c:pt idx="21">
                  <c:v>0</c:v>
                </c:pt>
                <c:pt idx="22">
                  <c:v>0</c:v>
                </c:pt>
                <c:pt idx="23">
                  <c:v>0</c:v>
                </c:pt>
                <c:pt idx="24">
                  <c:v>0</c:v>
                </c:pt>
                <c:pt idx="25">
                  <c:v>490</c:v>
                </c:pt>
                <c:pt idx="26">
                  <c:v>580</c:v>
                </c:pt>
                <c:pt idx="27">
                  <c:v>0</c:v>
                </c:pt>
                <c:pt idx="28">
                  <c:v>0</c:v>
                </c:pt>
                <c:pt idx="29">
                  <c:v>0</c:v>
                </c:pt>
                <c:pt idx="30">
                  <c:v>0</c:v>
                </c:pt>
                <c:pt idx="31">
                  <c:v>0</c:v>
                </c:pt>
                <c:pt idx="32">
                  <c:v>0</c:v>
                </c:pt>
                <c:pt idx="33">
                  <c:v>1180</c:v>
                </c:pt>
                <c:pt idx="34">
                  <c:v>0</c:v>
                </c:pt>
                <c:pt idx="35">
                  <c:v>0</c:v>
                </c:pt>
                <c:pt idx="36">
                  <c:v>0</c:v>
                </c:pt>
                <c:pt idx="37">
                  <c:v>790</c:v>
                </c:pt>
                <c:pt idx="38">
                  <c:v>520</c:v>
                </c:pt>
                <c:pt idx="39">
                  <c:v>930</c:v>
                </c:pt>
                <c:pt idx="40">
                  <c:v>620</c:v>
                </c:pt>
                <c:pt idx="41">
                  <c:v>0</c:v>
                </c:pt>
                <c:pt idx="42">
                  <c:v>2450</c:v>
                </c:pt>
                <c:pt idx="43">
                  <c:v>850</c:v>
                </c:pt>
                <c:pt idx="44">
                  <c:v>500</c:v>
                </c:pt>
                <c:pt idx="45">
                  <c:v>0</c:v>
                </c:pt>
                <c:pt idx="46">
                  <c:v>0</c:v>
                </c:pt>
                <c:pt idx="47">
                  <c:v>920</c:v>
                </c:pt>
                <c:pt idx="48">
                  <c:v>0</c:v>
                </c:pt>
                <c:pt idx="49">
                  <c:v>0</c:v>
                </c:pt>
                <c:pt idx="50">
                  <c:v>680</c:v>
                </c:pt>
                <c:pt idx="51">
                  <c:v>0</c:v>
                </c:pt>
                <c:pt idx="52">
                  <c:v>0</c:v>
                </c:pt>
                <c:pt idx="53">
                  <c:v>0</c:v>
                </c:pt>
                <c:pt idx="54">
                  <c:v>0</c:v>
                </c:pt>
                <c:pt idx="55">
                  <c:v>0</c:v>
                </c:pt>
                <c:pt idx="56">
                  <c:v>0</c:v>
                </c:pt>
                <c:pt idx="57">
                  <c:v>720</c:v>
                </c:pt>
                <c:pt idx="58">
                  <c:v>520</c:v>
                </c:pt>
                <c:pt idx="59">
                  <c:v>0</c:v>
                </c:pt>
                <c:pt idx="60">
                  <c:v>0</c:v>
                </c:pt>
                <c:pt idx="61">
                  <c:v>0</c:v>
                </c:pt>
                <c:pt idx="62">
                  <c:v>0</c:v>
                </c:pt>
                <c:pt idx="63">
                  <c:v>0</c:v>
                </c:pt>
                <c:pt idx="64">
                  <c:v>0</c:v>
                </c:pt>
                <c:pt idx="65">
                  <c:v>530</c:v>
                </c:pt>
                <c:pt idx="66">
                  <c:v>0</c:v>
                </c:pt>
                <c:pt idx="67">
                  <c:v>0</c:v>
                </c:pt>
                <c:pt idx="68">
                  <c:v>0</c:v>
                </c:pt>
                <c:pt idx="69">
                  <c:v>360</c:v>
                </c:pt>
                <c:pt idx="70">
                  <c:v>490</c:v>
                </c:pt>
                <c:pt idx="71">
                  <c:v>840</c:v>
                </c:pt>
                <c:pt idx="72">
                  <c:v>700</c:v>
                </c:pt>
                <c:pt idx="73">
                  <c:v>0</c:v>
                </c:pt>
                <c:pt idx="74">
                  <c:v>2390</c:v>
                </c:pt>
                <c:pt idx="75">
                  <c:v>790</c:v>
                </c:pt>
                <c:pt idx="76">
                  <c:v>690</c:v>
                </c:pt>
                <c:pt idx="77">
                  <c:v>0</c:v>
                </c:pt>
                <c:pt idx="78">
                  <c:v>0</c:v>
                </c:pt>
                <c:pt idx="79">
                  <c:v>1330</c:v>
                </c:pt>
                <c:pt idx="80">
                  <c:v>0</c:v>
                </c:pt>
                <c:pt idx="81">
                  <c:v>0</c:v>
                </c:pt>
                <c:pt idx="82">
                  <c:v>470</c:v>
                </c:pt>
                <c:pt idx="83">
                  <c:v>0</c:v>
                </c:pt>
                <c:pt idx="84">
                  <c:v>0</c:v>
                </c:pt>
                <c:pt idx="85">
                  <c:v>0</c:v>
                </c:pt>
                <c:pt idx="86">
                  <c:v>0</c:v>
                </c:pt>
                <c:pt idx="87">
                  <c:v>0</c:v>
                </c:pt>
                <c:pt idx="88">
                  <c:v>0</c:v>
                </c:pt>
                <c:pt idx="89">
                  <c:v>490</c:v>
                </c:pt>
                <c:pt idx="90">
                  <c:v>490</c:v>
                </c:pt>
                <c:pt idx="91">
                  <c:v>0</c:v>
                </c:pt>
                <c:pt idx="92">
                  <c:v>0</c:v>
                </c:pt>
                <c:pt idx="93">
                  <c:v>0</c:v>
                </c:pt>
                <c:pt idx="94">
                  <c:v>0</c:v>
                </c:pt>
                <c:pt idx="95">
                  <c:v>0</c:v>
                </c:pt>
                <c:pt idx="96">
                  <c:v>0</c:v>
                </c:pt>
                <c:pt idx="97">
                  <c:v>950</c:v>
                </c:pt>
                <c:pt idx="98">
                  <c:v>0</c:v>
                </c:pt>
                <c:pt idx="99">
                  <c:v>0</c:v>
                </c:pt>
                <c:pt idx="100">
                  <c:v>0</c:v>
                </c:pt>
                <c:pt idx="101">
                  <c:v>1770</c:v>
                </c:pt>
                <c:pt idx="102">
                  <c:v>740</c:v>
                </c:pt>
                <c:pt idx="103">
                  <c:v>1200</c:v>
                </c:pt>
                <c:pt idx="104">
                  <c:v>1240</c:v>
                </c:pt>
                <c:pt idx="105">
                  <c:v>0</c:v>
                </c:pt>
                <c:pt idx="106">
                  <c:v>2540</c:v>
                </c:pt>
                <c:pt idx="107">
                  <c:v>540</c:v>
                </c:pt>
                <c:pt idx="108">
                  <c:v>950</c:v>
                </c:pt>
                <c:pt idx="109">
                  <c:v>0</c:v>
                </c:pt>
                <c:pt idx="110">
                  <c:v>0</c:v>
                </c:pt>
                <c:pt idx="111">
                  <c:v>1090</c:v>
                </c:pt>
                <c:pt idx="112">
                  <c:v>0</c:v>
                </c:pt>
                <c:pt idx="113">
                  <c:v>0</c:v>
                </c:pt>
                <c:pt idx="114">
                  <c:v>1070</c:v>
                </c:pt>
                <c:pt idx="115">
                  <c:v>0</c:v>
                </c:pt>
                <c:pt idx="116">
                  <c:v>0</c:v>
                </c:pt>
                <c:pt idx="117">
                  <c:v>0</c:v>
                </c:pt>
                <c:pt idx="118">
                  <c:v>0</c:v>
                </c:pt>
                <c:pt idx="119">
                  <c:v>0</c:v>
                </c:pt>
                <c:pt idx="120">
                  <c:v>0</c:v>
                </c:pt>
                <c:pt idx="121">
                  <c:v>500</c:v>
                </c:pt>
                <c:pt idx="122">
                  <c:v>740</c:v>
                </c:pt>
                <c:pt idx="123">
                  <c:v>0</c:v>
                </c:pt>
                <c:pt idx="124">
                  <c:v>0</c:v>
                </c:pt>
                <c:pt idx="125">
                  <c:v>0</c:v>
                </c:pt>
                <c:pt idx="126">
                  <c:v>0</c:v>
                </c:pt>
                <c:pt idx="127">
                  <c:v>0</c:v>
                </c:pt>
                <c:pt idx="128">
                  <c:v>0</c:v>
                </c:pt>
                <c:pt idx="129">
                  <c:v>580</c:v>
                </c:pt>
                <c:pt idx="130">
                  <c:v>0</c:v>
                </c:pt>
                <c:pt idx="131">
                  <c:v>0</c:v>
                </c:pt>
                <c:pt idx="132">
                  <c:v>0</c:v>
                </c:pt>
                <c:pt idx="133">
                  <c:v>740</c:v>
                </c:pt>
                <c:pt idx="134">
                  <c:v>740</c:v>
                </c:pt>
                <c:pt idx="135">
                  <c:v>510</c:v>
                </c:pt>
                <c:pt idx="136">
                  <c:v>630</c:v>
                </c:pt>
                <c:pt idx="137">
                  <c:v>0</c:v>
                </c:pt>
                <c:pt idx="138">
                  <c:v>2260</c:v>
                </c:pt>
                <c:pt idx="139">
                  <c:v>870</c:v>
                </c:pt>
                <c:pt idx="140">
                  <c:v>690</c:v>
                </c:pt>
                <c:pt idx="141">
                  <c:v>0</c:v>
                </c:pt>
                <c:pt idx="142">
                  <c:v>0</c:v>
                </c:pt>
                <c:pt idx="143">
                  <c:v>0</c:v>
                </c:pt>
                <c:pt idx="144">
                  <c:v>0</c:v>
                </c:pt>
                <c:pt idx="145">
                  <c:v>0</c:v>
                </c:pt>
                <c:pt idx="146">
                  <c:v>850</c:v>
                </c:pt>
                <c:pt idx="147">
                  <c:v>0</c:v>
                </c:pt>
                <c:pt idx="148">
                  <c:v>0</c:v>
                </c:pt>
                <c:pt idx="149">
                  <c:v>0</c:v>
                </c:pt>
                <c:pt idx="150">
                  <c:v>0</c:v>
                </c:pt>
                <c:pt idx="151">
                  <c:v>0</c:v>
                </c:pt>
                <c:pt idx="152">
                  <c:v>0</c:v>
                </c:pt>
                <c:pt idx="153">
                  <c:v>300</c:v>
                </c:pt>
                <c:pt idx="154">
                  <c:v>740</c:v>
                </c:pt>
                <c:pt idx="155">
                  <c:v>0</c:v>
                </c:pt>
                <c:pt idx="156">
                  <c:v>0</c:v>
                </c:pt>
                <c:pt idx="157">
                  <c:v>0</c:v>
                </c:pt>
                <c:pt idx="158">
                  <c:v>0</c:v>
                </c:pt>
                <c:pt idx="159">
                  <c:v>0</c:v>
                </c:pt>
                <c:pt idx="160">
                  <c:v>0</c:v>
                </c:pt>
                <c:pt idx="161">
                  <c:v>680</c:v>
                </c:pt>
                <c:pt idx="162">
                  <c:v>0</c:v>
                </c:pt>
                <c:pt idx="163">
                  <c:v>0</c:v>
                </c:pt>
                <c:pt idx="164">
                  <c:v>0</c:v>
                </c:pt>
                <c:pt idx="165">
                  <c:v>940</c:v>
                </c:pt>
                <c:pt idx="166">
                  <c:v>510</c:v>
                </c:pt>
                <c:pt idx="167">
                  <c:v>720</c:v>
                </c:pt>
                <c:pt idx="168">
                  <c:v>710</c:v>
                </c:pt>
                <c:pt idx="169">
                  <c:v>0</c:v>
                </c:pt>
                <c:pt idx="170">
                  <c:v>2190</c:v>
                </c:pt>
                <c:pt idx="171">
                  <c:v>840</c:v>
                </c:pt>
                <c:pt idx="172">
                  <c:v>0</c:v>
                </c:pt>
                <c:pt idx="173">
                  <c:v>0</c:v>
                </c:pt>
                <c:pt idx="174">
                  <c:v>0</c:v>
                </c:pt>
                <c:pt idx="175">
                  <c:v>0</c:v>
                </c:pt>
                <c:pt idx="176">
                  <c:v>0</c:v>
                </c:pt>
                <c:pt idx="177">
                  <c:v>0</c:v>
                </c:pt>
                <c:pt idx="178">
                  <c:v>940</c:v>
                </c:pt>
                <c:pt idx="179">
                  <c:v>0</c:v>
                </c:pt>
                <c:pt idx="180">
                  <c:v>0</c:v>
                </c:pt>
                <c:pt idx="181">
                  <c:v>0</c:v>
                </c:pt>
                <c:pt idx="182">
                  <c:v>0</c:v>
                </c:pt>
                <c:pt idx="183">
                  <c:v>0</c:v>
                </c:pt>
                <c:pt idx="184">
                  <c:v>0</c:v>
                </c:pt>
                <c:pt idx="185">
                  <c:v>830</c:v>
                </c:pt>
                <c:pt idx="186">
                  <c:v>510</c:v>
                </c:pt>
                <c:pt idx="187">
                  <c:v>0</c:v>
                </c:pt>
                <c:pt idx="188">
                  <c:v>0</c:v>
                </c:pt>
                <c:pt idx="189">
                  <c:v>0</c:v>
                </c:pt>
                <c:pt idx="190">
                  <c:v>0</c:v>
                </c:pt>
                <c:pt idx="191">
                  <c:v>0</c:v>
                </c:pt>
                <c:pt idx="192">
                  <c:v>0</c:v>
                </c:pt>
                <c:pt idx="193">
                  <c:v>860</c:v>
                </c:pt>
                <c:pt idx="194">
                  <c:v>0</c:v>
                </c:pt>
                <c:pt idx="195">
                  <c:v>0</c:v>
                </c:pt>
                <c:pt idx="196">
                  <c:v>0</c:v>
                </c:pt>
                <c:pt idx="197">
                  <c:v>1140</c:v>
                </c:pt>
                <c:pt idx="198">
                  <c:v>0</c:v>
                </c:pt>
                <c:pt idx="199">
                  <c:v>1110</c:v>
                </c:pt>
                <c:pt idx="200">
                  <c:v>700</c:v>
                </c:pt>
                <c:pt idx="201">
                  <c:v>0</c:v>
                </c:pt>
                <c:pt idx="202">
                  <c:v>2150</c:v>
                </c:pt>
                <c:pt idx="203">
                  <c:v>0</c:v>
                </c:pt>
                <c:pt idx="204">
                  <c:v>0</c:v>
                </c:pt>
                <c:pt idx="205">
                  <c:v>0</c:v>
                </c:pt>
                <c:pt idx="206">
                  <c:v>0</c:v>
                </c:pt>
                <c:pt idx="207">
                  <c:v>0</c:v>
                </c:pt>
                <c:pt idx="208">
                  <c:v>0</c:v>
                </c:pt>
                <c:pt idx="209">
                  <c:v>0</c:v>
                </c:pt>
                <c:pt idx="210">
                  <c:v>1140</c:v>
                </c:pt>
                <c:pt idx="211">
                  <c:v>0</c:v>
                </c:pt>
                <c:pt idx="212">
                  <c:v>0</c:v>
                </c:pt>
                <c:pt idx="213">
                  <c:v>0</c:v>
                </c:pt>
                <c:pt idx="214">
                  <c:v>0</c:v>
                </c:pt>
                <c:pt idx="215">
                  <c:v>0</c:v>
                </c:pt>
                <c:pt idx="216">
                  <c:v>0</c:v>
                </c:pt>
                <c:pt idx="217">
                  <c:v>930</c:v>
                </c:pt>
                <c:pt idx="218">
                  <c:v>0</c:v>
                </c:pt>
                <c:pt idx="219">
                  <c:v>0</c:v>
                </c:pt>
                <c:pt idx="220">
                  <c:v>0</c:v>
                </c:pt>
                <c:pt idx="221">
                  <c:v>0</c:v>
                </c:pt>
                <c:pt idx="222">
                  <c:v>0</c:v>
                </c:pt>
                <c:pt idx="223">
                  <c:v>0</c:v>
                </c:pt>
                <c:pt idx="224">
                  <c:v>0</c:v>
                </c:pt>
                <c:pt idx="225">
                  <c:v>600</c:v>
                </c:pt>
                <c:pt idx="226">
                  <c:v>0</c:v>
                </c:pt>
                <c:pt idx="227">
                  <c:v>0</c:v>
                </c:pt>
                <c:pt idx="228">
                  <c:v>0</c:v>
                </c:pt>
                <c:pt idx="229">
                  <c:v>620</c:v>
                </c:pt>
                <c:pt idx="230">
                  <c:v>0</c:v>
                </c:pt>
                <c:pt idx="231">
                  <c:v>760</c:v>
                </c:pt>
                <c:pt idx="232">
                  <c:v>620</c:v>
                </c:pt>
                <c:pt idx="233">
                  <c:v>0</c:v>
                </c:pt>
                <c:pt idx="234">
                  <c:v>1880</c:v>
                </c:pt>
                <c:pt idx="235">
                  <c:v>0</c:v>
                </c:pt>
                <c:pt idx="236">
                  <c:v>0</c:v>
                </c:pt>
                <c:pt idx="237">
                  <c:v>0</c:v>
                </c:pt>
                <c:pt idx="238">
                  <c:v>0</c:v>
                </c:pt>
                <c:pt idx="239">
                  <c:v>0</c:v>
                </c:pt>
                <c:pt idx="240">
                  <c:v>0</c:v>
                </c:pt>
                <c:pt idx="241">
                  <c:v>0</c:v>
                </c:pt>
                <c:pt idx="242">
                  <c:v>620</c:v>
                </c:pt>
                <c:pt idx="243">
                  <c:v>0</c:v>
                </c:pt>
                <c:pt idx="244">
                  <c:v>0</c:v>
                </c:pt>
                <c:pt idx="245">
                  <c:v>0</c:v>
                </c:pt>
                <c:pt idx="246">
                  <c:v>0</c:v>
                </c:pt>
                <c:pt idx="247">
                  <c:v>0</c:v>
                </c:pt>
                <c:pt idx="248">
                  <c:v>0</c:v>
                </c:pt>
                <c:pt idx="249">
                  <c:v>690</c:v>
                </c:pt>
                <c:pt idx="250">
                  <c:v>0</c:v>
                </c:pt>
                <c:pt idx="251">
                  <c:v>0</c:v>
                </c:pt>
                <c:pt idx="252">
                  <c:v>0</c:v>
                </c:pt>
                <c:pt idx="253">
                  <c:v>0</c:v>
                </c:pt>
                <c:pt idx="254">
                  <c:v>0</c:v>
                </c:pt>
                <c:pt idx="255">
                  <c:v>0</c:v>
                </c:pt>
              </c:numCache>
            </c:numRef>
          </c:yVal>
          <c:smooth val="0"/>
          <c:extLst>
            <c:ext xmlns:c16="http://schemas.microsoft.com/office/drawing/2014/chart" uri="{C3380CC4-5D6E-409C-BE32-E72D297353CC}">
              <c16:uniqueId val="{00000000-AC4A-48C2-925C-CD07592924DA}"/>
            </c:ext>
          </c:extLst>
        </c:ser>
        <c:dLbls>
          <c:showLegendKey val="0"/>
          <c:showVal val="0"/>
          <c:showCatName val="0"/>
          <c:showSerName val="0"/>
          <c:showPercent val="0"/>
          <c:showBubbleSize val="0"/>
        </c:dLbls>
        <c:axId val="375166840"/>
        <c:axId val="375170368"/>
      </c:scatterChart>
      <c:valAx>
        <c:axId val="3751668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cumulative</a:t>
                </a:r>
                <a:r>
                  <a:rPr lang="en-GB" baseline="0"/>
                  <a:t> tubule length measurements (mm)</a:t>
                </a:r>
                <a:endParaRPr lang="en-GB"/>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5170368"/>
        <c:crosses val="autoZero"/>
        <c:crossBetween val="midCat"/>
      </c:valAx>
      <c:valAx>
        <c:axId val="3751703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Andresen lines counts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516684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consistency check for secretion rate calibration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intercept val="0"/>
            <c:dispRSqr val="1"/>
            <c:dispEq val="1"/>
            <c:trendlineLbl>
              <c:layout>
                <c:manualLayout>
                  <c:x val="-0.35437586430728418"/>
                  <c:y val="-3.6966057208950541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'observer 2 '!$E$80:$E$335</c:f>
              <c:numCache>
                <c:formatCode>General</c:formatCode>
                <c:ptCount val="256"/>
                <c:pt idx="0">
                  <c:v>0</c:v>
                </c:pt>
                <c:pt idx="1">
                  <c:v>24</c:v>
                </c:pt>
                <c:pt idx="2">
                  <c:v>0</c:v>
                </c:pt>
                <c:pt idx="3">
                  <c:v>0</c:v>
                </c:pt>
                <c:pt idx="4">
                  <c:v>0</c:v>
                </c:pt>
                <c:pt idx="5">
                  <c:v>22</c:v>
                </c:pt>
                <c:pt idx="6">
                  <c:v>29</c:v>
                </c:pt>
                <c:pt idx="7">
                  <c:v>24</c:v>
                </c:pt>
                <c:pt idx="8">
                  <c:v>30</c:v>
                </c:pt>
                <c:pt idx="9">
                  <c:v>0</c:v>
                </c:pt>
                <c:pt idx="10">
                  <c:v>63</c:v>
                </c:pt>
                <c:pt idx="11">
                  <c:v>32</c:v>
                </c:pt>
                <c:pt idx="12">
                  <c:v>21</c:v>
                </c:pt>
                <c:pt idx="13">
                  <c:v>0</c:v>
                </c:pt>
                <c:pt idx="14">
                  <c:v>0</c:v>
                </c:pt>
                <c:pt idx="15">
                  <c:v>26</c:v>
                </c:pt>
                <c:pt idx="16">
                  <c:v>0</c:v>
                </c:pt>
                <c:pt idx="17">
                  <c:v>0</c:v>
                </c:pt>
                <c:pt idx="18">
                  <c:v>22</c:v>
                </c:pt>
                <c:pt idx="19">
                  <c:v>0</c:v>
                </c:pt>
                <c:pt idx="20">
                  <c:v>0</c:v>
                </c:pt>
                <c:pt idx="21">
                  <c:v>0</c:v>
                </c:pt>
                <c:pt idx="22">
                  <c:v>0</c:v>
                </c:pt>
                <c:pt idx="23">
                  <c:v>0</c:v>
                </c:pt>
                <c:pt idx="24">
                  <c:v>0</c:v>
                </c:pt>
                <c:pt idx="25">
                  <c:v>30</c:v>
                </c:pt>
                <c:pt idx="26">
                  <c:v>27</c:v>
                </c:pt>
                <c:pt idx="27">
                  <c:v>0</c:v>
                </c:pt>
                <c:pt idx="28">
                  <c:v>0</c:v>
                </c:pt>
                <c:pt idx="29">
                  <c:v>0</c:v>
                </c:pt>
                <c:pt idx="30">
                  <c:v>0</c:v>
                </c:pt>
                <c:pt idx="31">
                  <c:v>24</c:v>
                </c:pt>
                <c:pt idx="32">
                  <c:v>0</c:v>
                </c:pt>
                <c:pt idx="33">
                  <c:v>21</c:v>
                </c:pt>
                <c:pt idx="34">
                  <c:v>0</c:v>
                </c:pt>
                <c:pt idx="35">
                  <c:v>0</c:v>
                </c:pt>
                <c:pt idx="36">
                  <c:v>0</c:v>
                </c:pt>
                <c:pt idx="37">
                  <c:v>30</c:v>
                </c:pt>
                <c:pt idx="38">
                  <c:v>28</c:v>
                </c:pt>
                <c:pt idx="39">
                  <c:v>14</c:v>
                </c:pt>
                <c:pt idx="40">
                  <c:v>28</c:v>
                </c:pt>
                <c:pt idx="41">
                  <c:v>0</c:v>
                </c:pt>
                <c:pt idx="42">
                  <c:v>25</c:v>
                </c:pt>
                <c:pt idx="43">
                  <c:v>19</c:v>
                </c:pt>
                <c:pt idx="44">
                  <c:v>26</c:v>
                </c:pt>
                <c:pt idx="45">
                  <c:v>0</c:v>
                </c:pt>
                <c:pt idx="46">
                  <c:v>0</c:v>
                </c:pt>
                <c:pt idx="47">
                  <c:v>17</c:v>
                </c:pt>
                <c:pt idx="48">
                  <c:v>0</c:v>
                </c:pt>
                <c:pt idx="49">
                  <c:v>0</c:v>
                </c:pt>
                <c:pt idx="50">
                  <c:v>30</c:v>
                </c:pt>
                <c:pt idx="51">
                  <c:v>0</c:v>
                </c:pt>
                <c:pt idx="52">
                  <c:v>0</c:v>
                </c:pt>
                <c:pt idx="53">
                  <c:v>0</c:v>
                </c:pt>
                <c:pt idx="54">
                  <c:v>0</c:v>
                </c:pt>
                <c:pt idx="55">
                  <c:v>0</c:v>
                </c:pt>
                <c:pt idx="56">
                  <c:v>0</c:v>
                </c:pt>
                <c:pt idx="57">
                  <c:v>29</c:v>
                </c:pt>
                <c:pt idx="58">
                  <c:v>31</c:v>
                </c:pt>
                <c:pt idx="59">
                  <c:v>0</c:v>
                </c:pt>
                <c:pt idx="60">
                  <c:v>0</c:v>
                </c:pt>
                <c:pt idx="61">
                  <c:v>0</c:v>
                </c:pt>
                <c:pt idx="62">
                  <c:v>0</c:v>
                </c:pt>
                <c:pt idx="63">
                  <c:v>0</c:v>
                </c:pt>
                <c:pt idx="64">
                  <c:v>0</c:v>
                </c:pt>
                <c:pt idx="65">
                  <c:v>17</c:v>
                </c:pt>
                <c:pt idx="66">
                  <c:v>0</c:v>
                </c:pt>
                <c:pt idx="67">
                  <c:v>0</c:v>
                </c:pt>
                <c:pt idx="68">
                  <c:v>0</c:v>
                </c:pt>
                <c:pt idx="69">
                  <c:v>24</c:v>
                </c:pt>
                <c:pt idx="70">
                  <c:v>19</c:v>
                </c:pt>
                <c:pt idx="71">
                  <c:v>0</c:v>
                </c:pt>
                <c:pt idx="72">
                  <c:v>22</c:v>
                </c:pt>
                <c:pt idx="73">
                  <c:v>0</c:v>
                </c:pt>
                <c:pt idx="74">
                  <c:v>63</c:v>
                </c:pt>
                <c:pt idx="75">
                  <c:v>31</c:v>
                </c:pt>
                <c:pt idx="76">
                  <c:v>28</c:v>
                </c:pt>
                <c:pt idx="77">
                  <c:v>0</c:v>
                </c:pt>
                <c:pt idx="78">
                  <c:v>0</c:v>
                </c:pt>
                <c:pt idx="79">
                  <c:v>0</c:v>
                </c:pt>
                <c:pt idx="80">
                  <c:v>0</c:v>
                </c:pt>
                <c:pt idx="81">
                  <c:v>0</c:v>
                </c:pt>
                <c:pt idx="82">
                  <c:v>28</c:v>
                </c:pt>
                <c:pt idx="83">
                  <c:v>0</c:v>
                </c:pt>
                <c:pt idx="84">
                  <c:v>0</c:v>
                </c:pt>
                <c:pt idx="85">
                  <c:v>0</c:v>
                </c:pt>
                <c:pt idx="86">
                  <c:v>0</c:v>
                </c:pt>
                <c:pt idx="87">
                  <c:v>0</c:v>
                </c:pt>
                <c:pt idx="88">
                  <c:v>0</c:v>
                </c:pt>
                <c:pt idx="89">
                  <c:v>0</c:v>
                </c:pt>
                <c:pt idx="90">
                  <c:v>28</c:v>
                </c:pt>
                <c:pt idx="91">
                  <c:v>0</c:v>
                </c:pt>
                <c:pt idx="92">
                  <c:v>0</c:v>
                </c:pt>
                <c:pt idx="93">
                  <c:v>0</c:v>
                </c:pt>
                <c:pt idx="94">
                  <c:v>0</c:v>
                </c:pt>
                <c:pt idx="95">
                  <c:v>0</c:v>
                </c:pt>
                <c:pt idx="96">
                  <c:v>0</c:v>
                </c:pt>
                <c:pt idx="97">
                  <c:v>0</c:v>
                </c:pt>
                <c:pt idx="98">
                  <c:v>0</c:v>
                </c:pt>
                <c:pt idx="99">
                  <c:v>0</c:v>
                </c:pt>
                <c:pt idx="100">
                  <c:v>0</c:v>
                </c:pt>
                <c:pt idx="101">
                  <c:v>17</c:v>
                </c:pt>
                <c:pt idx="102">
                  <c:v>34</c:v>
                </c:pt>
                <c:pt idx="103">
                  <c:v>0</c:v>
                </c:pt>
                <c:pt idx="104">
                  <c:v>0</c:v>
                </c:pt>
                <c:pt idx="105">
                  <c:v>0</c:v>
                </c:pt>
                <c:pt idx="106">
                  <c:v>33</c:v>
                </c:pt>
                <c:pt idx="107">
                  <c:v>0</c:v>
                </c:pt>
                <c:pt idx="108">
                  <c:v>0</c:v>
                </c:pt>
                <c:pt idx="109">
                  <c:v>0</c:v>
                </c:pt>
                <c:pt idx="110">
                  <c:v>0</c:v>
                </c:pt>
                <c:pt idx="111">
                  <c:v>0</c:v>
                </c:pt>
                <c:pt idx="112">
                  <c:v>0</c:v>
                </c:pt>
                <c:pt idx="113">
                  <c:v>0</c:v>
                </c:pt>
                <c:pt idx="114">
                  <c:v>31</c:v>
                </c:pt>
                <c:pt idx="115">
                  <c:v>0</c:v>
                </c:pt>
                <c:pt idx="116">
                  <c:v>0</c:v>
                </c:pt>
                <c:pt idx="117">
                  <c:v>0</c:v>
                </c:pt>
                <c:pt idx="118">
                  <c:v>0</c:v>
                </c:pt>
                <c:pt idx="119">
                  <c:v>0</c:v>
                </c:pt>
                <c:pt idx="120">
                  <c:v>0</c:v>
                </c:pt>
                <c:pt idx="121">
                  <c:v>0</c:v>
                </c:pt>
                <c:pt idx="122">
                  <c:v>21</c:v>
                </c:pt>
                <c:pt idx="123">
                  <c:v>0</c:v>
                </c:pt>
                <c:pt idx="124">
                  <c:v>0</c:v>
                </c:pt>
                <c:pt idx="125">
                  <c:v>0</c:v>
                </c:pt>
                <c:pt idx="126">
                  <c:v>0</c:v>
                </c:pt>
                <c:pt idx="127">
                  <c:v>0</c:v>
                </c:pt>
                <c:pt idx="128">
                  <c:v>0</c:v>
                </c:pt>
                <c:pt idx="129">
                  <c:v>0</c:v>
                </c:pt>
                <c:pt idx="130">
                  <c:v>0</c:v>
                </c:pt>
                <c:pt idx="131">
                  <c:v>0</c:v>
                </c:pt>
                <c:pt idx="132">
                  <c:v>0</c:v>
                </c:pt>
                <c:pt idx="133">
                  <c:v>22</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30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numCache>
            </c:numRef>
          </c:xVal>
          <c:yVal>
            <c:numRef>
              <c:f>'observer 2 '!$D$80:$D$335</c:f>
              <c:numCache>
                <c:formatCode>General</c:formatCode>
                <c:ptCount val="256"/>
                <c:pt idx="0">
                  <c:v>0</c:v>
                </c:pt>
                <c:pt idx="1">
                  <c:v>980</c:v>
                </c:pt>
                <c:pt idx="2">
                  <c:v>0</c:v>
                </c:pt>
                <c:pt idx="3">
                  <c:v>0</c:v>
                </c:pt>
                <c:pt idx="4">
                  <c:v>0</c:v>
                </c:pt>
                <c:pt idx="5">
                  <c:v>620</c:v>
                </c:pt>
                <c:pt idx="6">
                  <c:v>540</c:v>
                </c:pt>
                <c:pt idx="7">
                  <c:v>560</c:v>
                </c:pt>
                <c:pt idx="8">
                  <c:v>890</c:v>
                </c:pt>
                <c:pt idx="9">
                  <c:v>0</c:v>
                </c:pt>
                <c:pt idx="10">
                  <c:v>1560</c:v>
                </c:pt>
                <c:pt idx="11">
                  <c:v>850</c:v>
                </c:pt>
                <c:pt idx="12">
                  <c:v>500</c:v>
                </c:pt>
                <c:pt idx="13">
                  <c:v>0</c:v>
                </c:pt>
                <c:pt idx="14">
                  <c:v>0</c:v>
                </c:pt>
                <c:pt idx="15">
                  <c:v>640</c:v>
                </c:pt>
                <c:pt idx="16">
                  <c:v>0</c:v>
                </c:pt>
                <c:pt idx="17">
                  <c:v>0</c:v>
                </c:pt>
                <c:pt idx="18">
                  <c:v>580</c:v>
                </c:pt>
                <c:pt idx="19">
                  <c:v>0</c:v>
                </c:pt>
                <c:pt idx="20">
                  <c:v>0</c:v>
                </c:pt>
                <c:pt idx="21">
                  <c:v>0</c:v>
                </c:pt>
                <c:pt idx="22">
                  <c:v>0</c:v>
                </c:pt>
                <c:pt idx="23">
                  <c:v>0</c:v>
                </c:pt>
                <c:pt idx="24">
                  <c:v>0</c:v>
                </c:pt>
                <c:pt idx="25">
                  <c:v>740</c:v>
                </c:pt>
                <c:pt idx="26">
                  <c:v>560</c:v>
                </c:pt>
                <c:pt idx="27">
                  <c:v>0</c:v>
                </c:pt>
                <c:pt idx="28">
                  <c:v>0</c:v>
                </c:pt>
                <c:pt idx="29">
                  <c:v>0</c:v>
                </c:pt>
                <c:pt idx="30">
                  <c:v>0</c:v>
                </c:pt>
                <c:pt idx="31">
                  <c:v>450</c:v>
                </c:pt>
                <c:pt idx="32">
                  <c:v>0</c:v>
                </c:pt>
                <c:pt idx="33">
                  <c:v>620</c:v>
                </c:pt>
                <c:pt idx="34">
                  <c:v>0</c:v>
                </c:pt>
                <c:pt idx="35">
                  <c:v>0</c:v>
                </c:pt>
                <c:pt idx="36">
                  <c:v>0</c:v>
                </c:pt>
                <c:pt idx="37">
                  <c:v>880</c:v>
                </c:pt>
                <c:pt idx="38">
                  <c:v>600</c:v>
                </c:pt>
                <c:pt idx="39">
                  <c:v>310</c:v>
                </c:pt>
                <c:pt idx="40">
                  <c:v>620</c:v>
                </c:pt>
                <c:pt idx="41">
                  <c:v>0</c:v>
                </c:pt>
                <c:pt idx="42">
                  <c:v>690</c:v>
                </c:pt>
                <c:pt idx="43">
                  <c:v>720</c:v>
                </c:pt>
                <c:pt idx="44">
                  <c:v>710</c:v>
                </c:pt>
                <c:pt idx="45">
                  <c:v>0</c:v>
                </c:pt>
                <c:pt idx="46">
                  <c:v>0</c:v>
                </c:pt>
                <c:pt idx="47">
                  <c:v>450</c:v>
                </c:pt>
                <c:pt idx="48">
                  <c:v>0</c:v>
                </c:pt>
                <c:pt idx="49">
                  <c:v>0</c:v>
                </c:pt>
                <c:pt idx="50">
                  <c:v>1020</c:v>
                </c:pt>
                <c:pt idx="51">
                  <c:v>0</c:v>
                </c:pt>
                <c:pt idx="52">
                  <c:v>0</c:v>
                </c:pt>
                <c:pt idx="53">
                  <c:v>0</c:v>
                </c:pt>
                <c:pt idx="54">
                  <c:v>0</c:v>
                </c:pt>
                <c:pt idx="55">
                  <c:v>0</c:v>
                </c:pt>
                <c:pt idx="56">
                  <c:v>0</c:v>
                </c:pt>
                <c:pt idx="57">
                  <c:v>600</c:v>
                </c:pt>
                <c:pt idx="58">
                  <c:v>840</c:v>
                </c:pt>
                <c:pt idx="59">
                  <c:v>0</c:v>
                </c:pt>
                <c:pt idx="60">
                  <c:v>0</c:v>
                </c:pt>
                <c:pt idx="61">
                  <c:v>0</c:v>
                </c:pt>
                <c:pt idx="62">
                  <c:v>0</c:v>
                </c:pt>
                <c:pt idx="63">
                  <c:v>0</c:v>
                </c:pt>
                <c:pt idx="64">
                  <c:v>0</c:v>
                </c:pt>
                <c:pt idx="65">
                  <c:v>460</c:v>
                </c:pt>
                <c:pt idx="66">
                  <c:v>0</c:v>
                </c:pt>
                <c:pt idx="67">
                  <c:v>0</c:v>
                </c:pt>
                <c:pt idx="68">
                  <c:v>0</c:v>
                </c:pt>
                <c:pt idx="69">
                  <c:v>610</c:v>
                </c:pt>
                <c:pt idx="70">
                  <c:v>430</c:v>
                </c:pt>
                <c:pt idx="71">
                  <c:v>0</c:v>
                </c:pt>
                <c:pt idx="72">
                  <c:v>450</c:v>
                </c:pt>
                <c:pt idx="73">
                  <c:v>0</c:v>
                </c:pt>
                <c:pt idx="74">
                  <c:v>1950</c:v>
                </c:pt>
                <c:pt idx="75">
                  <c:v>1040</c:v>
                </c:pt>
                <c:pt idx="76">
                  <c:v>730</c:v>
                </c:pt>
                <c:pt idx="77">
                  <c:v>0</c:v>
                </c:pt>
                <c:pt idx="78">
                  <c:v>0</c:v>
                </c:pt>
                <c:pt idx="79">
                  <c:v>0</c:v>
                </c:pt>
                <c:pt idx="80">
                  <c:v>0</c:v>
                </c:pt>
                <c:pt idx="81">
                  <c:v>0</c:v>
                </c:pt>
                <c:pt idx="82">
                  <c:v>760</c:v>
                </c:pt>
                <c:pt idx="83">
                  <c:v>0</c:v>
                </c:pt>
                <c:pt idx="84">
                  <c:v>0</c:v>
                </c:pt>
                <c:pt idx="85">
                  <c:v>0</c:v>
                </c:pt>
                <c:pt idx="86">
                  <c:v>0</c:v>
                </c:pt>
                <c:pt idx="87">
                  <c:v>0</c:v>
                </c:pt>
                <c:pt idx="88">
                  <c:v>0</c:v>
                </c:pt>
                <c:pt idx="89">
                  <c:v>0</c:v>
                </c:pt>
                <c:pt idx="90">
                  <c:v>820</c:v>
                </c:pt>
                <c:pt idx="91">
                  <c:v>0</c:v>
                </c:pt>
                <c:pt idx="92">
                  <c:v>0</c:v>
                </c:pt>
                <c:pt idx="93">
                  <c:v>0</c:v>
                </c:pt>
                <c:pt idx="94">
                  <c:v>0</c:v>
                </c:pt>
                <c:pt idx="95">
                  <c:v>0</c:v>
                </c:pt>
                <c:pt idx="96">
                  <c:v>0</c:v>
                </c:pt>
                <c:pt idx="97">
                  <c:v>0</c:v>
                </c:pt>
                <c:pt idx="98">
                  <c:v>0</c:v>
                </c:pt>
                <c:pt idx="99">
                  <c:v>0</c:v>
                </c:pt>
                <c:pt idx="100">
                  <c:v>0</c:v>
                </c:pt>
                <c:pt idx="101">
                  <c:v>520</c:v>
                </c:pt>
                <c:pt idx="102">
                  <c:v>640</c:v>
                </c:pt>
                <c:pt idx="103">
                  <c:v>0</c:v>
                </c:pt>
                <c:pt idx="104">
                  <c:v>0</c:v>
                </c:pt>
                <c:pt idx="105">
                  <c:v>0</c:v>
                </c:pt>
                <c:pt idx="106">
                  <c:v>640</c:v>
                </c:pt>
                <c:pt idx="107">
                  <c:v>0</c:v>
                </c:pt>
                <c:pt idx="108">
                  <c:v>0</c:v>
                </c:pt>
                <c:pt idx="109">
                  <c:v>0</c:v>
                </c:pt>
                <c:pt idx="110">
                  <c:v>0</c:v>
                </c:pt>
                <c:pt idx="111">
                  <c:v>0</c:v>
                </c:pt>
                <c:pt idx="112">
                  <c:v>0</c:v>
                </c:pt>
                <c:pt idx="113">
                  <c:v>0</c:v>
                </c:pt>
                <c:pt idx="114">
                  <c:v>740</c:v>
                </c:pt>
                <c:pt idx="115">
                  <c:v>0</c:v>
                </c:pt>
                <c:pt idx="116">
                  <c:v>0</c:v>
                </c:pt>
                <c:pt idx="117">
                  <c:v>0</c:v>
                </c:pt>
                <c:pt idx="118">
                  <c:v>0</c:v>
                </c:pt>
                <c:pt idx="119">
                  <c:v>0</c:v>
                </c:pt>
                <c:pt idx="120">
                  <c:v>0</c:v>
                </c:pt>
                <c:pt idx="121">
                  <c:v>0</c:v>
                </c:pt>
                <c:pt idx="122">
                  <c:v>740</c:v>
                </c:pt>
                <c:pt idx="123">
                  <c:v>0</c:v>
                </c:pt>
                <c:pt idx="124">
                  <c:v>0</c:v>
                </c:pt>
                <c:pt idx="125">
                  <c:v>0</c:v>
                </c:pt>
                <c:pt idx="126">
                  <c:v>0</c:v>
                </c:pt>
                <c:pt idx="127">
                  <c:v>0</c:v>
                </c:pt>
                <c:pt idx="128">
                  <c:v>0</c:v>
                </c:pt>
                <c:pt idx="129">
                  <c:v>0</c:v>
                </c:pt>
                <c:pt idx="130">
                  <c:v>0</c:v>
                </c:pt>
                <c:pt idx="131">
                  <c:v>0</c:v>
                </c:pt>
                <c:pt idx="132">
                  <c:v>0</c:v>
                </c:pt>
                <c:pt idx="133">
                  <c:v>620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1010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numCache>
            </c:numRef>
          </c:yVal>
          <c:smooth val="0"/>
          <c:extLst>
            <c:ext xmlns:c16="http://schemas.microsoft.com/office/drawing/2014/chart" uri="{C3380CC4-5D6E-409C-BE32-E72D297353CC}">
              <c16:uniqueId val="{00000000-AC68-429B-A03E-046958BB2FA7}"/>
            </c:ext>
          </c:extLst>
        </c:ser>
        <c:dLbls>
          <c:showLegendKey val="0"/>
          <c:showVal val="0"/>
          <c:showCatName val="0"/>
          <c:showSerName val="0"/>
          <c:showPercent val="0"/>
          <c:showBubbleSize val="0"/>
        </c:dLbls>
        <c:axId val="375168016"/>
        <c:axId val="375169976"/>
      </c:scatterChart>
      <c:valAx>
        <c:axId val="37516801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cumulative</a:t>
                </a:r>
                <a:r>
                  <a:rPr lang="en-GB" baseline="0"/>
                  <a:t> tubule length measurements (mm)</a:t>
                </a:r>
                <a:endParaRPr lang="en-GB"/>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5169976"/>
        <c:crosses val="autoZero"/>
        <c:crossBetween val="midCat"/>
      </c:valAx>
      <c:valAx>
        <c:axId val="375169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Andresen lines counts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516801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770670018797544"/>
          <c:y val="1.5238361941159028E-2"/>
          <c:w val="0.72139719169754679"/>
          <c:h val="0.92456165782624455"/>
        </c:manualLayout>
      </c:layout>
      <c:barChart>
        <c:barDir val="bar"/>
        <c:grouping val="stacked"/>
        <c:varyColors val="0"/>
        <c:ser>
          <c:idx val="0"/>
          <c:order val="0"/>
          <c:tx>
            <c:v>prenatal formation</c:v>
          </c:tx>
          <c:invertIfNegative val="0"/>
          <c:cat>
            <c:strRef>
              <c:f>'complete graph prep'!$B$3:$B$116</c:f>
              <c:strCache>
                <c:ptCount val="114"/>
                <c:pt idx="0">
                  <c:v>ULI1</c:v>
                </c:pt>
                <c:pt idx="2">
                  <c:v>URI1</c:v>
                </c:pt>
                <c:pt idx="4">
                  <c:v>LLI1</c:v>
                </c:pt>
                <c:pt idx="6">
                  <c:v>LRI1</c:v>
                </c:pt>
                <c:pt idx="9">
                  <c:v>ULI2</c:v>
                </c:pt>
                <c:pt idx="11">
                  <c:v>URI2</c:v>
                </c:pt>
                <c:pt idx="13">
                  <c:v>LLI2</c:v>
                </c:pt>
                <c:pt idx="15">
                  <c:v>LRI2</c:v>
                </c:pt>
                <c:pt idx="18">
                  <c:v>ULC</c:v>
                </c:pt>
                <c:pt idx="20">
                  <c:v>URC</c:v>
                </c:pt>
                <c:pt idx="22">
                  <c:v>LLC</c:v>
                </c:pt>
                <c:pt idx="24">
                  <c:v>LRC</c:v>
                </c:pt>
                <c:pt idx="27">
                  <c:v>ULP3         mb</c:v>
                </c:pt>
                <c:pt idx="28">
                  <c:v>ml       </c:v>
                </c:pt>
                <c:pt idx="30">
                  <c:v>URP3          mb</c:v>
                </c:pt>
                <c:pt idx="31">
                  <c:v>ml       </c:v>
                </c:pt>
                <c:pt idx="33">
                  <c:v>LLP3          mb</c:v>
                </c:pt>
                <c:pt idx="34">
                  <c:v>ml       </c:v>
                </c:pt>
                <c:pt idx="36">
                  <c:v>LRP3          mb</c:v>
                </c:pt>
                <c:pt idx="37">
                  <c:v>ml       </c:v>
                </c:pt>
                <c:pt idx="40">
                  <c:v>ULP4          mb</c:v>
                </c:pt>
                <c:pt idx="41">
                  <c:v>ml       </c:v>
                </c:pt>
                <c:pt idx="43">
                  <c:v>URP4          mb</c:v>
                </c:pt>
                <c:pt idx="44">
                  <c:v>ml       </c:v>
                </c:pt>
                <c:pt idx="46">
                  <c:v>LLP4          mb</c:v>
                </c:pt>
                <c:pt idx="47">
                  <c:v>ml       </c:v>
                </c:pt>
                <c:pt idx="49">
                  <c:v>LRP4          mb</c:v>
                </c:pt>
                <c:pt idx="50">
                  <c:v>ml       </c:v>
                </c:pt>
                <c:pt idx="53">
                  <c:v>ULM1          mb</c:v>
                </c:pt>
                <c:pt idx="54">
                  <c:v>ml       </c:v>
                </c:pt>
                <c:pt idx="55">
                  <c:v>db</c:v>
                </c:pt>
                <c:pt idx="56">
                  <c:v>dl       </c:v>
                </c:pt>
                <c:pt idx="58">
                  <c:v>URM1          mb</c:v>
                </c:pt>
                <c:pt idx="59">
                  <c:v>ml       </c:v>
                </c:pt>
                <c:pt idx="60">
                  <c:v>db</c:v>
                </c:pt>
                <c:pt idx="61">
                  <c:v>dl       </c:v>
                </c:pt>
                <c:pt idx="63">
                  <c:v>LLM1          mb</c:v>
                </c:pt>
                <c:pt idx="64">
                  <c:v>ml       </c:v>
                </c:pt>
                <c:pt idx="65">
                  <c:v>db</c:v>
                </c:pt>
                <c:pt idx="66">
                  <c:v>dl       </c:v>
                </c:pt>
                <c:pt idx="68">
                  <c:v>LRM1          mb</c:v>
                </c:pt>
                <c:pt idx="69">
                  <c:v>ml       </c:v>
                </c:pt>
                <c:pt idx="70">
                  <c:v>db</c:v>
                </c:pt>
                <c:pt idx="71">
                  <c:v>dl       </c:v>
                </c:pt>
                <c:pt idx="74">
                  <c:v>ULM2          mb</c:v>
                </c:pt>
                <c:pt idx="75">
                  <c:v>ml       </c:v>
                </c:pt>
                <c:pt idx="76">
                  <c:v>db</c:v>
                </c:pt>
                <c:pt idx="77">
                  <c:v>dl       </c:v>
                </c:pt>
                <c:pt idx="79">
                  <c:v>URM2          mb</c:v>
                </c:pt>
                <c:pt idx="80">
                  <c:v>ml       </c:v>
                </c:pt>
                <c:pt idx="81">
                  <c:v>db</c:v>
                </c:pt>
                <c:pt idx="82">
                  <c:v>dl       </c:v>
                </c:pt>
                <c:pt idx="84">
                  <c:v>LLM2          mb</c:v>
                </c:pt>
                <c:pt idx="85">
                  <c:v>ml       </c:v>
                </c:pt>
                <c:pt idx="86">
                  <c:v>db</c:v>
                </c:pt>
                <c:pt idx="87">
                  <c:v>dl       </c:v>
                </c:pt>
                <c:pt idx="89">
                  <c:v>LRM2          mb</c:v>
                </c:pt>
                <c:pt idx="90">
                  <c:v>ml       </c:v>
                </c:pt>
                <c:pt idx="91">
                  <c:v>db</c:v>
                </c:pt>
                <c:pt idx="92">
                  <c:v>dl       </c:v>
                </c:pt>
                <c:pt idx="95">
                  <c:v>ULM3          mb</c:v>
                </c:pt>
                <c:pt idx="96">
                  <c:v>ml       </c:v>
                </c:pt>
                <c:pt idx="97">
                  <c:v>db</c:v>
                </c:pt>
                <c:pt idx="98">
                  <c:v>dl       </c:v>
                </c:pt>
                <c:pt idx="100">
                  <c:v>URM3          mb</c:v>
                </c:pt>
                <c:pt idx="101">
                  <c:v>ml       </c:v>
                </c:pt>
                <c:pt idx="102">
                  <c:v>db</c:v>
                </c:pt>
                <c:pt idx="103">
                  <c:v>dl       </c:v>
                </c:pt>
                <c:pt idx="105">
                  <c:v>LLM3          mb</c:v>
                </c:pt>
                <c:pt idx="106">
                  <c:v>ml       </c:v>
                </c:pt>
                <c:pt idx="107">
                  <c:v>db</c:v>
                </c:pt>
                <c:pt idx="108">
                  <c:v>dl       </c:v>
                </c:pt>
                <c:pt idx="110">
                  <c:v>LRM3          mb</c:v>
                </c:pt>
                <c:pt idx="111">
                  <c:v>ml       </c:v>
                </c:pt>
                <c:pt idx="112">
                  <c:v>db</c:v>
                </c:pt>
                <c:pt idx="113">
                  <c:v>dl       </c:v>
                </c:pt>
              </c:strCache>
            </c:strRef>
          </c:cat>
          <c:val>
            <c:numRef>
              <c:f>'complete graph prep'!$D$3:$D$116</c:f>
              <c:numCache>
                <c:formatCode>0</c:formatCode>
                <c:ptCount val="114"/>
                <c:pt idx="0">
                  <c:v>0</c:v>
                </c:pt>
                <c:pt idx="2">
                  <c:v>0</c:v>
                </c:pt>
                <c:pt idx="4">
                  <c:v>0</c:v>
                </c:pt>
                <c:pt idx="6">
                  <c:v>0</c:v>
                </c:pt>
                <c:pt idx="9">
                  <c:v>0</c:v>
                </c:pt>
                <c:pt idx="11">
                  <c:v>0</c:v>
                </c:pt>
                <c:pt idx="13">
                  <c:v>0</c:v>
                </c:pt>
                <c:pt idx="15">
                  <c:v>0</c:v>
                </c:pt>
                <c:pt idx="18">
                  <c:v>0</c:v>
                </c:pt>
                <c:pt idx="20">
                  <c:v>0</c:v>
                </c:pt>
                <c:pt idx="22">
                  <c:v>0</c:v>
                </c:pt>
                <c:pt idx="24">
                  <c:v>0</c:v>
                </c:pt>
                <c:pt idx="27">
                  <c:v>0</c:v>
                </c:pt>
                <c:pt idx="28">
                  <c:v>0</c:v>
                </c:pt>
                <c:pt idx="30">
                  <c:v>0</c:v>
                </c:pt>
                <c:pt idx="31">
                  <c:v>0</c:v>
                </c:pt>
                <c:pt idx="33">
                  <c:v>0</c:v>
                </c:pt>
                <c:pt idx="34">
                  <c:v>0</c:v>
                </c:pt>
                <c:pt idx="36">
                  <c:v>0</c:v>
                </c:pt>
                <c:pt idx="37">
                  <c:v>0</c:v>
                </c:pt>
                <c:pt idx="40">
                  <c:v>0</c:v>
                </c:pt>
                <c:pt idx="41">
                  <c:v>0</c:v>
                </c:pt>
                <c:pt idx="43">
                  <c:v>0</c:v>
                </c:pt>
                <c:pt idx="44">
                  <c:v>0</c:v>
                </c:pt>
                <c:pt idx="46">
                  <c:v>0</c:v>
                </c:pt>
                <c:pt idx="47">
                  <c:v>0</c:v>
                </c:pt>
                <c:pt idx="49">
                  <c:v>0</c:v>
                </c:pt>
                <c:pt idx="50">
                  <c:v>0</c:v>
                </c:pt>
                <c:pt idx="53">
                  <c:v>0</c:v>
                </c:pt>
                <c:pt idx="54">
                  <c:v>-1.4084868468821696</c:v>
                </c:pt>
                <c:pt idx="55">
                  <c:v>0</c:v>
                </c:pt>
                <c:pt idx="56">
                  <c:v>0</c:v>
                </c:pt>
                <c:pt idx="58">
                  <c:v>0</c:v>
                </c:pt>
                <c:pt idx="59">
                  <c:v>0</c:v>
                </c:pt>
                <c:pt idx="60">
                  <c:v>0</c:v>
                </c:pt>
                <c:pt idx="61">
                  <c:v>0</c:v>
                </c:pt>
                <c:pt idx="63">
                  <c:v>0</c:v>
                </c:pt>
                <c:pt idx="64">
                  <c:v>0</c:v>
                </c:pt>
                <c:pt idx="65">
                  <c:v>0</c:v>
                </c:pt>
                <c:pt idx="66">
                  <c:v>0</c:v>
                </c:pt>
                <c:pt idx="68">
                  <c:v>0</c:v>
                </c:pt>
                <c:pt idx="69">
                  <c:v>0</c:v>
                </c:pt>
                <c:pt idx="70">
                  <c:v>0</c:v>
                </c:pt>
                <c:pt idx="71">
                  <c:v>0</c:v>
                </c:pt>
                <c:pt idx="74">
                  <c:v>0</c:v>
                </c:pt>
                <c:pt idx="75">
                  <c:v>0</c:v>
                </c:pt>
                <c:pt idx="76">
                  <c:v>0</c:v>
                </c:pt>
                <c:pt idx="77">
                  <c:v>0</c:v>
                </c:pt>
                <c:pt idx="79">
                  <c:v>0</c:v>
                </c:pt>
                <c:pt idx="80">
                  <c:v>0</c:v>
                </c:pt>
                <c:pt idx="81">
                  <c:v>0</c:v>
                </c:pt>
                <c:pt idx="82">
                  <c:v>0</c:v>
                </c:pt>
                <c:pt idx="84">
                  <c:v>0</c:v>
                </c:pt>
                <c:pt idx="85">
                  <c:v>0</c:v>
                </c:pt>
                <c:pt idx="86">
                  <c:v>0</c:v>
                </c:pt>
                <c:pt idx="87">
                  <c:v>0</c:v>
                </c:pt>
                <c:pt idx="89">
                  <c:v>0</c:v>
                </c:pt>
                <c:pt idx="90">
                  <c:v>0</c:v>
                </c:pt>
                <c:pt idx="91">
                  <c:v>0</c:v>
                </c:pt>
                <c:pt idx="92">
                  <c:v>0</c:v>
                </c:pt>
                <c:pt idx="95">
                  <c:v>0</c:v>
                </c:pt>
                <c:pt idx="96">
                  <c:v>0</c:v>
                </c:pt>
                <c:pt idx="97">
                  <c:v>0</c:v>
                </c:pt>
                <c:pt idx="98">
                  <c:v>0</c:v>
                </c:pt>
                <c:pt idx="100">
                  <c:v>0</c:v>
                </c:pt>
                <c:pt idx="101">
                  <c:v>0</c:v>
                </c:pt>
                <c:pt idx="102">
                  <c:v>0</c:v>
                </c:pt>
                <c:pt idx="103">
                  <c:v>0</c:v>
                </c:pt>
                <c:pt idx="105">
                  <c:v>0</c:v>
                </c:pt>
                <c:pt idx="106">
                  <c:v>0</c:v>
                </c:pt>
                <c:pt idx="107">
                  <c:v>0</c:v>
                </c:pt>
                <c:pt idx="108">
                  <c:v>0</c:v>
                </c:pt>
                <c:pt idx="110">
                  <c:v>0</c:v>
                </c:pt>
                <c:pt idx="111">
                  <c:v>0</c:v>
                </c:pt>
                <c:pt idx="112">
                  <c:v>0</c:v>
                </c:pt>
                <c:pt idx="113">
                  <c:v>0</c:v>
                </c:pt>
              </c:numCache>
            </c:numRef>
          </c:val>
          <c:extLst>
            <c:ext xmlns:c16="http://schemas.microsoft.com/office/drawing/2014/chart" uri="{C3380CC4-5D6E-409C-BE32-E72D297353CC}">
              <c16:uniqueId val="{00000000-DAC2-4DDD-873F-B55F2E909973}"/>
            </c:ext>
          </c:extLst>
        </c:ser>
        <c:ser>
          <c:idx val="1"/>
          <c:order val="1"/>
          <c:tx>
            <c:v>   </c:v>
          </c:tx>
          <c:spPr>
            <a:noFill/>
          </c:spPr>
          <c:invertIfNegative val="0"/>
          <c:cat>
            <c:strRef>
              <c:f>'complete graph prep'!$B$3:$B$116</c:f>
              <c:strCache>
                <c:ptCount val="114"/>
                <c:pt idx="0">
                  <c:v>ULI1</c:v>
                </c:pt>
                <c:pt idx="2">
                  <c:v>URI1</c:v>
                </c:pt>
                <c:pt idx="4">
                  <c:v>LLI1</c:v>
                </c:pt>
                <c:pt idx="6">
                  <c:v>LRI1</c:v>
                </c:pt>
                <c:pt idx="9">
                  <c:v>ULI2</c:v>
                </c:pt>
                <c:pt idx="11">
                  <c:v>URI2</c:v>
                </c:pt>
                <c:pt idx="13">
                  <c:v>LLI2</c:v>
                </c:pt>
                <c:pt idx="15">
                  <c:v>LRI2</c:v>
                </c:pt>
                <c:pt idx="18">
                  <c:v>ULC</c:v>
                </c:pt>
                <c:pt idx="20">
                  <c:v>URC</c:v>
                </c:pt>
                <c:pt idx="22">
                  <c:v>LLC</c:v>
                </c:pt>
                <c:pt idx="24">
                  <c:v>LRC</c:v>
                </c:pt>
                <c:pt idx="27">
                  <c:v>ULP3         mb</c:v>
                </c:pt>
                <c:pt idx="28">
                  <c:v>ml       </c:v>
                </c:pt>
                <c:pt idx="30">
                  <c:v>URP3          mb</c:v>
                </c:pt>
                <c:pt idx="31">
                  <c:v>ml       </c:v>
                </c:pt>
                <c:pt idx="33">
                  <c:v>LLP3          mb</c:v>
                </c:pt>
                <c:pt idx="34">
                  <c:v>ml       </c:v>
                </c:pt>
                <c:pt idx="36">
                  <c:v>LRP3          mb</c:v>
                </c:pt>
                <c:pt idx="37">
                  <c:v>ml       </c:v>
                </c:pt>
                <c:pt idx="40">
                  <c:v>ULP4          mb</c:v>
                </c:pt>
                <c:pt idx="41">
                  <c:v>ml       </c:v>
                </c:pt>
                <c:pt idx="43">
                  <c:v>URP4          mb</c:v>
                </c:pt>
                <c:pt idx="44">
                  <c:v>ml       </c:v>
                </c:pt>
                <c:pt idx="46">
                  <c:v>LLP4          mb</c:v>
                </c:pt>
                <c:pt idx="47">
                  <c:v>ml       </c:v>
                </c:pt>
                <c:pt idx="49">
                  <c:v>LRP4          mb</c:v>
                </c:pt>
                <c:pt idx="50">
                  <c:v>ml       </c:v>
                </c:pt>
                <c:pt idx="53">
                  <c:v>ULM1          mb</c:v>
                </c:pt>
                <c:pt idx="54">
                  <c:v>ml       </c:v>
                </c:pt>
                <c:pt idx="55">
                  <c:v>db</c:v>
                </c:pt>
                <c:pt idx="56">
                  <c:v>dl       </c:v>
                </c:pt>
                <c:pt idx="58">
                  <c:v>URM1          mb</c:v>
                </c:pt>
                <c:pt idx="59">
                  <c:v>ml       </c:v>
                </c:pt>
                <c:pt idx="60">
                  <c:v>db</c:v>
                </c:pt>
                <c:pt idx="61">
                  <c:v>dl       </c:v>
                </c:pt>
                <c:pt idx="63">
                  <c:v>LLM1          mb</c:v>
                </c:pt>
                <c:pt idx="64">
                  <c:v>ml       </c:v>
                </c:pt>
                <c:pt idx="65">
                  <c:v>db</c:v>
                </c:pt>
                <c:pt idx="66">
                  <c:v>dl       </c:v>
                </c:pt>
                <c:pt idx="68">
                  <c:v>LRM1          mb</c:v>
                </c:pt>
                <c:pt idx="69">
                  <c:v>ml       </c:v>
                </c:pt>
                <c:pt idx="70">
                  <c:v>db</c:v>
                </c:pt>
                <c:pt idx="71">
                  <c:v>dl       </c:v>
                </c:pt>
                <c:pt idx="74">
                  <c:v>ULM2          mb</c:v>
                </c:pt>
                <c:pt idx="75">
                  <c:v>ml       </c:v>
                </c:pt>
                <c:pt idx="76">
                  <c:v>db</c:v>
                </c:pt>
                <c:pt idx="77">
                  <c:v>dl       </c:v>
                </c:pt>
                <c:pt idx="79">
                  <c:v>URM2          mb</c:v>
                </c:pt>
                <c:pt idx="80">
                  <c:v>ml       </c:v>
                </c:pt>
                <c:pt idx="81">
                  <c:v>db</c:v>
                </c:pt>
                <c:pt idx="82">
                  <c:v>dl       </c:v>
                </c:pt>
                <c:pt idx="84">
                  <c:v>LLM2          mb</c:v>
                </c:pt>
                <c:pt idx="85">
                  <c:v>ml       </c:v>
                </c:pt>
                <c:pt idx="86">
                  <c:v>db</c:v>
                </c:pt>
                <c:pt idx="87">
                  <c:v>dl       </c:v>
                </c:pt>
                <c:pt idx="89">
                  <c:v>LRM2          mb</c:v>
                </c:pt>
                <c:pt idx="90">
                  <c:v>ml       </c:v>
                </c:pt>
                <c:pt idx="91">
                  <c:v>db</c:v>
                </c:pt>
                <c:pt idx="92">
                  <c:v>dl       </c:v>
                </c:pt>
                <c:pt idx="95">
                  <c:v>ULM3          mb</c:v>
                </c:pt>
                <c:pt idx="96">
                  <c:v>ml       </c:v>
                </c:pt>
                <c:pt idx="97">
                  <c:v>db</c:v>
                </c:pt>
                <c:pt idx="98">
                  <c:v>dl       </c:v>
                </c:pt>
                <c:pt idx="100">
                  <c:v>URM3          mb</c:v>
                </c:pt>
                <c:pt idx="101">
                  <c:v>ml       </c:v>
                </c:pt>
                <c:pt idx="102">
                  <c:v>db</c:v>
                </c:pt>
                <c:pt idx="103">
                  <c:v>dl       </c:v>
                </c:pt>
                <c:pt idx="105">
                  <c:v>LLM3          mb</c:v>
                </c:pt>
                <c:pt idx="106">
                  <c:v>ml       </c:v>
                </c:pt>
                <c:pt idx="107">
                  <c:v>db</c:v>
                </c:pt>
                <c:pt idx="108">
                  <c:v>dl       </c:v>
                </c:pt>
                <c:pt idx="110">
                  <c:v>LRM3          mb</c:v>
                </c:pt>
                <c:pt idx="111">
                  <c:v>ml       </c:v>
                </c:pt>
                <c:pt idx="112">
                  <c:v>db</c:v>
                </c:pt>
                <c:pt idx="113">
                  <c:v>dl       </c:v>
                </c:pt>
              </c:strCache>
            </c:strRef>
          </c:cat>
          <c:val>
            <c:numRef>
              <c:f>'complete graph prep'!$E$3:$E$116</c:f>
              <c:numCache>
                <c:formatCode>0</c:formatCode>
                <c:ptCount val="114"/>
                <c:pt idx="0">
                  <c:v>0</c:v>
                </c:pt>
                <c:pt idx="2">
                  <c:v>97.867992441541901</c:v>
                </c:pt>
                <c:pt idx="4">
                  <c:v>0</c:v>
                </c:pt>
                <c:pt idx="6">
                  <c:v>0</c:v>
                </c:pt>
                <c:pt idx="9">
                  <c:v>270.56285963645814</c:v>
                </c:pt>
                <c:pt idx="11">
                  <c:v>0</c:v>
                </c:pt>
                <c:pt idx="13">
                  <c:v>0</c:v>
                </c:pt>
                <c:pt idx="15">
                  <c:v>202.86183776506869</c:v>
                </c:pt>
                <c:pt idx="18">
                  <c:v>0</c:v>
                </c:pt>
                <c:pt idx="20">
                  <c:v>356.94002547236892</c:v>
                </c:pt>
                <c:pt idx="22">
                  <c:v>340.59839950341279</c:v>
                </c:pt>
                <c:pt idx="24">
                  <c:v>387.28875941471586</c:v>
                </c:pt>
                <c:pt idx="27">
                  <c:v>0</c:v>
                </c:pt>
                <c:pt idx="28">
                  <c:v>0</c:v>
                </c:pt>
                <c:pt idx="30">
                  <c:v>1215.3584509978405</c:v>
                </c:pt>
                <c:pt idx="31">
                  <c:v>1416.1269986164436</c:v>
                </c:pt>
                <c:pt idx="33">
                  <c:v>0</c:v>
                </c:pt>
                <c:pt idx="34">
                  <c:v>0</c:v>
                </c:pt>
                <c:pt idx="36">
                  <c:v>0</c:v>
                </c:pt>
                <c:pt idx="37">
                  <c:v>0</c:v>
                </c:pt>
                <c:pt idx="40">
                  <c:v>0</c:v>
                </c:pt>
                <c:pt idx="41">
                  <c:v>0</c:v>
                </c:pt>
                <c:pt idx="43">
                  <c:v>1434.803142580965</c:v>
                </c:pt>
                <c:pt idx="44">
                  <c:v>1555.0308193525702</c:v>
                </c:pt>
                <c:pt idx="46">
                  <c:v>0</c:v>
                </c:pt>
                <c:pt idx="47">
                  <c:v>0</c:v>
                </c:pt>
                <c:pt idx="49">
                  <c:v>0</c:v>
                </c:pt>
                <c:pt idx="50">
                  <c:v>0</c:v>
                </c:pt>
                <c:pt idx="52">
                  <c:v>0</c:v>
                </c:pt>
                <c:pt idx="53">
                  <c:v>0</c:v>
                </c:pt>
                <c:pt idx="54">
                  <c:v>0</c:v>
                </c:pt>
                <c:pt idx="55">
                  <c:v>49.950909055551165</c:v>
                </c:pt>
                <c:pt idx="56">
                  <c:v>153.83695985820043</c:v>
                </c:pt>
                <c:pt idx="58">
                  <c:v>0</c:v>
                </c:pt>
                <c:pt idx="59">
                  <c:v>0</c:v>
                </c:pt>
                <c:pt idx="60">
                  <c:v>0</c:v>
                </c:pt>
                <c:pt idx="61">
                  <c:v>0</c:v>
                </c:pt>
                <c:pt idx="63">
                  <c:v>0</c:v>
                </c:pt>
                <c:pt idx="64">
                  <c:v>0</c:v>
                </c:pt>
                <c:pt idx="65">
                  <c:v>0</c:v>
                </c:pt>
                <c:pt idx="66">
                  <c:v>0</c:v>
                </c:pt>
                <c:pt idx="68">
                  <c:v>0</c:v>
                </c:pt>
                <c:pt idx="69">
                  <c:v>0</c:v>
                </c:pt>
                <c:pt idx="70">
                  <c:v>0</c:v>
                </c:pt>
                <c:pt idx="71">
                  <c:v>0</c:v>
                </c:pt>
                <c:pt idx="74">
                  <c:v>1385.7782646740966</c:v>
                </c:pt>
                <c:pt idx="75">
                  <c:v>1445.308473561008</c:v>
                </c:pt>
                <c:pt idx="76">
                  <c:v>1480.3262434944854</c:v>
                </c:pt>
                <c:pt idx="77">
                  <c:v>1481.4935024922679</c:v>
                </c:pt>
                <c:pt idx="79">
                  <c:v>0</c:v>
                </c:pt>
                <c:pt idx="80">
                  <c:v>0</c:v>
                </c:pt>
                <c:pt idx="81">
                  <c:v>0</c:v>
                </c:pt>
                <c:pt idx="82">
                  <c:v>0</c:v>
                </c:pt>
                <c:pt idx="84">
                  <c:v>0</c:v>
                </c:pt>
                <c:pt idx="85">
                  <c:v>0</c:v>
                </c:pt>
                <c:pt idx="86">
                  <c:v>0</c:v>
                </c:pt>
                <c:pt idx="87">
                  <c:v>0</c:v>
                </c:pt>
                <c:pt idx="89">
                  <c:v>0</c:v>
                </c:pt>
                <c:pt idx="90">
                  <c:v>0</c:v>
                </c:pt>
                <c:pt idx="91">
                  <c:v>0</c:v>
                </c:pt>
                <c:pt idx="92">
                  <c:v>0</c:v>
                </c:pt>
                <c:pt idx="95">
                  <c:v>2403.8447808705055</c:v>
                </c:pt>
                <c:pt idx="96">
                  <c:v>2534.577788622154</c:v>
                </c:pt>
                <c:pt idx="97">
                  <c:v>2577.7663715401095</c:v>
                </c:pt>
                <c:pt idx="98">
                  <c:v>2648.9691704048469</c:v>
                </c:pt>
                <c:pt idx="100">
                  <c:v>2543.9158606044148</c:v>
                </c:pt>
                <c:pt idx="101">
                  <c:v>2618.6204364624996</c:v>
                </c:pt>
                <c:pt idx="102">
                  <c:v>2709.666638289541</c:v>
                </c:pt>
                <c:pt idx="103">
                  <c:v>2699.1613073094977</c:v>
                </c:pt>
                <c:pt idx="105">
                  <c:v>0</c:v>
                </c:pt>
                <c:pt idx="106">
                  <c:v>0</c:v>
                </c:pt>
                <c:pt idx="107">
                  <c:v>0</c:v>
                </c:pt>
                <c:pt idx="108">
                  <c:v>0</c:v>
                </c:pt>
                <c:pt idx="110">
                  <c:v>2266.1082191321616</c:v>
                </c:pt>
                <c:pt idx="111">
                  <c:v>2398.0084858815926</c:v>
                </c:pt>
                <c:pt idx="112">
                  <c:v>2431.8589968172873</c:v>
                </c:pt>
                <c:pt idx="113">
                  <c:v>2567.2610405600662</c:v>
                </c:pt>
              </c:numCache>
            </c:numRef>
          </c:val>
          <c:extLst>
            <c:ext xmlns:c16="http://schemas.microsoft.com/office/drawing/2014/chart" uri="{C3380CC4-5D6E-409C-BE32-E72D297353CC}">
              <c16:uniqueId val="{00000001-DAC2-4DDD-873F-B55F2E909973}"/>
            </c:ext>
          </c:extLst>
        </c:ser>
        <c:ser>
          <c:idx val="2"/>
          <c:order val="2"/>
          <c:tx>
            <c:v>crown formation</c:v>
          </c:tx>
          <c:invertIfNegative val="0"/>
          <c:cat>
            <c:strRef>
              <c:f>'complete graph prep'!$B$3:$B$116</c:f>
              <c:strCache>
                <c:ptCount val="114"/>
                <c:pt idx="0">
                  <c:v>ULI1</c:v>
                </c:pt>
                <c:pt idx="2">
                  <c:v>URI1</c:v>
                </c:pt>
                <c:pt idx="4">
                  <c:v>LLI1</c:v>
                </c:pt>
                <c:pt idx="6">
                  <c:v>LRI1</c:v>
                </c:pt>
                <c:pt idx="9">
                  <c:v>ULI2</c:v>
                </c:pt>
                <c:pt idx="11">
                  <c:v>URI2</c:v>
                </c:pt>
                <c:pt idx="13">
                  <c:v>LLI2</c:v>
                </c:pt>
                <c:pt idx="15">
                  <c:v>LRI2</c:v>
                </c:pt>
                <c:pt idx="18">
                  <c:v>ULC</c:v>
                </c:pt>
                <c:pt idx="20">
                  <c:v>URC</c:v>
                </c:pt>
                <c:pt idx="22">
                  <c:v>LLC</c:v>
                </c:pt>
                <c:pt idx="24">
                  <c:v>LRC</c:v>
                </c:pt>
                <c:pt idx="27">
                  <c:v>ULP3         mb</c:v>
                </c:pt>
                <c:pt idx="28">
                  <c:v>ml       </c:v>
                </c:pt>
                <c:pt idx="30">
                  <c:v>URP3          mb</c:v>
                </c:pt>
                <c:pt idx="31">
                  <c:v>ml       </c:v>
                </c:pt>
                <c:pt idx="33">
                  <c:v>LLP3          mb</c:v>
                </c:pt>
                <c:pt idx="34">
                  <c:v>ml       </c:v>
                </c:pt>
                <c:pt idx="36">
                  <c:v>LRP3          mb</c:v>
                </c:pt>
                <c:pt idx="37">
                  <c:v>ml       </c:v>
                </c:pt>
                <c:pt idx="40">
                  <c:v>ULP4          mb</c:v>
                </c:pt>
                <c:pt idx="41">
                  <c:v>ml       </c:v>
                </c:pt>
                <c:pt idx="43">
                  <c:v>URP4          mb</c:v>
                </c:pt>
                <c:pt idx="44">
                  <c:v>ml       </c:v>
                </c:pt>
                <c:pt idx="46">
                  <c:v>LLP4          mb</c:v>
                </c:pt>
                <c:pt idx="47">
                  <c:v>ml       </c:v>
                </c:pt>
                <c:pt idx="49">
                  <c:v>LRP4          mb</c:v>
                </c:pt>
                <c:pt idx="50">
                  <c:v>ml       </c:v>
                </c:pt>
                <c:pt idx="53">
                  <c:v>ULM1          mb</c:v>
                </c:pt>
                <c:pt idx="54">
                  <c:v>ml       </c:v>
                </c:pt>
                <c:pt idx="55">
                  <c:v>db</c:v>
                </c:pt>
                <c:pt idx="56">
                  <c:v>dl       </c:v>
                </c:pt>
                <c:pt idx="58">
                  <c:v>URM1          mb</c:v>
                </c:pt>
                <c:pt idx="59">
                  <c:v>ml       </c:v>
                </c:pt>
                <c:pt idx="60">
                  <c:v>db</c:v>
                </c:pt>
                <c:pt idx="61">
                  <c:v>dl       </c:v>
                </c:pt>
                <c:pt idx="63">
                  <c:v>LLM1          mb</c:v>
                </c:pt>
                <c:pt idx="64">
                  <c:v>ml       </c:v>
                </c:pt>
                <c:pt idx="65">
                  <c:v>db</c:v>
                </c:pt>
                <c:pt idx="66">
                  <c:v>dl       </c:v>
                </c:pt>
                <c:pt idx="68">
                  <c:v>LRM1          mb</c:v>
                </c:pt>
                <c:pt idx="69">
                  <c:v>ml       </c:v>
                </c:pt>
                <c:pt idx="70">
                  <c:v>db</c:v>
                </c:pt>
                <c:pt idx="71">
                  <c:v>dl       </c:v>
                </c:pt>
                <c:pt idx="74">
                  <c:v>ULM2          mb</c:v>
                </c:pt>
                <c:pt idx="75">
                  <c:v>ml       </c:v>
                </c:pt>
                <c:pt idx="76">
                  <c:v>db</c:v>
                </c:pt>
                <c:pt idx="77">
                  <c:v>dl       </c:v>
                </c:pt>
                <c:pt idx="79">
                  <c:v>URM2          mb</c:v>
                </c:pt>
                <c:pt idx="80">
                  <c:v>ml       </c:v>
                </c:pt>
                <c:pt idx="81">
                  <c:v>db</c:v>
                </c:pt>
                <c:pt idx="82">
                  <c:v>dl       </c:v>
                </c:pt>
                <c:pt idx="84">
                  <c:v>LLM2          mb</c:v>
                </c:pt>
                <c:pt idx="85">
                  <c:v>ml       </c:v>
                </c:pt>
                <c:pt idx="86">
                  <c:v>db</c:v>
                </c:pt>
                <c:pt idx="87">
                  <c:v>dl       </c:v>
                </c:pt>
                <c:pt idx="89">
                  <c:v>LRM2          mb</c:v>
                </c:pt>
                <c:pt idx="90">
                  <c:v>ml       </c:v>
                </c:pt>
                <c:pt idx="91">
                  <c:v>db</c:v>
                </c:pt>
                <c:pt idx="92">
                  <c:v>dl       </c:v>
                </c:pt>
                <c:pt idx="95">
                  <c:v>ULM3          mb</c:v>
                </c:pt>
                <c:pt idx="96">
                  <c:v>ml       </c:v>
                </c:pt>
                <c:pt idx="97">
                  <c:v>db</c:v>
                </c:pt>
                <c:pt idx="98">
                  <c:v>dl       </c:v>
                </c:pt>
                <c:pt idx="100">
                  <c:v>URM3          mb</c:v>
                </c:pt>
                <c:pt idx="101">
                  <c:v>ml       </c:v>
                </c:pt>
                <c:pt idx="102">
                  <c:v>db</c:v>
                </c:pt>
                <c:pt idx="103">
                  <c:v>dl       </c:v>
                </c:pt>
                <c:pt idx="105">
                  <c:v>LLM3          mb</c:v>
                </c:pt>
                <c:pt idx="106">
                  <c:v>ml       </c:v>
                </c:pt>
                <c:pt idx="107">
                  <c:v>db</c:v>
                </c:pt>
                <c:pt idx="108">
                  <c:v>dl       </c:v>
                </c:pt>
                <c:pt idx="110">
                  <c:v>LRM3          mb</c:v>
                </c:pt>
                <c:pt idx="111">
                  <c:v>ml       </c:v>
                </c:pt>
                <c:pt idx="112">
                  <c:v>db</c:v>
                </c:pt>
                <c:pt idx="113">
                  <c:v>dl       </c:v>
                </c:pt>
              </c:strCache>
            </c:strRef>
          </c:cat>
          <c:val>
            <c:numRef>
              <c:f>'complete graph prep'!$G$3:$G$116</c:f>
              <c:numCache>
                <c:formatCode>0</c:formatCode>
                <c:ptCount val="114"/>
                <c:pt idx="0">
                  <c:v>0</c:v>
                </c:pt>
                <c:pt idx="2">
                  <c:v>1205.1776933567135</c:v>
                </c:pt>
                <c:pt idx="4">
                  <c:v>0</c:v>
                </c:pt>
                <c:pt idx="6">
                  <c:v>0</c:v>
                </c:pt>
                <c:pt idx="9">
                  <c:v>1241.2793767981568</c:v>
                </c:pt>
                <c:pt idx="11">
                  <c:v>0</c:v>
                </c:pt>
                <c:pt idx="13">
                  <c:v>0</c:v>
                </c:pt>
                <c:pt idx="15">
                  <c:v>1162.5899617914467</c:v>
                </c:pt>
                <c:pt idx="18">
                  <c:v>0</c:v>
                </c:pt>
                <c:pt idx="20">
                  <c:v>1461.2991805954025</c:v>
                </c:pt>
                <c:pt idx="22">
                  <c:v>1454.8877733923684</c:v>
                </c:pt>
                <c:pt idx="24">
                  <c:v>1353.336240585284</c:v>
                </c:pt>
                <c:pt idx="27">
                  <c:v>0</c:v>
                </c:pt>
                <c:pt idx="28">
                  <c:v>0</c:v>
                </c:pt>
                <c:pt idx="30">
                  <c:v>873.21891686318122</c:v>
                </c:pt>
                <c:pt idx="31">
                  <c:v>766.89164847366078</c:v>
                </c:pt>
                <c:pt idx="33">
                  <c:v>0</c:v>
                </c:pt>
                <c:pt idx="34">
                  <c:v>0</c:v>
                </c:pt>
                <c:pt idx="36">
                  <c:v>0</c:v>
                </c:pt>
                <c:pt idx="37">
                  <c:v>0</c:v>
                </c:pt>
                <c:pt idx="40">
                  <c:v>0</c:v>
                </c:pt>
                <c:pt idx="41">
                  <c:v>0</c:v>
                </c:pt>
                <c:pt idx="43">
                  <c:v>789.61620105820202</c:v>
                </c:pt>
                <c:pt idx="44">
                  <c:v>746.12206366022656</c:v>
                </c:pt>
                <c:pt idx="46">
                  <c:v>0</c:v>
                </c:pt>
                <c:pt idx="47">
                  <c:v>0</c:v>
                </c:pt>
                <c:pt idx="49">
                  <c:v>0</c:v>
                </c:pt>
                <c:pt idx="50">
                  <c:v>0</c:v>
                </c:pt>
                <c:pt idx="53">
                  <c:v>740.96823574283667</c:v>
                </c:pt>
                <c:pt idx="54">
                  <c:v>738.63371774727148</c:v>
                </c:pt>
                <c:pt idx="55">
                  <c:v>693.3518446828507</c:v>
                </c:pt>
                <c:pt idx="56">
                  <c:v>611.64371483807042</c:v>
                </c:pt>
                <c:pt idx="58">
                  <c:v>0</c:v>
                </c:pt>
                <c:pt idx="59">
                  <c:v>0</c:v>
                </c:pt>
                <c:pt idx="60">
                  <c:v>0</c:v>
                </c:pt>
                <c:pt idx="61">
                  <c:v>0</c:v>
                </c:pt>
                <c:pt idx="63">
                  <c:v>0</c:v>
                </c:pt>
                <c:pt idx="64">
                  <c:v>0</c:v>
                </c:pt>
                <c:pt idx="65">
                  <c:v>0</c:v>
                </c:pt>
                <c:pt idx="66">
                  <c:v>0</c:v>
                </c:pt>
                <c:pt idx="68">
                  <c:v>0</c:v>
                </c:pt>
                <c:pt idx="69">
                  <c:v>0</c:v>
                </c:pt>
                <c:pt idx="70">
                  <c:v>0</c:v>
                </c:pt>
                <c:pt idx="71">
                  <c:v>0</c:v>
                </c:pt>
                <c:pt idx="74">
                  <c:v>638.49067178706946</c:v>
                </c:pt>
                <c:pt idx="75">
                  <c:v>585.96401688685387</c:v>
                </c:pt>
                <c:pt idx="76">
                  <c:v>553.2807649489414</c:v>
                </c:pt>
                <c:pt idx="77">
                  <c:v>552.11350595115891</c:v>
                </c:pt>
                <c:pt idx="79">
                  <c:v>0</c:v>
                </c:pt>
                <c:pt idx="80">
                  <c:v>0</c:v>
                </c:pt>
                <c:pt idx="81">
                  <c:v>0</c:v>
                </c:pt>
                <c:pt idx="82">
                  <c:v>0</c:v>
                </c:pt>
                <c:pt idx="84">
                  <c:v>0</c:v>
                </c:pt>
                <c:pt idx="85">
                  <c:v>0</c:v>
                </c:pt>
                <c:pt idx="86">
                  <c:v>0</c:v>
                </c:pt>
                <c:pt idx="87">
                  <c:v>0</c:v>
                </c:pt>
                <c:pt idx="89">
                  <c:v>0</c:v>
                </c:pt>
                <c:pt idx="90">
                  <c:v>0</c:v>
                </c:pt>
                <c:pt idx="91">
                  <c:v>0</c:v>
                </c:pt>
                <c:pt idx="92">
                  <c:v>0</c:v>
                </c:pt>
                <c:pt idx="95">
                  <c:v>678.17747771167751</c:v>
                </c:pt>
                <c:pt idx="96">
                  <c:v>582.46223989350619</c:v>
                </c:pt>
                <c:pt idx="97">
                  <c:v>503.088628044291</c:v>
                </c:pt>
                <c:pt idx="98">
                  <c:v>472.73989410194326</c:v>
                </c:pt>
                <c:pt idx="100">
                  <c:v>640.19508071912105</c:v>
                </c:pt>
                <c:pt idx="101">
                  <c:v>605.6280485333964</c:v>
                </c:pt>
                <c:pt idx="102">
                  <c:v>455.55604718817858</c:v>
                </c:pt>
                <c:pt idx="103">
                  <c:v>494.3937619369467</c:v>
                </c:pt>
                <c:pt idx="105">
                  <c:v>0</c:v>
                </c:pt>
                <c:pt idx="106">
                  <c:v>0</c:v>
                </c:pt>
                <c:pt idx="107">
                  <c:v>0</c:v>
                </c:pt>
                <c:pt idx="108">
                  <c:v>0</c:v>
                </c:pt>
                <c:pt idx="110">
                  <c:v>703.85717566289395</c:v>
                </c:pt>
                <c:pt idx="111">
                  <c:v>504.25588704207348</c:v>
                </c:pt>
                <c:pt idx="112">
                  <c:v>540.44091597333318</c:v>
                </c:pt>
                <c:pt idx="113">
                  <c:v>356.01399432368635</c:v>
                </c:pt>
              </c:numCache>
            </c:numRef>
          </c:val>
          <c:extLst>
            <c:ext xmlns:c16="http://schemas.microsoft.com/office/drawing/2014/chart" uri="{C3380CC4-5D6E-409C-BE32-E72D297353CC}">
              <c16:uniqueId val="{00000002-DAC2-4DDD-873F-B55F2E909973}"/>
            </c:ext>
          </c:extLst>
        </c:ser>
        <c:ser>
          <c:idx val="3"/>
          <c:order val="3"/>
          <c:tx>
            <c:v>root formation</c:v>
          </c:tx>
          <c:spPr>
            <a:solidFill>
              <a:srgbClr val="FFC000"/>
            </a:solidFill>
            <a:ln>
              <a:solidFill>
                <a:srgbClr val="FFC000"/>
              </a:solidFill>
            </a:ln>
          </c:spPr>
          <c:invertIfNegative val="0"/>
          <c:cat>
            <c:strRef>
              <c:f>'complete graph prep'!$B$3:$B$116</c:f>
              <c:strCache>
                <c:ptCount val="114"/>
                <c:pt idx="0">
                  <c:v>ULI1</c:v>
                </c:pt>
                <c:pt idx="2">
                  <c:v>URI1</c:v>
                </c:pt>
                <c:pt idx="4">
                  <c:v>LLI1</c:v>
                </c:pt>
                <c:pt idx="6">
                  <c:v>LRI1</c:v>
                </c:pt>
                <c:pt idx="9">
                  <c:v>ULI2</c:v>
                </c:pt>
                <c:pt idx="11">
                  <c:v>URI2</c:v>
                </c:pt>
                <c:pt idx="13">
                  <c:v>LLI2</c:v>
                </c:pt>
                <c:pt idx="15">
                  <c:v>LRI2</c:v>
                </c:pt>
                <c:pt idx="18">
                  <c:v>ULC</c:v>
                </c:pt>
                <c:pt idx="20">
                  <c:v>URC</c:v>
                </c:pt>
                <c:pt idx="22">
                  <c:v>LLC</c:v>
                </c:pt>
                <c:pt idx="24">
                  <c:v>LRC</c:v>
                </c:pt>
                <c:pt idx="27">
                  <c:v>ULP3         mb</c:v>
                </c:pt>
                <c:pt idx="28">
                  <c:v>ml       </c:v>
                </c:pt>
                <c:pt idx="30">
                  <c:v>URP3          mb</c:v>
                </c:pt>
                <c:pt idx="31">
                  <c:v>ml       </c:v>
                </c:pt>
                <c:pt idx="33">
                  <c:v>LLP3          mb</c:v>
                </c:pt>
                <c:pt idx="34">
                  <c:v>ml       </c:v>
                </c:pt>
                <c:pt idx="36">
                  <c:v>LRP3          mb</c:v>
                </c:pt>
                <c:pt idx="37">
                  <c:v>ml       </c:v>
                </c:pt>
                <c:pt idx="40">
                  <c:v>ULP4          mb</c:v>
                </c:pt>
                <c:pt idx="41">
                  <c:v>ml       </c:v>
                </c:pt>
                <c:pt idx="43">
                  <c:v>URP4          mb</c:v>
                </c:pt>
                <c:pt idx="44">
                  <c:v>ml       </c:v>
                </c:pt>
                <c:pt idx="46">
                  <c:v>LLP4          mb</c:v>
                </c:pt>
                <c:pt idx="47">
                  <c:v>ml       </c:v>
                </c:pt>
                <c:pt idx="49">
                  <c:v>LRP4          mb</c:v>
                </c:pt>
                <c:pt idx="50">
                  <c:v>ml       </c:v>
                </c:pt>
                <c:pt idx="53">
                  <c:v>ULM1          mb</c:v>
                </c:pt>
                <c:pt idx="54">
                  <c:v>ml       </c:v>
                </c:pt>
                <c:pt idx="55">
                  <c:v>db</c:v>
                </c:pt>
                <c:pt idx="56">
                  <c:v>dl       </c:v>
                </c:pt>
                <c:pt idx="58">
                  <c:v>URM1          mb</c:v>
                </c:pt>
                <c:pt idx="59">
                  <c:v>ml       </c:v>
                </c:pt>
                <c:pt idx="60">
                  <c:v>db</c:v>
                </c:pt>
                <c:pt idx="61">
                  <c:v>dl       </c:v>
                </c:pt>
                <c:pt idx="63">
                  <c:v>LLM1          mb</c:v>
                </c:pt>
                <c:pt idx="64">
                  <c:v>ml       </c:v>
                </c:pt>
                <c:pt idx="65">
                  <c:v>db</c:v>
                </c:pt>
                <c:pt idx="66">
                  <c:v>dl       </c:v>
                </c:pt>
                <c:pt idx="68">
                  <c:v>LRM1          mb</c:v>
                </c:pt>
                <c:pt idx="69">
                  <c:v>ml       </c:v>
                </c:pt>
                <c:pt idx="70">
                  <c:v>db</c:v>
                </c:pt>
                <c:pt idx="71">
                  <c:v>dl       </c:v>
                </c:pt>
                <c:pt idx="74">
                  <c:v>ULM2          mb</c:v>
                </c:pt>
                <c:pt idx="75">
                  <c:v>ml       </c:v>
                </c:pt>
                <c:pt idx="76">
                  <c:v>db</c:v>
                </c:pt>
                <c:pt idx="77">
                  <c:v>dl       </c:v>
                </c:pt>
                <c:pt idx="79">
                  <c:v>URM2          mb</c:v>
                </c:pt>
                <c:pt idx="80">
                  <c:v>ml       </c:v>
                </c:pt>
                <c:pt idx="81">
                  <c:v>db</c:v>
                </c:pt>
                <c:pt idx="82">
                  <c:v>dl       </c:v>
                </c:pt>
                <c:pt idx="84">
                  <c:v>LLM2          mb</c:v>
                </c:pt>
                <c:pt idx="85">
                  <c:v>ml       </c:v>
                </c:pt>
                <c:pt idx="86">
                  <c:v>db</c:v>
                </c:pt>
                <c:pt idx="87">
                  <c:v>dl       </c:v>
                </c:pt>
                <c:pt idx="89">
                  <c:v>LRM2          mb</c:v>
                </c:pt>
                <c:pt idx="90">
                  <c:v>ml       </c:v>
                </c:pt>
                <c:pt idx="91">
                  <c:v>db</c:v>
                </c:pt>
                <c:pt idx="92">
                  <c:v>dl       </c:v>
                </c:pt>
                <c:pt idx="95">
                  <c:v>ULM3          mb</c:v>
                </c:pt>
                <c:pt idx="96">
                  <c:v>ml       </c:v>
                </c:pt>
                <c:pt idx="97">
                  <c:v>db</c:v>
                </c:pt>
                <c:pt idx="98">
                  <c:v>dl       </c:v>
                </c:pt>
                <c:pt idx="100">
                  <c:v>URM3          mb</c:v>
                </c:pt>
                <c:pt idx="101">
                  <c:v>ml       </c:v>
                </c:pt>
                <c:pt idx="102">
                  <c:v>db</c:v>
                </c:pt>
                <c:pt idx="103">
                  <c:v>dl       </c:v>
                </c:pt>
                <c:pt idx="105">
                  <c:v>LLM3          mb</c:v>
                </c:pt>
                <c:pt idx="106">
                  <c:v>ml       </c:v>
                </c:pt>
                <c:pt idx="107">
                  <c:v>db</c:v>
                </c:pt>
                <c:pt idx="108">
                  <c:v>dl       </c:v>
                </c:pt>
                <c:pt idx="110">
                  <c:v>LRM3          mb</c:v>
                </c:pt>
                <c:pt idx="111">
                  <c:v>ml       </c:v>
                </c:pt>
                <c:pt idx="112">
                  <c:v>db</c:v>
                </c:pt>
                <c:pt idx="113">
                  <c:v>dl       </c:v>
                </c:pt>
              </c:strCache>
            </c:strRef>
          </c:cat>
          <c:val>
            <c:numRef>
              <c:f>'complete graph prep'!$I$3:$I$116</c:f>
              <c:numCache>
                <c:formatCode>0</c:formatCode>
                <c:ptCount val="114"/>
                <c:pt idx="0">
                  <c:v>0</c:v>
                </c:pt>
                <c:pt idx="2">
                  <c:v>799.0789653642255</c:v>
                </c:pt>
                <c:pt idx="4">
                  <c:v>0</c:v>
                </c:pt>
                <c:pt idx="6">
                  <c:v>0</c:v>
                </c:pt>
                <c:pt idx="9">
                  <c:v>496.90169490525955</c:v>
                </c:pt>
                <c:pt idx="11">
                  <c:v>0</c:v>
                </c:pt>
                <c:pt idx="13">
                  <c:v>0</c:v>
                </c:pt>
                <c:pt idx="15">
                  <c:v>727.95926356671885</c:v>
                </c:pt>
                <c:pt idx="18">
                  <c:v>0</c:v>
                </c:pt>
                <c:pt idx="20">
                  <c:v>1209.1140165232812</c:v>
                </c:pt>
                <c:pt idx="22">
                  <c:v>1278.5574096065743</c:v>
                </c:pt>
                <c:pt idx="24">
                  <c:v>1322.2285714285717</c:v>
                </c:pt>
                <c:pt idx="27">
                  <c:v>0</c:v>
                </c:pt>
                <c:pt idx="28">
                  <c:v>0</c:v>
                </c:pt>
                <c:pt idx="30">
                  <c:v>693.5165039539329</c:v>
                </c:pt>
                <c:pt idx="31">
                  <c:v>599.07522472485016</c:v>
                </c:pt>
                <c:pt idx="33">
                  <c:v>0</c:v>
                </c:pt>
                <c:pt idx="34">
                  <c:v>0</c:v>
                </c:pt>
                <c:pt idx="36">
                  <c:v>0</c:v>
                </c:pt>
                <c:pt idx="37">
                  <c:v>0</c:v>
                </c:pt>
                <c:pt idx="40">
                  <c:v>0</c:v>
                </c:pt>
                <c:pt idx="41">
                  <c:v>0</c:v>
                </c:pt>
                <c:pt idx="43">
                  <c:v>954.54258742186357</c:v>
                </c:pt>
                <c:pt idx="44">
                  <c:v>877.80904804823376</c:v>
                </c:pt>
                <c:pt idx="46">
                  <c:v>0</c:v>
                </c:pt>
                <c:pt idx="47">
                  <c:v>0</c:v>
                </c:pt>
                <c:pt idx="49">
                  <c:v>0</c:v>
                </c:pt>
                <c:pt idx="50">
                  <c:v>0</c:v>
                </c:pt>
                <c:pt idx="53">
                  <c:v>543.35665720614338</c:v>
                </c:pt>
                <c:pt idx="54">
                  <c:v>545.69117520170857</c:v>
                </c:pt>
                <c:pt idx="55">
                  <c:v>541.02213921057819</c:v>
                </c:pt>
                <c:pt idx="56">
                  <c:v>518.8442182527092</c:v>
                </c:pt>
                <c:pt idx="58">
                  <c:v>0</c:v>
                </c:pt>
                <c:pt idx="59">
                  <c:v>0</c:v>
                </c:pt>
                <c:pt idx="60">
                  <c:v>0</c:v>
                </c:pt>
                <c:pt idx="61">
                  <c:v>0</c:v>
                </c:pt>
                <c:pt idx="63">
                  <c:v>0</c:v>
                </c:pt>
                <c:pt idx="64">
                  <c:v>0</c:v>
                </c:pt>
                <c:pt idx="65">
                  <c:v>0</c:v>
                </c:pt>
                <c:pt idx="66">
                  <c:v>0</c:v>
                </c:pt>
                <c:pt idx="68">
                  <c:v>0</c:v>
                </c:pt>
                <c:pt idx="69">
                  <c:v>0</c:v>
                </c:pt>
                <c:pt idx="70">
                  <c:v>0</c:v>
                </c:pt>
                <c:pt idx="71">
                  <c:v>0</c:v>
                </c:pt>
                <c:pt idx="74">
                  <c:v>707.24371211654352</c:v>
                </c:pt>
                <c:pt idx="75">
                  <c:v>700.24015812984771</c:v>
                </c:pt>
                <c:pt idx="76">
                  <c:v>697.90564013428275</c:v>
                </c:pt>
                <c:pt idx="77">
                  <c:v>697.90564013428275</c:v>
                </c:pt>
                <c:pt idx="79">
                  <c:v>0</c:v>
                </c:pt>
                <c:pt idx="80">
                  <c:v>0</c:v>
                </c:pt>
                <c:pt idx="81">
                  <c:v>0</c:v>
                </c:pt>
                <c:pt idx="82">
                  <c:v>0</c:v>
                </c:pt>
                <c:pt idx="84">
                  <c:v>0</c:v>
                </c:pt>
                <c:pt idx="85">
                  <c:v>0</c:v>
                </c:pt>
                <c:pt idx="86">
                  <c:v>0</c:v>
                </c:pt>
                <c:pt idx="87">
                  <c:v>0</c:v>
                </c:pt>
                <c:pt idx="89">
                  <c:v>0</c:v>
                </c:pt>
                <c:pt idx="90">
                  <c:v>0</c:v>
                </c:pt>
                <c:pt idx="91">
                  <c:v>0</c:v>
                </c:pt>
                <c:pt idx="92">
                  <c:v>0</c:v>
                </c:pt>
                <c:pt idx="95">
                  <c:v>728.79952805491894</c:v>
                </c:pt>
                <c:pt idx="96">
                  <c:v>693.78175812144173</c:v>
                </c:pt>
                <c:pt idx="97">
                  <c:v>729.96678705270142</c:v>
                </c:pt>
                <c:pt idx="98">
                  <c:v>689.11272213031179</c:v>
                </c:pt>
                <c:pt idx="100">
                  <c:v>665.61947857298537</c:v>
                </c:pt>
                <c:pt idx="101">
                  <c:v>625.48193490062522</c:v>
                </c:pt>
                <c:pt idx="102">
                  <c:v>684.50773441880165</c:v>
                </c:pt>
                <c:pt idx="103">
                  <c:v>656.17535065007678</c:v>
                </c:pt>
                <c:pt idx="105">
                  <c:v>0</c:v>
                </c:pt>
                <c:pt idx="106">
                  <c:v>0</c:v>
                </c:pt>
                <c:pt idx="107">
                  <c:v>0</c:v>
                </c:pt>
                <c:pt idx="108">
                  <c:v>0</c:v>
                </c:pt>
                <c:pt idx="110">
                  <c:v>739.69394536755635</c:v>
                </c:pt>
                <c:pt idx="111">
                  <c:v>807.39496723894581</c:v>
                </c:pt>
                <c:pt idx="112">
                  <c:v>737.35942737199139</c:v>
                </c:pt>
                <c:pt idx="113">
                  <c:v>786.3843052788593</c:v>
                </c:pt>
              </c:numCache>
            </c:numRef>
          </c:val>
          <c:extLst>
            <c:ext xmlns:c16="http://schemas.microsoft.com/office/drawing/2014/chart" uri="{C3380CC4-5D6E-409C-BE32-E72D297353CC}">
              <c16:uniqueId val="{00000003-DAC2-4DDD-873F-B55F2E909973}"/>
            </c:ext>
          </c:extLst>
        </c:ser>
        <c:ser>
          <c:idx val="4"/>
          <c:order val="4"/>
          <c:tx>
            <c:v>putative eruption</c:v>
          </c:tx>
          <c:invertIfNegative val="0"/>
          <c:cat>
            <c:strRef>
              <c:f>'complete graph prep'!$B$3:$B$116</c:f>
              <c:strCache>
                <c:ptCount val="114"/>
                <c:pt idx="0">
                  <c:v>ULI1</c:v>
                </c:pt>
                <c:pt idx="2">
                  <c:v>URI1</c:v>
                </c:pt>
                <c:pt idx="4">
                  <c:v>LLI1</c:v>
                </c:pt>
                <c:pt idx="6">
                  <c:v>LRI1</c:v>
                </c:pt>
                <c:pt idx="9">
                  <c:v>ULI2</c:v>
                </c:pt>
                <c:pt idx="11">
                  <c:v>URI2</c:v>
                </c:pt>
                <c:pt idx="13">
                  <c:v>LLI2</c:v>
                </c:pt>
                <c:pt idx="15">
                  <c:v>LRI2</c:v>
                </c:pt>
                <c:pt idx="18">
                  <c:v>ULC</c:v>
                </c:pt>
                <c:pt idx="20">
                  <c:v>URC</c:v>
                </c:pt>
                <c:pt idx="22">
                  <c:v>LLC</c:v>
                </c:pt>
                <c:pt idx="24">
                  <c:v>LRC</c:v>
                </c:pt>
                <c:pt idx="27">
                  <c:v>ULP3         mb</c:v>
                </c:pt>
                <c:pt idx="28">
                  <c:v>ml       </c:v>
                </c:pt>
                <c:pt idx="30">
                  <c:v>URP3          mb</c:v>
                </c:pt>
                <c:pt idx="31">
                  <c:v>ml       </c:v>
                </c:pt>
                <c:pt idx="33">
                  <c:v>LLP3          mb</c:v>
                </c:pt>
                <c:pt idx="34">
                  <c:v>ml       </c:v>
                </c:pt>
                <c:pt idx="36">
                  <c:v>LRP3          mb</c:v>
                </c:pt>
                <c:pt idx="37">
                  <c:v>ml       </c:v>
                </c:pt>
                <c:pt idx="40">
                  <c:v>ULP4          mb</c:v>
                </c:pt>
                <c:pt idx="41">
                  <c:v>ml       </c:v>
                </c:pt>
                <c:pt idx="43">
                  <c:v>URP4          mb</c:v>
                </c:pt>
                <c:pt idx="44">
                  <c:v>ml       </c:v>
                </c:pt>
                <c:pt idx="46">
                  <c:v>LLP4          mb</c:v>
                </c:pt>
                <c:pt idx="47">
                  <c:v>ml       </c:v>
                </c:pt>
                <c:pt idx="49">
                  <c:v>LRP4          mb</c:v>
                </c:pt>
                <c:pt idx="50">
                  <c:v>ml       </c:v>
                </c:pt>
                <c:pt idx="53">
                  <c:v>ULM1          mb</c:v>
                </c:pt>
                <c:pt idx="54">
                  <c:v>ml       </c:v>
                </c:pt>
                <c:pt idx="55">
                  <c:v>db</c:v>
                </c:pt>
                <c:pt idx="56">
                  <c:v>dl       </c:v>
                </c:pt>
                <c:pt idx="58">
                  <c:v>URM1          mb</c:v>
                </c:pt>
                <c:pt idx="59">
                  <c:v>ml       </c:v>
                </c:pt>
                <c:pt idx="60">
                  <c:v>db</c:v>
                </c:pt>
                <c:pt idx="61">
                  <c:v>dl       </c:v>
                </c:pt>
                <c:pt idx="63">
                  <c:v>LLM1          mb</c:v>
                </c:pt>
                <c:pt idx="64">
                  <c:v>ml       </c:v>
                </c:pt>
                <c:pt idx="65">
                  <c:v>db</c:v>
                </c:pt>
                <c:pt idx="66">
                  <c:v>dl       </c:v>
                </c:pt>
                <c:pt idx="68">
                  <c:v>LRM1          mb</c:v>
                </c:pt>
                <c:pt idx="69">
                  <c:v>ml       </c:v>
                </c:pt>
                <c:pt idx="70">
                  <c:v>db</c:v>
                </c:pt>
                <c:pt idx="71">
                  <c:v>dl       </c:v>
                </c:pt>
                <c:pt idx="74">
                  <c:v>ULM2          mb</c:v>
                </c:pt>
                <c:pt idx="75">
                  <c:v>ml       </c:v>
                </c:pt>
                <c:pt idx="76">
                  <c:v>db</c:v>
                </c:pt>
                <c:pt idx="77">
                  <c:v>dl       </c:v>
                </c:pt>
                <c:pt idx="79">
                  <c:v>URM2          mb</c:v>
                </c:pt>
                <c:pt idx="80">
                  <c:v>ml       </c:v>
                </c:pt>
                <c:pt idx="81">
                  <c:v>db</c:v>
                </c:pt>
                <c:pt idx="82">
                  <c:v>dl       </c:v>
                </c:pt>
                <c:pt idx="84">
                  <c:v>LLM2          mb</c:v>
                </c:pt>
                <c:pt idx="85">
                  <c:v>ml       </c:v>
                </c:pt>
                <c:pt idx="86">
                  <c:v>db</c:v>
                </c:pt>
                <c:pt idx="87">
                  <c:v>dl       </c:v>
                </c:pt>
                <c:pt idx="89">
                  <c:v>LRM2          mb</c:v>
                </c:pt>
                <c:pt idx="90">
                  <c:v>ml       </c:v>
                </c:pt>
                <c:pt idx="91">
                  <c:v>db</c:v>
                </c:pt>
                <c:pt idx="92">
                  <c:v>dl       </c:v>
                </c:pt>
                <c:pt idx="95">
                  <c:v>ULM3          mb</c:v>
                </c:pt>
                <c:pt idx="96">
                  <c:v>ml       </c:v>
                </c:pt>
                <c:pt idx="97">
                  <c:v>db</c:v>
                </c:pt>
                <c:pt idx="98">
                  <c:v>dl       </c:v>
                </c:pt>
                <c:pt idx="100">
                  <c:v>URM3          mb</c:v>
                </c:pt>
                <c:pt idx="101">
                  <c:v>ml       </c:v>
                </c:pt>
                <c:pt idx="102">
                  <c:v>db</c:v>
                </c:pt>
                <c:pt idx="103">
                  <c:v>dl       </c:v>
                </c:pt>
                <c:pt idx="105">
                  <c:v>LLM3          mb</c:v>
                </c:pt>
                <c:pt idx="106">
                  <c:v>ml       </c:v>
                </c:pt>
                <c:pt idx="107">
                  <c:v>db</c:v>
                </c:pt>
                <c:pt idx="108">
                  <c:v>dl       </c:v>
                </c:pt>
                <c:pt idx="110">
                  <c:v>LRM3          mb</c:v>
                </c:pt>
                <c:pt idx="111">
                  <c:v>ml       </c:v>
                </c:pt>
                <c:pt idx="112">
                  <c:v>db</c:v>
                </c:pt>
                <c:pt idx="113">
                  <c:v>dl       </c:v>
                </c:pt>
              </c:strCache>
            </c:strRef>
          </c:cat>
          <c:val>
            <c:numRef>
              <c:f>'complete graph prep'!$J$3:$J$116</c:f>
              <c:numCache>
                <c:formatCode>0</c:formatCode>
                <c:ptCount val="114"/>
                <c:pt idx="0">
                  <c:v>0</c:v>
                </c:pt>
                <c:pt idx="2">
                  <c:v>100</c:v>
                </c:pt>
                <c:pt idx="4">
                  <c:v>0</c:v>
                </c:pt>
                <c:pt idx="6">
                  <c:v>0</c:v>
                </c:pt>
                <c:pt idx="8">
                  <c:v>0</c:v>
                </c:pt>
                <c:pt idx="9">
                  <c:v>100</c:v>
                </c:pt>
                <c:pt idx="11">
                  <c:v>0</c:v>
                </c:pt>
                <c:pt idx="13">
                  <c:v>0</c:v>
                </c:pt>
                <c:pt idx="15">
                  <c:v>100</c:v>
                </c:pt>
                <c:pt idx="17">
                  <c:v>0</c:v>
                </c:pt>
                <c:pt idx="18">
                  <c:v>0</c:v>
                </c:pt>
                <c:pt idx="20">
                  <c:v>100</c:v>
                </c:pt>
                <c:pt idx="22">
                  <c:v>100</c:v>
                </c:pt>
                <c:pt idx="24">
                  <c:v>100</c:v>
                </c:pt>
                <c:pt idx="26">
                  <c:v>0</c:v>
                </c:pt>
                <c:pt idx="27">
                  <c:v>0</c:v>
                </c:pt>
                <c:pt idx="28">
                  <c:v>0</c:v>
                </c:pt>
                <c:pt idx="30">
                  <c:v>100</c:v>
                </c:pt>
                <c:pt idx="31">
                  <c:v>100</c:v>
                </c:pt>
                <c:pt idx="33">
                  <c:v>0</c:v>
                </c:pt>
                <c:pt idx="34">
                  <c:v>0</c:v>
                </c:pt>
                <c:pt idx="36">
                  <c:v>0</c:v>
                </c:pt>
                <c:pt idx="37">
                  <c:v>0</c:v>
                </c:pt>
                <c:pt idx="39">
                  <c:v>0</c:v>
                </c:pt>
                <c:pt idx="40">
                  <c:v>0</c:v>
                </c:pt>
                <c:pt idx="41">
                  <c:v>0</c:v>
                </c:pt>
                <c:pt idx="43">
                  <c:v>100</c:v>
                </c:pt>
                <c:pt idx="44">
                  <c:v>100</c:v>
                </c:pt>
                <c:pt idx="46">
                  <c:v>0</c:v>
                </c:pt>
                <c:pt idx="47">
                  <c:v>0</c:v>
                </c:pt>
                <c:pt idx="49">
                  <c:v>0</c:v>
                </c:pt>
                <c:pt idx="50">
                  <c:v>0</c:v>
                </c:pt>
                <c:pt idx="52">
                  <c:v>0</c:v>
                </c:pt>
                <c:pt idx="53">
                  <c:v>100</c:v>
                </c:pt>
                <c:pt idx="54">
                  <c:v>100</c:v>
                </c:pt>
                <c:pt idx="55">
                  <c:v>100</c:v>
                </c:pt>
                <c:pt idx="56">
                  <c:v>100</c:v>
                </c:pt>
                <c:pt idx="58">
                  <c:v>0</c:v>
                </c:pt>
                <c:pt idx="59">
                  <c:v>0</c:v>
                </c:pt>
                <c:pt idx="60">
                  <c:v>0</c:v>
                </c:pt>
                <c:pt idx="61">
                  <c:v>0</c:v>
                </c:pt>
                <c:pt idx="63">
                  <c:v>0</c:v>
                </c:pt>
                <c:pt idx="64">
                  <c:v>0</c:v>
                </c:pt>
                <c:pt idx="65">
                  <c:v>0</c:v>
                </c:pt>
                <c:pt idx="66">
                  <c:v>0</c:v>
                </c:pt>
                <c:pt idx="68">
                  <c:v>0</c:v>
                </c:pt>
                <c:pt idx="69">
                  <c:v>0</c:v>
                </c:pt>
                <c:pt idx="70">
                  <c:v>0</c:v>
                </c:pt>
                <c:pt idx="71">
                  <c:v>0</c:v>
                </c:pt>
                <c:pt idx="73">
                  <c:v>0</c:v>
                </c:pt>
                <c:pt idx="74">
                  <c:v>100</c:v>
                </c:pt>
                <c:pt idx="75">
                  <c:v>100</c:v>
                </c:pt>
                <c:pt idx="76">
                  <c:v>100</c:v>
                </c:pt>
                <c:pt idx="77">
                  <c:v>100</c:v>
                </c:pt>
                <c:pt idx="79">
                  <c:v>0</c:v>
                </c:pt>
                <c:pt idx="80">
                  <c:v>0</c:v>
                </c:pt>
                <c:pt idx="81">
                  <c:v>0</c:v>
                </c:pt>
                <c:pt idx="82">
                  <c:v>0</c:v>
                </c:pt>
                <c:pt idx="84">
                  <c:v>0</c:v>
                </c:pt>
                <c:pt idx="85">
                  <c:v>0</c:v>
                </c:pt>
                <c:pt idx="86">
                  <c:v>0</c:v>
                </c:pt>
                <c:pt idx="87">
                  <c:v>0</c:v>
                </c:pt>
                <c:pt idx="89">
                  <c:v>0</c:v>
                </c:pt>
                <c:pt idx="90">
                  <c:v>0</c:v>
                </c:pt>
                <c:pt idx="91">
                  <c:v>0</c:v>
                </c:pt>
                <c:pt idx="92">
                  <c:v>0</c:v>
                </c:pt>
                <c:pt idx="94">
                  <c:v>0</c:v>
                </c:pt>
                <c:pt idx="95">
                  <c:v>100</c:v>
                </c:pt>
                <c:pt idx="96">
                  <c:v>100</c:v>
                </c:pt>
                <c:pt idx="97">
                  <c:v>100</c:v>
                </c:pt>
                <c:pt idx="98">
                  <c:v>100</c:v>
                </c:pt>
                <c:pt idx="100">
                  <c:v>100</c:v>
                </c:pt>
                <c:pt idx="101">
                  <c:v>100</c:v>
                </c:pt>
                <c:pt idx="102">
                  <c:v>100</c:v>
                </c:pt>
                <c:pt idx="103">
                  <c:v>100</c:v>
                </c:pt>
                <c:pt idx="105">
                  <c:v>0</c:v>
                </c:pt>
                <c:pt idx="106">
                  <c:v>0</c:v>
                </c:pt>
                <c:pt idx="107">
                  <c:v>0</c:v>
                </c:pt>
                <c:pt idx="108">
                  <c:v>0</c:v>
                </c:pt>
                <c:pt idx="110">
                  <c:v>100</c:v>
                </c:pt>
                <c:pt idx="111">
                  <c:v>100</c:v>
                </c:pt>
                <c:pt idx="112">
                  <c:v>100</c:v>
                </c:pt>
                <c:pt idx="113">
                  <c:v>100</c:v>
                </c:pt>
              </c:numCache>
            </c:numRef>
          </c:val>
          <c:extLst>
            <c:ext xmlns:c16="http://schemas.microsoft.com/office/drawing/2014/chart" uri="{C3380CC4-5D6E-409C-BE32-E72D297353CC}">
              <c16:uniqueId val="{00000004-DAC2-4DDD-873F-B55F2E909973}"/>
            </c:ext>
          </c:extLst>
        </c:ser>
        <c:ser>
          <c:idx val="5"/>
          <c:order val="5"/>
          <c:tx>
            <c:v>root formation</c:v>
          </c:tx>
          <c:spPr>
            <a:solidFill>
              <a:srgbClr val="FFC000"/>
            </a:solidFill>
            <a:ln>
              <a:solidFill>
                <a:srgbClr val="FFC000"/>
              </a:solidFill>
            </a:ln>
          </c:spPr>
          <c:invertIfNegative val="0"/>
          <c:cat>
            <c:strRef>
              <c:f>'complete graph prep'!$B$3:$B$116</c:f>
              <c:strCache>
                <c:ptCount val="114"/>
                <c:pt idx="0">
                  <c:v>ULI1</c:v>
                </c:pt>
                <c:pt idx="2">
                  <c:v>URI1</c:v>
                </c:pt>
                <c:pt idx="4">
                  <c:v>LLI1</c:v>
                </c:pt>
                <c:pt idx="6">
                  <c:v>LRI1</c:v>
                </c:pt>
                <c:pt idx="9">
                  <c:v>ULI2</c:v>
                </c:pt>
                <c:pt idx="11">
                  <c:v>URI2</c:v>
                </c:pt>
                <c:pt idx="13">
                  <c:v>LLI2</c:v>
                </c:pt>
                <c:pt idx="15">
                  <c:v>LRI2</c:v>
                </c:pt>
                <c:pt idx="18">
                  <c:v>ULC</c:v>
                </c:pt>
                <c:pt idx="20">
                  <c:v>URC</c:v>
                </c:pt>
                <c:pt idx="22">
                  <c:v>LLC</c:v>
                </c:pt>
                <c:pt idx="24">
                  <c:v>LRC</c:v>
                </c:pt>
                <c:pt idx="27">
                  <c:v>ULP3         mb</c:v>
                </c:pt>
                <c:pt idx="28">
                  <c:v>ml       </c:v>
                </c:pt>
                <c:pt idx="30">
                  <c:v>URP3          mb</c:v>
                </c:pt>
                <c:pt idx="31">
                  <c:v>ml       </c:v>
                </c:pt>
                <c:pt idx="33">
                  <c:v>LLP3          mb</c:v>
                </c:pt>
                <c:pt idx="34">
                  <c:v>ml       </c:v>
                </c:pt>
                <c:pt idx="36">
                  <c:v>LRP3          mb</c:v>
                </c:pt>
                <c:pt idx="37">
                  <c:v>ml       </c:v>
                </c:pt>
                <c:pt idx="40">
                  <c:v>ULP4          mb</c:v>
                </c:pt>
                <c:pt idx="41">
                  <c:v>ml       </c:v>
                </c:pt>
                <c:pt idx="43">
                  <c:v>URP4          mb</c:v>
                </c:pt>
                <c:pt idx="44">
                  <c:v>ml       </c:v>
                </c:pt>
                <c:pt idx="46">
                  <c:v>LLP4          mb</c:v>
                </c:pt>
                <c:pt idx="47">
                  <c:v>ml       </c:v>
                </c:pt>
                <c:pt idx="49">
                  <c:v>LRP4          mb</c:v>
                </c:pt>
                <c:pt idx="50">
                  <c:v>ml       </c:v>
                </c:pt>
                <c:pt idx="53">
                  <c:v>ULM1          mb</c:v>
                </c:pt>
                <c:pt idx="54">
                  <c:v>ml       </c:v>
                </c:pt>
                <c:pt idx="55">
                  <c:v>db</c:v>
                </c:pt>
                <c:pt idx="56">
                  <c:v>dl       </c:v>
                </c:pt>
                <c:pt idx="58">
                  <c:v>URM1          mb</c:v>
                </c:pt>
                <c:pt idx="59">
                  <c:v>ml       </c:v>
                </c:pt>
                <c:pt idx="60">
                  <c:v>db</c:v>
                </c:pt>
                <c:pt idx="61">
                  <c:v>dl       </c:v>
                </c:pt>
                <c:pt idx="63">
                  <c:v>LLM1          mb</c:v>
                </c:pt>
                <c:pt idx="64">
                  <c:v>ml       </c:v>
                </c:pt>
                <c:pt idx="65">
                  <c:v>db</c:v>
                </c:pt>
                <c:pt idx="66">
                  <c:v>dl       </c:v>
                </c:pt>
                <c:pt idx="68">
                  <c:v>LRM1          mb</c:v>
                </c:pt>
                <c:pt idx="69">
                  <c:v>ml       </c:v>
                </c:pt>
                <c:pt idx="70">
                  <c:v>db</c:v>
                </c:pt>
                <c:pt idx="71">
                  <c:v>dl       </c:v>
                </c:pt>
                <c:pt idx="74">
                  <c:v>ULM2          mb</c:v>
                </c:pt>
                <c:pt idx="75">
                  <c:v>ml       </c:v>
                </c:pt>
                <c:pt idx="76">
                  <c:v>db</c:v>
                </c:pt>
                <c:pt idx="77">
                  <c:v>dl       </c:v>
                </c:pt>
                <c:pt idx="79">
                  <c:v>URM2          mb</c:v>
                </c:pt>
                <c:pt idx="80">
                  <c:v>ml       </c:v>
                </c:pt>
                <c:pt idx="81">
                  <c:v>db</c:v>
                </c:pt>
                <c:pt idx="82">
                  <c:v>dl       </c:v>
                </c:pt>
                <c:pt idx="84">
                  <c:v>LLM2          mb</c:v>
                </c:pt>
                <c:pt idx="85">
                  <c:v>ml       </c:v>
                </c:pt>
                <c:pt idx="86">
                  <c:v>db</c:v>
                </c:pt>
                <c:pt idx="87">
                  <c:v>dl       </c:v>
                </c:pt>
                <c:pt idx="89">
                  <c:v>LRM2          mb</c:v>
                </c:pt>
                <c:pt idx="90">
                  <c:v>ml       </c:v>
                </c:pt>
                <c:pt idx="91">
                  <c:v>db</c:v>
                </c:pt>
                <c:pt idx="92">
                  <c:v>dl       </c:v>
                </c:pt>
                <c:pt idx="95">
                  <c:v>ULM3          mb</c:v>
                </c:pt>
                <c:pt idx="96">
                  <c:v>ml       </c:v>
                </c:pt>
                <c:pt idx="97">
                  <c:v>db</c:v>
                </c:pt>
                <c:pt idx="98">
                  <c:v>dl       </c:v>
                </c:pt>
                <c:pt idx="100">
                  <c:v>URM3          mb</c:v>
                </c:pt>
                <c:pt idx="101">
                  <c:v>ml       </c:v>
                </c:pt>
                <c:pt idx="102">
                  <c:v>db</c:v>
                </c:pt>
                <c:pt idx="103">
                  <c:v>dl       </c:v>
                </c:pt>
                <c:pt idx="105">
                  <c:v>LLM3          mb</c:v>
                </c:pt>
                <c:pt idx="106">
                  <c:v>ml       </c:v>
                </c:pt>
                <c:pt idx="107">
                  <c:v>db</c:v>
                </c:pt>
                <c:pt idx="108">
                  <c:v>dl       </c:v>
                </c:pt>
                <c:pt idx="110">
                  <c:v>LRM3          mb</c:v>
                </c:pt>
                <c:pt idx="111">
                  <c:v>ml       </c:v>
                </c:pt>
                <c:pt idx="112">
                  <c:v>db</c:v>
                </c:pt>
                <c:pt idx="113">
                  <c:v>dl       </c:v>
                </c:pt>
              </c:strCache>
            </c:strRef>
          </c:cat>
          <c:val>
            <c:numRef>
              <c:f>'complete graph prep'!$K$3:$K$116</c:f>
              <c:numCache>
                <c:formatCode>0</c:formatCode>
                <c:ptCount val="114"/>
                <c:pt idx="0">
                  <c:v>0</c:v>
                </c:pt>
                <c:pt idx="2">
                  <c:v>633.47099764582117</c:v>
                </c:pt>
                <c:pt idx="4">
                  <c:v>0</c:v>
                </c:pt>
                <c:pt idx="6">
                  <c:v>0</c:v>
                </c:pt>
                <c:pt idx="9">
                  <c:v>978.97966098946381</c:v>
                </c:pt>
                <c:pt idx="11">
                  <c:v>0</c:v>
                </c:pt>
                <c:pt idx="13">
                  <c:v>0</c:v>
                </c:pt>
                <c:pt idx="15">
                  <c:v>678.36961461632745</c:v>
                </c:pt>
                <c:pt idx="18">
                  <c:v>0</c:v>
                </c:pt>
                <c:pt idx="20">
                  <c:v>1045.7384440756146</c:v>
                </c:pt>
                <c:pt idx="22">
                  <c:v>999.0480841643116</c:v>
                </c:pt>
                <c:pt idx="24">
                  <c:v>901.84945348788688</c:v>
                </c:pt>
                <c:pt idx="27">
                  <c:v>0</c:v>
                </c:pt>
                <c:pt idx="28">
                  <c:v>0</c:v>
                </c:pt>
                <c:pt idx="30">
                  <c:v>742.56885949436946</c:v>
                </c:pt>
                <c:pt idx="31">
                  <c:v>742.56885949436946</c:v>
                </c:pt>
                <c:pt idx="33">
                  <c:v>0</c:v>
                </c:pt>
                <c:pt idx="34">
                  <c:v>0</c:v>
                </c:pt>
                <c:pt idx="36">
                  <c:v>0</c:v>
                </c:pt>
                <c:pt idx="37">
                  <c:v>0</c:v>
                </c:pt>
                <c:pt idx="40">
                  <c:v>0</c:v>
                </c:pt>
                <c:pt idx="41">
                  <c:v>0</c:v>
                </c:pt>
                <c:pt idx="43">
                  <c:v>376.04953419064077</c:v>
                </c:pt>
                <c:pt idx="44">
                  <c:v>376.04953419064077</c:v>
                </c:pt>
                <c:pt idx="46">
                  <c:v>0</c:v>
                </c:pt>
                <c:pt idx="47">
                  <c:v>0</c:v>
                </c:pt>
                <c:pt idx="49">
                  <c:v>0</c:v>
                </c:pt>
                <c:pt idx="50">
                  <c:v>0</c:v>
                </c:pt>
                <c:pt idx="53">
                  <c:v>697.72336390242344</c:v>
                </c:pt>
                <c:pt idx="54">
                  <c:v>697.72336390242344</c:v>
                </c:pt>
                <c:pt idx="55">
                  <c:v>697.72336390242344</c:v>
                </c:pt>
                <c:pt idx="56">
                  <c:v>697.72336390242344</c:v>
                </c:pt>
                <c:pt idx="58">
                  <c:v>0</c:v>
                </c:pt>
                <c:pt idx="59">
                  <c:v>0</c:v>
                </c:pt>
                <c:pt idx="60">
                  <c:v>0</c:v>
                </c:pt>
                <c:pt idx="61">
                  <c:v>0</c:v>
                </c:pt>
                <c:pt idx="63">
                  <c:v>0</c:v>
                </c:pt>
                <c:pt idx="64">
                  <c:v>0</c:v>
                </c:pt>
                <c:pt idx="65">
                  <c:v>0</c:v>
                </c:pt>
                <c:pt idx="66">
                  <c:v>0</c:v>
                </c:pt>
                <c:pt idx="68">
                  <c:v>0</c:v>
                </c:pt>
                <c:pt idx="69">
                  <c:v>0</c:v>
                </c:pt>
                <c:pt idx="70">
                  <c:v>0</c:v>
                </c:pt>
                <c:pt idx="71">
                  <c:v>0</c:v>
                </c:pt>
                <c:pt idx="74">
                  <c:v>828.75148216398293</c:v>
                </c:pt>
                <c:pt idx="75">
                  <c:v>828.75148216398293</c:v>
                </c:pt>
                <c:pt idx="76">
                  <c:v>828.75148216398293</c:v>
                </c:pt>
                <c:pt idx="77">
                  <c:v>828.75148216398293</c:v>
                </c:pt>
                <c:pt idx="79">
                  <c:v>0</c:v>
                </c:pt>
                <c:pt idx="80">
                  <c:v>0</c:v>
                </c:pt>
                <c:pt idx="81">
                  <c:v>0</c:v>
                </c:pt>
                <c:pt idx="82">
                  <c:v>0</c:v>
                </c:pt>
                <c:pt idx="84">
                  <c:v>0</c:v>
                </c:pt>
                <c:pt idx="85">
                  <c:v>0</c:v>
                </c:pt>
                <c:pt idx="86">
                  <c:v>0</c:v>
                </c:pt>
                <c:pt idx="87">
                  <c:v>0</c:v>
                </c:pt>
                <c:pt idx="89">
                  <c:v>0</c:v>
                </c:pt>
                <c:pt idx="90">
                  <c:v>0</c:v>
                </c:pt>
                <c:pt idx="91">
                  <c:v>0</c:v>
                </c:pt>
                <c:pt idx="92">
                  <c:v>0</c:v>
                </c:pt>
                <c:pt idx="95">
                  <c:v>262.26988002956523</c:v>
                </c:pt>
                <c:pt idx="96">
                  <c:v>262.26988002956523</c:v>
                </c:pt>
                <c:pt idx="97">
                  <c:v>262.26988002956523</c:v>
                </c:pt>
                <c:pt idx="98">
                  <c:v>262.26988002956523</c:v>
                </c:pt>
                <c:pt idx="100">
                  <c:v>223.36124677014595</c:v>
                </c:pt>
                <c:pt idx="101">
                  <c:v>223.36124677014595</c:v>
                </c:pt>
                <c:pt idx="102">
                  <c:v>223.36124677014595</c:v>
                </c:pt>
                <c:pt idx="103">
                  <c:v>223.36124677014595</c:v>
                </c:pt>
                <c:pt idx="105">
                  <c:v>0</c:v>
                </c:pt>
                <c:pt idx="106">
                  <c:v>0</c:v>
                </c:pt>
                <c:pt idx="107">
                  <c:v>0</c:v>
                </c:pt>
                <c:pt idx="108">
                  <c:v>0</c:v>
                </c:pt>
                <c:pt idx="110">
                  <c:v>363.43232650405525</c:v>
                </c:pt>
                <c:pt idx="111">
                  <c:v>363.43232650405525</c:v>
                </c:pt>
                <c:pt idx="112">
                  <c:v>363.43232650405525</c:v>
                </c:pt>
                <c:pt idx="113">
                  <c:v>363.43232650405525</c:v>
                </c:pt>
              </c:numCache>
            </c:numRef>
          </c:val>
          <c:extLst>
            <c:ext xmlns:c16="http://schemas.microsoft.com/office/drawing/2014/chart" uri="{C3380CC4-5D6E-409C-BE32-E72D297353CC}">
              <c16:uniqueId val="{00000005-DAC2-4DDD-873F-B55F2E909973}"/>
            </c:ext>
          </c:extLst>
        </c:ser>
        <c:ser>
          <c:idx val="6"/>
          <c:order val="6"/>
          <c:tx>
            <c:v>        </c:v>
          </c:tx>
          <c:spPr>
            <a:noFill/>
            <a:ln>
              <a:noFill/>
            </a:ln>
          </c:spPr>
          <c:invertIfNegative val="0"/>
          <c:cat>
            <c:strRef>
              <c:f>'complete graph prep'!$B$3:$B$116</c:f>
              <c:strCache>
                <c:ptCount val="114"/>
                <c:pt idx="0">
                  <c:v>ULI1</c:v>
                </c:pt>
                <c:pt idx="2">
                  <c:v>URI1</c:v>
                </c:pt>
                <c:pt idx="4">
                  <c:v>LLI1</c:v>
                </c:pt>
                <c:pt idx="6">
                  <c:v>LRI1</c:v>
                </c:pt>
                <c:pt idx="9">
                  <c:v>ULI2</c:v>
                </c:pt>
                <c:pt idx="11">
                  <c:v>URI2</c:v>
                </c:pt>
                <c:pt idx="13">
                  <c:v>LLI2</c:v>
                </c:pt>
                <c:pt idx="15">
                  <c:v>LRI2</c:v>
                </c:pt>
                <c:pt idx="18">
                  <c:v>ULC</c:v>
                </c:pt>
                <c:pt idx="20">
                  <c:v>URC</c:v>
                </c:pt>
                <c:pt idx="22">
                  <c:v>LLC</c:v>
                </c:pt>
                <c:pt idx="24">
                  <c:v>LRC</c:v>
                </c:pt>
                <c:pt idx="27">
                  <c:v>ULP3         mb</c:v>
                </c:pt>
                <c:pt idx="28">
                  <c:v>ml       </c:v>
                </c:pt>
                <c:pt idx="30">
                  <c:v>URP3          mb</c:v>
                </c:pt>
                <c:pt idx="31">
                  <c:v>ml       </c:v>
                </c:pt>
                <c:pt idx="33">
                  <c:v>LLP3          mb</c:v>
                </c:pt>
                <c:pt idx="34">
                  <c:v>ml       </c:v>
                </c:pt>
                <c:pt idx="36">
                  <c:v>LRP3          mb</c:v>
                </c:pt>
                <c:pt idx="37">
                  <c:v>ml       </c:v>
                </c:pt>
                <c:pt idx="40">
                  <c:v>ULP4          mb</c:v>
                </c:pt>
                <c:pt idx="41">
                  <c:v>ml       </c:v>
                </c:pt>
                <c:pt idx="43">
                  <c:v>URP4          mb</c:v>
                </c:pt>
                <c:pt idx="44">
                  <c:v>ml       </c:v>
                </c:pt>
                <c:pt idx="46">
                  <c:v>LLP4          mb</c:v>
                </c:pt>
                <c:pt idx="47">
                  <c:v>ml       </c:v>
                </c:pt>
                <c:pt idx="49">
                  <c:v>LRP4          mb</c:v>
                </c:pt>
                <c:pt idx="50">
                  <c:v>ml       </c:v>
                </c:pt>
                <c:pt idx="53">
                  <c:v>ULM1          mb</c:v>
                </c:pt>
                <c:pt idx="54">
                  <c:v>ml       </c:v>
                </c:pt>
                <c:pt idx="55">
                  <c:v>db</c:v>
                </c:pt>
                <c:pt idx="56">
                  <c:v>dl       </c:v>
                </c:pt>
                <c:pt idx="58">
                  <c:v>URM1          mb</c:v>
                </c:pt>
                <c:pt idx="59">
                  <c:v>ml       </c:v>
                </c:pt>
                <c:pt idx="60">
                  <c:v>db</c:v>
                </c:pt>
                <c:pt idx="61">
                  <c:v>dl       </c:v>
                </c:pt>
                <c:pt idx="63">
                  <c:v>LLM1          mb</c:v>
                </c:pt>
                <c:pt idx="64">
                  <c:v>ml       </c:v>
                </c:pt>
                <c:pt idx="65">
                  <c:v>db</c:v>
                </c:pt>
                <c:pt idx="66">
                  <c:v>dl       </c:v>
                </c:pt>
                <c:pt idx="68">
                  <c:v>LRM1          mb</c:v>
                </c:pt>
                <c:pt idx="69">
                  <c:v>ml       </c:v>
                </c:pt>
                <c:pt idx="70">
                  <c:v>db</c:v>
                </c:pt>
                <c:pt idx="71">
                  <c:v>dl       </c:v>
                </c:pt>
                <c:pt idx="74">
                  <c:v>ULM2          mb</c:v>
                </c:pt>
                <c:pt idx="75">
                  <c:v>ml       </c:v>
                </c:pt>
                <c:pt idx="76">
                  <c:v>db</c:v>
                </c:pt>
                <c:pt idx="77">
                  <c:v>dl       </c:v>
                </c:pt>
                <c:pt idx="79">
                  <c:v>URM2          mb</c:v>
                </c:pt>
                <c:pt idx="80">
                  <c:v>ml       </c:v>
                </c:pt>
                <c:pt idx="81">
                  <c:v>db</c:v>
                </c:pt>
                <c:pt idx="82">
                  <c:v>dl       </c:v>
                </c:pt>
                <c:pt idx="84">
                  <c:v>LLM2          mb</c:v>
                </c:pt>
                <c:pt idx="85">
                  <c:v>ml       </c:v>
                </c:pt>
                <c:pt idx="86">
                  <c:v>db</c:v>
                </c:pt>
                <c:pt idx="87">
                  <c:v>dl       </c:v>
                </c:pt>
                <c:pt idx="89">
                  <c:v>LRM2          mb</c:v>
                </c:pt>
                <c:pt idx="90">
                  <c:v>ml       </c:v>
                </c:pt>
                <c:pt idx="91">
                  <c:v>db</c:v>
                </c:pt>
                <c:pt idx="92">
                  <c:v>dl       </c:v>
                </c:pt>
                <c:pt idx="95">
                  <c:v>ULM3          mb</c:v>
                </c:pt>
                <c:pt idx="96">
                  <c:v>ml       </c:v>
                </c:pt>
                <c:pt idx="97">
                  <c:v>db</c:v>
                </c:pt>
                <c:pt idx="98">
                  <c:v>dl       </c:v>
                </c:pt>
                <c:pt idx="100">
                  <c:v>URM3          mb</c:v>
                </c:pt>
                <c:pt idx="101">
                  <c:v>ml       </c:v>
                </c:pt>
                <c:pt idx="102">
                  <c:v>db</c:v>
                </c:pt>
                <c:pt idx="103">
                  <c:v>dl       </c:v>
                </c:pt>
                <c:pt idx="105">
                  <c:v>LLM3          mb</c:v>
                </c:pt>
                <c:pt idx="106">
                  <c:v>ml       </c:v>
                </c:pt>
                <c:pt idx="107">
                  <c:v>db</c:v>
                </c:pt>
                <c:pt idx="108">
                  <c:v>dl       </c:v>
                </c:pt>
                <c:pt idx="110">
                  <c:v>LRM3          mb</c:v>
                </c:pt>
                <c:pt idx="111">
                  <c:v>ml       </c:v>
                </c:pt>
                <c:pt idx="112">
                  <c:v>db</c:v>
                </c:pt>
                <c:pt idx="113">
                  <c:v>dl       </c:v>
                </c:pt>
              </c:strCache>
            </c:strRef>
          </c:cat>
          <c:val>
            <c:numRef>
              <c:f>'complete graph prep'!$N$3:$N$116</c:f>
              <c:numCache>
                <c:formatCode>0</c:formatCode>
                <c:ptCount val="114"/>
                <c:pt idx="0">
                  <c:v>4173.0916666666672</c:v>
                </c:pt>
                <c:pt idx="1">
                  <c:v>4173.0916666666672</c:v>
                </c:pt>
                <c:pt idx="2">
                  <c:v>1337.4960178583651</c:v>
                </c:pt>
                <c:pt idx="3">
                  <c:v>4173.0916666666672</c:v>
                </c:pt>
                <c:pt idx="4">
                  <c:v>4173.0916666666672</c:v>
                </c:pt>
                <c:pt idx="5">
                  <c:v>4173.0916666666672</c:v>
                </c:pt>
                <c:pt idx="6">
                  <c:v>4173.0916666666672</c:v>
                </c:pt>
                <c:pt idx="7">
                  <c:v>4173.0916666666672</c:v>
                </c:pt>
                <c:pt idx="8">
                  <c:v>4173.0916666666672</c:v>
                </c:pt>
                <c:pt idx="9">
                  <c:v>1085.3680743373288</c:v>
                </c:pt>
                <c:pt idx="10">
                  <c:v>4173.0916666666672</c:v>
                </c:pt>
                <c:pt idx="11">
                  <c:v>4173.0916666666672</c:v>
                </c:pt>
                <c:pt idx="12">
                  <c:v>4173.0916666666672</c:v>
                </c:pt>
                <c:pt idx="13">
                  <c:v>4173.0916666666672</c:v>
                </c:pt>
                <c:pt idx="14">
                  <c:v>4173.0916666666672</c:v>
                </c:pt>
                <c:pt idx="15">
                  <c:v>1301.3109889271054</c:v>
                </c:pt>
                <c:pt idx="16">
                  <c:v>4173.0916666666672</c:v>
                </c:pt>
                <c:pt idx="17">
                  <c:v>4173.0916666666672</c:v>
                </c:pt>
                <c:pt idx="18">
                  <c:v>4173.0916666666672</c:v>
                </c:pt>
                <c:pt idx="19">
                  <c:v>4173.0916666666672</c:v>
                </c:pt>
                <c:pt idx="20">
                  <c:v>0</c:v>
                </c:pt>
                <c:pt idx="21">
                  <c:v>4173.0916666666672</c:v>
                </c:pt>
                <c:pt idx="22">
                  <c:v>0</c:v>
                </c:pt>
                <c:pt idx="23">
                  <c:v>4173.0916666666672</c:v>
                </c:pt>
                <c:pt idx="24">
                  <c:v>108.38864175020854</c:v>
                </c:pt>
                <c:pt idx="25">
                  <c:v>4173.0916666666672</c:v>
                </c:pt>
                <c:pt idx="26">
                  <c:v>4173.0916666666672</c:v>
                </c:pt>
                <c:pt idx="27">
                  <c:v>4173.0916666666672</c:v>
                </c:pt>
                <c:pt idx="28">
                  <c:v>4173.0916666666672</c:v>
                </c:pt>
                <c:pt idx="29">
                  <c:v>4173.0916666666672</c:v>
                </c:pt>
                <c:pt idx="30">
                  <c:v>548.42893535734311</c:v>
                </c:pt>
                <c:pt idx="31">
                  <c:v>548.42893535734311</c:v>
                </c:pt>
                <c:pt idx="32">
                  <c:v>4173.0916666666672</c:v>
                </c:pt>
                <c:pt idx="33">
                  <c:v>4173.0916666666672</c:v>
                </c:pt>
                <c:pt idx="34">
                  <c:v>4173.0916666666672</c:v>
                </c:pt>
                <c:pt idx="35">
                  <c:v>4173.0916666666672</c:v>
                </c:pt>
                <c:pt idx="36">
                  <c:v>4173.0916666666672</c:v>
                </c:pt>
                <c:pt idx="37">
                  <c:v>4173.0916666666672</c:v>
                </c:pt>
                <c:pt idx="38">
                  <c:v>4173.0916666666672</c:v>
                </c:pt>
                <c:pt idx="39">
                  <c:v>4173.0916666666672</c:v>
                </c:pt>
                <c:pt idx="40">
                  <c:v>4173.0916666666672</c:v>
                </c:pt>
                <c:pt idx="41">
                  <c:v>4173.0916666666672</c:v>
                </c:pt>
                <c:pt idx="42">
                  <c:v>4173.0916666666672</c:v>
                </c:pt>
                <c:pt idx="43">
                  <c:v>518.08020141499583</c:v>
                </c:pt>
                <c:pt idx="44">
                  <c:v>518.08020141499583</c:v>
                </c:pt>
                <c:pt idx="45">
                  <c:v>4173.0916666666672</c:v>
                </c:pt>
                <c:pt idx="46">
                  <c:v>4173.0916666666672</c:v>
                </c:pt>
                <c:pt idx="47">
                  <c:v>4173.0916666666672</c:v>
                </c:pt>
                <c:pt idx="48">
                  <c:v>4173.0916666666672</c:v>
                </c:pt>
                <c:pt idx="49">
                  <c:v>4173.0916666666672</c:v>
                </c:pt>
                <c:pt idx="50">
                  <c:v>4173.0916666666672</c:v>
                </c:pt>
                <c:pt idx="51">
                  <c:v>4173.0916666666672</c:v>
                </c:pt>
                <c:pt idx="52">
                  <c:v>4173.0916666666672</c:v>
                </c:pt>
                <c:pt idx="53">
                  <c:v>2091.0434098152637</c:v>
                </c:pt>
                <c:pt idx="54">
                  <c:v>2091.0434098152637</c:v>
                </c:pt>
                <c:pt idx="55">
                  <c:v>2091.0434098152637</c:v>
                </c:pt>
                <c:pt idx="56">
                  <c:v>2091.0434098152637</c:v>
                </c:pt>
                <c:pt idx="57">
                  <c:v>4173.0916666666672</c:v>
                </c:pt>
                <c:pt idx="58">
                  <c:v>4173.0916666666672</c:v>
                </c:pt>
                <c:pt idx="59">
                  <c:v>4173.0916666666672</c:v>
                </c:pt>
                <c:pt idx="60">
                  <c:v>4173.0916666666672</c:v>
                </c:pt>
                <c:pt idx="61">
                  <c:v>4173.0916666666672</c:v>
                </c:pt>
                <c:pt idx="62">
                  <c:v>4173.0916666666672</c:v>
                </c:pt>
                <c:pt idx="63">
                  <c:v>4173.0916666666672</c:v>
                </c:pt>
                <c:pt idx="64">
                  <c:v>4173.0916666666672</c:v>
                </c:pt>
                <c:pt idx="65">
                  <c:v>4173.0916666666672</c:v>
                </c:pt>
                <c:pt idx="66">
                  <c:v>4173.0916666666672</c:v>
                </c:pt>
                <c:pt idx="67">
                  <c:v>4173.0916666666672</c:v>
                </c:pt>
                <c:pt idx="68">
                  <c:v>4173.0916666666672</c:v>
                </c:pt>
                <c:pt idx="69">
                  <c:v>4173.0916666666672</c:v>
                </c:pt>
                <c:pt idx="70">
                  <c:v>4173.0916666666672</c:v>
                </c:pt>
                <c:pt idx="71">
                  <c:v>4173.0916666666672</c:v>
                </c:pt>
                <c:pt idx="72">
                  <c:v>4173.0916666666672</c:v>
                </c:pt>
                <c:pt idx="73">
                  <c:v>4173.0916666666672</c:v>
                </c:pt>
                <c:pt idx="74">
                  <c:v>512.82753592497465</c:v>
                </c:pt>
                <c:pt idx="75">
                  <c:v>512.82753592497465</c:v>
                </c:pt>
                <c:pt idx="76">
                  <c:v>512.82753592497465</c:v>
                </c:pt>
                <c:pt idx="77">
                  <c:v>512.82753592497465</c:v>
                </c:pt>
                <c:pt idx="78">
                  <c:v>4173.0916666666672</c:v>
                </c:pt>
                <c:pt idx="79">
                  <c:v>4173.0916666666672</c:v>
                </c:pt>
                <c:pt idx="80">
                  <c:v>4173.0916666666672</c:v>
                </c:pt>
                <c:pt idx="81">
                  <c:v>4173.0916666666672</c:v>
                </c:pt>
                <c:pt idx="82">
                  <c:v>4173.0916666666672</c:v>
                </c:pt>
                <c:pt idx="83">
                  <c:v>4173.0916666666672</c:v>
                </c:pt>
                <c:pt idx="84">
                  <c:v>4173.0916666666672</c:v>
                </c:pt>
                <c:pt idx="85">
                  <c:v>4173.0916666666672</c:v>
                </c:pt>
                <c:pt idx="86">
                  <c:v>4173.0916666666672</c:v>
                </c:pt>
                <c:pt idx="87">
                  <c:v>4173.0916666666672</c:v>
                </c:pt>
                <c:pt idx="88">
                  <c:v>4173.0916666666672</c:v>
                </c:pt>
                <c:pt idx="89">
                  <c:v>4173.0916666666672</c:v>
                </c:pt>
                <c:pt idx="90">
                  <c:v>4173.0916666666672</c:v>
                </c:pt>
                <c:pt idx="91">
                  <c:v>4173.0916666666672</c:v>
                </c:pt>
                <c:pt idx="92">
                  <c:v>4173.0916666666672</c:v>
                </c:pt>
                <c:pt idx="93">
                  <c:v>4173.0916666666672</c:v>
                </c:pt>
                <c:pt idx="94">
                  <c:v>4173.0916666666672</c:v>
                </c:pt>
                <c:pt idx="95">
                  <c:v>0</c:v>
                </c:pt>
                <c:pt idx="96">
                  <c:v>0</c:v>
                </c:pt>
                <c:pt idx="97">
                  <c:v>0</c:v>
                </c:pt>
                <c:pt idx="98">
                  <c:v>0</c:v>
                </c:pt>
                <c:pt idx="99">
                  <c:v>4173.0916666666672</c:v>
                </c:pt>
                <c:pt idx="100">
                  <c:v>0</c:v>
                </c:pt>
                <c:pt idx="101">
                  <c:v>0</c:v>
                </c:pt>
                <c:pt idx="102">
                  <c:v>0</c:v>
                </c:pt>
                <c:pt idx="103">
                  <c:v>0</c:v>
                </c:pt>
                <c:pt idx="104">
                  <c:v>4173.0916666666672</c:v>
                </c:pt>
                <c:pt idx="105">
                  <c:v>4173.0916666666672</c:v>
                </c:pt>
                <c:pt idx="106">
                  <c:v>4173.0916666666672</c:v>
                </c:pt>
                <c:pt idx="107">
                  <c:v>4173.0916666666672</c:v>
                </c:pt>
                <c:pt idx="108">
                  <c:v>4173.0916666666672</c:v>
                </c:pt>
                <c:pt idx="109">
                  <c:v>4173.0916666666672</c:v>
                </c:pt>
                <c:pt idx="110">
                  <c:v>0</c:v>
                </c:pt>
                <c:pt idx="111">
                  <c:v>0</c:v>
                </c:pt>
                <c:pt idx="112">
                  <c:v>0</c:v>
                </c:pt>
                <c:pt idx="113">
                  <c:v>0</c:v>
                </c:pt>
              </c:numCache>
            </c:numRef>
          </c:val>
          <c:extLst>
            <c:ext xmlns:c16="http://schemas.microsoft.com/office/drawing/2014/chart" uri="{C3380CC4-5D6E-409C-BE32-E72D297353CC}">
              <c16:uniqueId val="{00000006-DAC2-4DDD-873F-B55F2E909973}"/>
            </c:ext>
          </c:extLst>
        </c:ser>
        <c:ser>
          <c:idx val="7"/>
          <c:order val="7"/>
          <c:tx>
            <c:v>death</c:v>
          </c:tx>
          <c:spPr>
            <a:solidFill>
              <a:schemeClr val="tx1"/>
            </a:solidFill>
            <a:ln>
              <a:solidFill>
                <a:schemeClr val="tx1"/>
              </a:solidFill>
            </a:ln>
          </c:spPr>
          <c:invertIfNegative val="0"/>
          <c:cat>
            <c:strRef>
              <c:f>'complete graph prep'!$B$3:$B$116</c:f>
              <c:strCache>
                <c:ptCount val="114"/>
                <c:pt idx="0">
                  <c:v>ULI1</c:v>
                </c:pt>
                <c:pt idx="2">
                  <c:v>URI1</c:v>
                </c:pt>
                <c:pt idx="4">
                  <c:v>LLI1</c:v>
                </c:pt>
                <c:pt idx="6">
                  <c:v>LRI1</c:v>
                </c:pt>
                <c:pt idx="9">
                  <c:v>ULI2</c:v>
                </c:pt>
                <c:pt idx="11">
                  <c:v>URI2</c:v>
                </c:pt>
                <c:pt idx="13">
                  <c:v>LLI2</c:v>
                </c:pt>
                <c:pt idx="15">
                  <c:v>LRI2</c:v>
                </c:pt>
                <c:pt idx="18">
                  <c:v>ULC</c:v>
                </c:pt>
                <c:pt idx="20">
                  <c:v>URC</c:v>
                </c:pt>
                <c:pt idx="22">
                  <c:v>LLC</c:v>
                </c:pt>
                <c:pt idx="24">
                  <c:v>LRC</c:v>
                </c:pt>
                <c:pt idx="27">
                  <c:v>ULP3         mb</c:v>
                </c:pt>
                <c:pt idx="28">
                  <c:v>ml       </c:v>
                </c:pt>
                <c:pt idx="30">
                  <c:v>URP3          mb</c:v>
                </c:pt>
                <c:pt idx="31">
                  <c:v>ml       </c:v>
                </c:pt>
                <c:pt idx="33">
                  <c:v>LLP3          mb</c:v>
                </c:pt>
                <c:pt idx="34">
                  <c:v>ml       </c:v>
                </c:pt>
                <c:pt idx="36">
                  <c:v>LRP3          mb</c:v>
                </c:pt>
                <c:pt idx="37">
                  <c:v>ml       </c:v>
                </c:pt>
                <c:pt idx="40">
                  <c:v>ULP4          mb</c:v>
                </c:pt>
                <c:pt idx="41">
                  <c:v>ml       </c:v>
                </c:pt>
                <c:pt idx="43">
                  <c:v>URP4          mb</c:v>
                </c:pt>
                <c:pt idx="44">
                  <c:v>ml       </c:v>
                </c:pt>
                <c:pt idx="46">
                  <c:v>LLP4          mb</c:v>
                </c:pt>
                <c:pt idx="47">
                  <c:v>ml       </c:v>
                </c:pt>
                <c:pt idx="49">
                  <c:v>LRP4          mb</c:v>
                </c:pt>
                <c:pt idx="50">
                  <c:v>ml       </c:v>
                </c:pt>
                <c:pt idx="53">
                  <c:v>ULM1          mb</c:v>
                </c:pt>
                <c:pt idx="54">
                  <c:v>ml       </c:v>
                </c:pt>
                <c:pt idx="55">
                  <c:v>db</c:v>
                </c:pt>
                <c:pt idx="56">
                  <c:v>dl       </c:v>
                </c:pt>
                <c:pt idx="58">
                  <c:v>URM1          mb</c:v>
                </c:pt>
                <c:pt idx="59">
                  <c:v>ml       </c:v>
                </c:pt>
                <c:pt idx="60">
                  <c:v>db</c:v>
                </c:pt>
                <c:pt idx="61">
                  <c:v>dl       </c:v>
                </c:pt>
                <c:pt idx="63">
                  <c:v>LLM1          mb</c:v>
                </c:pt>
                <c:pt idx="64">
                  <c:v>ml       </c:v>
                </c:pt>
                <c:pt idx="65">
                  <c:v>db</c:v>
                </c:pt>
                <c:pt idx="66">
                  <c:v>dl       </c:v>
                </c:pt>
                <c:pt idx="68">
                  <c:v>LRM1          mb</c:v>
                </c:pt>
                <c:pt idx="69">
                  <c:v>ml       </c:v>
                </c:pt>
                <c:pt idx="70">
                  <c:v>db</c:v>
                </c:pt>
                <c:pt idx="71">
                  <c:v>dl       </c:v>
                </c:pt>
                <c:pt idx="74">
                  <c:v>ULM2          mb</c:v>
                </c:pt>
                <c:pt idx="75">
                  <c:v>ml       </c:v>
                </c:pt>
                <c:pt idx="76">
                  <c:v>db</c:v>
                </c:pt>
                <c:pt idx="77">
                  <c:v>dl       </c:v>
                </c:pt>
                <c:pt idx="79">
                  <c:v>URM2          mb</c:v>
                </c:pt>
                <c:pt idx="80">
                  <c:v>ml       </c:v>
                </c:pt>
                <c:pt idx="81">
                  <c:v>db</c:v>
                </c:pt>
                <c:pt idx="82">
                  <c:v>dl       </c:v>
                </c:pt>
                <c:pt idx="84">
                  <c:v>LLM2          mb</c:v>
                </c:pt>
                <c:pt idx="85">
                  <c:v>ml       </c:v>
                </c:pt>
                <c:pt idx="86">
                  <c:v>db</c:v>
                </c:pt>
                <c:pt idx="87">
                  <c:v>dl       </c:v>
                </c:pt>
                <c:pt idx="89">
                  <c:v>LRM2          mb</c:v>
                </c:pt>
                <c:pt idx="90">
                  <c:v>ml       </c:v>
                </c:pt>
                <c:pt idx="91">
                  <c:v>db</c:v>
                </c:pt>
                <c:pt idx="92">
                  <c:v>dl       </c:v>
                </c:pt>
                <c:pt idx="95">
                  <c:v>ULM3          mb</c:v>
                </c:pt>
                <c:pt idx="96">
                  <c:v>ml       </c:v>
                </c:pt>
                <c:pt idx="97">
                  <c:v>db</c:v>
                </c:pt>
                <c:pt idx="98">
                  <c:v>dl       </c:v>
                </c:pt>
                <c:pt idx="100">
                  <c:v>URM3          mb</c:v>
                </c:pt>
                <c:pt idx="101">
                  <c:v>ml       </c:v>
                </c:pt>
                <c:pt idx="102">
                  <c:v>db</c:v>
                </c:pt>
                <c:pt idx="103">
                  <c:v>dl       </c:v>
                </c:pt>
                <c:pt idx="105">
                  <c:v>LLM3          mb</c:v>
                </c:pt>
                <c:pt idx="106">
                  <c:v>ml       </c:v>
                </c:pt>
                <c:pt idx="107">
                  <c:v>db</c:v>
                </c:pt>
                <c:pt idx="108">
                  <c:v>dl       </c:v>
                </c:pt>
                <c:pt idx="110">
                  <c:v>LRM3          mb</c:v>
                </c:pt>
                <c:pt idx="111">
                  <c:v>ml       </c:v>
                </c:pt>
                <c:pt idx="112">
                  <c:v>db</c:v>
                </c:pt>
                <c:pt idx="113">
                  <c:v>dl       </c:v>
                </c:pt>
              </c:strCache>
            </c:strRef>
          </c:cat>
          <c:val>
            <c:numRef>
              <c:f>'complete graph prep'!$O$3:$O$116</c:f>
              <c:numCache>
                <c:formatCode>0</c:formatCode>
                <c:ptCount val="114"/>
                <c:pt idx="0">
                  <c:v>10</c:v>
                </c:pt>
                <c:pt idx="1">
                  <c:v>10</c:v>
                </c:pt>
                <c:pt idx="2">
                  <c:v>10</c:v>
                </c:pt>
                <c:pt idx="3">
                  <c:v>10</c:v>
                </c:pt>
                <c:pt idx="4">
                  <c:v>10</c:v>
                </c:pt>
                <c:pt idx="5">
                  <c:v>10</c:v>
                </c:pt>
                <c:pt idx="6">
                  <c:v>10</c:v>
                </c:pt>
                <c:pt idx="7">
                  <c:v>10</c:v>
                </c:pt>
                <c:pt idx="8">
                  <c:v>10</c:v>
                </c:pt>
                <c:pt idx="9">
                  <c:v>10</c:v>
                </c:pt>
                <c:pt idx="10">
                  <c:v>10</c:v>
                </c:pt>
                <c:pt idx="11">
                  <c:v>10</c:v>
                </c:pt>
                <c:pt idx="12">
                  <c:v>10</c:v>
                </c:pt>
                <c:pt idx="13">
                  <c:v>10</c:v>
                </c:pt>
                <c:pt idx="14">
                  <c:v>10</c:v>
                </c:pt>
                <c:pt idx="15">
                  <c:v>10</c:v>
                </c:pt>
                <c:pt idx="16">
                  <c:v>10</c:v>
                </c:pt>
                <c:pt idx="17">
                  <c:v>10</c:v>
                </c:pt>
                <c:pt idx="18">
                  <c:v>10</c:v>
                </c:pt>
                <c:pt idx="19">
                  <c:v>10</c:v>
                </c:pt>
                <c:pt idx="20">
                  <c:v>10</c:v>
                </c:pt>
                <c:pt idx="21">
                  <c:v>10</c:v>
                </c:pt>
                <c:pt idx="22">
                  <c:v>10</c:v>
                </c:pt>
                <c:pt idx="23">
                  <c:v>10</c:v>
                </c:pt>
                <c:pt idx="24">
                  <c:v>10</c:v>
                </c:pt>
                <c:pt idx="25">
                  <c:v>10</c:v>
                </c:pt>
                <c:pt idx="26">
                  <c:v>10</c:v>
                </c:pt>
                <c:pt idx="27">
                  <c:v>10</c:v>
                </c:pt>
                <c:pt idx="28">
                  <c:v>10</c:v>
                </c:pt>
                <c:pt idx="29">
                  <c:v>10</c:v>
                </c:pt>
                <c:pt idx="30">
                  <c:v>10</c:v>
                </c:pt>
                <c:pt idx="31">
                  <c:v>10</c:v>
                </c:pt>
                <c:pt idx="32">
                  <c:v>10</c:v>
                </c:pt>
                <c:pt idx="33">
                  <c:v>10</c:v>
                </c:pt>
                <c:pt idx="34">
                  <c:v>10</c:v>
                </c:pt>
                <c:pt idx="35">
                  <c:v>10</c:v>
                </c:pt>
                <c:pt idx="36">
                  <c:v>10</c:v>
                </c:pt>
                <c:pt idx="37">
                  <c:v>10</c:v>
                </c:pt>
                <c:pt idx="38">
                  <c:v>10</c:v>
                </c:pt>
                <c:pt idx="39">
                  <c:v>10</c:v>
                </c:pt>
                <c:pt idx="40">
                  <c:v>10</c:v>
                </c:pt>
                <c:pt idx="41">
                  <c:v>10</c:v>
                </c:pt>
                <c:pt idx="42">
                  <c:v>10</c:v>
                </c:pt>
                <c:pt idx="43">
                  <c:v>10</c:v>
                </c:pt>
                <c:pt idx="44">
                  <c:v>10</c:v>
                </c:pt>
                <c:pt idx="45">
                  <c:v>10</c:v>
                </c:pt>
                <c:pt idx="46">
                  <c:v>10</c:v>
                </c:pt>
                <c:pt idx="47">
                  <c:v>10</c:v>
                </c:pt>
                <c:pt idx="48">
                  <c:v>10</c:v>
                </c:pt>
                <c:pt idx="49">
                  <c:v>10</c:v>
                </c:pt>
                <c:pt idx="50">
                  <c:v>10</c:v>
                </c:pt>
                <c:pt idx="51">
                  <c:v>10</c:v>
                </c:pt>
                <c:pt idx="52">
                  <c:v>10</c:v>
                </c:pt>
                <c:pt idx="53">
                  <c:v>10</c:v>
                </c:pt>
                <c:pt idx="54">
                  <c:v>10</c:v>
                </c:pt>
                <c:pt idx="55">
                  <c:v>10</c:v>
                </c:pt>
                <c:pt idx="56">
                  <c:v>10</c:v>
                </c:pt>
                <c:pt idx="57">
                  <c:v>10</c:v>
                </c:pt>
                <c:pt idx="58">
                  <c:v>10</c:v>
                </c:pt>
                <c:pt idx="59">
                  <c:v>10</c:v>
                </c:pt>
                <c:pt idx="60">
                  <c:v>10</c:v>
                </c:pt>
                <c:pt idx="61">
                  <c:v>10</c:v>
                </c:pt>
                <c:pt idx="62">
                  <c:v>10</c:v>
                </c:pt>
                <c:pt idx="63">
                  <c:v>10</c:v>
                </c:pt>
                <c:pt idx="64">
                  <c:v>10</c:v>
                </c:pt>
                <c:pt idx="65">
                  <c:v>10</c:v>
                </c:pt>
                <c:pt idx="66">
                  <c:v>10</c:v>
                </c:pt>
                <c:pt idx="67">
                  <c:v>10</c:v>
                </c:pt>
                <c:pt idx="68">
                  <c:v>10</c:v>
                </c:pt>
                <c:pt idx="69">
                  <c:v>10</c:v>
                </c:pt>
                <c:pt idx="70">
                  <c:v>10</c:v>
                </c:pt>
                <c:pt idx="71">
                  <c:v>10</c:v>
                </c:pt>
                <c:pt idx="72">
                  <c:v>10</c:v>
                </c:pt>
                <c:pt idx="73">
                  <c:v>10</c:v>
                </c:pt>
                <c:pt idx="74">
                  <c:v>10</c:v>
                </c:pt>
                <c:pt idx="75">
                  <c:v>10</c:v>
                </c:pt>
                <c:pt idx="76">
                  <c:v>10</c:v>
                </c:pt>
                <c:pt idx="77">
                  <c:v>10</c:v>
                </c:pt>
                <c:pt idx="78">
                  <c:v>10</c:v>
                </c:pt>
                <c:pt idx="79">
                  <c:v>10</c:v>
                </c:pt>
                <c:pt idx="80">
                  <c:v>10</c:v>
                </c:pt>
                <c:pt idx="81">
                  <c:v>10</c:v>
                </c:pt>
                <c:pt idx="82">
                  <c:v>10</c:v>
                </c:pt>
                <c:pt idx="83">
                  <c:v>10</c:v>
                </c:pt>
                <c:pt idx="84">
                  <c:v>10</c:v>
                </c:pt>
                <c:pt idx="85">
                  <c:v>10</c:v>
                </c:pt>
                <c:pt idx="86">
                  <c:v>10</c:v>
                </c:pt>
                <c:pt idx="87">
                  <c:v>10</c:v>
                </c:pt>
                <c:pt idx="88">
                  <c:v>10</c:v>
                </c:pt>
                <c:pt idx="89">
                  <c:v>10</c:v>
                </c:pt>
                <c:pt idx="90">
                  <c:v>10</c:v>
                </c:pt>
                <c:pt idx="91">
                  <c:v>10</c:v>
                </c:pt>
                <c:pt idx="92">
                  <c:v>10</c:v>
                </c:pt>
                <c:pt idx="93">
                  <c:v>10</c:v>
                </c:pt>
                <c:pt idx="94">
                  <c:v>10</c:v>
                </c:pt>
                <c:pt idx="95">
                  <c:v>10</c:v>
                </c:pt>
                <c:pt idx="96">
                  <c:v>10</c:v>
                </c:pt>
                <c:pt idx="97">
                  <c:v>10</c:v>
                </c:pt>
                <c:pt idx="98">
                  <c:v>10</c:v>
                </c:pt>
                <c:pt idx="99">
                  <c:v>10</c:v>
                </c:pt>
                <c:pt idx="100">
                  <c:v>10</c:v>
                </c:pt>
                <c:pt idx="101">
                  <c:v>10</c:v>
                </c:pt>
                <c:pt idx="102">
                  <c:v>10</c:v>
                </c:pt>
                <c:pt idx="103">
                  <c:v>10</c:v>
                </c:pt>
                <c:pt idx="104">
                  <c:v>10</c:v>
                </c:pt>
                <c:pt idx="105">
                  <c:v>10</c:v>
                </c:pt>
                <c:pt idx="106">
                  <c:v>10</c:v>
                </c:pt>
                <c:pt idx="107">
                  <c:v>10</c:v>
                </c:pt>
                <c:pt idx="108">
                  <c:v>10</c:v>
                </c:pt>
                <c:pt idx="109">
                  <c:v>10</c:v>
                </c:pt>
                <c:pt idx="110">
                  <c:v>10</c:v>
                </c:pt>
                <c:pt idx="111">
                  <c:v>10</c:v>
                </c:pt>
                <c:pt idx="112">
                  <c:v>10</c:v>
                </c:pt>
                <c:pt idx="113">
                  <c:v>10</c:v>
                </c:pt>
              </c:numCache>
            </c:numRef>
          </c:val>
          <c:extLst>
            <c:ext xmlns:c16="http://schemas.microsoft.com/office/drawing/2014/chart" uri="{C3380CC4-5D6E-409C-BE32-E72D297353CC}">
              <c16:uniqueId val="{00000007-DAC2-4DDD-873F-B55F2E909973}"/>
            </c:ext>
          </c:extLst>
        </c:ser>
        <c:dLbls>
          <c:showLegendKey val="0"/>
          <c:showVal val="0"/>
          <c:showCatName val="0"/>
          <c:showSerName val="0"/>
          <c:showPercent val="0"/>
          <c:showBubbleSize val="0"/>
        </c:dLbls>
        <c:gapWidth val="0"/>
        <c:overlap val="100"/>
        <c:axId val="375167232"/>
        <c:axId val="492704472"/>
      </c:barChart>
      <c:catAx>
        <c:axId val="375167232"/>
        <c:scaling>
          <c:orientation val="maxMin"/>
        </c:scaling>
        <c:delete val="0"/>
        <c:axPos val="l"/>
        <c:majorGridlines>
          <c:spPr>
            <a:ln w="3175">
              <a:solidFill>
                <a:srgbClr val="898989">
                  <a:alpha val="40000"/>
                </a:srgbClr>
              </a:solidFill>
            </a:ln>
          </c:spPr>
        </c:majorGridlines>
        <c:numFmt formatCode="General" sourceLinked="0"/>
        <c:majorTickMark val="none"/>
        <c:minorTickMark val="none"/>
        <c:tickLblPos val="nextTo"/>
        <c:spPr>
          <a:ln w="31750">
            <a:solidFill>
              <a:srgbClr val="FF0000"/>
            </a:solidFill>
          </a:ln>
        </c:spPr>
        <c:txPr>
          <a:bodyPr/>
          <a:lstStyle/>
          <a:p>
            <a:pPr>
              <a:defRPr sz="800"/>
            </a:pPr>
            <a:endParaRPr lang="en-US"/>
          </a:p>
        </c:txPr>
        <c:crossAx val="492704472"/>
        <c:crossesAt val="0"/>
        <c:auto val="0"/>
        <c:lblAlgn val="ctr"/>
        <c:lblOffset val="500"/>
        <c:tickLblSkip val="1"/>
        <c:noMultiLvlLbl val="0"/>
      </c:catAx>
      <c:valAx>
        <c:axId val="492704472"/>
        <c:scaling>
          <c:orientation val="minMax"/>
        </c:scaling>
        <c:delete val="0"/>
        <c:axPos val="b"/>
        <c:majorGridlines/>
        <c:minorGridlines>
          <c:spPr>
            <a:ln w="3175">
              <a:solidFill>
                <a:srgbClr val="BCBCBC">
                  <a:alpha val="40000"/>
                </a:srgbClr>
              </a:solidFill>
            </a:ln>
          </c:spPr>
        </c:minorGridlines>
        <c:numFmt formatCode="0" sourceLinked="1"/>
        <c:majorTickMark val="out"/>
        <c:minorTickMark val="none"/>
        <c:tickLblPos val="nextTo"/>
        <c:crossAx val="375167232"/>
        <c:crosses val="max"/>
        <c:crossBetween val="between"/>
        <c:majorUnit val="365"/>
        <c:minorUnit val="91.25"/>
      </c:valAx>
    </c:plotArea>
    <c:legend>
      <c:legendPos val="r"/>
      <c:layout>
        <c:manualLayout>
          <c:xMode val="edge"/>
          <c:yMode val="edge"/>
          <c:x val="0.85278248154491643"/>
          <c:y val="0.32849627870202713"/>
          <c:w val="0.1335397067412549"/>
          <c:h val="0.3430073126142596"/>
        </c:manualLayout>
      </c:layout>
      <c:overlay val="0"/>
    </c:legend>
    <c:plotVisOnly val="1"/>
    <c:dispBlanksAs val="gap"/>
    <c:showDLblsOverMax val="0"/>
  </c:char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600-000000000000}">
  <sheetPr/>
  <sheetViews>
    <sheetView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33</xdr:col>
      <xdr:colOff>308428</xdr:colOff>
      <xdr:row>34</xdr:row>
      <xdr:rowOff>9072</xdr:rowOff>
    </xdr:from>
    <xdr:to>
      <xdr:col>44</xdr:col>
      <xdr:colOff>644071</xdr:colOff>
      <xdr:row>66</xdr:row>
      <xdr:rowOff>159883</xdr:rowOff>
    </xdr:to>
    <xdr:graphicFrame macro="">
      <xdr:nvGraphicFramePr>
        <xdr:cNvPr id="4" name="Chart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34</xdr:col>
      <xdr:colOff>0</xdr:colOff>
      <xdr:row>34</xdr:row>
      <xdr:rowOff>0</xdr:rowOff>
    </xdr:from>
    <xdr:to>
      <xdr:col>45</xdr:col>
      <xdr:colOff>90714</xdr:colOff>
      <xdr:row>66</xdr:row>
      <xdr:rowOff>60097</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absoluteAnchor>
    <xdr:pos x="0" y="0"/>
    <xdr:ext cx="8658225" cy="6281738"/>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3" Type="http://schemas.openxmlformats.org/officeDocument/2006/relationships/hyperlink" Target="https://doi.org/10.15151/ESRF-DC-1900353012" TargetMode="External"/><Relationship Id="rId18" Type="http://schemas.openxmlformats.org/officeDocument/2006/relationships/hyperlink" Target="https://doi.org/10.15151/ESRF-DC-1900353410" TargetMode="External"/><Relationship Id="rId26" Type="http://schemas.openxmlformats.org/officeDocument/2006/relationships/hyperlink" Target="https://paleo.esrf.fr/datasets/1900352175" TargetMode="External"/><Relationship Id="rId21" Type="http://schemas.openxmlformats.org/officeDocument/2006/relationships/hyperlink" Target="https://paleo.esrf.fr/datasets/1900301360" TargetMode="External"/><Relationship Id="rId34" Type="http://schemas.openxmlformats.org/officeDocument/2006/relationships/hyperlink" Target="https://paleo.esrf.fr/datasets/1900352968" TargetMode="External"/><Relationship Id="rId7" Type="http://schemas.openxmlformats.org/officeDocument/2006/relationships/hyperlink" Target="https://doi.org/10.15151/ESRF-DC-1900351122" TargetMode="External"/><Relationship Id="rId12" Type="http://schemas.openxmlformats.org/officeDocument/2006/relationships/hyperlink" Target="https://doi.org/10.15151/ESRF-DC-1900353004" TargetMode="External"/><Relationship Id="rId17" Type="http://schemas.openxmlformats.org/officeDocument/2006/relationships/hyperlink" Target="https://doi.org/10.15151/ESRF-DC-1900353402" TargetMode="External"/><Relationship Id="rId25" Type="http://schemas.openxmlformats.org/officeDocument/2006/relationships/hyperlink" Target="https://paleo.esrf.fr/datasets/1900351634" TargetMode="External"/><Relationship Id="rId33" Type="http://schemas.openxmlformats.org/officeDocument/2006/relationships/hyperlink" Target="https://paleo.esrf.fr/datasets/1900352960" TargetMode="External"/><Relationship Id="rId38" Type="http://schemas.openxmlformats.org/officeDocument/2006/relationships/hyperlink" Target="https://paleo.esrf.fr/datasets/1900358391" TargetMode="External"/><Relationship Id="rId2" Type="http://schemas.openxmlformats.org/officeDocument/2006/relationships/hyperlink" Target="https://doi.org/10.15151/ESRF-DC-1897099382" TargetMode="External"/><Relationship Id="rId16" Type="http://schemas.openxmlformats.org/officeDocument/2006/relationships/hyperlink" Target="https://doi.org/10.15151/ESRF-DC-1900353044" TargetMode="External"/><Relationship Id="rId20" Type="http://schemas.openxmlformats.org/officeDocument/2006/relationships/hyperlink" Target="https://paleo.esrf.fr/datasets/1900295870" TargetMode="External"/><Relationship Id="rId29" Type="http://schemas.openxmlformats.org/officeDocument/2006/relationships/hyperlink" Target="https://paleo.esrf.fr/datasets/1900352628" TargetMode="External"/><Relationship Id="rId1" Type="http://schemas.openxmlformats.org/officeDocument/2006/relationships/hyperlink" Target="https://doi.org/10.15151/ESRF-DC-1897099374" TargetMode="External"/><Relationship Id="rId6" Type="http://schemas.openxmlformats.org/officeDocument/2006/relationships/hyperlink" Target="https://doi.org/10.15151/ESRF-DC-1900351114" TargetMode="External"/><Relationship Id="rId11" Type="http://schemas.openxmlformats.org/officeDocument/2006/relationships/hyperlink" Target="https://doi.org/10.15151/ESRF-DC-1900351146" TargetMode="External"/><Relationship Id="rId24" Type="http://schemas.openxmlformats.org/officeDocument/2006/relationships/hyperlink" Target="https://paleo.esrf.fr/datasets/1900351393" TargetMode="External"/><Relationship Id="rId32" Type="http://schemas.openxmlformats.org/officeDocument/2006/relationships/hyperlink" Target="https://paleo.esrf.fr/datasets/1900352845" TargetMode="External"/><Relationship Id="rId37" Type="http://schemas.openxmlformats.org/officeDocument/2006/relationships/hyperlink" Target="https://paleo.esrf.fr/datasets/1900353287" TargetMode="External"/><Relationship Id="rId5" Type="http://schemas.openxmlformats.org/officeDocument/2006/relationships/hyperlink" Target="https://doi.org/10.15151/ESRF-DC-1900351106" TargetMode="External"/><Relationship Id="rId15" Type="http://schemas.openxmlformats.org/officeDocument/2006/relationships/hyperlink" Target="https://doi.org/10.15151/ESRF-DC-1900353036" TargetMode="External"/><Relationship Id="rId23" Type="http://schemas.openxmlformats.org/officeDocument/2006/relationships/hyperlink" Target="https://paleo.esrf.fr/datasets/1900351006" TargetMode="External"/><Relationship Id="rId28" Type="http://schemas.openxmlformats.org/officeDocument/2006/relationships/hyperlink" Target="https://paleo.esrf.fr/datasets/1900352627" TargetMode="External"/><Relationship Id="rId36" Type="http://schemas.openxmlformats.org/officeDocument/2006/relationships/hyperlink" Target="https://paleo.esrf.fr/datasets/1900353216" TargetMode="External"/><Relationship Id="rId10" Type="http://schemas.openxmlformats.org/officeDocument/2006/relationships/hyperlink" Target="https://doi.org/10.15151/ESRF-DC-1900351138" TargetMode="External"/><Relationship Id="rId19" Type="http://schemas.openxmlformats.org/officeDocument/2006/relationships/hyperlink" Target="https://doi.org/10.15151/ESRF-DC-1900353426" TargetMode="External"/><Relationship Id="rId31" Type="http://schemas.openxmlformats.org/officeDocument/2006/relationships/hyperlink" Target="https://paleo.esrf.fr/datasets/1900352755" TargetMode="External"/><Relationship Id="rId4" Type="http://schemas.openxmlformats.org/officeDocument/2006/relationships/hyperlink" Target="https://doi.org/10.15151/ESRF-DC-1897099398" TargetMode="External"/><Relationship Id="rId9" Type="http://schemas.openxmlformats.org/officeDocument/2006/relationships/hyperlink" Target="https://doi.org/10.15151/ESRF-DC-1900353418" TargetMode="External"/><Relationship Id="rId14" Type="http://schemas.openxmlformats.org/officeDocument/2006/relationships/hyperlink" Target="https://doi.org/10.15151/ESRF-DC-1900353028" TargetMode="External"/><Relationship Id="rId22" Type="http://schemas.openxmlformats.org/officeDocument/2006/relationships/hyperlink" Target="https://paleo.esrf.fr/datasets/1900349982" TargetMode="External"/><Relationship Id="rId27" Type="http://schemas.openxmlformats.org/officeDocument/2006/relationships/hyperlink" Target="https://paleo.esrf.fr/datasets/1900352562" TargetMode="External"/><Relationship Id="rId30" Type="http://schemas.openxmlformats.org/officeDocument/2006/relationships/hyperlink" Target="https://paleo.esrf.fr/datasets/1900352692" TargetMode="External"/><Relationship Id="rId35" Type="http://schemas.openxmlformats.org/officeDocument/2006/relationships/hyperlink" Target="https://paleo.esrf.fr/datasets/1900353143" TargetMode="External"/><Relationship Id="rId8" Type="http://schemas.openxmlformats.org/officeDocument/2006/relationships/hyperlink" Target="https://doi.org/10.15151/ESRF-DC-1900351130" TargetMode="External"/><Relationship Id="rId3" Type="http://schemas.openxmlformats.org/officeDocument/2006/relationships/hyperlink" Target="https://doi.org/10.15151/ESRF-DC-1897099390"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4"/>
  <sheetViews>
    <sheetView workbookViewId="0">
      <selection activeCell="B1" sqref="B1"/>
    </sheetView>
  </sheetViews>
  <sheetFormatPr baseColWidth="10" defaultColWidth="9" defaultRowHeight="15" x14ac:dyDescent="0.2"/>
  <cols>
    <col min="1" max="1" width="2.5" style="184" customWidth="1"/>
    <col min="2" max="2" width="26.6640625" style="184" customWidth="1"/>
    <col min="3" max="8" width="35" style="184" customWidth="1"/>
    <col min="9" max="16384" width="9" style="184"/>
  </cols>
  <sheetData>
    <row r="1" spans="2:10" x14ac:dyDescent="0.2">
      <c r="B1" s="457" t="s">
        <v>239</v>
      </c>
      <c r="C1" s="456"/>
      <c r="D1" s="456"/>
      <c r="E1" s="456"/>
      <c r="F1" s="456"/>
      <c r="G1" s="456"/>
      <c r="H1" s="456"/>
      <c r="I1" s="456"/>
    </row>
    <row r="2" spans="2:10" ht="16" thickBot="1" x14ac:dyDescent="0.25">
      <c r="C2" s="456"/>
      <c r="D2" s="456"/>
      <c r="E2" s="456"/>
      <c r="F2" s="456"/>
      <c r="G2" s="456"/>
      <c r="H2" s="456"/>
      <c r="I2" s="456"/>
    </row>
    <row r="3" spans="2:10" ht="127.5" customHeight="1" thickBot="1" x14ac:dyDescent="0.25">
      <c r="B3" s="466" t="s">
        <v>240</v>
      </c>
      <c r="C3" s="459" t="s">
        <v>290</v>
      </c>
      <c r="D3" s="459" t="s">
        <v>289</v>
      </c>
      <c r="E3" s="459" t="s">
        <v>288</v>
      </c>
      <c r="F3" s="459" t="s">
        <v>287</v>
      </c>
      <c r="G3" s="459" t="s">
        <v>305</v>
      </c>
      <c r="H3" s="459" t="s">
        <v>286</v>
      </c>
      <c r="I3" s="455"/>
      <c r="J3" s="455"/>
    </row>
    <row r="4" spans="2:10" x14ac:dyDescent="0.2">
      <c r="B4" s="467" t="s">
        <v>241</v>
      </c>
      <c r="C4" s="461" t="s">
        <v>298</v>
      </c>
      <c r="D4" s="452" t="s">
        <v>299</v>
      </c>
      <c r="E4" s="452" t="s">
        <v>300</v>
      </c>
      <c r="F4" s="452" t="s">
        <v>300</v>
      </c>
      <c r="G4" s="461" t="s">
        <v>298</v>
      </c>
      <c r="H4" s="461" t="s">
        <v>275</v>
      </c>
      <c r="I4" s="456"/>
    </row>
    <row r="5" spans="2:10" x14ac:dyDescent="0.2">
      <c r="B5" s="468" t="s">
        <v>242</v>
      </c>
      <c r="C5" s="453">
        <v>4.8899999999999997</v>
      </c>
      <c r="D5" s="453">
        <v>0.75</v>
      </c>
      <c r="E5" s="453">
        <v>4.87</v>
      </c>
      <c r="F5" s="453">
        <v>5.0599999999999996</v>
      </c>
      <c r="G5" s="462">
        <v>20.27</v>
      </c>
      <c r="H5" s="462">
        <v>45.71</v>
      </c>
      <c r="I5" s="456"/>
    </row>
    <row r="6" spans="2:10" ht="16" x14ac:dyDescent="0.2">
      <c r="B6" s="468" t="s">
        <v>277</v>
      </c>
      <c r="C6" s="453" t="s">
        <v>291</v>
      </c>
      <c r="D6" s="453" t="s">
        <v>280</v>
      </c>
      <c r="E6" s="453" t="s">
        <v>291</v>
      </c>
      <c r="F6" s="453" t="s">
        <v>291</v>
      </c>
      <c r="G6" s="462" t="s">
        <v>278</v>
      </c>
      <c r="H6" s="463" t="s">
        <v>279</v>
      </c>
      <c r="I6" s="456"/>
    </row>
    <row r="7" spans="2:10" x14ac:dyDescent="0.2">
      <c r="B7" s="468" t="s">
        <v>262</v>
      </c>
      <c r="C7" s="453" t="s">
        <v>261</v>
      </c>
      <c r="D7" s="453" t="s">
        <v>263</v>
      </c>
      <c r="E7" s="453" t="s">
        <v>267</v>
      </c>
      <c r="F7" s="453" t="s">
        <v>268</v>
      </c>
      <c r="G7" s="462" t="s">
        <v>261</v>
      </c>
      <c r="H7" s="462" t="s">
        <v>276</v>
      </c>
      <c r="I7" s="456"/>
    </row>
    <row r="8" spans="2:10" ht="48" x14ac:dyDescent="0.2">
      <c r="B8" s="464" t="s">
        <v>243</v>
      </c>
      <c r="C8" s="454" t="s">
        <v>244</v>
      </c>
      <c r="D8" s="454" t="s">
        <v>245</v>
      </c>
      <c r="E8" s="454" t="s">
        <v>246</v>
      </c>
      <c r="F8" s="454" t="s">
        <v>247</v>
      </c>
      <c r="G8" s="454" t="s">
        <v>244</v>
      </c>
      <c r="H8" s="454" t="s">
        <v>284</v>
      </c>
      <c r="I8" s="456"/>
    </row>
    <row r="9" spans="2:10" x14ac:dyDescent="0.2">
      <c r="B9" s="468" t="s">
        <v>248</v>
      </c>
      <c r="C9" s="453">
        <v>5000</v>
      </c>
      <c r="D9" s="453">
        <v>150</v>
      </c>
      <c r="E9" s="453">
        <v>6000</v>
      </c>
      <c r="F9" s="453">
        <v>1000</v>
      </c>
      <c r="G9" s="462">
        <v>200</v>
      </c>
      <c r="H9" s="462">
        <v>5000</v>
      </c>
      <c r="I9" s="456"/>
    </row>
    <row r="10" spans="2:10" s="79" customFormat="1" ht="32" x14ac:dyDescent="0.2">
      <c r="B10" s="464" t="s">
        <v>249</v>
      </c>
      <c r="C10" s="454" t="s">
        <v>292</v>
      </c>
      <c r="D10" s="454" t="s">
        <v>292</v>
      </c>
      <c r="E10" s="454" t="s">
        <v>293</v>
      </c>
      <c r="F10" s="454" t="s">
        <v>293</v>
      </c>
      <c r="G10" s="454" t="s">
        <v>297</v>
      </c>
      <c r="H10" s="454" t="s">
        <v>285</v>
      </c>
    </row>
    <row r="11" spans="2:10" x14ac:dyDescent="0.2">
      <c r="B11" s="468" t="s">
        <v>250</v>
      </c>
      <c r="C11" s="453" t="s">
        <v>264</v>
      </c>
      <c r="D11" s="453" t="s">
        <v>265</v>
      </c>
      <c r="E11" s="453" t="s">
        <v>251</v>
      </c>
      <c r="F11" s="453" t="s">
        <v>251</v>
      </c>
      <c r="G11" s="462" t="s">
        <v>304</v>
      </c>
      <c r="H11" s="462" t="s">
        <v>270</v>
      </c>
      <c r="I11" s="456"/>
    </row>
    <row r="12" spans="2:10" x14ac:dyDescent="0.2">
      <c r="B12" s="468" t="s">
        <v>252</v>
      </c>
      <c r="C12" s="453" t="s">
        <v>271</v>
      </c>
      <c r="D12" s="453" t="s">
        <v>272</v>
      </c>
      <c r="E12" s="453" t="s">
        <v>272</v>
      </c>
      <c r="F12" s="453" t="s">
        <v>272</v>
      </c>
      <c r="G12" s="453" t="s">
        <v>272</v>
      </c>
      <c r="H12" s="453" t="s">
        <v>273</v>
      </c>
      <c r="I12" s="456"/>
    </row>
    <row r="13" spans="2:10" x14ac:dyDescent="0.2">
      <c r="B13" s="468" t="s">
        <v>253</v>
      </c>
      <c r="C13" s="453" t="s">
        <v>254</v>
      </c>
      <c r="D13" s="453">
        <v>26.5</v>
      </c>
      <c r="E13" s="453">
        <v>52</v>
      </c>
      <c r="F13" s="453">
        <v>62</v>
      </c>
      <c r="G13" s="462">
        <v>26.5</v>
      </c>
      <c r="H13" s="462">
        <v>25</v>
      </c>
      <c r="I13" s="456"/>
    </row>
    <row r="14" spans="2:10" x14ac:dyDescent="0.2">
      <c r="B14" s="468" t="s">
        <v>255</v>
      </c>
      <c r="C14" s="453">
        <v>5000</v>
      </c>
      <c r="D14" s="453">
        <v>5000</v>
      </c>
      <c r="E14" s="453">
        <v>5000</v>
      </c>
      <c r="F14" s="453">
        <v>5000</v>
      </c>
      <c r="G14" s="462">
        <v>1400</v>
      </c>
      <c r="H14" s="462">
        <v>5000</v>
      </c>
      <c r="I14" s="456"/>
    </row>
    <row r="15" spans="2:10" ht="96" x14ac:dyDescent="0.2">
      <c r="B15" s="468" t="s">
        <v>256</v>
      </c>
      <c r="C15" s="454" t="s">
        <v>281</v>
      </c>
      <c r="D15" s="454" t="s">
        <v>282</v>
      </c>
      <c r="E15" s="454" t="s">
        <v>283</v>
      </c>
      <c r="F15" s="454" t="s">
        <v>283</v>
      </c>
      <c r="G15" s="454" t="s">
        <v>301</v>
      </c>
      <c r="H15" s="454" t="s">
        <v>274</v>
      </c>
      <c r="I15" s="456"/>
    </row>
    <row r="16" spans="2:10" x14ac:dyDescent="0.2">
      <c r="B16" s="468" t="s">
        <v>257</v>
      </c>
      <c r="C16" s="453" t="s">
        <v>258</v>
      </c>
      <c r="D16" s="453" t="s">
        <v>259</v>
      </c>
      <c r="E16" s="453" t="s">
        <v>260</v>
      </c>
      <c r="F16" s="453" t="s">
        <v>266</v>
      </c>
      <c r="G16" s="462" t="s">
        <v>296</v>
      </c>
      <c r="H16" s="462" t="s">
        <v>266</v>
      </c>
      <c r="I16" s="456"/>
    </row>
    <row r="17" spans="2:9" s="79" customFormat="1" ht="76" thickBot="1" x14ac:dyDescent="0.25">
      <c r="B17" s="465" t="s">
        <v>269</v>
      </c>
      <c r="C17" s="460" t="s">
        <v>294</v>
      </c>
      <c r="D17" s="460" t="s">
        <v>295</v>
      </c>
      <c r="E17" s="460" t="s">
        <v>294</v>
      </c>
      <c r="F17" s="460" t="s">
        <v>294</v>
      </c>
      <c r="G17" s="460" t="s">
        <v>302</v>
      </c>
      <c r="H17" s="458" t="s">
        <v>303</v>
      </c>
    </row>
    <row r="18" spans="2:9" x14ac:dyDescent="0.2">
      <c r="C18" s="456"/>
      <c r="D18" s="456"/>
      <c r="E18" s="456"/>
      <c r="F18" s="456"/>
      <c r="G18" s="456"/>
      <c r="H18" s="456"/>
      <c r="I18" s="456"/>
    </row>
    <row r="19" spans="2:9" x14ac:dyDescent="0.2">
      <c r="C19" s="456"/>
      <c r="D19" s="456"/>
      <c r="E19" s="456"/>
      <c r="F19" s="456"/>
      <c r="G19" s="456"/>
      <c r="H19" s="456"/>
      <c r="I19" s="456"/>
    </row>
    <row r="20" spans="2:9" x14ac:dyDescent="0.2">
      <c r="B20" s="457"/>
      <c r="C20" s="456"/>
      <c r="D20" s="456"/>
      <c r="E20" s="456"/>
      <c r="F20" s="456"/>
      <c r="G20" s="456"/>
      <c r="H20" s="456"/>
      <c r="I20" s="456"/>
    </row>
    <row r="21" spans="2:9" x14ac:dyDescent="0.2">
      <c r="C21" s="456"/>
      <c r="D21" s="456"/>
      <c r="E21" s="456"/>
      <c r="F21" s="456"/>
      <c r="G21" s="456"/>
      <c r="H21" s="456"/>
      <c r="I21" s="456"/>
    </row>
    <row r="22" spans="2:9" x14ac:dyDescent="0.2">
      <c r="C22" s="456"/>
      <c r="D22" s="456"/>
      <c r="E22" s="456"/>
      <c r="F22" s="456"/>
      <c r="G22" s="456"/>
      <c r="H22" s="456"/>
      <c r="I22" s="456"/>
    </row>
    <row r="23" spans="2:9" x14ac:dyDescent="0.2">
      <c r="C23" s="456"/>
      <c r="D23" s="456"/>
      <c r="E23" s="456"/>
      <c r="F23" s="456"/>
      <c r="G23" s="456"/>
      <c r="H23" s="456"/>
      <c r="I23" s="456"/>
    </row>
    <row r="24" spans="2:9" x14ac:dyDescent="0.2">
      <c r="C24" s="456"/>
      <c r="D24" s="456"/>
      <c r="E24" s="456"/>
      <c r="F24" s="456"/>
      <c r="G24" s="456"/>
      <c r="H24" s="456"/>
      <c r="I24" s="45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F5FCB-99FE-CC47-AC1C-42108DE91D9E}">
  <dimension ref="A1:D22"/>
  <sheetViews>
    <sheetView tabSelected="1" workbookViewId="0"/>
  </sheetViews>
  <sheetFormatPr baseColWidth="10" defaultRowHeight="15" x14ac:dyDescent="0.2"/>
  <cols>
    <col min="1" max="1" width="45" customWidth="1"/>
    <col min="2" max="2" width="38.33203125" customWidth="1"/>
    <col min="3" max="3" width="13.83203125" customWidth="1"/>
    <col min="4" max="4" width="16.6640625" customWidth="1"/>
  </cols>
  <sheetData>
    <row r="1" spans="1:4" x14ac:dyDescent="0.2">
      <c r="A1" s="471" t="s">
        <v>360</v>
      </c>
    </row>
    <row r="3" spans="1:4" ht="16" x14ac:dyDescent="0.2">
      <c r="A3" s="469" t="s">
        <v>306</v>
      </c>
      <c r="B3" s="469" t="s">
        <v>307</v>
      </c>
      <c r="C3" s="469" t="s">
        <v>308</v>
      </c>
      <c r="D3" s="469" t="s">
        <v>361</v>
      </c>
    </row>
    <row r="4" spans="1:4" x14ac:dyDescent="0.2">
      <c r="A4" s="470" t="s">
        <v>309</v>
      </c>
      <c r="B4" s="470" t="s">
        <v>310</v>
      </c>
      <c r="C4" t="s">
        <v>311</v>
      </c>
      <c r="D4">
        <v>45.71</v>
      </c>
    </row>
    <row r="5" spans="1:4" x14ac:dyDescent="0.2">
      <c r="A5" s="470" t="s">
        <v>312</v>
      </c>
      <c r="B5" s="470" t="s">
        <v>313</v>
      </c>
      <c r="C5" t="s">
        <v>314</v>
      </c>
      <c r="D5">
        <v>5.0599999999999996</v>
      </c>
    </row>
    <row r="6" spans="1:4" x14ac:dyDescent="0.2">
      <c r="A6" s="470" t="s">
        <v>315</v>
      </c>
      <c r="B6" s="470" t="s">
        <v>316</v>
      </c>
      <c r="C6" t="s">
        <v>317</v>
      </c>
      <c r="D6">
        <v>4.8899999999999997</v>
      </c>
    </row>
    <row r="7" spans="1:4" x14ac:dyDescent="0.2">
      <c r="A7" s="470" t="s">
        <v>318</v>
      </c>
      <c r="B7" s="470" t="s">
        <v>319</v>
      </c>
      <c r="C7" t="s">
        <v>320</v>
      </c>
      <c r="D7">
        <v>5.0599999999999996</v>
      </c>
    </row>
    <row r="8" spans="1:4" x14ac:dyDescent="0.2">
      <c r="A8" s="470" t="s">
        <v>321</v>
      </c>
      <c r="B8" s="470" t="s">
        <v>322</v>
      </c>
      <c r="C8" t="s">
        <v>323</v>
      </c>
      <c r="D8">
        <v>5.0599999999999996</v>
      </c>
    </row>
    <row r="9" spans="1:4" x14ac:dyDescent="0.2">
      <c r="A9" s="470" t="s">
        <v>324</v>
      </c>
      <c r="B9" s="470" t="s">
        <v>325</v>
      </c>
      <c r="C9" t="s">
        <v>323</v>
      </c>
      <c r="D9">
        <v>4.8899999999999997</v>
      </c>
    </row>
    <row r="10" spans="1:4" x14ac:dyDescent="0.2">
      <c r="A10" s="470" t="s">
        <v>326</v>
      </c>
      <c r="B10" s="470" t="s">
        <v>327</v>
      </c>
      <c r="C10" t="s">
        <v>328</v>
      </c>
      <c r="D10">
        <v>4.8899999999999997</v>
      </c>
    </row>
    <row r="11" spans="1:4" x14ac:dyDescent="0.2">
      <c r="A11" s="470" t="s">
        <v>329</v>
      </c>
      <c r="B11" s="470" t="s">
        <v>330</v>
      </c>
      <c r="C11" t="s">
        <v>331</v>
      </c>
      <c r="D11">
        <v>4.8899999999999997</v>
      </c>
    </row>
    <row r="12" spans="1:4" x14ac:dyDescent="0.2">
      <c r="A12" s="470" t="s">
        <v>332</v>
      </c>
      <c r="B12" s="470" t="s">
        <v>333</v>
      </c>
      <c r="C12" t="s">
        <v>334</v>
      </c>
      <c r="D12">
        <v>4.8899999999999997</v>
      </c>
    </row>
    <row r="13" spans="1:4" x14ac:dyDescent="0.2">
      <c r="A13" s="470" t="s">
        <v>335</v>
      </c>
      <c r="B13" s="470" t="s">
        <v>336</v>
      </c>
      <c r="C13" t="s">
        <v>337</v>
      </c>
      <c r="D13">
        <v>0.75</v>
      </c>
    </row>
    <row r="14" spans="1:4" x14ac:dyDescent="0.2">
      <c r="A14" s="470" t="s">
        <v>338</v>
      </c>
      <c r="B14" s="470" t="s">
        <v>339</v>
      </c>
      <c r="C14" t="s">
        <v>340</v>
      </c>
      <c r="D14">
        <v>4.8899999999999997</v>
      </c>
    </row>
    <row r="15" spans="1:4" x14ac:dyDescent="0.2">
      <c r="A15" s="470" t="s">
        <v>341</v>
      </c>
      <c r="B15" s="470" t="s">
        <v>342</v>
      </c>
      <c r="C15" t="s">
        <v>340</v>
      </c>
      <c r="D15">
        <v>4.87</v>
      </c>
    </row>
    <row r="16" spans="1:4" x14ac:dyDescent="0.2">
      <c r="A16" s="470" t="s">
        <v>343</v>
      </c>
      <c r="B16" s="470" t="s">
        <v>344</v>
      </c>
      <c r="C16" t="s">
        <v>345</v>
      </c>
      <c r="D16">
        <v>4.87</v>
      </c>
    </row>
    <row r="17" spans="1:4" x14ac:dyDescent="0.2">
      <c r="A17" s="470" t="s">
        <v>346</v>
      </c>
      <c r="B17" s="470" t="s">
        <v>347</v>
      </c>
      <c r="C17" t="s">
        <v>340</v>
      </c>
      <c r="D17">
        <v>0.75</v>
      </c>
    </row>
    <row r="18" spans="1:4" x14ac:dyDescent="0.2">
      <c r="A18" s="470" t="s">
        <v>348</v>
      </c>
      <c r="B18" s="470" t="s">
        <v>349</v>
      </c>
      <c r="C18" t="s">
        <v>314</v>
      </c>
      <c r="D18">
        <v>4.8899999999999997</v>
      </c>
    </row>
    <row r="19" spans="1:4" x14ac:dyDescent="0.2">
      <c r="A19" s="470" t="s">
        <v>350</v>
      </c>
      <c r="B19" s="470" t="s">
        <v>351</v>
      </c>
      <c r="C19" t="s">
        <v>352</v>
      </c>
      <c r="D19">
        <v>4.87</v>
      </c>
    </row>
    <row r="20" spans="1:4" x14ac:dyDescent="0.2">
      <c r="A20" s="470" t="s">
        <v>353</v>
      </c>
      <c r="B20" s="470" t="s">
        <v>354</v>
      </c>
      <c r="C20" t="s">
        <v>328</v>
      </c>
      <c r="D20">
        <v>0.75</v>
      </c>
    </row>
    <row r="21" spans="1:4" x14ac:dyDescent="0.2">
      <c r="A21" s="470" t="s">
        <v>355</v>
      </c>
      <c r="B21" s="470" t="s">
        <v>356</v>
      </c>
      <c r="C21" t="s">
        <v>357</v>
      </c>
      <c r="D21">
        <v>5.0599999999999996</v>
      </c>
    </row>
    <row r="22" spans="1:4" x14ac:dyDescent="0.2">
      <c r="A22" s="470" t="s">
        <v>358</v>
      </c>
      <c r="B22" s="470" t="s">
        <v>359</v>
      </c>
      <c r="C22" t="s">
        <v>337</v>
      </c>
      <c r="D22">
        <v>4.87</v>
      </c>
    </row>
  </sheetData>
  <hyperlinks>
    <hyperlink ref="A4" r:id="rId1" xr:uid="{F964E3AB-5CC2-6446-ABE0-42C788B78B93}"/>
    <hyperlink ref="A5" r:id="rId2" xr:uid="{F6BA56A7-6DDD-EF4E-B80A-DF877FE80834}"/>
    <hyperlink ref="A6" r:id="rId3" xr:uid="{A032A6B0-9660-3644-88EA-68C5A7999914}"/>
    <hyperlink ref="A7" r:id="rId4" xr:uid="{7F879DF4-B0EA-EF48-AA54-9BE58608F18C}"/>
    <hyperlink ref="A8" r:id="rId5" xr:uid="{CB5AE640-DD92-044C-9B4A-8A7C488F6B14}"/>
    <hyperlink ref="A9" r:id="rId6" xr:uid="{22772609-9FE8-284E-ACB5-3D8D5DC9E0E9}"/>
    <hyperlink ref="A10" r:id="rId7" xr:uid="{9B81E45A-0E47-5144-BC64-C4B0C835E76F}"/>
    <hyperlink ref="A11" r:id="rId8" xr:uid="{51DE61EA-5688-3A41-A8FC-B4FA53743A3E}"/>
    <hyperlink ref="A12" r:id="rId9" display="https://doi.org/10.15151/ESRF-DC-1900353418" xr:uid="{9E3CA9E2-E9A7-6542-A8CF-4BEA1793A6E1}"/>
    <hyperlink ref="A13" r:id="rId10" xr:uid="{0AA20395-A82B-B742-9FA1-862996AA8301}"/>
    <hyperlink ref="A14" r:id="rId11" xr:uid="{1BB96129-48F5-9546-9A25-E68B4835DD88}"/>
    <hyperlink ref="A15" r:id="rId12" xr:uid="{75FCB5A2-1089-A244-BB73-A2365C3F13A4}"/>
    <hyperlink ref="A16" r:id="rId13" xr:uid="{9E25FA34-153A-6740-8DA1-482F957E12B4}"/>
    <hyperlink ref="A17" r:id="rId14" xr:uid="{AF8E45ED-9113-8345-80C4-482C9BDC2A1B}"/>
    <hyperlink ref="A18" r:id="rId15" xr:uid="{F6B6C472-A703-6847-AE5C-4B93EF4EA48D}"/>
    <hyperlink ref="A19" r:id="rId16" xr:uid="{9B15B869-4350-654D-BD26-26FCEE292C49}"/>
    <hyperlink ref="A20" r:id="rId17" xr:uid="{44C9480B-CB5D-6D42-B7B0-371044044EA7}"/>
    <hyperlink ref="A21" r:id="rId18" xr:uid="{533A1736-46A7-694D-B0CD-E91DE052E039}"/>
    <hyperlink ref="A22" r:id="rId19" xr:uid="{AE274F19-3E88-7B44-BC66-F27331DCD475}"/>
    <hyperlink ref="B4" r:id="rId20" xr:uid="{991767D2-AFB6-3947-AC05-6072C077ECA7}"/>
    <hyperlink ref="B5" r:id="rId21" xr:uid="{40E1582D-47E8-7D46-9863-53B41C6ECDEE}"/>
    <hyperlink ref="B6" r:id="rId22" xr:uid="{EC665F99-4788-1844-8AAA-FE9BA57D2631}"/>
    <hyperlink ref="B7" r:id="rId23" xr:uid="{72E9A02E-C03A-6948-8E52-9248A14EDB3C}"/>
    <hyperlink ref="B8" r:id="rId24" xr:uid="{0F0AF711-A6B6-CB47-B711-9BA9D26798E6}"/>
    <hyperlink ref="B9" r:id="rId25" xr:uid="{B6E551A4-0EDA-C648-8059-36A45244626C}"/>
    <hyperlink ref="B10" r:id="rId26" xr:uid="{4C4E8779-85FA-6844-AFB2-D0F1AA239BCF}"/>
    <hyperlink ref="B11" r:id="rId27" xr:uid="{110DDA3C-E158-F64C-8273-ECDE2998439E}"/>
    <hyperlink ref="B12" r:id="rId28" xr:uid="{2AF935D6-B2E4-2F48-8916-D6D98E48065A}"/>
    <hyperlink ref="B13" r:id="rId29" xr:uid="{A212EBFD-8C01-414B-B69B-4E4167D7E540}"/>
    <hyperlink ref="B14" r:id="rId30" xr:uid="{43949D49-18EB-F543-8536-9E0A7FE72BAC}"/>
    <hyperlink ref="B15" r:id="rId31" xr:uid="{09C4DB54-F568-7843-9805-E2FF00BF7FA0}"/>
    <hyperlink ref="B16" r:id="rId32" xr:uid="{5927968F-69A3-2B4E-9556-68550FB6C8CA}"/>
    <hyperlink ref="B17" r:id="rId33" xr:uid="{499E8C1A-32E3-CB4E-87B5-CBE3C34930A4}"/>
    <hyperlink ref="B18" r:id="rId34" xr:uid="{2DA0EC76-11E9-7A45-B824-76D9CC8B55A4}"/>
    <hyperlink ref="B19" r:id="rId35" xr:uid="{C8278753-F6CE-0743-A341-41C9889298D9}"/>
    <hyperlink ref="B20" r:id="rId36" xr:uid="{A62E72B4-BF00-C941-9A7E-C9634AF459B2}"/>
    <hyperlink ref="B21" r:id="rId37" xr:uid="{FC84F4A8-686E-EA44-8072-2A45ED4FDB3F}"/>
    <hyperlink ref="B22" r:id="rId38" xr:uid="{1DBED0A2-7D91-E54F-B7C4-900643DCF4A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BH335"/>
  <sheetViews>
    <sheetView zoomScale="70" zoomScaleNormal="70" workbookViewId="0">
      <selection activeCell="AG24" sqref="AG24"/>
    </sheetView>
  </sheetViews>
  <sheetFormatPr baseColWidth="10" defaultColWidth="8.83203125" defaultRowHeight="15" x14ac:dyDescent="0.2"/>
  <cols>
    <col min="1" max="1" width="1" style="4" customWidth="1"/>
    <col min="2" max="2" width="11.6640625" style="2" customWidth="1"/>
    <col min="3" max="6" width="5.83203125" style="2" customWidth="1"/>
    <col min="7" max="7" width="5.83203125" style="95" customWidth="1"/>
    <col min="8" max="8" width="5.83203125" style="2" customWidth="1"/>
    <col min="9" max="9" width="5.83203125" style="95" customWidth="1"/>
    <col min="10" max="10" width="5.83203125" style="2" customWidth="1"/>
    <col min="11" max="13" width="5.83203125" style="95" customWidth="1"/>
    <col min="14" max="14" width="5.83203125" style="2" customWidth="1"/>
    <col min="15" max="17" width="5.83203125" style="95" customWidth="1"/>
    <col min="18" max="18" width="5.83203125" style="2" customWidth="1"/>
    <col min="19" max="21" width="5.83203125" style="95" customWidth="1"/>
    <col min="22" max="22" width="2.6640625" style="95" customWidth="1"/>
    <col min="23" max="23" width="12.1640625" style="2" customWidth="1"/>
    <col min="24" max="26" width="5.83203125" style="2" customWidth="1"/>
    <col min="27" max="27" width="5.83203125" style="95" customWidth="1"/>
    <col min="28" max="28" width="5.83203125" style="2" customWidth="1"/>
    <col min="29" max="29" width="5.83203125" style="95" customWidth="1"/>
    <col min="30" max="30" width="5.83203125" style="2" customWidth="1"/>
    <col min="31" max="33" width="5.83203125" style="95" customWidth="1"/>
    <col min="34" max="34" width="5.83203125" style="2" customWidth="1"/>
    <col min="35" max="37" width="5.83203125" style="95" customWidth="1"/>
    <col min="38" max="38" width="5.83203125" style="4" customWidth="1"/>
    <col min="39" max="41" width="5.83203125" style="95" customWidth="1"/>
    <col min="42" max="42" width="5.83203125" style="4" customWidth="1"/>
    <col min="43" max="44" width="8.1640625" style="4" customWidth="1"/>
    <col min="45" max="45" width="9.33203125" style="4" customWidth="1"/>
    <col min="46" max="46" width="3.6640625" style="4" customWidth="1"/>
    <col min="47" max="47" width="9.33203125" style="94" customWidth="1"/>
    <col min="48" max="48" width="8.83203125" style="94"/>
    <col min="49" max="50" width="12.33203125" style="94" customWidth="1"/>
    <col min="51" max="51" width="2.33203125" style="4" customWidth="1"/>
    <col min="52" max="53" width="12.33203125" style="4" customWidth="1"/>
    <col min="54" max="54" width="2.33203125" style="4" customWidth="1"/>
    <col min="55" max="56" width="12.33203125" style="4" customWidth="1"/>
    <col min="57" max="57" width="2.33203125" style="4" customWidth="1"/>
    <col min="58" max="59" width="12.33203125" style="4" customWidth="1"/>
    <col min="60" max="60" width="3" style="4" customWidth="1"/>
    <col min="61" max="16384" width="8.83203125" style="4"/>
  </cols>
  <sheetData>
    <row r="1" spans="2:60" ht="4.25" customHeight="1" thickBot="1" x14ac:dyDescent="0.25"/>
    <row r="2" spans="2:60" s="117" customFormat="1" ht="36.75" customHeight="1" thickBot="1" x14ac:dyDescent="0.25">
      <c r="B2" s="11"/>
      <c r="C2" s="490" t="s">
        <v>42</v>
      </c>
      <c r="D2" s="491"/>
      <c r="E2" s="491"/>
      <c r="F2" s="491"/>
      <c r="G2" s="491"/>
      <c r="H2" s="491"/>
      <c r="I2" s="491"/>
      <c r="J2" s="491"/>
      <c r="K2" s="491"/>
      <c r="L2" s="491"/>
      <c r="M2" s="491"/>
      <c r="N2" s="491"/>
      <c r="O2" s="491"/>
      <c r="P2" s="491"/>
      <c r="Q2" s="491"/>
      <c r="R2" s="491"/>
      <c r="S2" s="491"/>
      <c r="T2" s="491"/>
      <c r="U2" s="492"/>
      <c r="V2" s="235"/>
      <c r="X2" s="490" t="s">
        <v>41</v>
      </c>
      <c r="Y2" s="491"/>
      <c r="Z2" s="491"/>
      <c r="AA2" s="491"/>
      <c r="AB2" s="491"/>
      <c r="AC2" s="491"/>
      <c r="AD2" s="491"/>
      <c r="AE2" s="491"/>
      <c r="AF2" s="491"/>
      <c r="AG2" s="491"/>
      <c r="AH2" s="491"/>
      <c r="AI2" s="491"/>
      <c r="AJ2" s="491"/>
      <c r="AK2" s="491"/>
      <c r="AL2" s="491"/>
      <c r="AM2" s="491"/>
      <c r="AN2" s="491"/>
      <c r="AO2" s="491"/>
      <c r="AP2" s="492"/>
      <c r="AR2" s="505" t="s">
        <v>11</v>
      </c>
      <c r="AS2" s="505"/>
      <c r="AT2" s="288">
        <v>6</v>
      </c>
      <c r="AW2" s="498" t="s">
        <v>181</v>
      </c>
      <c r="AX2" s="498"/>
      <c r="AZ2" s="498" t="s">
        <v>119</v>
      </c>
      <c r="BA2" s="498"/>
      <c r="BC2" s="498" t="s">
        <v>133</v>
      </c>
      <c r="BD2" s="498"/>
      <c r="BE2" s="118"/>
      <c r="BF2" s="498" t="s">
        <v>134</v>
      </c>
      <c r="BG2" s="498"/>
      <c r="BH2" s="118"/>
    </row>
    <row r="3" spans="2:60" s="117" customFormat="1" ht="16" thickBot="1" x14ac:dyDescent="0.25">
      <c r="B3" s="11"/>
      <c r="C3" s="482" t="s">
        <v>33</v>
      </c>
      <c r="D3" s="482" t="s">
        <v>34</v>
      </c>
      <c r="E3" s="482" t="s">
        <v>35</v>
      </c>
      <c r="F3" s="495" t="s">
        <v>36</v>
      </c>
      <c r="G3" s="497"/>
      <c r="H3" s="495" t="s">
        <v>37</v>
      </c>
      <c r="I3" s="497"/>
      <c r="J3" s="495" t="s">
        <v>38</v>
      </c>
      <c r="K3" s="493"/>
      <c r="L3" s="493"/>
      <c r="M3" s="497"/>
      <c r="N3" s="495" t="s">
        <v>39</v>
      </c>
      <c r="O3" s="493"/>
      <c r="P3" s="493"/>
      <c r="Q3" s="497"/>
      <c r="R3" s="495" t="s">
        <v>52</v>
      </c>
      <c r="S3" s="493"/>
      <c r="T3" s="493"/>
      <c r="U3" s="497"/>
      <c r="V3" s="116"/>
      <c r="X3" s="482" t="s">
        <v>25</v>
      </c>
      <c r="Y3" s="493" t="s">
        <v>3</v>
      </c>
      <c r="Z3" s="482" t="s">
        <v>26</v>
      </c>
      <c r="AA3" s="487" t="s">
        <v>2</v>
      </c>
      <c r="AB3" s="488"/>
      <c r="AC3" s="487" t="s">
        <v>1</v>
      </c>
      <c r="AD3" s="488"/>
      <c r="AE3" s="499" t="s">
        <v>0</v>
      </c>
      <c r="AF3" s="500"/>
      <c r="AG3" s="500"/>
      <c r="AH3" s="501"/>
      <c r="AI3" s="499" t="s">
        <v>24</v>
      </c>
      <c r="AJ3" s="500"/>
      <c r="AK3" s="500"/>
      <c r="AL3" s="501"/>
      <c r="AM3" s="502" t="s">
        <v>54</v>
      </c>
      <c r="AN3" s="503"/>
      <c r="AO3" s="503"/>
      <c r="AP3" s="504"/>
      <c r="AW3" s="117" t="s">
        <v>182</v>
      </c>
      <c r="AX3" s="117" t="s">
        <v>183</v>
      </c>
      <c r="AZ3" s="117" t="s">
        <v>115</v>
      </c>
      <c r="BA3" s="117" t="s">
        <v>116</v>
      </c>
      <c r="BC3" s="117" t="s">
        <v>115</v>
      </c>
      <c r="BD3" s="117" t="s">
        <v>116</v>
      </c>
      <c r="BF3" s="117" t="s">
        <v>115</v>
      </c>
      <c r="BG3" s="117" t="s">
        <v>116</v>
      </c>
    </row>
    <row r="4" spans="2:60" s="117" customFormat="1" ht="16" thickBot="1" x14ac:dyDescent="0.25">
      <c r="B4" s="283" t="s">
        <v>191</v>
      </c>
      <c r="C4" s="483"/>
      <c r="D4" s="483"/>
      <c r="E4" s="483"/>
      <c r="F4" s="163" t="s">
        <v>185</v>
      </c>
      <c r="G4" s="164" t="s">
        <v>186</v>
      </c>
      <c r="H4" s="163" t="s">
        <v>185</v>
      </c>
      <c r="I4" s="164" t="s">
        <v>186</v>
      </c>
      <c r="J4" s="163" t="s">
        <v>185</v>
      </c>
      <c r="K4" s="155" t="s">
        <v>186</v>
      </c>
      <c r="L4" s="155" t="s">
        <v>184</v>
      </c>
      <c r="M4" s="164" t="s">
        <v>189</v>
      </c>
      <c r="N4" s="163" t="s">
        <v>185</v>
      </c>
      <c r="O4" s="155" t="s">
        <v>186</v>
      </c>
      <c r="P4" s="155" t="s">
        <v>184</v>
      </c>
      <c r="Q4" s="164" t="s">
        <v>189</v>
      </c>
      <c r="R4" s="163" t="s">
        <v>185</v>
      </c>
      <c r="S4" s="155" t="s">
        <v>186</v>
      </c>
      <c r="T4" s="155" t="s">
        <v>184</v>
      </c>
      <c r="U4" s="164" t="s">
        <v>189</v>
      </c>
      <c r="V4" s="116"/>
      <c r="W4" s="283" t="s">
        <v>191</v>
      </c>
      <c r="X4" s="483"/>
      <c r="Y4" s="494"/>
      <c r="Z4" s="483"/>
      <c r="AA4" s="163" t="s">
        <v>185</v>
      </c>
      <c r="AB4" s="164" t="s">
        <v>186</v>
      </c>
      <c r="AC4" s="163" t="s">
        <v>185</v>
      </c>
      <c r="AD4" s="164" t="s">
        <v>186</v>
      </c>
      <c r="AE4" s="163" t="s">
        <v>185</v>
      </c>
      <c r="AF4" s="155" t="s">
        <v>186</v>
      </c>
      <c r="AG4" s="155" t="s">
        <v>184</v>
      </c>
      <c r="AH4" s="164" t="s">
        <v>189</v>
      </c>
      <c r="AI4" s="163" t="s">
        <v>185</v>
      </c>
      <c r="AJ4" s="155" t="s">
        <v>186</v>
      </c>
      <c r="AK4" s="155" t="s">
        <v>184</v>
      </c>
      <c r="AL4" s="164" t="s">
        <v>189</v>
      </c>
      <c r="AM4" s="163" t="s">
        <v>185</v>
      </c>
      <c r="AN4" s="155" t="s">
        <v>186</v>
      </c>
      <c r="AO4" s="155" t="s">
        <v>184</v>
      </c>
      <c r="AP4" s="164" t="s">
        <v>189</v>
      </c>
      <c r="AU4" s="11" t="s">
        <v>21</v>
      </c>
      <c r="AV4" s="11"/>
      <c r="AW4" s="11" t="s">
        <v>118</v>
      </c>
      <c r="AX4" s="11" t="s">
        <v>118</v>
      </c>
      <c r="AZ4" s="117" t="s">
        <v>117</v>
      </c>
      <c r="BA4" s="117" t="s">
        <v>118</v>
      </c>
      <c r="BC4" s="117" t="s">
        <v>117</v>
      </c>
      <c r="BD4" s="117" t="s">
        <v>118</v>
      </c>
      <c r="BF4" s="117" t="s">
        <v>117</v>
      </c>
      <c r="BG4" s="117" t="s">
        <v>118</v>
      </c>
    </row>
    <row r="5" spans="2:60" s="117" customFormat="1" ht="16" thickBot="1" x14ac:dyDescent="0.25">
      <c r="B5" s="274" t="s">
        <v>13</v>
      </c>
      <c r="C5" s="159"/>
      <c r="D5" s="159"/>
      <c r="E5" s="159"/>
      <c r="F5" s="142"/>
      <c r="G5" s="144"/>
      <c r="H5" s="142"/>
      <c r="I5" s="144"/>
      <c r="J5" s="142"/>
      <c r="K5" s="143"/>
      <c r="L5" s="143"/>
      <c r="M5" s="144"/>
      <c r="N5" s="142"/>
      <c r="O5" s="143"/>
      <c r="P5" s="143"/>
      <c r="Q5" s="144"/>
      <c r="R5" s="142"/>
      <c r="S5" s="143"/>
      <c r="T5" s="143"/>
      <c r="U5" s="144"/>
      <c r="V5" s="279"/>
      <c r="W5" s="274" t="s">
        <v>13</v>
      </c>
      <c r="X5" s="159"/>
      <c r="Y5" s="259"/>
      <c r="Z5" s="159"/>
      <c r="AA5" s="142"/>
      <c r="AB5" s="144"/>
      <c r="AC5" s="142"/>
      <c r="AD5" s="144"/>
      <c r="AE5" s="142"/>
      <c r="AF5" s="143"/>
      <c r="AG5" s="143"/>
      <c r="AH5" s="144"/>
      <c r="AI5" s="142"/>
      <c r="AJ5" s="143"/>
      <c r="AK5" s="143"/>
      <c r="AL5" s="144"/>
      <c r="AM5" s="142"/>
      <c r="AN5" s="143"/>
      <c r="AO5" s="143"/>
      <c r="AP5" s="144"/>
      <c r="AU5" s="479" t="s">
        <v>33</v>
      </c>
      <c r="AV5" s="480"/>
      <c r="AW5" s="251"/>
      <c r="AX5" s="248"/>
      <c r="AY5" s="169"/>
      <c r="AZ5" s="251"/>
      <c r="BA5" s="248"/>
      <c r="BB5" s="169"/>
      <c r="BC5" s="251"/>
      <c r="BD5" s="248"/>
      <c r="BE5" s="169"/>
      <c r="BF5" s="251"/>
      <c r="BG5" s="248"/>
      <c r="BH5" s="11"/>
    </row>
    <row r="6" spans="2:60" s="117" customFormat="1" ht="16" thickBot="1" x14ac:dyDescent="0.25">
      <c r="B6" s="133" t="s">
        <v>27</v>
      </c>
      <c r="C6" s="157"/>
      <c r="D6" s="160">
        <v>3.69</v>
      </c>
      <c r="E6" s="157"/>
      <c r="F6" s="127"/>
      <c r="G6" s="129"/>
      <c r="H6" s="127"/>
      <c r="I6" s="129"/>
      <c r="J6" s="430">
        <v>4.93</v>
      </c>
      <c r="K6" s="436">
        <v>4.8499999999999996</v>
      </c>
      <c r="L6" s="436">
        <v>4.4000000000000004</v>
      </c>
      <c r="M6" s="437">
        <v>4.17</v>
      </c>
      <c r="N6" s="127"/>
      <c r="O6" s="128"/>
      <c r="P6" s="128"/>
      <c r="Q6" s="129"/>
      <c r="R6" s="127"/>
      <c r="S6" s="128"/>
      <c r="T6" s="128"/>
      <c r="U6" s="129"/>
      <c r="V6" s="11"/>
      <c r="W6" s="133" t="s">
        <v>27</v>
      </c>
      <c r="X6" s="160">
        <v>4.38</v>
      </c>
      <c r="Y6" s="257"/>
      <c r="Z6" s="160">
        <v>3.32</v>
      </c>
      <c r="AA6" s="127"/>
      <c r="AB6" s="129"/>
      <c r="AC6" s="127"/>
      <c r="AD6" s="129"/>
      <c r="AE6" s="127"/>
      <c r="AF6" s="128"/>
      <c r="AG6" s="128"/>
      <c r="AH6" s="129"/>
      <c r="AI6" s="127"/>
      <c r="AJ6" s="128"/>
      <c r="AK6" s="128"/>
      <c r="AL6" s="129"/>
      <c r="AM6" s="127"/>
      <c r="AN6" s="128"/>
      <c r="AO6" s="128"/>
      <c r="AP6" s="129"/>
      <c r="AU6" s="476" t="s">
        <v>34</v>
      </c>
      <c r="AV6" s="481"/>
      <c r="AW6" s="252">
        <v>3.72</v>
      </c>
      <c r="AX6" s="249">
        <v>0.24</v>
      </c>
      <c r="AY6" s="169"/>
      <c r="AZ6" s="252">
        <v>2</v>
      </c>
      <c r="BA6" s="249">
        <v>-1.05</v>
      </c>
      <c r="BB6" s="169"/>
      <c r="BC6" s="252">
        <v>3</v>
      </c>
      <c r="BD6" s="249">
        <v>3.45</v>
      </c>
      <c r="BE6" s="169"/>
      <c r="BF6" s="252">
        <v>3</v>
      </c>
      <c r="BG6" s="249">
        <v>-1</v>
      </c>
      <c r="BH6" s="11"/>
    </row>
    <row r="7" spans="2:60" s="117" customFormat="1" ht="16" thickBot="1" x14ac:dyDescent="0.25">
      <c r="B7" s="275" t="s">
        <v>28</v>
      </c>
      <c r="C7" s="157"/>
      <c r="D7" s="133">
        <v>2.6</v>
      </c>
      <c r="E7" s="157"/>
      <c r="F7" s="127"/>
      <c r="G7" s="129"/>
      <c r="H7" s="127"/>
      <c r="I7" s="129"/>
      <c r="J7" s="430">
        <v>2.54</v>
      </c>
      <c r="K7" s="431">
        <v>2.75</v>
      </c>
      <c r="L7" s="431">
        <v>2.54</v>
      </c>
      <c r="M7" s="129"/>
      <c r="N7" s="145">
        <v>1.49</v>
      </c>
      <c r="O7" s="132">
        <v>1.31</v>
      </c>
      <c r="P7" s="132">
        <v>1.07</v>
      </c>
      <c r="Q7" s="438">
        <v>1.05</v>
      </c>
      <c r="R7" s="127"/>
      <c r="S7" s="128"/>
      <c r="T7" s="128"/>
      <c r="U7" s="129"/>
      <c r="V7" s="11"/>
      <c r="W7" s="275" t="s">
        <v>28</v>
      </c>
      <c r="X7" s="133">
        <v>2.69</v>
      </c>
      <c r="Y7" s="257"/>
      <c r="Z7" s="133">
        <v>2.4900000000000002</v>
      </c>
      <c r="AA7" s="145">
        <v>2.2999999999999998</v>
      </c>
      <c r="AB7" s="438">
        <v>1.44</v>
      </c>
      <c r="AC7" s="145">
        <v>1.32</v>
      </c>
      <c r="AD7" s="438">
        <v>0.79</v>
      </c>
      <c r="AE7" s="127"/>
      <c r="AF7" s="128"/>
      <c r="AG7" s="128"/>
      <c r="AH7" s="129"/>
      <c r="AI7" s="127"/>
      <c r="AJ7" s="128"/>
      <c r="AK7" s="128"/>
      <c r="AL7" s="129"/>
      <c r="AM7" s="127"/>
      <c r="AN7" s="128"/>
      <c r="AO7" s="128"/>
      <c r="AP7" s="129"/>
      <c r="AU7" s="475" t="s">
        <v>35</v>
      </c>
      <c r="AV7" s="484"/>
      <c r="AW7" s="251"/>
      <c r="AX7" s="248"/>
      <c r="AY7" s="169"/>
      <c r="AZ7" s="251"/>
      <c r="BA7" s="248"/>
      <c r="BB7" s="169"/>
      <c r="BC7" s="251"/>
      <c r="BD7" s="248"/>
      <c r="BE7" s="169"/>
      <c r="BF7" s="251"/>
      <c r="BG7" s="248"/>
      <c r="BH7" s="11"/>
    </row>
    <row r="8" spans="2:60" s="117" customFormat="1" x14ac:dyDescent="0.2">
      <c r="B8" s="276" t="s">
        <v>30</v>
      </c>
      <c r="C8" s="157"/>
      <c r="D8" s="133">
        <v>2.25</v>
      </c>
      <c r="E8" s="157"/>
      <c r="F8" s="127"/>
      <c r="G8" s="129"/>
      <c r="H8" s="127"/>
      <c r="I8" s="129"/>
      <c r="J8" s="145">
        <v>1.52</v>
      </c>
      <c r="K8" s="132">
        <v>2.23</v>
      </c>
      <c r="L8" s="132">
        <v>2.6</v>
      </c>
      <c r="M8" s="129"/>
      <c r="N8" s="430">
        <v>2.4900000000000002</v>
      </c>
      <c r="O8" s="128"/>
      <c r="P8" s="128"/>
      <c r="Q8" s="129"/>
      <c r="R8" s="127"/>
      <c r="S8" s="128"/>
      <c r="T8" s="128"/>
      <c r="U8" s="129"/>
      <c r="V8" s="11"/>
      <c r="W8" s="276" t="s">
        <v>30</v>
      </c>
      <c r="X8" s="133">
        <v>2.13</v>
      </c>
      <c r="Y8" s="257"/>
      <c r="Z8" s="133">
        <v>2.31</v>
      </c>
      <c r="AA8" s="430">
        <v>2.34</v>
      </c>
      <c r="AB8" s="432">
        <v>2.42</v>
      </c>
      <c r="AC8" s="430">
        <v>2.33</v>
      </c>
      <c r="AD8" s="432">
        <v>2.35</v>
      </c>
      <c r="AE8" s="127"/>
      <c r="AF8" s="128"/>
      <c r="AG8" s="128"/>
      <c r="AH8" s="129"/>
      <c r="AI8" s="127"/>
      <c r="AJ8" s="128"/>
      <c r="AK8" s="128"/>
      <c r="AL8" s="129"/>
      <c r="AM8" s="127"/>
      <c r="AN8" s="128"/>
      <c r="AO8" s="128"/>
      <c r="AP8" s="129"/>
      <c r="AU8" s="472" t="s">
        <v>36</v>
      </c>
      <c r="AV8" s="241" t="s">
        <v>185</v>
      </c>
      <c r="AW8" s="174"/>
      <c r="AX8" s="171"/>
      <c r="AY8" s="169"/>
      <c r="AZ8" s="175"/>
      <c r="BA8" s="171"/>
      <c r="BB8" s="169"/>
      <c r="BC8" s="175"/>
      <c r="BD8" s="171"/>
      <c r="BE8" s="169"/>
      <c r="BF8" s="175"/>
      <c r="BG8" s="171"/>
      <c r="BH8" s="11"/>
    </row>
    <row r="9" spans="2:60" s="117" customFormat="1" ht="16" thickBot="1" x14ac:dyDescent="0.25">
      <c r="B9" s="276" t="s">
        <v>29</v>
      </c>
      <c r="C9" s="157"/>
      <c r="D9" s="161">
        <v>3.45</v>
      </c>
      <c r="E9" s="157"/>
      <c r="F9" s="127"/>
      <c r="G9" s="129"/>
      <c r="H9" s="127"/>
      <c r="I9" s="129"/>
      <c r="J9" s="127"/>
      <c r="K9" s="128"/>
      <c r="L9" s="128"/>
      <c r="M9" s="129"/>
      <c r="N9" s="127"/>
      <c r="O9" s="128"/>
      <c r="P9" s="128"/>
      <c r="Q9" s="129"/>
      <c r="R9" s="145">
        <v>2.33</v>
      </c>
      <c r="S9" s="132">
        <v>1.71</v>
      </c>
      <c r="T9" s="132">
        <v>1.67</v>
      </c>
      <c r="U9" s="438">
        <v>1.21</v>
      </c>
      <c r="V9" s="11"/>
      <c r="W9" s="276" t="s">
        <v>29</v>
      </c>
      <c r="X9" s="161">
        <v>2.4500000000000002</v>
      </c>
      <c r="Y9" s="257"/>
      <c r="Z9" s="133">
        <v>2.83</v>
      </c>
      <c r="AA9" s="430">
        <v>2.77</v>
      </c>
      <c r="AB9" s="432">
        <v>2.9</v>
      </c>
      <c r="AC9" s="127"/>
      <c r="AD9" s="129"/>
      <c r="AE9" s="127"/>
      <c r="AF9" s="128"/>
      <c r="AG9" s="128"/>
      <c r="AH9" s="129"/>
      <c r="AI9" s="127"/>
      <c r="AJ9" s="128"/>
      <c r="AK9" s="128"/>
      <c r="AL9" s="129"/>
      <c r="AM9" s="145">
        <v>1.75</v>
      </c>
      <c r="AN9" s="132">
        <v>1.43</v>
      </c>
      <c r="AO9" s="132">
        <v>0.98</v>
      </c>
      <c r="AP9" s="438">
        <v>1.03</v>
      </c>
      <c r="AU9" s="486"/>
      <c r="AV9" s="255" t="s">
        <v>186</v>
      </c>
      <c r="AW9" s="177"/>
      <c r="AX9" s="168"/>
      <c r="AY9" s="169"/>
      <c r="AZ9" s="167"/>
      <c r="BA9" s="168"/>
      <c r="BB9" s="169"/>
      <c r="BC9" s="167"/>
      <c r="BD9" s="168"/>
      <c r="BE9" s="169"/>
      <c r="BF9" s="167"/>
      <c r="BG9" s="168"/>
      <c r="BH9" s="11"/>
    </row>
    <row r="10" spans="2:60" s="117" customFormat="1" x14ac:dyDescent="0.2">
      <c r="B10" s="276" t="s">
        <v>31</v>
      </c>
      <c r="C10" s="157"/>
      <c r="D10" s="157"/>
      <c r="E10" s="157"/>
      <c r="F10" s="127"/>
      <c r="G10" s="129"/>
      <c r="H10" s="127"/>
      <c r="I10" s="129"/>
      <c r="J10" s="127"/>
      <c r="K10" s="128"/>
      <c r="L10" s="128"/>
      <c r="M10" s="129"/>
      <c r="N10" s="127"/>
      <c r="O10" s="128"/>
      <c r="P10" s="128"/>
      <c r="Q10" s="129"/>
      <c r="R10" s="430">
        <v>1.51</v>
      </c>
      <c r="S10" s="431">
        <v>1.54</v>
      </c>
      <c r="T10" s="431">
        <v>1.55</v>
      </c>
      <c r="U10" s="129"/>
      <c r="V10" s="11"/>
      <c r="W10" s="276" t="s">
        <v>31</v>
      </c>
      <c r="X10" s="157"/>
      <c r="Y10" s="257"/>
      <c r="Z10" s="133">
        <v>1.48</v>
      </c>
      <c r="AA10" s="430">
        <v>1.59</v>
      </c>
      <c r="AB10" s="432">
        <v>1.39</v>
      </c>
      <c r="AC10" s="127"/>
      <c r="AD10" s="129"/>
      <c r="AE10" s="127"/>
      <c r="AF10" s="128"/>
      <c r="AG10" s="128"/>
      <c r="AH10" s="129"/>
      <c r="AI10" s="127"/>
      <c r="AJ10" s="128"/>
      <c r="AK10" s="128"/>
      <c r="AL10" s="129"/>
      <c r="AM10" s="430">
        <v>1.56</v>
      </c>
      <c r="AN10" s="431">
        <v>1.43</v>
      </c>
      <c r="AO10" s="431">
        <v>1.6</v>
      </c>
      <c r="AP10" s="129"/>
      <c r="AU10" s="472" t="s">
        <v>37</v>
      </c>
      <c r="AV10" s="241" t="s">
        <v>185</v>
      </c>
      <c r="AW10" s="174"/>
      <c r="AX10" s="171"/>
      <c r="AY10" s="169"/>
      <c r="AZ10" s="175"/>
      <c r="BA10" s="171"/>
      <c r="BB10" s="169"/>
      <c r="BC10" s="175"/>
      <c r="BD10" s="171"/>
      <c r="BE10" s="169"/>
      <c r="BF10" s="175"/>
      <c r="BG10" s="171"/>
      <c r="BH10" s="11"/>
    </row>
    <row r="11" spans="2:60" s="117" customFormat="1" ht="16" thickBot="1" x14ac:dyDescent="0.25">
      <c r="B11" s="276" t="s">
        <v>32</v>
      </c>
      <c r="C11" s="157"/>
      <c r="D11" s="157"/>
      <c r="E11" s="157"/>
      <c r="F11" s="127"/>
      <c r="G11" s="129"/>
      <c r="H11" s="127"/>
      <c r="I11" s="129"/>
      <c r="J11" s="127"/>
      <c r="K11" s="128"/>
      <c r="L11" s="128"/>
      <c r="M11" s="129"/>
      <c r="N11" s="127"/>
      <c r="O11" s="128"/>
      <c r="P11" s="128"/>
      <c r="Q11" s="129"/>
      <c r="R11" s="430">
        <v>2.38</v>
      </c>
      <c r="S11" s="431">
        <v>2.44</v>
      </c>
      <c r="T11" s="431">
        <v>2.27</v>
      </c>
      <c r="U11" s="129"/>
      <c r="V11" s="11"/>
      <c r="W11" s="276" t="s">
        <v>32</v>
      </c>
      <c r="X11" s="157"/>
      <c r="Y11" s="257"/>
      <c r="Z11" s="133">
        <v>2.5299999999999998</v>
      </c>
      <c r="AA11" s="145">
        <v>1.48</v>
      </c>
      <c r="AB11" s="438">
        <v>1.42</v>
      </c>
      <c r="AC11" s="127"/>
      <c r="AD11" s="129"/>
      <c r="AE11" s="127"/>
      <c r="AF11" s="128"/>
      <c r="AG11" s="128"/>
      <c r="AH11" s="129"/>
      <c r="AI11" s="127"/>
      <c r="AJ11" s="128"/>
      <c r="AK11" s="128"/>
      <c r="AL11" s="129"/>
      <c r="AM11" s="430">
        <v>2.2599999999999998</v>
      </c>
      <c r="AN11" s="431">
        <v>2.4300000000000002</v>
      </c>
      <c r="AO11" s="431">
        <v>2.5</v>
      </c>
      <c r="AP11" s="129"/>
      <c r="AU11" s="474"/>
      <c r="AV11" s="166" t="s">
        <v>186</v>
      </c>
      <c r="AW11" s="177"/>
      <c r="AX11" s="168"/>
      <c r="AY11" s="169"/>
      <c r="AZ11" s="167"/>
      <c r="BA11" s="168"/>
      <c r="BB11" s="169"/>
      <c r="BC11" s="167"/>
      <c r="BD11" s="168"/>
      <c r="BE11" s="169"/>
      <c r="BF11" s="167"/>
      <c r="BG11" s="168"/>
      <c r="BH11" s="11"/>
    </row>
    <row r="12" spans="2:60" s="117" customFormat="1" x14ac:dyDescent="0.2">
      <c r="B12" s="276" t="s">
        <v>57</v>
      </c>
      <c r="C12" s="157"/>
      <c r="D12" s="157"/>
      <c r="E12" s="157"/>
      <c r="F12" s="127"/>
      <c r="G12" s="129"/>
      <c r="H12" s="127"/>
      <c r="I12" s="129"/>
      <c r="J12" s="127"/>
      <c r="K12" s="128"/>
      <c r="L12" s="128"/>
      <c r="M12" s="129"/>
      <c r="N12" s="127"/>
      <c r="O12" s="128"/>
      <c r="P12" s="128"/>
      <c r="Q12" s="129"/>
      <c r="R12" s="430">
        <v>1.49</v>
      </c>
      <c r="S12" s="431">
        <v>1.42</v>
      </c>
      <c r="T12" s="431">
        <v>1.32</v>
      </c>
      <c r="U12" s="129"/>
      <c r="V12" s="11"/>
      <c r="W12" s="276" t="s">
        <v>57</v>
      </c>
      <c r="X12" s="157"/>
      <c r="Y12" s="257"/>
      <c r="Z12" s="161">
        <v>1.56</v>
      </c>
      <c r="AA12" s="127"/>
      <c r="AB12" s="129"/>
      <c r="AC12" s="127"/>
      <c r="AD12" s="129"/>
      <c r="AE12" s="127"/>
      <c r="AF12" s="128"/>
      <c r="AG12" s="128"/>
      <c r="AH12" s="129"/>
      <c r="AI12" s="127"/>
      <c r="AJ12" s="128"/>
      <c r="AK12" s="128"/>
      <c r="AL12" s="129"/>
      <c r="AM12" s="430">
        <v>1.42</v>
      </c>
      <c r="AN12" s="431">
        <v>1.43</v>
      </c>
      <c r="AO12" s="431">
        <v>1.58</v>
      </c>
      <c r="AP12" s="129"/>
      <c r="AU12" s="485" t="s">
        <v>38</v>
      </c>
      <c r="AV12" s="256" t="s">
        <v>185</v>
      </c>
      <c r="AW12" s="178">
        <v>4.93</v>
      </c>
      <c r="AX12" s="173">
        <v>0</v>
      </c>
      <c r="AY12" s="250"/>
      <c r="AZ12" s="175">
        <v>1</v>
      </c>
      <c r="BA12" s="171">
        <v>-1.58</v>
      </c>
      <c r="BB12" s="250"/>
      <c r="BC12" s="175"/>
      <c r="BD12" s="171"/>
      <c r="BE12" s="250"/>
      <c r="BF12" s="175">
        <v>1</v>
      </c>
      <c r="BG12" s="171">
        <v>0.8</v>
      </c>
      <c r="BH12" s="11"/>
    </row>
    <row r="13" spans="2:60" s="117" customFormat="1" x14ac:dyDescent="0.2">
      <c r="B13" s="276" t="s">
        <v>58</v>
      </c>
      <c r="C13" s="157"/>
      <c r="D13" s="157"/>
      <c r="E13" s="157"/>
      <c r="F13" s="127"/>
      <c r="G13" s="129"/>
      <c r="H13" s="127"/>
      <c r="I13" s="129"/>
      <c r="J13" s="127"/>
      <c r="K13" s="128"/>
      <c r="L13" s="128"/>
      <c r="M13" s="129"/>
      <c r="N13" s="127"/>
      <c r="O13" s="128"/>
      <c r="P13" s="128"/>
      <c r="Q13" s="129"/>
      <c r="R13" s="127"/>
      <c r="S13" s="128"/>
      <c r="T13" s="128"/>
      <c r="U13" s="129"/>
      <c r="V13" s="11"/>
      <c r="W13" s="276" t="s">
        <v>58</v>
      </c>
      <c r="X13" s="157"/>
      <c r="Y13" s="257"/>
      <c r="Z13" s="157"/>
      <c r="AA13" s="127"/>
      <c r="AB13" s="129"/>
      <c r="AC13" s="127"/>
      <c r="AD13" s="129"/>
      <c r="AE13" s="127"/>
      <c r="AF13" s="128"/>
      <c r="AG13" s="128"/>
      <c r="AH13" s="129"/>
      <c r="AI13" s="127"/>
      <c r="AJ13" s="128"/>
      <c r="AK13" s="128"/>
      <c r="AL13" s="129"/>
      <c r="AM13" s="127"/>
      <c r="AN13" s="128"/>
      <c r="AO13" s="128"/>
      <c r="AP13" s="129"/>
      <c r="AU13" s="473"/>
      <c r="AV13" s="164" t="s">
        <v>186</v>
      </c>
      <c r="AW13" s="295">
        <v>4.8499999999999996</v>
      </c>
      <c r="AX13" s="296">
        <v>1.03</v>
      </c>
      <c r="AY13" s="250"/>
      <c r="AZ13" s="295">
        <v>1</v>
      </c>
      <c r="BA13" s="296">
        <v>-1.72</v>
      </c>
      <c r="BB13" s="250"/>
      <c r="BC13" s="295">
        <v>2</v>
      </c>
      <c r="BD13" s="296">
        <v>1.49</v>
      </c>
      <c r="BE13" s="250"/>
      <c r="BF13" s="295">
        <v>1</v>
      </c>
      <c r="BG13" s="296">
        <v>0.8</v>
      </c>
      <c r="BH13" s="11"/>
    </row>
    <row r="14" spans="2:60" s="117" customFormat="1" x14ac:dyDescent="0.2">
      <c r="B14" s="277" t="s">
        <v>59</v>
      </c>
      <c r="C14" s="157"/>
      <c r="D14" s="157"/>
      <c r="E14" s="157"/>
      <c r="F14" s="127"/>
      <c r="G14" s="129"/>
      <c r="H14" s="127"/>
      <c r="I14" s="129"/>
      <c r="J14" s="127"/>
      <c r="K14" s="128"/>
      <c r="L14" s="128"/>
      <c r="M14" s="129"/>
      <c r="N14" s="127"/>
      <c r="O14" s="128"/>
      <c r="P14" s="128"/>
      <c r="Q14" s="129"/>
      <c r="R14" s="127"/>
      <c r="S14" s="128"/>
      <c r="T14" s="128"/>
      <c r="U14" s="129"/>
      <c r="V14" s="11"/>
      <c r="W14" s="277" t="s">
        <v>59</v>
      </c>
      <c r="X14" s="157"/>
      <c r="Y14" s="257"/>
      <c r="Z14" s="157"/>
      <c r="AA14" s="127"/>
      <c r="AB14" s="129"/>
      <c r="AC14" s="127"/>
      <c r="AD14" s="129"/>
      <c r="AE14" s="127"/>
      <c r="AF14" s="128"/>
      <c r="AG14" s="128"/>
      <c r="AH14" s="129"/>
      <c r="AI14" s="127"/>
      <c r="AJ14" s="128"/>
      <c r="AK14" s="128"/>
      <c r="AL14" s="129"/>
      <c r="AM14" s="127"/>
      <c r="AN14" s="128"/>
      <c r="AO14" s="128"/>
      <c r="AP14" s="129"/>
      <c r="AU14" s="473"/>
      <c r="AV14" s="164" t="s">
        <v>184</v>
      </c>
      <c r="AW14" s="413">
        <v>4.4000000000000004</v>
      </c>
      <c r="AX14" s="414">
        <v>0.63</v>
      </c>
      <c r="AY14" s="328"/>
      <c r="AZ14" s="413">
        <v>1</v>
      </c>
      <c r="BA14" s="414">
        <v>-1.76</v>
      </c>
      <c r="BB14" s="328"/>
      <c r="BC14" s="413">
        <v>2</v>
      </c>
      <c r="BD14" s="414">
        <v>1.42</v>
      </c>
      <c r="BE14" s="328"/>
      <c r="BF14" s="413">
        <v>1</v>
      </c>
      <c r="BG14" s="414">
        <v>0.8</v>
      </c>
      <c r="BH14" s="11"/>
    </row>
    <row r="15" spans="2:60" s="117" customFormat="1" ht="16" thickBot="1" x14ac:dyDescent="0.25">
      <c r="B15" s="278" t="s">
        <v>60</v>
      </c>
      <c r="C15" s="158"/>
      <c r="D15" s="158"/>
      <c r="E15" s="158"/>
      <c r="F15" s="139"/>
      <c r="G15" s="141"/>
      <c r="H15" s="139"/>
      <c r="I15" s="141"/>
      <c r="J15" s="139"/>
      <c r="K15" s="140"/>
      <c r="L15" s="140"/>
      <c r="M15" s="141"/>
      <c r="N15" s="139"/>
      <c r="O15" s="140"/>
      <c r="P15" s="140"/>
      <c r="Q15" s="141"/>
      <c r="R15" s="139"/>
      <c r="S15" s="140"/>
      <c r="T15" s="140"/>
      <c r="U15" s="141"/>
      <c r="V15" s="11"/>
      <c r="W15" s="278" t="s">
        <v>60</v>
      </c>
      <c r="X15" s="158"/>
      <c r="Y15" s="258"/>
      <c r="Z15" s="158"/>
      <c r="AA15" s="139"/>
      <c r="AB15" s="141"/>
      <c r="AC15" s="139"/>
      <c r="AD15" s="141"/>
      <c r="AE15" s="139"/>
      <c r="AF15" s="140"/>
      <c r="AG15" s="140"/>
      <c r="AH15" s="141"/>
      <c r="AI15" s="139"/>
      <c r="AJ15" s="140"/>
      <c r="AK15" s="140"/>
      <c r="AL15" s="141"/>
      <c r="AM15" s="139"/>
      <c r="AN15" s="140"/>
      <c r="AO15" s="140"/>
      <c r="AP15" s="141"/>
      <c r="AU15" s="474"/>
      <c r="AV15" s="166" t="s">
        <v>189</v>
      </c>
      <c r="AW15" s="167">
        <v>4.17</v>
      </c>
      <c r="AX15" s="168">
        <v>0.52</v>
      </c>
      <c r="AY15" s="250"/>
      <c r="AZ15" s="167">
        <v>1</v>
      </c>
      <c r="BA15" s="168">
        <v>-1.57</v>
      </c>
      <c r="BB15" s="250"/>
      <c r="BC15" s="167"/>
      <c r="BD15" s="168"/>
      <c r="BE15" s="250"/>
      <c r="BF15" s="167"/>
      <c r="BG15" s="168"/>
      <c r="BH15" s="11"/>
    </row>
    <row r="16" spans="2:60" s="117" customFormat="1" ht="16" thickBot="1" x14ac:dyDescent="0.25">
      <c r="V16" s="11"/>
      <c r="AU16" s="475" t="s">
        <v>39</v>
      </c>
      <c r="AV16" s="241" t="s">
        <v>185</v>
      </c>
      <c r="AW16" s="175">
        <v>1.49</v>
      </c>
      <c r="AX16" s="171">
        <v>0</v>
      </c>
      <c r="AY16" s="169"/>
      <c r="AZ16" s="175">
        <v>2</v>
      </c>
      <c r="BA16" s="171">
        <v>1.22</v>
      </c>
      <c r="BB16" s="169"/>
      <c r="BC16" s="175">
        <v>3</v>
      </c>
      <c r="BD16" s="171">
        <v>5.77</v>
      </c>
      <c r="BE16" s="169"/>
      <c r="BF16" s="175">
        <v>3</v>
      </c>
      <c r="BG16" s="171">
        <v>1.8</v>
      </c>
      <c r="BH16" s="11"/>
    </row>
    <row r="17" spans="2:60" s="117" customFormat="1" ht="20" thickBot="1" x14ac:dyDescent="0.25">
      <c r="B17" s="11"/>
      <c r="C17" s="490" t="s">
        <v>44</v>
      </c>
      <c r="D17" s="491"/>
      <c r="E17" s="491"/>
      <c r="F17" s="491"/>
      <c r="G17" s="491"/>
      <c r="H17" s="491"/>
      <c r="I17" s="491"/>
      <c r="J17" s="491"/>
      <c r="K17" s="491"/>
      <c r="L17" s="491"/>
      <c r="M17" s="491"/>
      <c r="N17" s="491"/>
      <c r="O17" s="491"/>
      <c r="P17" s="491"/>
      <c r="Q17" s="491"/>
      <c r="R17" s="491"/>
      <c r="S17" s="491"/>
      <c r="T17" s="491"/>
      <c r="U17" s="492"/>
      <c r="V17" s="235"/>
      <c r="W17" s="11"/>
      <c r="X17" s="490" t="s">
        <v>43</v>
      </c>
      <c r="Y17" s="491"/>
      <c r="Z17" s="491"/>
      <c r="AA17" s="491"/>
      <c r="AB17" s="491"/>
      <c r="AC17" s="491"/>
      <c r="AD17" s="491"/>
      <c r="AE17" s="491"/>
      <c r="AF17" s="491"/>
      <c r="AG17" s="491"/>
      <c r="AH17" s="491"/>
      <c r="AI17" s="491"/>
      <c r="AJ17" s="491"/>
      <c r="AK17" s="491"/>
      <c r="AL17" s="491"/>
      <c r="AM17" s="491"/>
      <c r="AN17" s="491"/>
      <c r="AO17" s="491"/>
      <c r="AP17" s="492"/>
      <c r="AU17" s="476"/>
      <c r="AV17" s="164" t="s">
        <v>186</v>
      </c>
      <c r="AW17" s="176">
        <v>1.31</v>
      </c>
      <c r="AX17" s="172">
        <v>0</v>
      </c>
      <c r="AY17" s="169"/>
      <c r="AZ17" s="176">
        <v>2</v>
      </c>
      <c r="BA17" s="172">
        <v>1.29</v>
      </c>
      <c r="BB17" s="169"/>
      <c r="BC17" s="176"/>
      <c r="BD17" s="172"/>
      <c r="BE17" s="169"/>
      <c r="BF17" s="176">
        <v>3</v>
      </c>
      <c r="BG17" s="172">
        <v>2</v>
      </c>
      <c r="BH17" s="11"/>
    </row>
    <row r="18" spans="2:60" s="117" customFormat="1" ht="16" thickBot="1" x14ac:dyDescent="0.25">
      <c r="B18" s="219"/>
      <c r="C18" s="495" t="s">
        <v>45</v>
      </c>
      <c r="D18" s="482" t="s">
        <v>46</v>
      </c>
      <c r="E18" s="493" t="s">
        <v>47</v>
      </c>
      <c r="F18" s="487" t="s">
        <v>48</v>
      </c>
      <c r="G18" s="488"/>
      <c r="H18" s="489" t="s">
        <v>49</v>
      </c>
      <c r="I18" s="489"/>
      <c r="J18" s="495" t="s">
        <v>50</v>
      </c>
      <c r="K18" s="493"/>
      <c r="L18" s="493"/>
      <c r="M18" s="497"/>
      <c r="N18" s="493" t="s">
        <v>51</v>
      </c>
      <c r="O18" s="493"/>
      <c r="P18" s="493"/>
      <c r="Q18" s="493"/>
      <c r="R18" s="506" t="s">
        <v>53</v>
      </c>
      <c r="S18" s="507"/>
      <c r="T18" s="507"/>
      <c r="U18" s="508"/>
      <c r="V18" s="116"/>
      <c r="X18" s="482" t="s">
        <v>5</v>
      </c>
      <c r="Y18" s="493" t="s">
        <v>4</v>
      </c>
      <c r="Z18" s="482" t="s">
        <v>9</v>
      </c>
      <c r="AA18" s="487" t="s">
        <v>8</v>
      </c>
      <c r="AB18" s="488"/>
      <c r="AC18" s="487" t="s">
        <v>7</v>
      </c>
      <c r="AD18" s="488"/>
      <c r="AE18" s="495" t="s">
        <v>6</v>
      </c>
      <c r="AF18" s="493"/>
      <c r="AG18" s="493"/>
      <c r="AH18" s="497"/>
      <c r="AI18" s="495" t="s">
        <v>55</v>
      </c>
      <c r="AJ18" s="493"/>
      <c r="AK18" s="493"/>
      <c r="AL18" s="497"/>
      <c r="AM18" s="493" t="s">
        <v>56</v>
      </c>
      <c r="AN18" s="493"/>
      <c r="AO18" s="493"/>
      <c r="AP18" s="497"/>
      <c r="AU18" s="476"/>
      <c r="AV18" s="164" t="s">
        <v>184</v>
      </c>
      <c r="AW18" s="176">
        <v>1.07</v>
      </c>
      <c r="AX18" s="172">
        <v>0</v>
      </c>
      <c r="AY18" s="169"/>
      <c r="AZ18" s="176">
        <v>2</v>
      </c>
      <c r="BA18" s="172">
        <v>1.25</v>
      </c>
      <c r="BB18" s="169"/>
      <c r="BC18" s="253">
        <v>3</v>
      </c>
      <c r="BD18" s="172">
        <v>5.9</v>
      </c>
      <c r="BE18" s="169"/>
      <c r="BF18" s="176">
        <v>3</v>
      </c>
      <c r="BG18" s="172">
        <v>2.6</v>
      </c>
      <c r="BH18" s="11"/>
    </row>
    <row r="19" spans="2:60" s="117" customFormat="1" ht="16" thickBot="1" x14ac:dyDescent="0.25">
      <c r="B19" s="283" t="s">
        <v>191</v>
      </c>
      <c r="C19" s="496"/>
      <c r="D19" s="483"/>
      <c r="E19" s="494"/>
      <c r="F19" s="266" t="s">
        <v>185</v>
      </c>
      <c r="G19" s="166" t="s">
        <v>186</v>
      </c>
      <c r="H19" s="264" t="s">
        <v>185</v>
      </c>
      <c r="I19" s="269" t="s">
        <v>186</v>
      </c>
      <c r="J19" s="266" t="s">
        <v>185</v>
      </c>
      <c r="K19" s="165" t="s">
        <v>186</v>
      </c>
      <c r="L19" s="165" t="s">
        <v>184</v>
      </c>
      <c r="M19" s="166" t="s">
        <v>189</v>
      </c>
      <c r="N19" s="264" t="s">
        <v>185</v>
      </c>
      <c r="O19" s="165" t="s">
        <v>186</v>
      </c>
      <c r="P19" s="165" t="s">
        <v>184</v>
      </c>
      <c r="Q19" s="269" t="s">
        <v>189</v>
      </c>
      <c r="R19" s="266" t="s">
        <v>185</v>
      </c>
      <c r="S19" s="165" t="s">
        <v>186</v>
      </c>
      <c r="T19" s="165" t="s">
        <v>184</v>
      </c>
      <c r="U19" s="166" t="s">
        <v>189</v>
      </c>
      <c r="V19" s="116"/>
      <c r="W19" s="283" t="s">
        <v>191</v>
      </c>
      <c r="X19" s="483"/>
      <c r="Y19" s="494"/>
      <c r="Z19" s="483"/>
      <c r="AA19" s="163" t="s">
        <v>185</v>
      </c>
      <c r="AB19" s="164" t="s">
        <v>186</v>
      </c>
      <c r="AC19" s="163" t="s">
        <v>185</v>
      </c>
      <c r="AD19" s="164" t="s">
        <v>186</v>
      </c>
      <c r="AE19" s="163" t="s">
        <v>185</v>
      </c>
      <c r="AF19" s="155" t="s">
        <v>186</v>
      </c>
      <c r="AG19" s="155" t="s">
        <v>184</v>
      </c>
      <c r="AH19" s="164" t="s">
        <v>189</v>
      </c>
      <c r="AI19" s="163" t="s">
        <v>185</v>
      </c>
      <c r="AJ19" s="155" t="s">
        <v>186</v>
      </c>
      <c r="AK19" s="155" t="s">
        <v>184</v>
      </c>
      <c r="AL19" s="164" t="s">
        <v>189</v>
      </c>
      <c r="AM19" s="162" t="s">
        <v>185</v>
      </c>
      <c r="AN19" s="155" t="s">
        <v>186</v>
      </c>
      <c r="AO19" s="155" t="s">
        <v>184</v>
      </c>
      <c r="AP19" s="164" t="s">
        <v>189</v>
      </c>
      <c r="AU19" s="477"/>
      <c r="AV19" s="166" t="s">
        <v>189</v>
      </c>
      <c r="AW19" s="167">
        <v>1.05</v>
      </c>
      <c r="AX19" s="168">
        <v>0</v>
      </c>
      <c r="AY19" s="169"/>
      <c r="AZ19" s="167">
        <v>2</v>
      </c>
      <c r="BA19" s="168">
        <v>1.28</v>
      </c>
      <c r="BB19" s="169"/>
      <c r="BC19" s="167"/>
      <c r="BD19" s="168"/>
      <c r="BE19" s="169"/>
      <c r="BF19" s="167"/>
      <c r="BG19" s="168"/>
      <c r="BH19" s="11"/>
    </row>
    <row r="20" spans="2:60" s="117" customFormat="1" x14ac:dyDescent="0.2">
      <c r="B20" s="274" t="s">
        <v>13</v>
      </c>
      <c r="C20" s="159"/>
      <c r="D20" s="259"/>
      <c r="E20" s="159"/>
      <c r="F20" s="142"/>
      <c r="G20" s="144"/>
      <c r="H20" s="142"/>
      <c r="I20" s="144"/>
      <c r="J20" s="142"/>
      <c r="K20" s="143"/>
      <c r="L20" s="143"/>
      <c r="M20" s="144"/>
      <c r="N20" s="142"/>
      <c r="O20" s="143"/>
      <c r="P20" s="143"/>
      <c r="Q20" s="144"/>
      <c r="R20" s="151"/>
      <c r="S20" s="143"/>
      <c r="T20" s="143"/>
      <c r="U20" s="144"/>
      <c r="V20" s="279"/>
      <c r="W20" s="274" t="s">
        <v>13</v>
      </c>
      <c r="X20" s="280"/>
      <c r="Y20" s="159"/>
      <c r="Z20" s="259"/>
      <c r="AA20" s="142"/>
      <c r="AB20" s="144"/>
      <c r="AC20" s="151"/>
      <c r="AD20" s="263"/>
      <c r="AE20" s="271"/>
      <c r="AF20" s="152"/>
      <c r="AG20" s="152"/>
      <c r="AH20" s="272"/>
      <c r="AI20" s="151"/>
      <c r="AJ20" s="143"/>
      <c r="AK20" s="143"/>
      <c r="AL20" s="263"/>
      <c r="AM20" s="142"/>
      <c r="AN20" s="143"/>
      <c r="AO20" s="143"/>
      <c r="AP20" s="144"/>
      <c r="AU20" s="472" t="s">
        <v>52</v>
      </c>
      <c r="AV20" s="241" t="s">
        <v>185</v>
      </c>
      <c r="AW20" s="175">
        <v>2.33</v>
      </c>
      <c r="AX20" s="171">
        <v>0</v>
      </c>
      <c r="AY20" s="250"/>
      <c r="AZ20" s="175">
        <v>4</v>
      </c>
      <c r="BA20" s="171">
        <v>0.64</v>
      </c>
      <c r="BB20" s="250"/>
      <c r="BC20" s="175">
        <v>6</v>
      </c>
      <c r="BD20" s="171">
        <v>1.49</v>
      </c>
      <c r="BE20" s="250"/>
      <c r="BF20" s="175">
        <v>6</v>
      </c>
      <c r="BG20" s="171">
        <v>0.4</v>
      </c>
      <c r="BH20" s="11"/>
    </row>
    <row r="21" spans="2:60" s="117" customFormat="1" x14ac:dyDescent="0.2">
      <c r="B21" s="133" t="s">
        <v>27</v>
      </c>
      <c r="C21" s="157"/>
      <c r="D21" s="257"/>
      <c r="E21" s="160">
        <v>3.39</v>
      </c>
      <c r="F21" s="127"/>
      <c r="G21" s="129"/>
      <c r="H21" s="127"/>
      <c r="I21" s="129"/>
      <c r="J21" s="127"/>
      <c r="K21" s="128"/>
      <c r="L21" s="128"/>
      <c r="M21" s="129"/>
      <c r="N21" s="127"/>
      <c r="O21" s="128"/>
      <c r="P21" s="128"/>
      <c r="Q21" s="129"/>
      <c r="R21" s="136"/>
      <c r="S21" s="128"/>
      <c r="T21" s="128"/>
      <c r="U21" s="129"/>
      <c r="V21" s="11"/>
      <c r="W21" s="133" t="s">
        <v>27</v>
      </c>
      <c r="X21" s="281"/>
      <c r="Y21" s="160">
        <v>3.98</v>
      </c>
      <c r="Z21" s="441">
        <v>3.19</v>
      </c>
      <c r="AA21" s="267"/>
      <c r="AB21" s="268"/>
      <c r="AC21" s="265"/>
      <c r="AD21" s="270"/>
      <c r="AE21" s="451"/>
      <c r="AF21" s="154"/>
      <c r="AG21" s="154"/>
      <c r="AH21" s="273"/>
      <c r="AI21" s="265"/>
      <c r="AJ21" s="153"/>
      <c r="AK21" s="153"/>
      <c r="AL21" s="270"/>
      <c r="AM21" s="127"/>
      <c r="AN21" s="128"/>
      <c r="AO21" s="128"/>
      <c r="AP21" s="129"/>
      <c r="AU21" s="473"/>
      <c r="AV21" s="164" t="s">
        <v>186</v>
      </c>
      <c r="AW21" s="176">
        <v>1.71</v>
      </c>
      <c r="AX21" s="172">
        <v>0</v>
      </c>
      <c r="AY21" s="250"/>
      <c r="AZ21" s="176">
        <v>4</v>
      </c>
      <c r="BA21" s="172">
        <v>0.78</v>
      </c>
      <c r="BB21" s="250"/>
      <c r="BC21" s="176">
        <v>6</v>
      </c>
      <c r="BD21" s="172">
        <v>1.42</v>
      </c>
      <c r="BE21" s="250"/>
      <c r="BF21" s="176">
        <v>6</v>
      </c>
      <c r="BG21" s="172">
        <v>0</v>
      </c>
      <c r="BH21" s="11"/>
    </row>
    <row r="22" spans="2:60" s="117" customFormat="1" x14ac:dyDescent="0.2">
      <c r="B22" s="275" t="s">
        <v>28</v>
      </c>
      <c r="C22" s="157"/>
      <c r="D22" s="257"/>
      <c r="E22" s="133">
        <v>2.66</v>
      </c>
      <c r="F22" s="127"/>
      <c r="G22" s="129"/>
      <c r="H22" s="127"/>
      <c r="I22" s="129"/>
      <c r="J22" s="127"/>
      <c r="K22" s="128"/>
      <c r="L22" s="128"/>
      <c r="M22" s="129"/>
      <c r="N22" s="127"/>
      <c r="O22" s="128"/>
      <c r="P22" s="128"/>
      <c r="Q22" s="129"/>
      <c r="R22" s="136"/>
      <c r="S22" s="128"/>
      <c r="T22" s="128"/>
      <c r="U22" s="129"/>
      <c r="V22" s="11"/>
      <c r="W22" s="275" t="s">
        <v>28</v>
      </c>
      <c r="X22" s="281"/>
      <c r="Y22" s="133">
        <v>2.69</v>
      </c>
      <c r="Z22" s="443">
        <v>2.64</v>
      </c>
      <c r="AA22" s="127"/>
      <c r="AB22" s="129"/>
      <c r="AC22" s="136"/>
      <c r="AD22" s="261"/>
      <c r="AE22" s="127"/>
      <c r="AF22" s="128"/>
      <c r="AG22" s="128"/>
      <c r="AH22" s="129"/>
      <c r="AI22" s="136"/>
      <c r="AJ22" s="128"/>
      <c r="AK22" s="128"/>
      <c r="AL22" s="261"/>
      <c r="AM22" s="127"/>
      <c r="AN22" s="128"/>
      <c r="AO22" s="128"/>
      <c r="AP22" s="129"/>
      <c r="AU22" s="473"/>
      <c r="AV22" s="164" t="s">
        <v>184</v>
      </c>
      <c r="AW22" s="176">
        <v>1.67</v>
      </c>
      <c r="AX22" s="172">
        <v>0</v>
      </c>
      <c r="AY22" s="250"/>
      <c r="AZ22" s="176">
        <v>4</v>
      </c>
      <c r="BA22" s="172">
        <v>0.6</v>
      </c>
      <c r="BB22" s="250"/>
      <c r="BC22" s="176">
        <v>6</v>
      </c>
      <c r="BD22" s="172">
        <v>1.32</v>
      </c>
      <c r="BE22" s="250"/>
      <c r="BF22" s="176">
        <v>6</v>
      </c>
      <c r="BG22" s="172">
        <v>0</v>
      </c>
      <c r="BH22" s="11"/>
    </row>
    <row r="23" spans="2:60" s="117" customFormat="1" ht="16" thickBot="1" x14ac:dyDescent="0.25">
      <c r="B23" s="276" t="s">
        <v>30</v>
      </c>
      <c r="C23" s="157"/>
      <c r="D23" s="257"/>
      <c r="E23" s="133">
        <v>2.29</v>
      </c>
      <c r="F23" s="127"/>
      <c r="G23" s="129"/>
      <c r="H23" s="127"/>
      <c r="I23" s="129"/>
      <c r="J23" s="127"/>
      <c r="K23" s="128"/>
      <c r="L23" s="128"/>
      <c r="M23" s="129"/>
      <c r="N23" s="127"/>
      <c r="O23" s="128"/>
      <c r="P23" s="128"/>
      <c r="Q23" s="129"/>
      <c r="R23" s="136"/>
      <c r="S23" s="128"/>
      <c r="T23" s="128"/>
      <c r="U23" s="129"/>
      <c r="V23" s="11"/>
      <c r="W23" s="276" t="s">
        <v>30</v>
      </c>
      <c r="X23" s="281"/>
      <c r="Y23" s="133">
        <v>2.16</v>
      </c>
      <c r="Z23" s="443">
        <v>2.3199999999999998</v>
      </c>
      <c r="AA23" s="127"/>
      <c r="AB23" s="129"/>
      <c r="AC23" s="136"/>
      <c r="AD23" s="261"/>
      <c r="AE23" s="127"/>
      <c r="AF23" s="128"/>
      <c r="AG23" s="128"/>
      <c r="AH23" s="129"/>
      <c r="AI23" s="136"/>
      <c r="AJ23" s="128"/>
      <c r="AK23" s="128"/>
      <c r="AL23" s="261"/>
      <c r="AM23" s="127"/>
      <c r="AN23" s="128"/>
      <c r="AO23" s="128"/>
      <c r="AP23" s="129"/>
      <c r="AU23" s="474"/>
      <c r="AV23" s="166" t="s">
        <v>189</v>
      </c>
      <c r="AW23" s="167">
        <v>1.21</v>
      </c>
      <c r="AX23" s="168">
        <v>0</v>
      </c>
      <c r="AY23" s="250"/>
      <c r="AZ23" s="167">
        <v>4</v>
      </c>
      <c r="BA23" s="168">
        <v>0.78</v>
      </c>
      <c r="BB23" s="250"/>
      <c r="BC23" s="167"/>
      <c r="BD23" s="168"/>
      <c r="BE23" s="250"/>
      <c r="BF23" s="167"/>
      <c r="BG23" s="168"/>
      <c r="BH23" s="11"/>
    </row>
    <row r="24" spans="2:60" s="117" customFormat="1" ht="16" thickBot="1" x14ac:dyDescent="0.25">
      <c r="B24" s="276" t="s">
        <v>29</v>
      </c>
      <c r="C24" s="157"/>
      <c r="D24" s="257"/>
      <c r="E24" s="133">
        <v>2.72</v>
      </c>
      <c r="F24" s="127"/>
      <c r="G24" s="129"/>
      <c r="H24" s="127"/>
      <c r="I24" s="129"/>
      <c r="J24" s="127"/>
      <c r="K24" s="128"/>
      <c r="L24" s="128"/>
      <c r="M24" s="129"/>
      <c r="N24" s="127"/>
      <c r="O24" s="128"/>
      <c r="P24" s="128"/>
      <c r="Q24" s="129"/>
      <c r="R24" s="136"/>
      <c r="S24" s="128"/>
      <c r="T24" s="128"/>
      <c r="U24" s="129"/>
      <c r="V24" s="11"/>
      <c r="W24" s="276" t="s">
        <v>29</v>
      </c>
      <c r="X24" s="281"/>
      <c r="Y24" s="161">
        <v>2.4500000000000002</v>
      </c>
      <c r="Z24" s="443">
        <v>2.75</v>
      </c>
      <c r="AA24" s="127"/>
      <c r="AB24" s="129"/>
      <c r="AC24" s="136"/>
      <c r="AD24" s="261"/>
      <c r="AE24" s="127"/>
      <c r="AF24" s="128"/>
      <c r="AG24" s="128"/>
      <c r="AH24" s="129"/>
      <c r="AI24" s="136"/>
      <c r="AJ24" s="128"/>
      <c r="AK24" s="128"/>
      <c r="AL24" s="261"/>
      <c r="AM24" s="145">
        <v>2.86</v>
      </c>
      <c r="AN24" s="132">
        <v>2.4</v>
      </c>
      <c r="AO24" s="132">
        <v>2.2000000000000002</v>
      </c>
      <c r="AP24" s="438">
        <v>1.64</v>
      </c>
      <c r="AU24" s="11"/>
      <c r="AV24" s="11"/>
      <c r="AW24" s="11"/>
      <c r="AX24" s="11"/>
      <c r="AY24" s="11"/>
      <c r="AZ24" s="11"/>
      <c r="BA24" s="11"/>
      <c r="BB24" s="11"/>
      <c r="BC24" s="11"/>
      <c r="BD24" s="11"/>
      <c r="BE24" s="11"/>
      <c r="BF24" s="11"/>
      <c r="BG24" s="11"/>
      <c r="BH24" s="11"/>
    </row>
    <row r="25" spans="2:60" s="117" customFormat="1" ht="16" thickBot="1" x14ac:dyDescent="0.25">
      <c r="B25" s="276" t="s">
        <v>31</v>
      </c>
      <c r="C25" s="157"/>
      <c r="D25" s="257"/>
      <c r="E25" s="133">
        <v>1.59</v>
      </c>
      <c r="F25" s="127"/>
      <c r="G25" s="129"/>
      <c r="H25" s="127"/>
      <c r="I25" s="129"/>
      <c r="J25" s="127"/>
      <c r="K25" s="128"/>
      <c r="L25" s="128"/>
      <c r="M25" s="129"/>
      <c r="N25" s="127"/>
      <c r="O25" s="128"/>
      <c r="P25" s="128"/>
      <c r="Q25" s="129"/>
      <c r="R25" s="136"/>
      <c r="S25" s="128"/>
      <c r="T25" s="128"/>
      <c r="U25" s="129"/>
      <c r="V25" s="11"/>
      <c r="W25" s="276" t="s">
        <v>31</v>
      </c>
      <c r="X25" s="281"/>
      <c r="Y25" s="157"/>
      <c r="Z25" s="443">
        <v>1.66</v>
      </c>
      <c r="AA25" s="127"/>
      <c r="AB25" s="129"/>
      <c r="AC25" s="136"/>
      <c r="AD25" s="261"/>
      <c r="AE25" s="127"/>
      <c r="AF25" s="128"/>
      <c r="AG25" s="128"/>
      <c r="AH25" s="129"/>
      <c r="AI25" s="136"/>
      <c r="AJ25" s="128"/>
      <c r="AK25" s="128"/>
      <c r="AL25" s="261"/>
      <c r="AM25" s="430">
        <v>1.51</v>
      </c>
      <c r="AN25" s="431">
        <v>1.57</v>
      </c>
      <c r="AO25" s="431">
        <v>1.38</v>
      </c>
      <c r="AP25" s="129"/>
      <c r="AU25" s="479" t="s">
        <v>45</v>
      </c>
      <c r="AV25" s="480"/>
      <c r="AW25" s="251"/>
      <c r="AX25" s="248"/>
      <c r="AY25" s="169"/>
      <c r="AZ25" s="251"/>
      <c r="BA25" s="248"/>
      <c r="BB25" s="169"/>
      <c r="BC25" s="251"/>
      <c r="BD25" s="248"/>
      <c r="BE25" s="169"/>
      <c r="BF25" s="251"/>
      <c r="BG25" s="248"/>
      <c r="BH25" s="11"/>
    </row>
    <row r="26" spans="2:60" s="117" customFormat="1" ht="16" thickBot="1" x14ac:dyDescent="0.25">
      <c r="B26" s="276" t="s">
        <v>32</v>
      </c>
      <c r="C26" s="157"/>
      <c r="D26" s="257"/>
      <c r="E26" s="133">
        <v>2.5</v>
      </c>
      <c r="F26" s="127"/>
      <c r="G26" s="129"/>
      <c r="H26" s="127"/>
      <c r="I26" s="129"/>
      <c r="J26" s="127"/>
      <c r="K26" s="128"/>
      <c r="L26" s="128"/>
      <c r="M26" s="129"/>
      <c r="N26" s="127"/>
      <c r="O26" s="128"/>
      <c r="P26" s="128"/>
      <c r="Q26" s="129"/>
      <c r="R26" s="136"/>
      <c r="S26" s="128"/>
      <c r="T26" s="128"/>
      <c r="U26" s="129"/>
      <c r="V26" s="11"/>
      <c r="W26" s="276" t="s">
        <v>32</v>
      </c>
      <c r="X26" s="281"/>
      <c r="Y26" s="157"/>
      <c r="Z26" s="443">
        <v>2.64</v>
      </c>
      <c r="AA26" s="127"/>
      <c r="AB26" s="129"/>
      <c r="AC26" s="136"/>
      <c r="AD26" s="261"/>
      <c r="AE26" s="127"/>
      <c r="AF26" s="128"/>
      <c r="AG26" s="128"/>
      <c r="AH26" s="129"/>
      <c r="AI26" s="136"/>
      <c r="AJ26" s="128"/>
      <c r="AK26" s="128"/>
      <c r="AL26" s="261"/>
      <c r="AM26" s="430">
        <v>2.2400000000000002</v>
      </c>
      <c r="AN26" s="431">
        <v>2.4700000000000002</v>
      </c>
      <c r="AO26" s="431">
        <v>2.13</v>
      </c>
      <c r="AP26" s="129"/>
      <c r="AU26" s="476" t="s">
        <v>46</v>
      </c>
      <c r="AV26" s="481"/>
      <c r="AW26" s="252"/>
      <c r="AX26" s="249"/>
      <c r="AY26" s="169"/>
      <c r="AZ26" s="252"/>
      <c r="BA26" s="249"/>
      <c r="BB26" s="169"/>
      <c r="BC26" s="252"/>
      <c r="BD26" s="249"/>
      <c r="BE26" s="169"/>
      <c r="BF26" s="252"/>
      <c r="BG26" s="249"/>
      <c r="BH26" s="11"/>
    </row>
    <row r="27" spans="2:60" s="117" customFormat="1" ht="16" thickBot="1" x14ac:dyDescent="0.25">
      <c r="B27" s="276" t="s">
        <v>57</v>
      </c>
      <c r="C27" s="157"/>
      <c r="D27" s="257"/>
      <c r="E27" s="161">
        <v>1.56</v>
      </c>
      <c r="F27" s="127"/>
      <c r="G27" s="129"/>
      <c r="H27" s="127"/>
      <c r="I27" s="129"/>
      <c r="J27" s="127"/>
      <c r="K27" s="128"/>
      <c r="L27" s="128"/>
      <c r="M27" s="129"/>
      <c r="N27" s="127"/>
      <c r="O27" s="128"/>
      <c r="P27" s="128"/>
      <c r="Q27" s="129"/>
      <c r="R27" s="136"/>
      <c r="S27" s="128"/>
      <c r="T27" s="128"/>
      <c r="U27" s="129"/>
      <c r="V27" s="11"/>
      <c r="W27" s="276" t="s">
        <v>57</v>
      </c>
      <c r="X27" s="281"/>
      <c r="Y27" s="157"/>
      <c r="Z27" s="442">
        <v>0.97</v>
      </c>
      <c r="AA27" s="127"/>
      <c r="AB27" s="129"/>
      <c r="AC27" s="136"/>
      <c r="AD27" s="261"/>
      <c r="AE27" s="127"/>
      <c r="AF27" s="128"/>
      <c r="AG27" s="128"/>
      <c r="AH27" s="129"/>
      <c r="AI27" s="136"/>
      <c r="AJ27" s="128"/>
      <c r="AK27" s="128"/>
      <c r="AL27" s="261"/>
      <c r="AM27" s="430">
        <v>1.33</v>
      </c>
      <c r="AN27" s="431">
        <v>1.56</v>
      </c>
      <c r="AO27" s="431">
        <v>1.46</v>
      </c>
      <c r="AP27" s="129"/>
      <c r="AU27" s="479" t="s">
        <v>47</v>
      </c>
      <c r="AV27" s="480"/>
      <c r="AW27" s="251">
        <v>3.42</v>
      </c>
      <c r="AX27" s="248">
        <v>0.41</v>
      </c>
      <c r="AY27" s="169"/>
      <c r="AZ27" s="251">
        <v>2</v>
      </c>
      <c r="BA27" s="248">
        <v>0.24</v>
      </c>
      <c r="BB27" s="169"/>
      <c r="BC27" s="251">
        <v>6</v>
      </c>
      <c r="BD27" s="248">
        <v>1.56</v>
      </c>
      <c r="BE27" s="169"/>
      <c r="BF27" s="251">
        <v>4</v>
      </c>
      <c r="BG27" s="248">
        <v>0.8</v>
      </c>
      <c r="BH27" s="11"/>
    </row>
    <row r="28" spans="2:60" s="117" customFormat="1" ht="19" customHeight="1" x14ac:dyDescent="0.2">
      <c r="B28" s="276" t="s">
        <v>58</v>
      </c>
      <c r="C28" s="157"/>
      <c r="D28" s="257"/>
      <c r="E28" s="157"/>
      <c r="F28" s="127"/>
      <c r="G28" s="129"/>
      <c r="H28" s="127"/>
      <c r="I28" s="129"/>
      <c r="J28" s="127"/>
      <c r="K28" s="128"/>
      <c r="L28" s="128"/>
      <c r="M28" s="129"/>
      <c r="N28" s="127"/>
      <c r="O28" s="128"/>
      <c r="P28" s="128"/>
      <c r="Q28" s="129"/>
      <c r="R28" s="136"/>
      <c r="S28" s="128"/>
      <c r="T28" s="128"/>
      <c r="U28" s="129"/>
      <c r="V28" s="11"/>
      <c r="W28" s="276" t="s">
        <v>58</v>
      </c>
      <c r="X28" s="281"/>
      <c r="Y28" s="157"/>
      <c r="Z28" s="257"/>
      <c r="AA28" s="127"/>
      <c r="AB28" s="129"/>
      <c r="AC28" s="136"/>
      <c r="AD28" s="261"/>
      <c r="AE28" s="127"/>
      <c r="AF28" s="128"/>
      <c r="AG28" s="128"/>
      <c r="AH28" s="129"/>
      <c r="AI28" s="136"/>
      <c r="AJ28" s="128"/>
      <c r="AK28" s="128"/>
      <c r="AL28" s="261"/>
      <c r="AM28" s="127"/>
      <c r="AN28" s="128"/>
      <c r="AO28" s="128"/>
      <c r="AP28" s="129"/>
      <c r="AU28" s="482" t="s">
        <v>48</v>
      </c>
      <c r="AV28" s="241" t="s">
        <v>185</v>
      </c>
      <c r="AW28" s="175"/>
      <c r="AX28" s="171"/>
      <c r="AY28" s="169"/>
      <c r="AZ28" s="175"/>
      <c r="BA28" s="171"/>
      <c r="BB28" s="169"/>
      <c r="BC28" s="175"/>
      <c r="BD28" s="171"/>
      <c r="BE28" s="169"/>
      <c r="BF28" s="175"/>
      <c r="BG28" s="171"/>
      <c r="BH28" s="11"/>
    </row>
    <row r="29" spans="2:60" s="117" customFormat="1" ht="16" thickBot="1" x14ac:dyDescent="0.25">
      <c r="B29" s="277" t="s">
        <v>59</v>
      </c>
      <c r="C29" s="157"/>
      <c r="D29" s="257"/>
      <c r="E29" s="157"/>
      <c r="F29" s="127"/>
      <c r="G29" s="129"/>
      <c r="H29" s="127"/>
      <c r="I29" s="129"/>
      <c r="J29" s="127"/>
      <c r="K29" s="128"/>
      <c r="L29" s="128"/>
      <c r="M29" s="129"/>
      <c r="N29" s="127"/>
      <c r="O29" s="128"/>
      <c r="P29" s="128"/>
      <c r="Q29" s="129"/>
      <c r="R29" s="136"/>
      <c r="S29" s="128"/>
      <c r="T29" s="128"/>
      <c r="U29" s="129"/>
      <c r="V29" s="11"/>
      <c r="W29" s="277" t="s">
        <v>59</v>
      </c>
      <c r="X29" s="281"/>
      <c r="Y29" s="157"/>
      <c r="Z29" s="257"/>
      <c r="AA29" s="127"/>
      <c r="AB29" s="129"/>
      <c r="AC29" s="136"/>
      <c r="AD29" s="261"/>
      <c r="AE29" s="127"/>
      <c r="AF29" s="128"/>
      <c r="AG29" s="128"/>
      <c r="AH29" s="129"/>
      <c r="AI29" s="136"/>
      <c r="AJ29" s="128"/>
      <c r="AK29" s="128"/>
      <c r="AL29" s="261"/>
      <c r="AM29" s="127"/>
      <c r="AN29" s="128"/>
      <c r="AO29" s="128"/>
      <c r="AP29" s="129"/>
      <c r="AU29" s="483"/>
      <c r="AV29" s="166" t="s">
        <v>186</v>
      </c>
      <c r="AW29" s="167"/>
      <c r="AX29" s="168"/>
      <c r="AY29" s="169"/>
      <c r="AZ29" s="167"/>
      <c r="BA29" s="168"/>
      <c r="BB29" s="169"/>
      <c r="BC29" s="167"/>
      <c r="BD29" s="168"/>
      <c r="BE29" s="169"/>
      <c r="BF29" s="167"/>
      <c r="BG29" s="168"/>
      <c r="BH29" s="11"/>
    </row>
    <row r="30" spans="2:60" s="117" customFormat="1" ht="16" thickBot="1" x14ac:dyDescent="0.25">
      <c r="B30" s="278" t="s">
        <v>60</v>
      </c>
      <c r="C30" s="158"/>
      <c r="D30" s="258"/>
      <c r="E30" s="158"/>
      <c r="F30" s="139"/>
      <c r="G30" s="141"/>
      <c r="H30" s="139"/>
      <c r="I30" s="141"/>
      <c r="J30" s="139"/>
      <c r="K30" s="140"/>
      <c r="L30" s="140"/>
      <c r="M30" s="141"/>
      <c r="N30" s="139"/>
      <c r="O30" s="140"/>
      <c r="P30" s="140"/>
      <c r="Q30" s="141"/>
      <c r="R30" s="150"/>
      <c r="S30" s="140"/>
      <c r="T30" s="140"/>
      <c r="U30" s="141"/>
      <c r="V30" s="11"/>
      <c r="W30" s="278" t="s">
        <v>60</v>
      </c>
      <c r="X30" s="282"/>
      <c r="Y30" s="158"/>
      <c r="Z30" s="258"/>
      <c r="AA30" s="139"/>
      <c r="AB30" s="141"/>
      <c r="AC30" s="150"/>
      <c r="AD30" s="262"/>
      <c r="AE30" s="139"/>
      <c r="AF30" s="140"/>
      <c r="AG30" s="140"/>
      <c r="AH30" s="141"/>
      <c r="AI30" s="150"/>
      <c r="AJ30" s="140"/>
      <c r="AK30" s="140"/>
      <c r="AL30" s="262"/>
      <c r="AM30" s="139"/>
      <c r="AN30" s="140"/>
      <c r="AO30" s="140"/>
      <c r="AP30" s="141"/>
      <c r="AU30" s="482" t="s">
        <v>49</v>
      </c>
      <c r="AV30" s="241" t="s">
        <v>185</v>
      </c>
      <c r="AW30" s="175"/>
      <c r="AX30" s="171"/>
      <c r="AY30" s="169"/>
      <c r="AZ30" s="175"/>
      <c r="BA30" s="171"/>
      <c r="BB30" s="169"/>
      <c r="BC30" s="175"/>
      <c r="BD30" s="171"/>
      <c r="BE30" s="169"/>
      <c r="BF30" s="175"/>
      <c r="BG30" s="171"/>
      <c r="BH30" s="11"/>
    </row>
    <row r="31" spans="2:60" s="117" customFormat="1" ht="14.75" customHeight="1" thickBot="1" x14ac:dyDescent="0.25">
      <c r="B31" s="2"/>
      <c r="C31" s="2"/>
      <c r="D31" s="2"/>
      <c r="E31" s="2"/>
      <c r="F31" s="2"/>
      <c r="G31" s="95"/>
      <c r="H31" s="2"/>
      <c r="I31" s="95"/>
      <c r="J31" s="2"/>
      <c r="K31" s="95"/>
      <c r="L31" s="95"/>
      <c r="M31" s="95"/>
      <c r="N31" s="2"/>
      <c r="O31" s="95"/>
      <c r="P31" s="95"/>
      <c r="Q31" s="95"/>
      <c r="R31" s="2"/>
      <c r="S31" s="95"/>
      <c r="T31" s="95"/>
      <c r="U31" s="95"/>
      <c r="V31" s="95"/>
      <c r="W31" s="95"/>
      <c r="X31" s="95"/>
      <c r="Y31" s="95"/>
      <c r="Z31" s="95"/>
      <c r="AA31" s="95"/>
      <c r="AB31" s="95"/>
      <c r="AC31" s="95"/>
      <c r="AD31" s="95"/>
      <c r="AE31" s="95"/>
      <c r="AF31" s="95"/>
      <c r="AG31" s="95"/>
      <c r="AH31" s="95"/>
      <c r="AI31" s="95"/>
      <c r="AJ31" s="95"/>
      <c r="AK31" s="95"/>
      <c r="AL31" s="94"/>
      <c r="AM31" s="95"/>
      <c r="AN31" s="95"/>
      <c r="AO31" s="95"/>
      <c r="AU31" s="483"/>
      <c r="AV31" s="166" t="s">
        <v>186</v>
      </c>
      <c r="AW31" s="167"/>
      <c r="AX31" s="168"/>
      <c r="AY31" s="169"/>
      <c r="AZ31" s="167"/>
      <c r="BA31" s="168"/>
      <c r="BB31" s="169"/>
      <c r="BC31" s="167"/>
      <c r="BD31" s="168"/>
      <c r="BE31" s="169"/>
      <c r="BF31" s="167"/>
      <c r="BG31" s="168"/>
      <c r="BH31" s="11"/>
    </row>
    <row r="32" spans="2:60" s="117" customFormat="1" x14ac:dyDescent="0.2">
      <c r="C32" s="125" t="s">
        <v>63</v>
      </c>
      <c r="D32" s="126" t="s">
        <v>40</v>
      </c>
      <c r="F32" s="130" t="s">
        <v>64</v>
      </c>
      <c r="G32" s="126" t="s">
        <v>62</v>
      </c>
      <c r="I32" s="132" t="s">
        <v>128</v>
      </c>
      <c r="J32" s="126" t="s">
        <v>127</v>
      </c>
      <c r="L32" s="135" t="s">
        <v>65</v>
      </c>
      <c r="M32" s="126" t="s">
        <v>61</v>
      </c>
      <c r="O32" s="137" t="s">
        <v>166</v>
      </c>
      <c r="P32" s="126" t="s">
        <v>167</v>
      </c>
      <c r="S32" s="138" t="s">
        <v>187</v>
      </c>
      <c r="T32" s="126" t="s">
        <v>188</v>
      </c>
      <c r="V32" s="11"/>
      <c r="W32" s="11"/>
      <c r="X32" s="146" t="s">
        <v>231</v>
      </c>
      <c r="Y32" s="126" t="s">
        <v>230</v>
      </c>
      <c r="Z32" s="11"/>
      <c r="AA32" s="11"/>
      <c r="AB32" s="11"/>
      <c r="AC32" s="11"/>
      <c r="AD32" s="11"/>
      <c r="AE32" s="11"/>
      <c r="AF32" s="11"/>
      <c r="AG32" s="11"/>
      <c r="AH32" s="11"/>
      <c r="AI32" s="11"/>
      <c r="AJ32" s="11"/>
      <c r="AK32" s="11"/>
      <c r="AL32" s="11"/>
      <c r="AM32" s="11"/>
      <c r="AN32" s="11"/>
      <c r="AO32" s="11"/>
      <c r="AP32" s="11"/>
      <c r="AU32" s="472" t="s">
        <v>50</v>
      </c>
      <c r="AV32" s="241" t="s">
        <v>185</v>
      </c>
      <c r="AW32" s="175"/>
      <c r="AX32" s="171"/>
      <c r="AY32" s="250"/>
      <c r="AZ32" s="175"/>
      <c r="BA32" s="171"/>
      <c r="BB32" s="250"/>
      <c r="BC32" s="175"/>
      <c r="BD32" s="171"/>
      <c r="BE32" s="250"/>
      <c r="BF32" s="175"/>
      <c r="BG32" s="171"/>
      <c r="BH32" s="11"/>
    </row>
    <row r="33" spans="2:60" s="117" customFormat="1" x14ac:dyDescent="0.2">
      <c r="V33" s="11"/>
      <c r="W33" s="11"/>
      <c r="X33" s="11"/>
      <c r="Y33" s="11"/>
      <c r="Z33" s="11"/>
      <c r="AA33" s="11"/>
      <c r="AB33" s="11"/>
      <c r="AC33" s="11"/>
      <c r="AD33" s="11"/>
      <c r="AE33" s="11"/>
      <c r="AF33" s="11"/>
      <c r="AG33" s="11"/>
      <c r="AH33" s="11"/>
      <c r="AI33" s="11"/>
      <c r="AJ33" s="11"/>
      <c r="AK33" s="11"/>
      <c r="AL33" s="11"/>
      <c r="AM33" s="11"/>
      <c r="AN33" s="11"/>
      <c r="AO33" s="11"/>
      <c r="AP33" s="11"/>
      <c r="AQ33" s="284"/>
      <c r="AR33" s="284"/>
      <c r="AU33" s="473"/>
      <c r="AV33" s="164" t="s">
        <v>186</v>
      </c>
      <c r="AW33" s="176"/>
      <c r="AX33" s="172"/>
      <c r="AY33" s="250"/>
      <c r="AZ33" s="176"/>
      <c r="BA33" s="172"/>
      <c r="BB33" s="250"/>
      <c r="BC33" s="176"/>
      <c r="BD33" s="172"/>
      <c r="BE33" s="250"/>
      <c r="BF33" s="176"/>
      <c r="BG33" s="172"/>
      <c r="BH33" s="11"/>
    </row>
    <row r="34" spans="2:60" s="117" customFormat="1" x14ac:dyDescent="0.2">
      <c r="B34" s="19" t="s">
        <v>67</v>
      </c>
      <c r="C34" s="19"/>
      <c r="D34" s="19"/>
      <c r="E34" s="19"/>
      <c r="F34" s="19"/>
      <c r="G34" s="19"/>
      <c r="H34" s="19"/>
      <c r="I34" s="19"/>
      <c r="J34" s="19"/>
      <c r="K34" s="19"/>
      <c r="L34" s="19"/>
      <c r="M34" s="19"/>
      <c r="N34" s="19"/>
      <c r="O34" s="19"/>
      <c r="P34" s="19"/>
      <c r="Q34" s="19"/>
      <c r="R34" s="19"/>
      <c r="S34" s="19"/>
      <c r="T34" s="95" t="s">
        <v>98</v>
      </c>
      <c r="U34" s="94"/>
      <c r="V34" s="95"/>
      <c r="W34" s="4" t="s">
        <v>99</v>
      </c>
      <c r="X34" s="19"/>
      <c r="Y34" s="19"/>
      <c r="Z34" s="19"/>
      <c r="AA34" s="19"/>
      <c r="AB34" s="19"/>
      <c r="AC34" s="19"/>
      <c r="AD34" s="19"/>
      <c r="AE34" s="19"/>
      <c r="AF34" s="19"/>
      <c r="AG34" s="19"/>
      <c r="AH34" s="19"/>
      <c r="AI34" s="19"/>
      <c r="AJ34" s="19"/>
      <c r="AK34" s="19"/>
      <c r="AL34" s="19"/>
      <c r="AM34" s="95"/>
      <c r="AN34" s="95"/>
      <c r="AO34" s="95"/>
      <c r="AP34" s="19"/>
      <c r="AQ34" s="4"/>
      <c r="AR34" s="4"/>
      <c r="AU34" s="473"/>
      <c r="AV34" s="164" t="s">
        <v>184</v>
      </c>
      <c r="AW34" s="176"/>
      <c r="AX34" s="172"/>
      <c r="AY34" s="250"/>
      <c r="AZ34" s="176"/>
      <c r="BA34" s="172"/>
      <c r="BB34" s="250"/>
      <c r="BC34" s="176"/>
      <c r="BD34" s="172"/>
      <c r="BE34" s="250"/>
      <c r="BF34" s="176"/>
      <c r="BG34" s="172"/>
      <c r="BH34" s="11"/>
    </row>
    <row r="35" spans="2:60" s="117" customFormat="1" ht="16" thickBot="1" x14ac:dyDescent="0.25">
      <c r="B35" s="95" t="s">
        <v>21</v>
      </c>
      <c r="C35" s="95" t="s">
        <v>68</v>
      </c>
      <c r="D35" s="95" t="s">
        <v>69</v>
      </c>
      <c r="E35" s="95" t="s">
        <v>70</v>
      </c>
      <c r="F35" s="95" t="s">
        <v>71</v>
      </c>
      <c r="G35" s="95" t="s">
        <v>72</v>
      </c>
      <c r="H35" s="95" t="s">
        <v>73</v>
      </c>
      <c r="I35" s="95" t="s">
        <v>74</v>
      </c>
      <c r="J35" s="95" t="s">
        <v>75</v>
      </c>
      <c r="K35" s="95" t="s">
        <v>76</v>
      </c>
      <c r="L35" s="95" t="s">
        <v>77</v>
      </c>
      <c r="M35" s="95" t="s">
        <v>78</v>
      </c>
      <c r="N35" s="95" t="s">
        <v>79</v>
      </c>
      <c r="O35" s="95" t="s">
        <v>80</v>
      </c>
      <c r="P35" s="95" t="s">
        <v>81</v>
      </c>
      <c r="Q35" s="95" t="s">
        <v>82</v>
      </c>
      <c r="R35" s="94" t="s">
        <v>83</v>
      </c>
      <c r="S35" s="95"/>
      <c r="T35" s="94" t="s">
        <v>97</v>
      </c>
      <c r="U35" s="94" t="s">
        <v>86</v>
      </c>
      <c r="V35" s="95"/>
      <c r="W35" s="4" t="s">
        <v>97</v>
      </c>
      <c r="X35" s="2"/>
      <c r="Y35" s="2"/>
      <c r="Z35" s="4" t="s">
        <v>89</v>
      </c>
      <c r="AA35" s="4" t="s">
        <v>90</v>
      </c>
      <c r="AB35" s="4" t="s">
        <v>91</v>
      </c>
      <c r="AC35" s="4" t="s">
        <v>92</v>
      </c>
      <c r="AD35" s="4" t="s">
        <v>93</v>
      </c>
      <c r="AE35" s="4" t="s">
        <v>94</v>
      </c>
      <c r="AF35" s="4" t="s">
        <v>95</v>
      </c>
      <c r="AG35" s="4" t="s">
        <v>96</v>
      </c>
      <c r="AH35" s="95"/>
      <c r="AI35" s="95"/>
      <c r="AJ35" s="95"/>
      <c r="AK35" s="95"/>
      <c r="AL35" s="95"/>
      <c r="AM35" s="95"/>
      <c r="AN35" s="95"/>
      <c r="AO35" s="95"/>
      <c r="AP35" s="4"/>
      <c r="AQ35" s="4"/>
      <c r="AR35" s="4"/>
      <c r="AU35" s="474"/>
      <c r="AV35" s="166" t="s">
        <v>189</v>
      </c>
      <c r="AW35" s="167"/>
      <c r="AX35" s="168"/>
      <c r="AY35" s="250"/>
      <c r="AZ35" s="167"/>
      <c r="BA35" s="168"/>
      <c r="BB35" s="250"/>
      <c r="BC35" s="167"/>
      <c r="BD35" s="168"/>
      <c r="BE35" s="250"/>
      <c r="BF35" s="167"/>
      <c r="BG35" s="168"/>
      <c r="BH35" s="11"/>
    </row>
    <row r="36" spans="2:60" s="117" customFormat="1" x14ac:dyDescent="0.2">
      <c r="B36" s="95" t="s">
        <v>33</v>
      </c>
      <c r="C36" s="43"/>
      <c r="D36" s="43"/>
      <c r="E36" s="43"/>
      <c r="F36" s="43"/>
      <c r="G36" s="43"/>
      <c r="H36" s="43"/>
      <c r="I36" s="43"/>
      <c r="J36" s="43"/>
      <c r="K36" s="43"/>
      <c r="L36" s="43"/>
      <c r="M36" s="43"/>
      <c r="N36" s="43"/>
      <c r="O36" s="43"/>
      <c r="P36" s="43"/>
      <c r="Q36" s="43"/>
      <c r="R36" s="43"/>
      <c r="S36" s="95"/>
      <c r="T36" s="94" t="str">
        <f t="shared" ref="T36:T62" si="0">IF(Z36=".",".",AVERAGE(Z36:AT36))</f>
        <v>.</v>
      </c>
      <c r="U36" s="94">
        <f>combination!F7</f>
        <v>0</v>
      </c>
      <c r="V36" s="95"/>
      <c r="W36" s="4" t="str">
        <f>IF(U36=1,T36,".")</f>
        <v>.</v>
      </c>
      <c r="X36" s="2"/>
      <c r="Y36" s="2"/>
      <c r="Z36" s="4" t="str">
        <f t="shared" ref="Z36:Z67" si="1">IF(C36&gt;0,C36*1000/D36,".")</f>
        <v>.</v>
      </c>
      <c r="AA36" s="4" t="str">
        <f t="shared" ref="AA36:AA67" si="2">IF(E36&gt;0,E36*1000/F36,".")</f>
        <v>.</v>
      </c>
      <c r="AB36" s="4" t="str">
        <f t="shared" ref="AB36:AB67" si="3">IF(G36&gt;0,G36*1000/H36,".")</f>
        <v>.</v>
      </c>
      <c r="AC36" s="4" t="str">
        <f t="shared" ref="AC36:AC67" si="4">IF(I36&gt;0,I36*1000/J36,".")</f>
        <v>.</v>
      </c>
      <c r="AD36" s="4" t="str">
        <f t="shared" ref="AD36:AD67" si="5">IF(K36&gt;0,K36*1000/L36,".")</f>
        <v>.</v>
      </c>
      <c r="AE36" s="4" t="str">
        <f t="shared" ref="AE36:AE67" si="6">IF(M36&gt;0,M36*1000/N36,".")</f>
        <v>.</v>
      </c>
      <c r="AF36" s="4" t="str">
        <f t="shared" ref="AF36:AF67" si="7">IF(O36&gt;0,O36*1000/P36,".")</f>
        <v>.</v>
      </c>
      <c r="AG36" s="4" t="str">
        <f t="shared" ref="AG36:AG67" si="8">IF(Q36&gt;0,Q36*1000/R36,".")</f>
        <v>.</v>
      </c>
      <c r="AH36" s="95"/>
      <c r="AI36" s="95"/>
      <c r="AJ36" s="95"/>
      <c r="AK36" s="95"/>
      <c r="AL36" s="95"/>
      <c r="AM36" s="95"/>
      <c r="AN36" s="95"/>
      <c r="AO36" s="95"/>
      <c r="AP36" s="4"/>
      <c r="AQ36" s="4"/>
      <c r="AR36" s="4"/>
      <c r="AU36" s="475" t="s">
        <v>51</v>
      </c>
      <c r="AV36" s="241" t="s">
        <v>185</v>
      </c>
      <c r="AW36" s="175"/>
      <c r="AX36" s="171"/>
      <c r="AY36" s="169"/>
      <c r="AZ36" s="175"/>
      <c r="BA36" s="171"/>
      <c r="BB36" s="169"/>
      <c r="BC36" s="175"/>
      <c r="BD36" s="171"/>
      <c r="BE36" s="169"/>
      <c r="BF36" s="175"/>
      <c r="BG36" s="171"/>
      <c r="BH36" s="11"/>
    </row>
    <row r="37" spans="2:60" s="117" customFormat="1" x14ac:dyDescent="0.2">
      <c r="B37" s="95" t="s">
        <v>34</v>
      </c>
      <c r="C37" s="95">
        <v>0.89</v>
      </c>
      <c r="D37" s="95">
        <v>31</v>
      </c>
      <c r="E37" s="95">
        <v>1.18</v>
      </c>
      <c r="F37" s="95">
        <v>43</v>
      </c>
      <c r="G37" s="95">
        <v>0.53</v>
      </c>
      <c r="H37" s="95">
        <v>20</v>
      </c>
      <c r="I37" s="95">
        <v>0.95</v>
      </c>
      <c r="J37" s="95">
        <v>39</v>
      </c>
      <c r="K37" s="95">
        <v>0.57999999999999996</v>
      </c>
      <c r="L37" s="95">
        <v>24</v>
      </c>
      <c r="M37" s="95">
        <v>0.68</v>
      </c>
      <c r="N37" s="95">
        <v>27</v>
      </c>
      <c r="O37" s="95">
        <v>0.86</v>
      </c>
      <c r="P37" s="95">
        <v>34</v>
      </c>
      <c r="Q37" s="95">
        <v>0.6</v>
      </c>
      <c r="R37" s="95">
        <v>22</v>
      </c>
      <c r="S37" s="95"/>
      <c r="T37" s="94">
        <f t="shared" si="0"/>
        <v>26.116151126885427</v>
      </c>
      <c r="U37" s="94">
        <f>combination!G7</f>
        <v>1</v>
      </c>
      <c r="V37" s="95"/>
      <c r="W37" s="4">
        <f>IF(U37=1,T37,".")</f>
        <v>26.116151126885427</v>
      </c>
      <c r="X37" s="2"/>
      <c r="Y37" s="2"/>
      <c r="Z37" s="4">
        <f t="shared" si="1"/>
        <v>28.70967741935484</v>
      </c>
      <c r="AA37" s="4">
        <f t="shared" si="2"/>
        <v>27.441860465116278</v>
      </c>
      <c r="AB37" s="4">
        <f t="shared" si="3"/>
        <v>26.5</v>
      </c>
      <c r="AC37" s="4">
        <f t="shared" si="4"/>
        <v>24.358974358974358</v>
      </c>
      <c r="AD37" s="4">
        <f t="shared" si="5"/>
        <v>24.166666666666668</v>
      </c>
      <c r="AE37" s="4">
        <f t="shared" si="6"/>
        <v>25.185185185185187</v>
      </c>
      <c r="AF37" s="4">
        <f t="shared" si="7"/>
        <v>25.294117647058822</v>
      </c>
      <c r="AG37" s="4">
        <f t="shared" si="8"/>
        <v>27.272727272727273</v>
      </c>
      <c r="AH37" s="95"/>
      <c r="AI37" s="95"/>
      <c r="AJ37" s="95"/>
      <c r="AK37" s="95"/>
      <c r="AL37" s="95"/>
      <c r="AM37" s="95"/>
      <c r="AN37" s="95"/>
      <c r="AO37" s="95"/>
      <c r="AP37" s="4"/>
      <c r="AQ37" s="4"/>
      <c r="AR37" s="4"/>
      <c r="AU37" s="476"/>
      <c r="AV37" s="164" t="s">
        <v>186</v>
      </c>
      <c r="AW37" s="176"/>
      <c r="AX37" s="172"/>
      <c r="AY37" s="169"/>
      <c r="AZ37" s="176"/>
      <c r="BA37" s="172"/>
      <c r="BB37" s="169"/>
      <c r="BC37" s="176"/>
      <c r="BD37" s="172"/>
      <c r="BE37" s="169"/>
      <c r="BF37" s="176"/>
      <c r="BG37" s="172"/>
      <c r="BH37" s="11"/>
    </row>
    <row r="38" spans="2:60" s="117" customFormat="1" x14ac:dyDescent="0.2">
      <c r="B38" s="95" t="s">
        <v>35</v>
      </c>
      <c r="C38" s="43"/>
      <c r="D38" s="43"/>
      <c r="E38" s="43"/>
      <c r="F38" s="43"/>
      <c r="G38" s="43"/>
      <c r="H38" s="43"/>
      <c r="I38" s="43"/>
      <c r="J38" s="43"/>
      <c r="K38" s="43"/>
      <c r="L38" s="43"/>
      <c r="M38" s="43"/>
      <c r="N38" s="43"/>
      <c r="O38" s="43"/>
      <c r="P38" s="43"/>
      <c r="Q38" s="43"/>
      <c r="R38" s="43"/>
      <c r="S38" s="95"/>
      <c r="T38" s="94" t="str">
        <f t="shared" si="0"/>
        <v>.</v>
      </c>
      <c r="U38" s="94">
        <f>combination!H7</f>
        <v>0</v>
      </c>
      <c r="V38" s="95"/>
      <c r="W38" s="4" t="str">
        <f>IF(U38=1,T38,".")</f>
        <v>.</v>
      </c>
      <c r="X38" s="2"/>
      <c r="Y38" s="2"/>
      <c r="Z38" s="4" t="str">
        <f t="shared" si="1"/>
        <v>.</v>
      </c>
      <c r="AA38" s="4" t="str">
        <f t="shared" si="2"/>
        <v>.</v>
      </c>
      <c r="AB38" s="4" t="str">
        <f t="shared" si="3"/>
        <v>.</v>
      </c>
      <c r="AC38" s="4" t="str">
        <f t="shared" si="4"/>
        <v>.</v>
      </c>
      <c r="AD38" s="4" t="str">
        <f t="shared" si="5"/>
        <v>.</v>
      </c>
      <c r="AE38" s="4" t="str">
        <f t="shared" si="6"/>
        <v>.</v>
      </c>
      <c r="AF38" s="4" t="str">
        <f t="shared" si="7"/>
        <v>.</v>
      </c>
      <c r="AG38" s="4" t="str">
        <f t="shared" si="8"/>
        <v>.</v>
      </c>
      <c r="AH38" s="95"/>
      <c r="AI38" s="95"/>
      <c r="AJ38" s="95"/>
      <c r="AK38" s="95"/>
      <c r="AL38" s="95"/>
      <c r="AM38" s="95"/>
      <c r="AN38" s="95"/>
      <c r="AO38" s="95"/>
      <c r="AP38" s="4"/>
      <c r="AQ38" s="4"/>
      <c r="AR38" s="4"/>
      <c r="AU38" s="476"/>
      <c r="AV38" s="164" t="s">
        <v>184</v>
      </c>
      <c r="AW38" s="176"/>
      <c r="AX38" s="172"/>
      <c r="AY38" s="169"/>
      <c r="AZ38" s="176"/>
      <c r="BA38" s="172"/>
      <c r="BB38" s="169"/>
      <c r="BC38" s="176"/>
      <c r="BD38" s="172"/>
      <c r="BE38" s="169"/>
      <c r="BF38" s="176"/>
      <c r="BG38" s="172"/>
      <c r="BH38" s="11"/>
    </row>
    <row r="39" spans="2:60" s="117" customFormat="1" ht="16" thickBot="1" x14ac:dyDescent="0.25">
      <c r="B39" s="95" t="s">
        <v>36</v>
      </c>
      <c r="C39" s="43"/>
      <c r="D39" s="43"/>
      <c r="E39" s="43"/>
      <c r="F39" s="43"/>
      <c r="G39" s="43"/>
      <c r="H39" s="43"/>
      <c r="I39" s="43"/>
      <c r="J39" s="43"/>
      <c r="K39" s="43"/>
      <c r="L39" s="43"/>
      <c r="M39" s="43"/>
      <c r="N39" s="43"/>
      <c r="O39" s="43"/>
      <c r="P39" s="43"/>
      <c r="Q39" s="43"/>
      <c r="R39" s="43"/>
      <c r="S39" s="95"/>
      <c r="T39" s="94" t="str">
        <f t="shared" si="0"/>
        <v>.</v>
      </c>
      <c r="U39" s="94">
        <f>combination!I7</f>
        <v>0</v>
      </c>
      <c r="V39" s="95"/>
      <c r="W39" s="4" t="str">
        <f>IF(U39=1,T39,".")</f>
        <v>.</v>
      </c>
      <c r="X39" s="2"/>
      <c r="Y39" s="2"/>
      <c r="Z39" s="4" t="str">
        <f t="shared" si="1"/>
        <v>.</v>
      </c>
      <c r="AA39" s="4" t="str">
        <f t="shared" si="2"/>
        <v>.</v>
      </c>
      <c r="AB39" s="4" t="str">
        <f t="shared" si="3"/>
        <v>.</v>
      </c>
      <c r="AC39" s="4" t="str">
        <f t="shared" si="4"/>
        <v>.</v>
      </c>
      <c r="AD39" s="4" t="str">
        <f t="shared" si="5"/>
        <v>.</v>
      </c>
      <c r="AE39" s="4" t="str">
        <f t="shared" si="6"/>
        <v>.</v>
      </c>
      <c r="AF39" s="4" t="str">
        <f t="shared" si="7"/>
        <v>.</v>
      </c>
      <c r="AG39" s="4" t="str">
        <f t="shared" si="8"/>
        <v>.</v>
      </c>
      <c r="AH39" s="95"/>
      <c r="AI39" s="95"/>
      <c r="AJ39" s="95"/>
      <c r="AK39" s="95"/>
      <c r="AL39" s="95"/>
      <c r="AM39" s="95"/>
      <c r="AN39" s="95"/>
      <c r="AO39" s="95"/>
      <c r="AP39" s="4"/>
      <c r="AQ39" s="4"/>
      <c r="AR39" s="4"/>
      <c r="AU39" s="477"/>
      <c r="AV39" s="166" t="s">
        <v>189</v>
      </c>
      <c r="AW39" s="167"/>
      <c r="AX39" s="168"/>
      <c r="AY39" s="169"/>
      <c r="AZ39" s="167"/>
      <c r="BA39" s="168"/>
      <c r="BB39" s="169"/>
      <c r="BC39" s="167"/>
      <c r="BD39" s="168"/>
      <c r="BE39" s="169"/>
      <c r="BF39" s="167"/>
      <c r="BG39" s="168"/>
      <c r="BH39" s="11"/>
    </row>
    <row r="40" spans="2:60" s="117" customFormat="1" x14ac:dyDescent="0.2">
      <c r="B40" s="95" t="s">
        <v>37</v>
      </c>
      <c r="C40" s="43"/>
      <c r="D40" s="43"/>
      <c r="E40" s="43"/>
      <c r="F40" s="43"/>
      <c r="G40" s="43"/>
      <c r="H40" s="43"/>
      <c r="I40" s="43"/>
      <c r="J40" s="43"/>
      <c r="K40" s="43"/>
      <c r="L40" s="43"/>
      <c r="M40" s="43"/>
      <c r="N40" s="43"/>
      <c r="O40" s="43"/>
      <c r="P40" s="43"/>
      <c r="Q40" s="43"/>
      <c r="R40" s="43"/>
      <c r="S40" s="95"/>
      <c r="T40" s="94" t="str">
        <f t="shared" si="0"/>
        <v>.</v>
      </c>
      <c r="U40" s="4">
        <f>combination!K7</f>
        <v>0</v>
      </c>
      <c r="V40" s="95"/>
      <c r="W40" s="4" t="str">
        <f t="shared" ref="W40:W67" si="9">IF(U40=1,T40,".")</f>
        <v>.</v>
      </c>
      <c r="X40" s="2"/>
      <c r="Y40" s="2"/>
      <c r="Z40" s="4" t="str">
        <f t="shared" si="1"/>
        <v>.</v>
      </c>
      <c r="AA40" s="4" t="str">
        <f t="shared" si="2"/>
        <v>.</v>
      </c>
      <c r="AB40" s="4" t="str">
        <f t="shared" si="3"/>
        <v>.</v>
      </c>
      <c r="AC40" s="4" t="str">
        <f t="shared" si="4"/>
        <v>.</v>
      </c>
      <c r="AD40" s="4" t="str">
        <f t="shared" si="5"/>
        <v>.</v>
      </c>
      <c r="AE40" s="4" t="str">
        <f t="shared" si="6"/>
        <v>.</v>
      </c>
      <c r="AF40" s="4" t="str">
        <f t="shared" si="7"/>
        <v>.</v>
      </c>
      <c r="AG40" s="4" t="str">
        <f t="shared" si="8"/>
        <v>.</v>
      </c>
      <c r="AH40" s="95"/>
      <c r="AI40" s="95"/>
      <c r="AJ40" s="95"/>
      <c r="AK40" s="95"/>
      <c r="AL40" s="95"/>
      <c r="AM40" s="95"/>
      <c r="AN40" s="95"/>
      <c r="AO40" s="95"/>
      <c r="AP40" s="4"/>
      <c r="AQ40" s="4"/>
      <c r="AR40" s="4"/>
      <c r="AU40" s="472" t="s">
        <v>53</v>
      </c>
      <c r="AV40" s="241" t="s">
        <v>185</v>
      </c>
      <c r="AW40" s="175"/>
      <c r="AX40" s="171"/>
      <c r="AY40" s="250"/>
      <c r="AZ40" s="175"/>
      <c r="BA40" s="171"/>
      <c r="BB40" s="250"/>
      <c r="BC40" s="175"/>
      <c r="BD40" s="171"/>
      <c r="BE40" s="250"/>
      <c r="BF40" s="175"/>
      <c r="BG40" s="171"/>
      <c r="BH40" s="11"/>
    </row>
    <row r="41" spans="2:60" s="117" customFormat="1" x14ac:dyDescent="0.2">
      <c r="B41" s="2" t="s">
        <v>38</v>
      </c>
      <c r="C41" s="95">
        <v>0.68</v>
      </c>
      <c r="D41" s="95">
        <v>31</v>
      </c>
      <c r="E41" s="95">
        <v>0.79</v>
      </c>
      <c r="F41" s="95">
        <v>28</v>
      </c>
      <c r="G41" s="95">
        <v>0.36</v>
      </c>
      <c r="H41" s="95">
        <v>14</v>
      </c>
      <c r="I41" s="95">
        <v>1.77</v>
      </c>
      <c r="J41" s="95">
        <v>78</v>
      </c>
      <c r="K41" s="95">
        <v>0.74</v>
      </c>
      <c r="L41" s="95">
        <v>31</v>
      </c>
      <c r="M41" s="95">
        <v>0.94</v>
      </c>
      <c r="N41" s="95">
        <v>32</v>
      </c>
      <c r="O41" s="95">
        <v>1.1399999999999999</v>
      </c>
      <c r="P41" s="95">
        <v>40</v>
      </c>
      <c r="Q41" s="95">
        <v>0.62</v>
      </c>
      <c r="R41" s="95">
        <v>24</v>
      </c>
      <c r="S41" s="95"/>
      <c r="T41" s="94">
        <f t="shared" si="0"/>
        <v>25.766958008389462</v>
      </c>
      <c r="U41" s="4">
        <f>combination!M7</f>
        <v>1</v>
      </c>
      <c r="V41" s="95"/>
      <c r="W41" s="4">
        <f t="shared" si="9"/>
        <v>25.766958008389462</v>
      </c>
      <c r="X41" s="2"/>
      <c r="Y41" s="2"/>
      <c r="Z41" s="4">
        <f t="shared" si="1"/>
        <v>21.93548387096774</v>
      </c>
      <c r="AA41" s="4">
        <f t="shared" si="2"/>
        <v>28.214285714285715</v>
      </c>
      <c r="AB41" s="4">
        <f t="shared" si="3"/>
        <v>25.714285714285715</v>
      </c>
      <c r="AC41" s="4">
        <f t="shared" si="4"/>
        <v>22.692307692307693</v>
      </c>
      <c r="AD41" s="4">
        <f t="shared" si="5"/>
        <v>23.870967741935484</v>
      </c>
      <c r="AE41" s="4">
        <f t="shared" si="6"/>
        <v>29.375</v>
      </c>
      <c r="AF41" s="4">
        <f t="shared" si="7"/>
        <v>28.5</v>
      </c>
      <c r="AG41" s="4">
        <f t="shared" si="8"/>
        <v>25.833333333333332</v>
      </c>
      <c r="AH41" s="95"/>
      <c r="AI41" s="95"/>
      <c r="AJ41" s="95"/>
      <c r="AK41" s="95"/>
      <c r="AL41" s="95"/>
      <c r="AM41" s="95"/>
      <c r="AN41" s="95"/>
      <c r="AO41" s="95"/>
      <c r="AP41" s="4"/>
      <c r="AQ41" s="4"/>
      <c r="AR41" s="4"/>
      <c r="AS41" s="94"/>
      <c r="AU41" s="473"/>
      <c r="AV41" s="164" t="s">
        <v>186</v>
      </c>
      <c r="AW41" s="176"/>
      <c r="AX41" s="172"/>
      <c r="AY41" s="250"/>
      <c r="AZ41" s="176"/>
      <c r="BA41" s="172"/>
      <c r="BB41" s="250"/>
      <c r="BC41" s="176"/>
      <c r="BD41" s="172"/>
      <c r="BE41" s="250"/>
      <c r="BF41" s="176"/>
      <c r="BG41" s="172"/>
      <c r="BH41" s="11"/>
    </row>
    <row r="42" spans="2:60" s="117" customFormat="1" ht="14.75" customHeight="1" x14ac:dyDescent="0.2">
      <c r="B42" s="2" t="s">
        <v>39</v>
      </c>
      <c r="C42" s="95">
        <v>0.57999999999999996</v>
      </c>
      <c r="D42" s="95">
        <v>26</v>
      </c>
      <c r="E42" s="95">
        <v>0.52</v>
      </c>
      <c r="F42" s="95">
        <v>26</v>
      </c>
      <c r="G42" s="95">
        <v>0.49</v>
      </c>
      <c r="H42" s="95">
        <v>24</v>
      </c>
      <c r="I42" s="95">
        <v>0.74</v>
      </c>
      <c r="J42" s="95">
        <v>42</v>
      </c>
      <c r="K42" s="95">
        <v>0.74</v>
      </c>
      <c r="L42" s="95">
        <v>37</v>
      </c>
      <c r="M42" s="95">
        <v>0.51</v>
      </c>
      <c r="N42" s="95">
        <v>23</v>
      </c>
      <c r="O42" s="43"/>
      <c r="P42" s="43"/>
      <c r="Q42" s="43"/>
      <c r="R42" s="43"/>
      <c r="S42" s="95"/>
      <c r="T42" s="94">
        <f t="shared" si="0"/>
        <v>20.419553272814145</v>
      </c>
      <c r="U42" s="4">
        <f>combination!Q7</f>
        <v>1</v>
      </c>
      <c r="V42" s="95"/>
      <c r="W42" s="4">
        <f t="shared" si="9"/>
        <v>20.419553272814145</v>
      </c>
      <c r="X42" s="2"/>
      <c r="Y42" s="2"/>
      <c r="Z42" s="4">
        <f t="shared" si="1"/>
        <v>22.307692307692307</v>
      </c>
      <c r="AA42" s="4">
        <f t="shared" si="2"/>
        <v>20</v>
      </c>
      <c r="AB42" s="4">
        <f t="shared" si="3"/>
        <v>20.416666666666668</v>
      </c>
      <c r="AC42" s="4">
        <f t="shared" si="4"/>
        <v>17.61904761904762</v>
      </c>
      <c r="AD42" s="4">
        <f t="shared" si="5"/>
        <v>20</v>
      </c>
      <c r="AE42" s="4">
        <f t="shared" si="6"/>
        <v>22.173913043478262</v>
      </c>
      <c r="AF42" s="4" t="str">
        <f t="shared" si="7"/>
        <v>.</v>
      </c>
      <c r="AG42" s="4" t="str">
        <f t="shared" si="8"/>
        <v>.</v>
      </c>
      <c r="AH42" s="95"/>
      <c r="AI42" s="95"/>
      <c r="AJ42" s="95"/>
      <c r="AK42" s="95"/>
      <c r="AL42" s="95"/>
      <c r="AM42" s="95"/>
      <c r="AN42" s="95"/>
      <c r="AO42" s="95"/>
      <c r="AP42" s="4"/>
      <c r="AQ42" s="4"/>
      <c r="AR42" s="4"/>
      <c r="AS42" s="94"/>
      <c r="AU42" s="473"/>
      <c r="AV42" s="164" t="s">
        <v>184</v>
      </c>
      <c r="AW42" s="176"/>
      <c r="AX42" s="172"/>
      <c r="AY42" s="250"/>
      <c r="AZ42" s="176"/>
      <c r="BA42" s="172"/>
      <c r="BB42" s="250"/>
      <c r="BC42" s="176"/>
      <c r="BD42" s="172"/>
      <c r="BE42" s="250"/>
      <c r="BF42" s="176"/>
      <c r="BG42" s="172"/>
      <c r="BH42" s="11"/>
    </row>
    <row r="43" spans="2:60" s="117" customFormat="1" ht="16" thickBot="1" x14ac:dyDescent="0.25">
      <c r="B43" s="2" t="s">
        <v>52</v>
      </c>
      <c r="C43" s="95">
        <v>1.17</v>
      </c>
      <c r="D43" s="95">
        <v>46</v>
      </c>
      <c r="E43" s="95">
        <v>0.93</v>
      </c>
      <c r="F43" s="95">
        <v>33</v>
      </c>
      <c r="G43" s="95">
        <v>0.84</v>
      </c>
      <c r="H43" s="95">
        <v>35</v>
      </c>
      <c r="I43" s="95">
        <v>1.2</v>
      </c>
      <c r="J43" s="95">
        <v>48</v>
      </c>
      <c r="K43" s="95">
        <v>0.51</v>
      </c>
      <c r="L43" s="95">
        <v>22</v>
      </c>
      <c r="M43" s="95">
        <v>0.72</v>
      </c>
      <c r="N43" s="95">
        <v>31</v>
      </c>
      <c r="O43" s="95">
        <v>1.1100000000000001</v>
      </c>
      <c r="P43" s="95">
        <v>43</v>
      </c>
      <c r="Q43" s="95">
        <v>0.76</v>
      </c>
      <c r="R43" s="95">
        <v>32</v>
      </c>
      <c r="S43" s="95"/>
      <c r="T43" s="94">
        <f t="shared" si="0"/>
        <v>24.823522364039626</v>
      </c>
      <c r="U43" s="4">
        <f>combination!U7</f>
        <v>1</v>
      </c>
      <c r="V43" s="95"/>
      <c r="W43" s="4">
        <f t="shared" si="9"/>
        <v>24.823522364039626</v>
      </c>
      <c r="X43" s="2"/>
      <c r="Y43" s="2"/>
      <c r="Z43" s="4">
        <f t="shared" si="1"/>
        <v>25.434782608695652</v>
      </c>
      <c r="AA43" s="4">
        <f t="shared" si="2"/>
        <v>28.181818181818183</v>
      </c>
      <c r="AB43" s="4">
        <f t="shared" si="3"/>
        <v>24</v>
      </c>
      <c r="AC43" s="4">
        <f t="shared" si="4"/>
        <v>25</v>
      </c>
      <c r="AD43" s="4">
        <f t="shared" si="5"/>
        <v>23.181818181818183</v>
      </c>
      <c r="AE43" s="4">
        <f t="shared" si="6"/>
        <v>23.225806451612904</v>
      </c>
      <c r="AF43" s="4">
        <f t="shared" si="7"/>
        <v>25.813953488372093</v>
      </c>
      <c r="AG43" s="4">
        <f t="shared" si="8"/>
        <v>23.75</v>
      </c>
      <c r="AH43" s="95"/>
      <c r="AI43" s="95"/>
      <c r="AJ43" s="95"/>
      <c r="AK43" s="95"/>
      <c r="AL43" s="95"/>
      <c r="AM43" s="95"/>
      <c r="AN43" s="95"/>
      <c r="AO43" s="95"/>
      <c r="AP43" s="4"/>
      <c r="AQ43" s="4"/>
      <c r="AR43" s="4"/>
      <c r="AS43" s="94"/>
      <c r="AU43" s="474"/>
      <c r="AV43" s="166" t="s">
        <v>189</v>
      </c>
      <c r="AW43" s="167"/>
      <c r="AX43" s="168"/>
      <c r="AY43" s="250"/>
      <c r="AZ43" s="167"/>
      <c r="BA43" s="168"/>
      <c r="BB43" s="250"/>
      <c r="BC43" s="167"/>
      <c r="BD43" s="168"/>
      <c r="BE43" s="250"/>
      <c r="BF43" s="167"/>
      <c r="BG43" s="168"/>
      <c r="BH43" s="11"/>
    </row>
    <row r="44" spans="2:60" s="117" customFormat="1" ht="16" thickBot="1" x14ac:dyDescent="0.25">
      <c r="B44" s="2" t="s">
        <v>25</v>
      </c>
      <c r="C44" s="95">
        <v>0.5</v>
      </c>
      <c r="D44" s="95">
        <v>23</v>
      </c>
      <c r="E44" s="95">
        <v>0.62</v>
      </c>
      <c r="F44" s="95">
        <v>26</v>
      </c>
      <c r="G44" s="95">
        <v>0.7</v>
      </c>
      <c r="H44" s="95">
        <v>27</v>
      </c>
      <c r="I44" s="95">
        <v>1.24</v>
      </c>
      <c r="J44" s="95">
        <v>52</v>
      </c>
      <c r="K44" s="95">
        <v>0.63</v>
      </c>
      <c r="L44" s="95">
        <v>25</v>
      </c>
      <c r="M44" s="95">
        <v>0.71</v>
      </c>
      <c r="N44" s="95">
        <v>31</v>
      </c>
      <c r="O44" s="95">
        <v>0.7</v>
      </c>
      <c r="P44" s="95">
        <v>33</v>
      </c>
      <c r="Q44" s="95">
        <v>0.62</v>
      </c>
      <c r="R44" s="95">
        <v>22</v>
      </c>
      <c r="S44" s="95"/>
      <c r="T44" s="94">
        <f t="shared" si="0"/>
        <v>24.106816156675904</v>
      </c>
      <c r="U44" s="4">
        <f>combination!Z7</f>
        <v>1</v>
      </c>
      <c r="V44" s="95"/>
      <c r="W44" s="4">
        <f t="shared" si="9"/>
        <v>24.106816156675904</v>
      </c>
      <c r="X44" s="2"/>
      <c r="Y44" s="2"/>
      <c r="Z44" s="4">
        <f t="shared" si="1"/>
        <v>21.739130434782609</v>
      </c>
      <c r="AA44" s="4">
        <f t="shared" si="2"/>
        <v>23.846153846153847</v>
      </c>
      <c r="AB44" s="4">
        <f t="shared" si="3"/>
        <v>25.925925925925927</v>
      </c>
      <c r="AC44" s="4">
        <f t="shared" si="4"/>
        <v>23.846153846153847</v>
      </c>
      <c r="AD44" s="4">
        <f t="shared" si="5"/>
        <v>25.2</v>
      </c>
      <c r="AE44" s="4">
        <f t="shared" si="6"/>
        <v>22.903225806451612</v>
      </c>
      <c r="AF44" s="4">
        <f t="shared" si="7"/>
        <v>21.212121212121211</v>
      </c>
      <c r="AG44" s="4">
        <f t="shared" si="8"/>
        <v>28.181818181818183</v>
      </c>
      <c r="AH44" s="95"/>
      <c r="AI44" s="95"/>
      <c r="AJ44" s="95"/>
      <c r="AK44" s="95"/>
      <c r="AL44" s="95"/>
      <c r="AM44" s="95"/>
      <c r="AN44" s="95"/>
      <c r="AO44" s="95"/>
      <c r="AP44" s="4"/>
      <c r="AQ44" s="4"/>
      <c r="AR44" s="4"/>
      <c r="AS44" s="94"/>
    </row>
    <row r="45" spans="2:60" s="117" customFormat="1" ht="16" thickBot="1" x14ac:dyDescent="0.25">
      <c r="B45" s="2" t="s">
        <v>3</v>
      </c>
      <c r="C45" s="43"/>
      <c r="D45" s="43"/>
      <c r="E45" s="43"/>
      <c r="F45" s="43"/>
      <c r="G45" s="43"/>
      <c r="H45" s="43"/>
      <c r="I45" s="43"/>
      <c r="J45" s="43"/>
      <c r="K45" s="43"/>
      <c r="L45" s="43"/>
      <c r="M45" s="43"/>
      <c r="N45" s="43"/>
      <c r="O45" s="43"/>
      <c r="P45" s="43"/>
      <c r="Q45" s="43"/>
      <c r="R45" s="43"/>
      <c r="S45" s="95"/>
      <c r="T45" s="94" t="str">
        <f t="shared" si="0"/>
        <v>.</v>
      </c>
      <c r="U45" s="4">
        <f>combination!AA7</f>
        <v>0</v>
      </c>
      <c r="V45" s="95"/>
      <c r="W45" s="4" t="str">
        <f t="shared" si="9"/>
        <v>.</v>
      </c>
      <c r="X45" s="2"/>
      <c r="Y45" s="2"/>
      <c r="Z45" s="4" t="str">
        <f t="shared" si="1"/>
        <v>.</v>
      </c>
      <c r="AA45" s="4" t="str">
        <f t="shared" si="2"/>
        <v>.</v>
      </c>
      <c r="AB45" s="4" t="str">
        <f t="shared" si="3"/>
        <v>.</v>
      </c>
      <c r="AC45" s="4" t="str">
        <f t="shared" si="4"/>
        <v>.</v>
      </c>
      <c r="AD45" s="4" t="str">
        <f t="shared" si="5"/>
        <v>.</v>
      </c>
      <c r="AE45" s="4" t="str">
        <f t="shared" si="6"/>
        <v>.</v>
      </c>
      <c r="AF45" s="4" t="str">
        <f t="shared" si="7"/>
        <v>.</v>
      </c>
      <c r="AG45" s="4" t="str">
        <f t="shared" si="8"/>
        <v>.</v>
      </c>
      <c r="AH45" s="95"/>
      <c r="AI45" s="95"/>
      <c r="AJ45" s="95"/>
      <c r="AK45" s="95"/>
      <c r="AL45" s="95"/>
      <c r="AM45" s="95"/>
      <c r="AN45" s="95"/>
      <c r="AO45" s="95"/>
      <c r="AP45" s="4"/>
      <c r="AQ45" s="4"/>
      <c r="AR45" s="4"/>
      <c r="AS45" s="94"/>
      <c r="AU45" s="479" t="s">
        <v>25</v>
      </c>
      <c r="AV45" s="480"/>
      <c r="AW45" s="251">
        <v>4.53</v>
      </c>
      <c r="AX45" s="248">
        <v>0.89</v>
      </c>
      <c r="AY45" s="169"/>
      <c r="AZ45" s="251">
        <v>1</v>
      </c>
      <c r="BA45" s="248">
        <v>0.71</v>
      </c>
      <c r="BB45" s="169"/>
      <c r="BC45" s="251">
        <v>3</v>
      </c>
      <c r="BD45" s="248">
        <v>2.4500000000000002</v>
      </c>
      <c r="BE45" s="169"/>
      <c r="BF45" s="251">
        <v>3</v>
      </c>
      <c r="BG45" s="248">
        <v>-0.6</v>
      </c>
      <c r="BH45" s="11"/>
    </row>
    <row r="46" spans="2:60" s="117" customFormat="1" ht="16" thickBot="1" x14ac:dyDescent="0.25">
      <c r="B46" s="2" t="s">
        <v>26</v>
      </c>
      <c r="C46" s="95">
        <v>1.05</v>
      </c>
      <c r="D46" s="95">
        <v>44</v>
      </c>
      <c r="E46" s="95">
        <v>2.4500000000000002</v>
      </c>
      <c r="F46" s="95">
        <v>85</v>
      </c>
      <c r="G46" s="95">
        <v>2.39</v>
      </c>
      <c r="H46" s="95">
        <v>90</v>
      </c>
      <c r="I46" s="95">
        <v>2.54</v>
      </c>
      <c r="J46" s="95">
        <v>87</v>
      </c>
      <c r="K46" s="95">
        <v>2.2599999999999998</v>
      </c>
      <c r="L46" s="95">
        <v>83</v>
      </c>
      <c r="M46" s="95">
        <v>2.19</v>
      </c>
      <c r="N46" s="95">
        <v>75</v>
      </c>
      <c r="O46" s="95">
        <v>2.15</v>
      </c>
      <c r="P46" s="95">
        <v>79</v>
      </c>
      <c r="Q46" s="95">
        <v>1.88</v>
      </c>
      <c r="R46" s="95">
        <v>71</v>
      </c>
      <c r="S46" s="95"/>
      <c r="T46" s="94">
        <f t="shared" si="0"/>
        <v>27.320137800664014</v>
      </c>
      <c r="U46" s="4">
        <f>combination!AB7</f>
        <v>1</v>
      </c>
      <c r="V46" s="95"/>
      <c r="W46" s="4">
        <f t="shared" si="9"/>
        <v>27.320137800664014</v>
      </c>
      <c r="X46" s="2"/>
      <c r="Y46" s="2"/>
      <c r="Z46" s="4">
        <f t="shared" si="1"/>
        <v>23.863636363636363</v>
      </c>
      <c r="AA46" s="4">
        <f t="shared" si="2"/>
        <v>28.823529411764707</v>
      </c>
      <c r="AB46" s="4">
        <f t="shared" si="3"/>
        <v>26.555555555555557</v>
      </c>
      <c r="AC46" s="4">
        <f t="shared" si="4"/>
        <v>29.195402298850574</v>
      </c>
      <c r="AD46" s="4">
        <f t="shared" si="5"/>
        <v>27.228915662650603</v>
      </c>
      <c r="AE46" s="4">
        <f t="shared" si="6"/>
        <v>29.2</v>
      </c>
      <c r="AF46" s="4">
        <f t="shared" si="7"/>
        <v>27.215189873417721</v>
      </c>
      <c r="AG46" s="4">
        <f t="shared" si="8"/>
        <v>26.47887323943662</v>
      </c>
      <c r="AH46" s="95"/>
      <c r="AI46" s="95"/>
      <c r="AJ46" s="95"/>
      <c r="AK46" s="95"/>
      <c r="AL46" s="95"/>
      <c r="AM46" s="95"/>
      <c r="AN46" s="95"/>
      <c r="AO46" s="95"/>
      <c r="AP46" s="4"/>
      <c r="AQ46" s="4"/>
      <c r="AR46" s="4"/>
      <c r="AS46" s="94"/>
      <c r="AU46" s="476" t="s">
        <v>3</v>
      </c>
      <c r="AV46" s="481"/>
      <c r="AW46" s="252"/>
      <c r="AX46" s="249"/>
      <c r="AY46" s="169"/>
      <c r="AZ46" s="252"/>
      <c r="BA46" s="249"/>
      <c r="BB46" s="169"/>
      <c r="BC46" s="252"/>
      <c r="BD46" s="249"/>
      <c r="BE46" s="169"/>
      <c r="BF46" s="252"/>
      <c r="BG46" s="249"/>
      <c r="BH46" s="11"/>
    </row>
    <row r="47" spans="2:60" s="117" customFormat="1" ht="16" thickBot="1" x14ac:dyDescent="0.25">
      <c r="B47" s="2" t="s">
        <v>2</v>
      </c>
      <c r="C47" s="95">
        <v>2.15</v>
      </c>
      <c r="D47" s="95">
        <v>69</v>
      </c>
      <c r="E47" s="95">
        <v>0.85</v>
      </c>
      <c r="F47" s="95">
        <v>29</v>
      </c>
      <c r="G47" s="95">
        <v>0.79</v>
      </c>
      <c r="H47" s="95">
        <v>29</v>
      </c>
      <c r="I47" s="95">
        <v>0.54</v>
      </c>
      <c r="J47" s="95">
        <v>24</v>
      </c>
      <c r="K47" s="95">
        <v>0.87</v>
      </c>
      <c r="L47" s="95">
        <v>31</v>
      </c>
      <c r="M47" s="95">
        <v>0.84</v>
      </c>
      <c r="N47" s="95">
        <v>32</v>
      </c>
      <c r="O47" s="43"/>
      <c r="P47" s="43"/>
      <c r="Q47" s="43"/>
      <c r="R47" s="43"/>
      <c r="S47" s="95"/>
      <c r="T47" s="94">
        <f t="shared" si="0"/>
        <v>27.420943426136393</v>
      </c>
      <c r="U47" s="4">
        <f>combination!AC7</f>
        <v>1</v>
      </c>
      <c r="V47" s="95"/>
      <c r="W47" s="4">
        <f t="shared" si="9"/>
        <v>27.420943426136393</v>
      </c>
      <c r="X47" s="2"/>
      <c r="Y47" s="2"/>
      <c r="Z47" s="4">
        <f t="shared" si="1"/>
        <v>31.159420289855074</v>
      </c>
      <c r="AA47" s="4">
        <f t="shared" si="2"/>
        <v>29.310344827586206</v>
      </c>
      <c r="AB47" s="4">
        <f t="shared" si="3"/>
        <v>27.241379310344829</v>
      </c>
      <c r="AC47" s="4">
        <f t="shared" si="4"/>
        <v>22.5</v>
      </c>
      <c r="AD47" s="4">
        <f t="shared" si="5"/>
        <v>28.06451612903226</v>
      </c>
      <c r="AE47" s="4">
        <f t="shared" si="6"/>
        <v>26.25</v>
      </c>
      <c r="AF47" s="4" t="str">
        <f t="shared" si="7"/>
        <v>.</v>
      </c>
      <c r="AG47" s="4" t="str">
        <f t="shared" si="8"/>
        <v>.</v>
      </c>
      <c r="AH47" s="95"/>
      <c r="AI47" s="95"/>
      <c r="AJ47" s="95"/>
      <c r="AK47" s="95"/>
      <c r="AL47" s="95"/>
      <c r="AM47" s="95"/>
      <c r="AN47" s="95"/>
      <c r="AO47" s="95"/>
      <c r="AP47" s="4"/>
      <c r="AQ47" s="4"/>
      <c r="AR47" s="4"/>
      <c r="AS47" s="4"/>
      <c r="AU47" s="479" t="s">
        <v>26</v>
      </c>
      <c r="AV47" s="480"/>
      <c r="AW47" s="251">
        <v>3.32</v>
      </c>
      <c r="AX47" s="248">
        <v>0.33</v>
      </c>
      <c r="AY47" s="169"/>
      <c r="AZ47" s="251">
        <v>2</v>
      </c>
      <c r="BA47" s="248">
        <v>0.26</v>
      </c>
      <c r="BB47" s="169"/>
      <c r="BC47" s="251">
        <v>6</v>
      </c>
      <c r="BD47" s="248">
        <v>1.56</v>
      </c>
      <c r="BE47" s="169"/>
      <c r="BF47" s="251">
        <v>4</v>
      </c>
      <c r="BG47" s="248">
        <v>0.6</v>
      </c>
      <c r="BH47" s="11"/>
    </row>
    <row r="48" spans="2:60" s="117" customFormat="1" x14ac:dyDescent="0.2">
      <c r="B48" s="2" t="s">
        <v>1</v>
      </c>
      <c r="C48" s="95">
        <v>0.65</v>
      </c>
      <c r="D48" s="95">
        <v>25</v>
      </c>
      <c r="E48" s="95">
        <v>0.5</v>
      </c>
      <c r="F48" s="95">
        <v>22</v>
      </c>
      <c r="G48" s="95">
        <v>0.69</v>
      </c>
      <c r="H48" s="95">
        <v>27</v>
      </c>
      <c r="I48" s="95">
        <v>0.95</v>
      </c>
      <c r="J48" s="95">
        <v>40</v>
      </c>
      <c r="K48" s="95">
        <v>0.69</v>
      </c>
      <c r="L48" s="95">
        <v>26</v>
      </c>
      <c r="M48" s="43"/>
      <c r="N48" s="43"/>
      <c r="O48" s="43"/>
      <c r="P48" s="43"/>
      <c r="Q48" s="43"/>
      <c r="R48" s="43"/>
      <c r="S48" s="95"/>
      <c r="T48" s="94">
        <f t="shared" si="0"/>
        <v>24.914257964257967</v>
      </c>
      <c r="U48" s="4">
        <f>combination!AE7</f>
        <v>1</v>
      </c>
      <c r="V48" s="95"/>
      <c r="W48" s="4">
        <f t="shared" si="9"/>
        <v>24.914257964257967</v>
      </c>
      <c r="X48" s="2"/>
      <c r="Y48" s="2"/>
      <c r="Z48" s="4">
        <f t="shared" si="1"/>
        <v>26</v>
      </c>
      <c r="AA48" s="4">
        <f t="shared" si="2"/>
        <v>22.727272727272727</v>
      </c>
      <c r="AB48" s="4">
        <f t="shared" si="3"/>
        <v>25.555555555555557</v>
      </c>
      <c r="AC48" s="4">
        <f t="shared" si="4"/>
        <v>23.75</v>
      </c>
      <c r="AD48" s="4">
        <f t="shared" si="5"/>
        <v>26.53846153846154</v>
      </c>
      <c r="AE48" s="4" t="str">
        <f t="shared" si="6"/>
        <v>.</v>
      </c>
      <c r="AF48" s="4" t="str">
        <f t="shared" si="7"/>
        <v>.</v>
      </c>
      <c r="AG48" s="4" t="str">
        <f t="shared" si="8"/>
        <v>.</v>
      </c>
      <c r="AH48" s="95"/>
      <c r="AI48" s="95"/>
      <c r="AJ48" s="95"/>
      <c r="AK48" s="95"/>
      <c r="AL48" s="95"/>
      <c r="AM48" s="95"/>
      <c r="AN48" s="95"/>
      <c r="AO48" s="95"/>
      <c r="AP48" s="4"/>
      <c r="AQ48" s="4"/>
      <c r="AR48" s="4"/>
      <c r="AS48" s="4"/>
      <c r="AU48" s="482" t="s">
        <v>2</v>
      </c>
      <c r="AV48" s="241" t="s">
        <v>185</v>
      </c>
      <c r="AW48" s="175">
        <v>2.2999999999999998</v>
      </c>
      <c r="AX48" s="171">
        <v>0</v>
      </c>
      <c r="AY48" s="169"/>
      <c r="AZ48" s="406">
        <v>2</v>
      </c>
      <c r="BA48" s="407">
        <v>1.44</v>
      </c>
      <c r="BB48" s="169"/>
      <c r="BC48" s="175">
        <v>3</v>
      </c>
      <c r="BD48" s="171">
        <v>5.84</v>
      </c>
      <c r="BE48" s="169"/>
      <c r="BF48" s="175">
        <v>3</v>
      </c>
      <c r="BG48" s="171">
        <v>2.4</v>
      </c>
      <c r="BH48" s="11"/>
    </row>
    <row r="49" spans="2:60" s="117" customFormat="1" ht="16" thickBot="1" x14ac:dyDescent="0.25">
      <c r="B49" s="2" t="s">
        <v>0</v>
      </c>
      <c r="C49" s="43"/>
      <c r="D49" s="43"/>
      <c r="E49" s="43"/>
      <c r="F49" s="43"/>
      <c r="G49" s="43"/>
      <c r="H49" s="43"/>
      <c r="I49" s="43"/>
      <c r="J49" s="43"/>
      <c r="K49" s="43"/>
      <c r="L49" s="43"/>
      <c r="M49" s="43"/>
      <c r="N49" s="43"/>
      <c r="O49" s="43"/>
      <c r="P49" s="43"/>
      <c r="Q49" s="43"/>
      <c r="R49" s="43"/>
      <c r="S49" s="95"/>
      <c r="T49" s="94" t="str">
        <f t="shared" si="0"/>
        <v>.</v>
      </c>
      <c r="U49" s="4">
        <f>combination!AG7</f>
        <v>0</v>
      </c>
      <c r="V49" s="95"/>
      <c r="W49" s="4" t="str">
        <f t="shared" si="9"/>
        <v>.</v>
      </c>
      <c r="X49" s="2"/>
      <c r="Y49" s="2"/>
      <c r="Z49" s="4" t="str">
        <f t="shared" si="1"/>
        <v>.</v>
      </c>
      <c r="AA49" s="4" t="str">
        <f t="shared" si="2"/>
        <v>.</v>
      </c>
      <c r="AB49" s="4" t="str">
        <f t="shared" si="3"/>
        <v>.</v>
      </c>
      <c r="AC49" s="4" t="str">
        <f t="shared" si="4"/>
        <v>.</v>
      </c>
      <c r="AD49" s="4" t="str">
        <f t="shared" si="5"/>
        <v>.</v>
      </c>
      <c r="AE49" s="4" t="str">
        <f t="shared" si="6"/>
        <v>.</v>
      </c>
      <c r="AF49" s="4" t="str">
        <f t="shared" si="7"/>
        <v>.</v>
      </c>
      <c r="AG49" s="4" t="str">
        <f t="shared" si="8"/>
        <v>.</v>
      </c>
      <c r="AH49" s="95"/>
      <c r="AI49" s="95"/>
      <c r="AJ49" s="95"/>
      <c r="AK49" s="95"/>
      <c r="AL49" s="95"/>
      <c r="AM49" s="95"/>
      <c r="AN49" s="95"/>
      <c r="AO49" s="95"/>
      <c r="AP49" s="4"/>
      <c r="AQ49" s="4"/>
      <c r="AR49" s="4"/>
      <c r="AS49" s="4"/>
      <c r="AU49" s="483"/>
      <c r="AV49" s="166" t="s">
        <v>186</v>
      </c>
      <c r="AW49" s="167">
        <v>1.44</v>
      </c>
      <c r="AX49" s="168">
        <v>0</v>
      </c>
      <c r="AY49" s="169"/>
      <c r="AZ49" s="408">
        <v>2</v>
      </c>
      <c r="BA49" s="409">
        <v>1.8</v>
      </c>
      <c r="BB49" s="169"/>
      <c r="BC49" s="167">
        <v>3</v>
      </c>
      <c r="BD49" s="168">
        <v>5.71</v>
      </c>
      <c r="BE49" s="169"/>
      <c r="BF49" s="167">
        <v>3</v>
      </c>
      <c r="BG49" s="168">
        <v>2.2000000000000002</v>
      </c>
      <c r="BH49" s="11"/>
    </row>
    <row r="50" spans="2:60" s="117" customFormat="1" x14ac:dyDescent="0.2">
      <c r="B50" s="2" t="s">
        <v>24</v>
      </c>
      <c r="C50" s="43"/>
      <c r="D50" s="43"/>
      <c r="E50" s="43"/>
      <c r="F50" s="43"/>
      <c r="G50" s="43"/>
      <c r="H50" s="43"/>
      <c r="I50" s="43"/>
      <c r="J50" s="43"/>
      <c r="K50" s="43"/>
      <c r="L50" s="43"/>
      <c r="M50" s="43"/>
      <c r="N50" s="43"/>
      <c r="O50" s="43"/>
      <c r="P50" s="43"/>
      <c r="Q50" s="43"/>
      <c r="R50" s="43"/>
      <c r="S50" s="95"/>
      <c r="T50" s="94" t="str">
        <f t="shared" si="0"/>
        <v>.</v>
      </c>
      <c r="U50" s="4">
        <f>combination!AK7</f>
        <v>0</v>
      </c>
      <c r="V50" s="95"/>
      <c r="W50" s="4" t="str">
        <f t="shared" si="9"/>
        <v>.</v>
      </c>
      <c r="X50" s="2"/>
      <c r="Y50" s="2"/>
      <c r="Z50" s="4" t="str">
        <f t="shared" si="1"/>
        <v>.</v>
      </c>
      <c r="AA50" s="4" t="str">
        <f t="shared" si="2"/>
        <v>.</v>
      </c>
      <c r="AB50" s="4" t="str">
        <f t="shared" si="3"/>
        <v>.</v>
      </c>
      <c r="AC50" s="4" t="str">
        <f t="shared" si="4"/>
        <v>.</v>
      </c>
      <c r="AD50" s="4" t="str">
        <f t="shared" si="5"/>
        <v>.</v>
      </c>
      <c r="AE50" s="4" t="str">
        <f t="shared" si="6"/>
        <v>.</v>
      </c>
      <c r="AF50" s="4" t="str">
        <f t="shared" si="7"/>
        <v>.</v>
      </c>
      <c r="AG50" s="4" t="str">
        <f t="shared" si="8"/>
        <v>.</v>
      </c>
      <c r="AH50" s="95"/>
      <c r="AI50" s="95"/>
      <c r="AJ50" s="95"/>
      <c r="AK50" s="95"/>
      <c r="AL50" s="95"/>
      <c r="AM50" s="95"/>
      <c r="AN50" s="95"/>
      <c r="AO50" s="95"/>
      <c r="AP50" s="4"/>
      <c r="AQ50" s="4"/>
      <c r="AR50" s="4"/>
      <c r="AS50" s="4"/>
      <c r="AU50" s="482" t="s">
        <v>1</v>
      </c>
      <c r="AV50" s="241" t="s">
        <v>185</v>
      </c>
      <c r="AW50" s="175">
        <v>1.32</v>
      </c>
      <c r="AX50" s="171">
        <v>0</v>
      </c>
      <c r="AY50" s="169"/>
      <c r="AZ50" s="406">
        <v>3</v>
      </c>
      <c r="BA50" s="407">
        <v>-0.4</v>
      </c>
      <c r="BB50" s="169"/>
      <c r="BC50" s="445">
        <v>3</v>
      </c>
      <c r="BD50" s="446">
        <v>6.2</v>
      </c>
      <c r="BE50" s="420"/>
      <c r="BF50" s="445">
        <v>3</v>
      </c>
      <c r="BG50" s="446">
        <v>4.22</v>
      </c>
      <c r="BH50" s="11"/>
    </row>
    <row r="51" spans="2:60" s="117" customFormat="1" ht="16" thickBot="1" x14ac:dyDescent="0.25">
      <c r="B51" s="2" t="s">
        <v>54</v>
      </c>
      <c r="C51" s="95">
        <v>2.2400000000000002</v>
      </c>
      <c r="D51" s="95">
        <v>67</v>
      </c>
      <c r="E51" s="95">
        <v>0.92</v>
      </c>
      <c r="F51" s="95">
        <v>29</v>
      </c>
      <c r="G51" s="95">
        <v>1.33</v>
      </c>
      <c r="H51" s="95">
        <v>55</v>
      </c>
      <c r="I51" s="95">
        <v>1.0900000000000001</v>
      </c>
      <c r="J51" s="95">
        <v>47</v>
      </c>
      <c r="K51" s="43"/>
      <c r="L51" s="43"/>
      <c r="M51" s="43"/>
      <c r="N51" s="43"/>
      <c r="O51" s="43"/>
      <c r="P51" s="43"/>
      <c r="Q51" s="43"/>
      <c r="R51" s="43"/>
      <c r="S51" s="95"/>
      <c r="T51" s="94">
        <f t="shared" si="0"/>
        <v>28.132570323862577</v>
      </c>
      <c r="U51" s="4">
        <f>combination!AO7</f>
        <v>1</v>
      </c>
      <c r="V51" s="95"/>
      <c r="W51" s="4">
        <f t="shared" si="9"/>
        <v>28.132570323862577</v>
      </c>
      <c r="X51" s="2"/>
      <c r="Y51" s="2"/>
      <c r="Z51" s="4">
        <f t="shared" si="1"/>
        <v>33.432835820895519</v>
      </c>
      <c r="AA51" s="4">
        <f t="shared" si="2"/>
        <v>31.724137931034484</v>
      </c>
      <c r="AB51" s="4">
        <f t="shared" si="3"/>
        <v>24.181818181818183</v>
      </c>
      <c r="AC51" s="4">
        <f t="shared" si="4"/>
        <v>23.191489361702128</v>
      </c>
      <c r="AD51" s="4" t="str">
        <f t="shared" si="5"/>
        <v>.</v>
      </c>
      <c r="AE51" s="4" t="str">
        <f t="shared" si="6"/>
        <v>.</v>
      </c>
      <c r="AF51" s="4" t="str">
        <f t="shared" si="7"/>
        <v>.</v>
      </c>
      <c r="AG51" s="4" t="str">
        <f t="shared" si="8"/>
        <v>.</v>
      </c>
      <c r="AH51" s="95"/>
      <c r="AI51" s="95"/>
      <c r="AJ51" s="95"/>
      <c r="AK51" s="95"/>
      <c r="AL51" s="95"/>
      <c r="AM51" s="95"/>
      <c r="AN51" s="95"/>
      <c r="AO51" s="95"/>
      <c r="AP51" s="4"/>
      <c r="AQ51" s="4"/>
      <c r="AR51" s="4"/>
      <c r="AS51" s="4"/>
      <c r="AU51" s="483"/>
      <c r="AV51" s="166" t="s">
        <v>186</v>
      </c>
      <c r="AW51" s="167">
        <v>0.79</v>
      </c>
      <c r="AX51" s="168">
        <v>0</v>
      </c>
      <c r="AY51" s="169"/>
      <c r="AZ51" s="167">
        <v>3</v>
      </c>
      <c r="BA51" s="168">
        <v>-0.37</v>
      </c>
      <c r="BB51" s="169"/>
      <c r="BC51" s="447">
        <v>3</v>
      </c>
      <c r="BD51" s="448">
        <v>5.7</v>
      </c>
      <c r="BE51" s="420"/>
      <c r="BF51" s="447">
        <v>3</v>
      </c>
      <c r="BG51" s="448">
        <v>4.18</v>
      </c>
      <c r="BH51" s="11"/>
    </row>
    <row r="52" spans="2:60" s="117" customFormat="1" x14ac:dyDescent="0.2">
      <c r="B52" s="2" t="s">
        <v>45</v>
      </c>
      <c r="C52" s="43"/>
      <c r="D52" s="43"/>
      <c r="E52" s="43"/>
      <c r="F52" s="43"/>
      <c r="G52" s="43"/>
      <c r="H52" s="43"/>
      <c r="I52" s="43"/>
      <c r="J52" s="43"/>
      <c r="K52" s="43"/>
      <c r="L52" s="43"/>
      <c r="M52" s="43"/>
      <c r="N52" s="43"/>
      <c r="O52" s="43"/>
      <c r="P52" s="43"/>
      <c r="Q52" s="43"/>
      <c r="R52" s="43"/>
      <c r="S52" s="95"/>
      <c r="T52" s="94" t="str">
        <f t="shared" si="0"/>
        <v>.</v>
      </c>
      <c r="U52" s="4">
        <f>combination!F25</f>
        <v>0</v>
      </c>
      <c r="V52" s="95"/>
      <c r="W52" s="4" t="str">
        <f t="shared" si="9"/>
        <v>.</v>
      </c>
      <c r="X52" s="2"/>
      <c r="Y52" s="2"/>
      <c r="Z52" s="4" t="str">
        <f t="shared" si="1"/>
        <v>.</v>
      </c>
      <c r="AA52" s="4" t="str">
        <f t="shared" si="2"/>
        <v>.</v>
      </c>
      <c r="AB52" s="4" t="str">
        <f t="shared" si="3"/>
        <v>.</v>
      </c>
      <c r="AC52" s="4" t="str">
        <f t="shared" si="4"/>
        <v>.</v>
      </c>
      <c r="AD52" s="4" t="str">
        <f t="shared" si="5"/>
        <v>.</v>
      </c>
      <c r="AE52" s="4" t="str">
        <f t="shared" si="6"/>
        <v>.</v>
      </c>
      <c r="AF52" s="4" t="str">
        <f t="shared" si="7"/>
        <v>.</v>
      </c>
      <c r="AG52" s="4" t="str">
        <f t="shared" si="8"/>
        <v>.</v>
      </c>
      <c r="AH52" s="95"/>
      <c r="AI52" s="95"/>
      <c r="AJ52" s="95"/>
      <c r="AK52" s="95"/>
      <c r="AL52" s="95"/>
      <c r="AM52" s="95"/>
      <c r="AN52" s="95"/>
      <c r="AO52" s="95"/>
      <c r="AP52" s="4"/>
      <c r="AQ52" s="4"/>
      <c r="AR52" s="4"/>
      <c r="AS52" s="4"/>
      <c r="AU52" s="472" t="s">
        <v>0</v>
      </c>
      <c r="AV52" s="241" t="s">
        <v>185</v>
      </c>
      <c r="AW52" s="175"/>
      <c r="AX52" s="171"/>
      <c r="AY52" s="250"/>
      <c r="AZ52" s="175"/>
      <c r="BA52" s="171"/>
      <c r="BB52" s="250"/>
      <c r="BC52" s="175"/>
      <c r="BD52" s="171"/>
      <c r="BE52" s="250"/>
      <c r="BF52" s="175"/>
      <c r="BG52" s="171"/>
      <c r="BH52" s="11"/>
    </row>
    <row r="53" spans="2:60" x14ac:dyDescent="0.2">
      <c r="B53" s="2" t="s">
        <v>46</v>
      </c>
      <c r="C53" s="43"/>
      <c r="D53" s="43"/>
      <c r="E53" s="43"/>
      <c r="F53" s="43"/>
      <c r="G53" s="43"/>
      <c r="H53" s="43"/>
      <c r="I53" s="43"/>
      <c r="J53" s="43"/>
      <c r="K53" s="43"/>
      <c r="L53" s="43"/>
      <c r="M53" s="43"/>
      <c r="N53" s="43"/>
      <c r="O53" s="43"/>
      <c r="P53" s="43"/>
      <c r="Q53" s="43"/>
      <c r="R53" s="43"/>
      <c r="T53" s="94" t="str">
        <f t="shared" si="0"/>
        <v>.</v>
      </c>
      <c r="U53" s="4">
        <f>combination!G25</f>
        <v>0</v>
      </c>
      <c r="W53" s="4" t="str">
        <f t="shared" si="9"/>
        <v>.</v>
      </c>
      <c r="Z53" s="4" t="str">
        <f t="shared" si="1"/>
        <v>.</v>
      </c>
      <c r="AA53" s="4" t="str">
        <f t="shared" si="2"/>
        <v>.</v>
      </c>
      <c r="AB53" s="4" t="str">
        <f t="shared" si="3"/>
        <v>.</v>
      </c>
      <c r="AC53" s="4" t="str">
        <f t="shared" si="4"/>
        <v>.</v>
      </c>
      <c r="AD53" s="4" t="str">
        <f t="shared" si="5"/>
        <v>.</v>
      </c>
      <c r="AE53" s="4" t="str">
        <f t="shared" si="6"/>
        <v>.</v>
      </c>
      <c r="AF53" s="4" t="str">
        <f t="shared" si="7"/>
        <v>.</v>
      </c>
      <c r="AG53" s="4" t="str">
        <f t="shared" si="8"/>
        <v>.</v>
      </c>
      <c r="AH53" s="95"/>
      <c r="AL53" s="95"/>
      <c r="AU53" s="473"/>
      <c r="AV53" s="164" t="s">
        <v>186</v>
      </c>
      <c r="AW53" s="176"/>
      <c r="AX53" s="172"/>
      <c r="AY53" s="250"/>
      <c r="AZ53" s="176"/>
      <c r="BA53" s="172"/>
      <c r="BB53" s="250"/>
      <c r="BC53" s="176"/>
      <c r="BD53" s="172"/>
      <c r="BE53" s="250"/>
      <c r="BF53" s="176"/>
      <c r="BG53" s="172"/>
      <c r="BH53" s="95"/>
    </row>
    <row r="54" spans="2:60" x14ac:dyDescent="0.2">
      <c r="B54" s="2" t="s">
        <v>47</v>
      </c>
      <c r="C54" s="95">
        <v>0.82</v>
      </c>
      <c r="D54" s="95">
        <v>29</v>
      </c>
      <c r="E54" s="95">
        <v>0.68</v>
      </c>
      <c r="F54" s="95">
        <v>26</v>
      </c>
      <c r="G54" s="95">
        <v>0.47</v>
      </c>
      <c r="H54" s="95">
        <v>17</v>
      </c>
      <c r="I54" s="95">
        <v>1.07</v>
      </c>
      <c r="J54" s="95">
        <v>44</v>
      </c>
      <c r="K54" s="95">
        <v>0.85</v>
      </c>
      <c r="L54" s="95">
        <v>29</v>
      </c>
      <c r="M54" s="95">
        <v>0.94</v>
      </c>
      <c r="N54" s="95">
        <v>32</v>
      </c>
      <c r="O54" s="95">
        <v>1.1399999999999999</v>
      </c>
      <c r="P54" s="95">
        <v>40</v>
      </c>
      <c r="Q54" s="95">
        <v>0.62</v>
      </c>
      <c r="R54" s="95">
        <v>24</v>
      </c>
      <c r="T54" s="94">
        <f t="shared" si="0"/>
        <v>27.426703378180303</v>
      </c>
      <c r="U54" s="4">
        <f>combination!H25</f>
        <v>1</v>
      </c>
      <c r="W54" s="4">
        <f t="shared" si="9"/>
        <v>27.426703378180303</v>
      </c>
      <c r="Z54" s="4">
        <f t="shared" si="1"/>
        <v>28.275862068965516</v>
      </c>
      <c r="AA54" s="4">
        <f t="shared" si="2"/>
        <v>26.153846153846153</v>
      </c>
      <c r="AB54" s="4">
        <f t="shared" si="3"/>
        <v>27.647058823529413</v>
      </c>
      <c r="AC54" s="4">
        <f t="shared" si="4"/>
        <v>24.318181818181817</v>
      </c>
      <c r="AD54" s="4">
        <f t="shared" si="5"/>
        <v>29.310344827586206</v>
      </c>
      <c r="AE54" s="4">
        <f t="shared" si="6"/>
        <v>29.375</v>
      </c>
      <c r="AF54" s="4">
        <f t="shared" si="7"/>
        <v>28.5</v>
      </c>
      <c r="AG54" s="4">
        <f t="shared" si="8"/>
        <v>25.833333333333332</v>
      </c>
      <c r="AH54" s="95"/>
      <c r="AL54" s="95"/>
      <c r="AU54" s="473"/>
      <c r="AV54" s="164" t="s">
        <v>184</v>
      </c>
      <c r="AW54" s="176"/>
      <c r="AX54" s="172"/>
      <c r="AY54" s="250"/>
      <c r="AZ54" s="176"/>
      <c r="BA54" s="172"/>
      <c r="BB54" s="250"/>
      <c r="BC54" s="176"/>
      <c r="BD54" s="172"/>
      <c r="BE54" s="250"/>
      <c r="BF54" s="176"/>
      <c r="BG54" s="172"/>
      <c r="BH54" s="95"/>
    </row>
    <row r="55" spans="2:60" ht="16" thickBot="1" x14ac:dyDescent="0.25">
      <c r="B55" s="2" t="s">
        <v>48</v>
      </c>
      <c r="C55" s="43"/>
      <c r="D55" s="43"/>
      <c r="E55" s="43"/>
      <c r="F55" s="43"/>
      <c r="G55" s="43"/>
      <c r="H55" s="43"/>
      <c r="I55" s="43"/>
      <c r="J55" s="43"/>
      <c r="K55" s="43"/>
      <c r="L55" s="43"/>
      <c r="M55" s="43"/>
      <c r="N55" s="43"/>
      <c r="O55" s="43"/>
      <c r="P55" s="43"/>
      <c r="Q55" s="43"/>
      <c r="R55" s="43"/>
      <c r="T55" s="94" t="str">
        <f t="shared" si="0"/>
        <v>.</v>
      </c>
      <c r="U55" s="4">
        <f>combination!I25</f>
        <v>0</v>
      </c>
      <c r="W55" s="4" t="str">
        <f t="shared" si="9"/>
        <v>.</v>
      </c>
      <c r="Z55" s="4" t="str">
        <f t="shared" si="1"/>
        <v>.</v>
      </c>
      <c r="AA55" s="4" t="str">
        <f t="shared" si="2"/>
        <v>.</v>
      </c>
      <c r="AB55" s="4" t="str">
        <f t="shared" si="3"/>
        <v>.</v>
      </c>
      <c r="AC55" s="4" t="str">
        <f t="shared" si="4"/>
        <v>.</v>
      </c>
      <c r="AD55" s="4" t="str">
        <f t="shared" si="5"/>
        <v>.</v>
      </c>
      <c r="AE55" s="4" t="str">
        <f t="shared" si="6"/>
        <v>.</v>
      </c>
      <c r="AF55" s="4" t="str">
        <f t="shared" si="7"/>
        <v>.</v>
      </c>
      <c r="AG55" s="4" t="str">
        <f t="shared" si="8"/>
        <v>.</v>
      </c>
      <c r="AH55" s="95"/>
      <c r="AL55" s="95"/>
      <c r="AU55" s="474"/>
      <c r="AV55" s="166" t="s">
        <v>189</v>
      </c>
      <c r="AW55" s="167"/>
      <c r="AX55" s="168"/>
      <c r="AY55" s="250"/>
      <c r="AZ55" s="167"/>
      <c r="BA55" s="168"/>
      <c r="BB55" s="250"/>
      <c r="BC55" s="167"/>
      <c r="BD55" s="168"/>
      <c r="BE55" s="250"/>
      <c r="BF55" s="167"/>
      <c r="BG55" s="168"/>
    </row>
    <row r="56" spans="2:60" x14ac:dyDescent="0.2">
      <c r="B56" s="2" t="s">
        <v>49</v>
      </c>
      <c r="C56" s="43"/>
      <c r="D56" s="43"/>
      <c r="E56" s="43"/>
      <c r="F56" s="43"/>
      <c r="G56" s="43"/>
      <c r="H56" s="43"/>
      <c r="I56" s="43"/>
      <c r="J56" s="43"/>
      <c r="K56" s="43"/>
      <c r="L56" s="43"/>
      <c r="M56" s="43"/>
      <c r="N56" s="43"/>
      <c r="O56" s="43"/>
      <c r="P56" s="43"/>
      <c r="Q56" s="43"/>
      <c r="R56" s="43"/>
      <c r="T56" s="94" t="str">
        <f t="shared" si="0"/>
        <v>.</v>
      </c>
      <c r="U56" s="4">
        <f>combination!K25</f>
        <v>0</v>
      </c>
      <c r="W56" s="4" t="str">
        <f t="shared" si="9"/>
        <v>.</v>
      </c>
      <c r="Z56" s="4" t="str">
        <f t="shared" si="1"/>
        <v>.</v>
      </c>
      <c r="AA56" s="4" t="str">
        <f t="shared" si="2"/>
        <v>.</v>
      </c>
      <c r="AB56" s="4" t="str">
        <f t="shared" si="3"/>
        <v>.</v>
      </c>
      <c r="AC56" s="4" t="str">
        <f t="shared" si="4"/>
        <v>.</v>
      </c>
      <c r="AD56" s="4" t="str">
        <f t="shared" si="5"/>
        <v>.</v>
      </c>
      <c r="AE56" s="4" t="str">
        <f t="shared" si="6"/>
        <v>.</v>
      </c>
      <c r="AF56" s="4" t="str">
        <f t="shared" si="7"/>
        <v>.</v>
      </c>
      <c r="AG56" s="4" t="str">
        <f t="shared" si="8"/>
        <v>.</v>
      </c>
      <c r="AH56" s="95"/>
      <c r="AL56" s="95"/>
      <c r="AU56" s="475" t="s">
        <v>24</v>
      </c>
      <c r="AV56" s="241" t="s">
        <v>185</v>
      </c>
      <c r="AW56" s="175"/>
      <c r="AX56" s="171"/>
      <c r="AY56" s="169"/>
      <c r="AZ56" s="175"/>
      <c r="BA56" s="171"/>
      <c r="BB56" s="169"/>
      <c r="BC56" s="175"/>
      <c r="BD56" s="171"/>
      <c r="BE56" s="169"/>
      <c r="BF56" s="175"/>
      <c r="BG56" s="171"/>
    </row>
    <row r="57" spans="2:60" x14ac:dyDescent="0.2">
      <c r="B57" s="2" t="s">
        <v>50</v>
      </c>
      <c r="C57" s="43"/>
      <c r="D57" s="43"/>
      <c r="E57" s="43"/>
      <c r="F57" s="43"/>
      <c r="G57" s="43"/>
      <c r="H57" s="43"/>
      <c r="I57" s="43"/>
      <c r="J57" s="43"/>
      <c r="K57" s="43"/>
      <c r="L57" s="43"/>
      <c r="M57" s="43"/>
      <c r="N57" s="43"/>
      <c r="O57" s="43"/>
      <c r="P57" s="43"/>
      <c r="Q57" s="43"/>
      <c r="R57" s="43"/>
      <c r="T57" s="94" t="str">
        <f t="shared" si="0"/>
        <v>.</v>
      </c>
      <c r="U57" s="4">
        <f>combination!M25</f>
        <v>0</v>
      </c>
      <c r="W57" s="4" t="str">
        <f t="shared" si="9"/>
        <v>.</v>
      </c>
      <c r="Z57" s="4" t="str">
        <f t="shared" si="1"/>
        <v>.</v>
      </c>
      <c r="AA57" s="4" t="str">
        <f t="shared" si="2"/>
        <v>.</v>
      </c>
      <c r="AB57" s="4" t="str">
        <f t="shared" si="3"/>
        <v>.</v>
      </c>
      <c r="AC57" s="4" t="str">
        <f t="shared" si="4"/>
        <v>.</v>
      </c>
      <c r="AD57" s="4" t="str">
        <f t="shared" si="5"/>
        <v>.</v>
      </c>
      <c r="AE57" s="4" t="str">
        <f t="shared" si="6"/>
        <v>.</v>
      </c>
      <c r="AF57" s="4" t="str">
        <f t="shared" si="7"/>
        <v>.</v>
      </c>
      <c r="AG57" s="4" t="str">
        <f t="shared" si="8"/>
        <v>.</v>
      </c>
      <c r="AH57" s="95"/>
      <c r="AL57" s="95"/>
      <c r="AU57" s="476"/>
      <c r="AV57" s="164" t="s">
        <v>186</v>
      </c>
      <c r="AW57" s="176"/>
      <c r="AX57" s="172"/>
      <c r="AY57" s="169"/>
      <c r="AZ57" s="176"/>
      <c r="BA57" s="172"/>
      <c r="BB57" s="169"/>
      <c r="BC57" s="176"/>
      <c r="BD57" s="172"/>
      <c r="BE57" s="169"/>
      <c r="BF57" s="176"/>
      <c r="BG57" s="172"/>
    </row>
    <row r="58" spans="2:60" x14ac:dyDescent="0.2">
      <c r="B58" s="2" t="s">
        <v>51</v>
      </c>
      <c r="C58" s="43"/>
      <c r="D58" s="43"/>
      <c r="E58" s="43"/>
      <c r="F58" s="43"/>
      <c r="G58" s="43"/>
      <c r="H58" s="43"/>
      <c r="I58" s="43"/>
      <c r="J58" s="43"/>
      <c r="K58" s="43"/>
      <c r="L58" s="43"/>
      <c r="M58" s="43"/>
      <c r="N58" s="43"/>
      <c r="O58" s="43"/>
      <c r="P58" s="43"/>
      <c r="Q58" s="43"/>
      <c r="R58" s="43"/>
      <c r="T58" s="94" t="str">
        <f t="shared" si="0"/>
        <v>.</v>
      </c>
      <c r="U58" s="4">
        <f>combination!Q25</f>
        <v>0</v>
      </c>
      <c r="W58" s="4" t="str">
        <f t="shared" si="9"/>
        <v>.</v>
      </c>
      <c r="Z58" s="4" t="str">
        <f t="shared" si="1"/>
        <v>.</v>
      </c>
      <c r="AA58" s="4" t="str">
        <f t="shared" si="2"/>
        <v>.</v>
      </c>
      <c r="AB58" s="4" t="str">
        <f t="shared" si="3"/>
        <v>.</v>
      </c>
      <c r="AC58" s="4" t="str">
        <f t="shared" si="4"/>
        <v>.</v>
      </c>
      <c r="AD58" s="4" t="str">
        <f t="shared" si="5"/>
        <v>.</v>
      </c>
      <c r="AE58" s="4" t="str">
        <f t="shared" si="6"/>
        <v>.</v>
      </c>
      <c r="AF58" s="4" t="str">
        <f t="shared" si="7"/>
        <v>.</v>
      </c>
      <c r="AG58" s="4" t="str">
        <f t="shared" si="8"/>
        <v>.</v>
      </c>
      <c r="AH58" s="95"/>
      <c r="AL58" s="95"/>
      <c r="AU58" s="476"/>
      <c r="AV58" s="164" t="s">
        <v>184</v>
      </c>
      <c r="AW58" s="176"/>
      <c r="AX58" s="172"/>
      <c r="AY58" s="169"/>
      <c r="AZ58" s="176"/>
      <c r="BA58" s="172"/>
      <c r="BB58" s="169"/>
      <c r="BC58" s="176"/>
      <c r="BD58" s="172"/>
      <c r="BE58" s="169"/>
      <c r="BF58" s="176"/>
      <c r="BG58" s="172"/>
    </row>
    <row r="59" spans="2:60" ht="16" thickBot="1" x14ac:dyDescent="0.25">
      <c r="B59" s="2" t="s">
        <v>53</v>
      </c>
      <c r="C59" s="43"/>
      <c r="D59" s="43"/>
      <c r="E59" s="43"/>
      <c r="F59" s="43"/>
      <c r="G59" s="43"/>
      <c r="H59" s="43"/>
      <c r="I59" s="43"/>
      <c r="J59" s="43"/>
      <c r="K59" s="43"/>
      <c r="L59" s="43"/>
      <c r="M59" s="43"/>
      <c r="N59" s="43"/>
      <c r="O59" s="43"/>
      <c r="P59" s="43"/>
      <c r="Q59" s="43"/>
      <c r="R59" s="43"/>
      <c r="T59" s="94" t="str">
        <f t="shared" si="0"/>
        <v>.</v>
      </c>
      <c r="U59" s="4">
        <f>combination!U25</f>
        <v>0</v>
      </c>
      <c r="W59" s="4" t="str">
        <f t="shared" si="9"/>
        <v>.</v>
      </c>
      <c r="Z59" s="4" t="str">
        <f t="shared" si="1"/>
        <v>.</v>
      </c>
      <c r="AA59" s="4" t="str">
        <f t="shared" si="2"/>
        <v>.</v>
      </c>
      <c r="AB59" s="4" t="str">
        <f t="shared" si="3"/>
        <v>.</v>
      </c>
      <c r="AC59" s="4" t="str">
        <f t="shared" si="4"/>
        <v>.</v>
      </c>
      <c r="AD59" s="4" t="str">
        <f t="shared" si="5"/>
        <v>.</v>
      </c>
      <c r="AE59" s="4" t="str">
        <f t="shared" si="6"/>
        <v>.</v>
      </c>
      <c r="AF59" s="4" t="str">
        <f t="shared" si="7"/>
        <v>.</v>
      </c>
      <c r="AG59" s="4" t="str">
        <f t="shared" si="8"/>
        <v>.</v>
      </c>
      <c r="AH59" s="95"/>
      <c r="AL59" s="95"/>
      <c r="AU59" s="477"/>
      <c r="AV59" s="166" t="s">
        <v>189</v>
      </c>
      <c r="AW59" s="167"/>
      <c r="AX59" s="168"/>
      <c r="AY59" s="169"/>
      <c r="AZ59" s="295"/>
      <c r="BA59" s="296"/>
      <c r="BB59" s="169"/>
      <c r="BC59" s="295"/>
      <c r="BD59" s="296"/>
      <c r="BE59" s="169"/>
      <c r="BF59" s="295"/>
      <c r="BG59" s="296"/>
    </row>
    <row r="60" spans="2:60" x14ac:dyDescent="0.2">
      <c r="B60" s="2" t="s">
        <v>5</v>
      </c>
      <c r="C60" s="43"/>
      <c r="D60" s="43"/>
      <c r="E60" s="43"/>
      <c r="F60" s="43"/>
      <c r="G60" s="43"/>
      <c r="H60" s="43"/>
      <c r="I60" s="43"/>
      <c r="J60" s="43"/>
      <c r="K60" s="43"/>
      <c r="L60" s="43"/>
      <c r="M60" s="43"/>
      <c r="N60" s="43"/>
      <c r="O60" s="43"/>
      <c r="P60" s="43"/>
      <c r="Q60" s="43"/>
      <c r="R60" s="43"/>
      <c r="T60" s="94" t="str">
        <f t="shared" si="0"/>
        <v>.</v>
      </c>
      <c r="U60" s="4">
        <f>combination!Z25</f>
        <v>0</v>
      </c>
      <c r="W60" s="4" t="str">
        <f t="shared" si="9"/>
        <v>.</v>
      </c>
      <c r="Z60" s="4" t="str">
        <f t="shared" si="1"/>
        <v>.</v>
      </c>
      <c r="AA60" s="4" t="str">
        <f t="shared" si="2"/>
        <v>.</v>
      </c>
      <c r="AB60" s="4" t="str">
        <f t="shared" si="3"/>
        <v>.</v>
      </c>
      <c r="AC60" s="4" t="str">
        <f t="shared" si="4"/>
        <v>.</v>
      </c>
      <c r="AD60" s="4" t="str">
        <f t="shared" si="5"/>
        <v>.</v>
      </c>
      <c r="AE60" s="4" t="str">
        <f t="shared" si="6"/>
        <v>.</v>
      </c>
      <c r="AF60" s="4" t="str">
        <f t="shared" si="7"/>
        <v>.</v>
      </c>
      <c r="AG60" s="4" t="str">
        <f t="shared" si="8"/>
        <v>.</v>
      </c>
      <c r="AH60" s="95"/>
      <c r="AL60" s="95"/>
      <c r="AU60" s="472" t="s">
        <v>54</v>
      </c>
      <c r="AV60" s="241" t="s">
        <v>185</v>
      </c>
      <c r="AW60" s="175">
        <v>1.75</v>
      </c>
      <c r="AX60" s="171">
        <v>0</v>
      </c>
      <c r="AY60" s="250"/>
      <c r="AZ60" s="175">
        <v>5</v>
      </c>
      <c r="BA60" s="171">
        <v>-0.6</v>
      </c>
      <c r="BB60" s="250"/>
      <c r="BC60" s="175">
        <v>6</v>
      </c>
      <c r="BD60" s="171">
        <v>1.42</v>
      </c>
      <c r="BE60" s="250"/>
      <c r="BF60" s="175">
        <v>6</v>
      </c>
      <c r="BG60" s="171">
        <v>0.2</v>
      </c>
    </row>
    <row r="61" spans="2:60" x14ac:dyDescent="0.2">
      <c r="B61" s="2" t="s">
        <v>4</v>
      </c>
      <c r="C61" s="95">
        <v>0.49</v>
      </c>
      <c r="D61" s="95">
        <v>16</v>
      </c>
      <c r="E61" s="95">
        <v>0.72</v>
      </c>
      <c r="F61" s="95">
        <v>24</v>
      </c>
      <c r="G61" s="95">
        <v>0.49</v>
      </c>
      <c r="H61" s="95">
        <v>21</v>
      </c>
      <c r="I61" s="95">
        <v>0.5</v>
      </c>
      <c r="J61" s="95">
        <v>22</v>
      </c>
      <c r="K61" s="95">
        <v>0.3</v>
      </c>
      <c r="L61" s="95">
        <v>11</v>
      </c>
      <c r="M61" s="95">
        <v>0.83</v>
      </c>
      <c r="N61" s="95">
        <v>38</v>
      </c>
      <c r="O61" s="95">
        <v>0.93</v>
      </c>
      <c r="P61" s="95">
        <v>34</v>
      </c>
      <c r="Q61" s="95">
        <v>0.69</v>
      </c>
      <c r="R61" s="95">
        <v>29</v>
      </c>
      <c r="T61" s="94">
        <f t="shared" si="0"/>
        <v>25.868310402654711</v>
      </c>
      <c r="U61" s="4">
        <f>combination!AA25</f>
        <v>1</v>
      </c>
      <c r="W61" s="4">
        <f t="shared" si="9"/>
        <v>25.868310402654711</v>
      </c>
      <c r="Z61" s="4">
        <f t="shared" si="1"/>
        <v>30.625</v>
      </c>
      <c r="AA61" s="4">
        <f t="shared" si="2"/>
        <v>30</v>
      </c>
      <c r="AB61" s="4">
        <f t="shared" si="3"/>
        <v>23.333333333333332</v>
      </c>
      <c r="AC61" s="4">
        <f t="shared" si="4"/>
        <v>22.727272727272727</v>
      </c>
      <c r="AD61" s="4">
        <f t="shared" si="5"/>
        <v>27.272727272727273</v>
      </c>
      <c r="AE61" s="4">
        <f t="shared" si="6"/>
        <v>21.842105263157894</v>
      </c>
      <c r="AF61" s="4">
        <f t="shared" si="7"/>
        <v>27.352941176470587</v>
      </c>
      <c r="AG61" s="4">
        <f t="shared" si="8"/>
        <v>23.793103448275861</v>
      </c>
      <c r="AH61" s="95"/>
      <c r="AL61" s="95"/>
      <c r="AU61" s="473"/>
      <c r="AV61" s="164" t="s">
        <v>186</v>
      </c>
      <c r="AW61" s="176">
        <v>1.43</v>
      </c>
      <c r="AX61" s="172">
        <v>0</v>
      </c>
      <c r="AY61" s="250"/>
      <c r="AZ61" s="176">
        <v>5</v>
      </c>
      <c r="BA61" s="172">
        <v>-0.43</v>
      </c>
      <c r="BB61" s="250"/>
      <c r="BC61" s="176">
        <v>6</v>
      </c>
      <c r="BD61" s="172">
        <v>1.43</v>
      </c>
      <c r="BE61" s="250"/>
      <c r="BF61" s="176">
        <v>6</v>
      </c>
      <c r="BG61" s="172">
        <v>0</v>
      </c>
    </row>
    <row r="62" spans="2:60" x14ac:dyDescent="0.2">
      <c r="B62" s="2" t="s">
        <v>9</v>
      </c>
      <c r="C62" s="95">
        <v>0.57999999999999996</v>
      </c>
      <c r="D62" s="95">
        <v>26</v>
      </c>
      <c r="E62" s="95">
        <v>0.52</v>
      </c>
      <c r="F62" s="95">
        <v>26</v>
      </c>
      <c r="G62" s="95">
        <v>0.49</v>
      </c>
      <c r="H62" s="95">
        <v>24</v>
      </c>
      <c r="I62" s="95">
        <v>0.74</v>
      </c>
      <c r="J62" s="95">
        <v>42</v>
      </c>
      <c r="K62" s="95">
        <v>0.74</v>
      </c>
      <c r="L62" s="95">
        <v>37</v>
      </c>
      <c r="M62" s="95">
        <v>0.51</v>
      </c>
      <c r="N62" s="95">
        <v>23</v>
      </c>
      <c r="O62" s="43"/>
      <c r="P62" s="43"/>
      <c r="Q62" s="43"/>
      <c r="R62" s="43"/>
      <c r="T62" s="94">
        <f t="shared" si="0"/>
        <v>20.419553272814145</v>
      </c>
      <c r="U62" s="4">
        <f>combination!AB25</f>
        <v>1</v>
      </c>
      <c r="W62" s="4">
        <f t="shared" si="9"/>
        <v>20.419553272814145</v>
      </c>
      <c r="Z62" s="4">
        <f t="shared" si="1"/>
        <v>22.307692307692307</v>
      </c>
      <c r="AA62" s="4">
        <f t="shared" si="2"/>
        <v>20</v>
      </c>
      <c r="AB62" s="4">
        <f t="shared" si="3"/>
        <v>20.416666666666668</v>
      </c>
      <c r="AC62" s="4">
        <f t="shared" si="4"/>
        <v>17.61904761904762</v>
      </c>
      <c r="AD62" s="4">
        <f t="shared" si="5"/>
        <v>20</v>
      </c>
      <c r="AE62" s="4">
        <f t="shared" si="6"/>
        <v>22.173913043478262</v>
      </c>
      <c r="AF62" s="4" t="str">
        <f t="shared" si="7"/>
        <v>.</v>
      </c>
      <c r="AG62" s="4" t="str">
        <f t="shared" si="8"/>
        <v>.</v>
      </c>
      <c r="AH62" s="95"/>
      <c r="AL62" s="95"/>
      <c r="AU62" s="473"/>
      <c r="AV62" s="164" t="s">
        <v>184</v>
      </c>
      <c r="AW62" s="176">
        <v>0.98</v>
      </c>
      <c r="AX62" s="172">
        <v>0</v>
      </c>
      <c r="AY62" s="250"/>
      <c r="AZ62" s="176">
        <v>5</v>
      </c>
      <c r="BA62" s="172">
        <v>-0.68</v>
      </c>
      <c r="BB62" s="250"/>
      <c r="BC62" s="176">
        <v>6</v>
      </c>
      <c r="BD62" s="172">
        <v>1.58</v>
      </c>
      <c r="BE62" s="250"/>
      <c r="BF62" s="176">
        <v>6</v>
      </c>
      <c r="BG62" s="172">
        <v>0.6</v>
      </c>
    </row>
    <row r="63" spans="2:60" ht="16" thickBot="1" x14ac:dyDescent="0.25">
      <c r="B63" s="2" t="s">
        <v>8</v>
      </c>
      <c r="C63" s="43"/>
      <c r="D63" s="43"/>
      <c r="E63" s="43"/>
      <c r="F63" s="43"/>
      <c r="G63" s="43"/>
      <c r="H63" s="43"/>
      <c r="I63" s="43"/>
      <c r="J63" s="43"/>
      <c r="K63" s="43"/>
      <c r="L63" s="43"/>
      <c r="M63" s="43"/>
      <c r="N63" s="43"/>
      <c r="O63" s="43"/>
      <c r="P63" s="43"/>
      <c r="Q63" s="43"/>
      <c r="R63" s="43"/>
      <c r="T63" s="94" t="str">
        <f>IF(Z63=".",".",AVERAGE(Z63:AV63))</f>
        <v>.</v>
      </c>
      <c r="U63" s="4">
        <f>combination!AC25</f>
        <v>0</v>
      </c>
      <c r="W63" s="4" t="str">
        <f t="shared" si="9"/>
        <v>.</v>
      </c>
      <c r="Z63" s="4" t="str">
        <f t="shared" si="1"/>
        <v>.</v>
      </c>
      <c r="AA63" s="4" t="str">
        <f t="shared" si="2"/>
        <v>.</v>
      </c>
      <c r="AB63" s="4" t="str">
        <f t="shared" si="3"/>
        <v>.</v>
      </c>
      <c r="AC63" s="4" t="str">
        <f t="shared" si="4"/>
        <v>.</v>
      </c>
      <c r="AD63" s="4" t="str">
        <f t="shared" si="5"/>
        <v>.</v>
      </c>
      <c r="AE63" s="4" t="str">
        <f t="shared" si="6"/>
        <v>.</v>
      </c>
      <c r="AF63" s="4" t="str">
        <f t="shared" si="7"/>
        <v>.</v>
      </c>
      <c r="AG63" s="4" t="str">
        <f t="shared" si="8"/>
        <v>.</v>
      </c>
      <c r="AH63" s="95"/>
      <c r="AL63" s="95"/>
      <c r="AU63" s="474"/>
      <c r="AV63" s="166" t="s">
        <v>189</v>
      </c>
      <c r="AW63" s="167">
        <v>1.03</v>
      </c>
      <c r="AX63" s="168">
        <v>0</v>
      </c>
      <c r="AY63" s="250"/>
      <c r="AZ63" s="167">
        <v>5</v>
      </c>
      <c r="BA63" s="168">
        <v>-0.56000000000000005</v>
      </c>
      <c r="BB63" s="250"/>
      <c r="BC63" s="167"/>
      <c r="BD63" s="168"/>
      <c r="BE63" s="250"/>
      <c r="BF63" s="167"/>
      <c r="BG63" s="168"/>
    </row>
    <row r="64" spans="2:60" ht="16" thickBot="1" x14ac:dyDescent="0.25">
      <c r="B64" s="2" t="s">
        <v>7</v>
      </c>
      <c r="C64" s="43"/>
      <c r="D64" s="43"/>
      <c r="E64" s="43"/>
      <c r="F64" s="43"/>
      <c r="G64" s="43"/>
      <c r="H64" s="43"/>
      <c r="I64" s="43"/>
      <c r="J64" s="43"/>
      <c r="K64" s="43"/>
      <c r="L64" s="43"/>
      <c r="M64" s="43"/>
      <c r="N64" s="43"/>
      <c r="O64" s="43"/>
      <c r="P64" s="43"/>
      <c r="Q64" s="43"/>
      <c r="R64" s="43"/>
      <c r="T64" s="94" t="str">
        <f>IF(Z64=".",".",AVERAGE(Z64:AV64))</f>
        <v>.</v>
      </c>
      <c r="U64" s="4">
        <f>combination!AE25</f>
        <v>0</v>
      </c>
      <c r="W64" s="4" t="str">
        <f t="shared" si="9"/>
        <v>.</v>
      </c>
      <c r="Z64" s="4" t="str">
        <f t="shared" si="1"/>
        <v>.</v>
      </c>
      <c r="AA64" s="4" t="str">
        <f t="shared" si="2"/>
        <v>.</v>
      </c>
      <c r="AB64" s="4" t="str">
        <f t="shared" si="3"/>
        <v>.</v>
      </c>
      <c r="AC64" s="4" t="str">
        <f t="shared" si="4"/>
        <v>.</v>
      </c>
      <c r="AD64" s="4" t="str">
        <f t="shared" si="5"/>
        <v>.</v>
      </c>
      <c r="AE64" s="4" t="str">
        <f t="shared" si="6"/>
        <v>.</v>
      </c>
      <c r="AF64" s="4" t="str">
        <f t="shared" si="7"/>
        <v>.</v>
      </c>
      <c r="AG64" s="4" t="str">
        <f t="shared" si="8"/>
        <v>.</v>
      </c>
      <c r="AH64" s="95"/>
      <c r="AL64" s="95"/>
      <c r="AU64" s="11"/>
      <c r="AV64" s="11"/>
      <c r="AW64" s="11"/>
      <c r="AX64" s="11"/>
      <c r="AY64" s="11"/>
      <c r="AZ64" s="11"/>
      <c r="BA64" s="11"/>
      <c r="BB64" s="11"/>
      <c r="BC64" s="11"/>
      <c r="BD64" s="11"/>
      <c r="BE64" s="11"/>
      <c r="BF64" s="11"/>
      <c r="BG64" s="11"/>
    </row>
    <row r="65" spans="2:59" ht="16" thickBot="1" x14ac:dyDescent="0.25">
      <c r="B65" s="2" t="s">
        <v>6</v>
      </c>
      <c r="C65" s="43"/>
      <c r="D65" s="43"/>
      <c r="E65" s="43"/>
      <c r="F65" s="43"/>
      <c r="G65" s="43"/>
      <c r="H65" s="43"/>
      <c r="I65" s="43"/>
      <c r="J65" s="43"/>
      <c r="K65" s="43"/>
      <c r="L65" s="43"/>
      <c r="M65" s="43"/>
      <c r="N65" s="43"/>
      <c r="O65" s="43"/>
      <c r="P65" s="43"/>
      <c r="Q65" s="43"/>
      <c r="R65" s="43"/>
      <c r="T65" s="94" t="str">
        <f>IF(Z65=".",".",AVERAGE(Z65:AV65))</f>
        <v>.</v>
      </c>
      <c r="U65" s="4">
        <f>combination!AG25</f>
        <v>0</v>
      </c>
      <c r="W65" s="4" t="str">
        <f t="shared" si="9"/>
        <v>.</v>
      </c>
      <c r="Z65" s="4" t="str">
        <f t="shared" si="1"/>
        <v>.</v>
      </c>
      <c r="AA65" s="4" t="str">
        <f t="shared" si="2"/>
        <v>.</v>
      </c>
      <c r="AB65" s="4" t="str">
        <f t="shared" si="3"/>
        <v>.</v>
      </c>
      <c r="AC65" s="4" t="str">
        <f t="shared" si="4"/>
        <v>.</v>
      </c>
      <c r="AD65" s="4" t="str">
        <f t="shared" si="5"/>
        <v>.</v>
      </c>
      <c r="AE65" s="4" t="str">
        <f t="shared" si="6"/>
        <v>.</v>
      </c>
      <c r="AF65" s="4" t="str">
        <f t="shared" si="7"/>
        <v>.</v>
      </c>
      <c r="AG65" s="4" t="str">
        <f t="shared" si="8"/>
        <v>.</v>
      </c>
      <c r="AH65" s="95"/>
      <c r="AL65" s="95"/>
      <c r="AU65" s="479" t="s">
        <v>5</v>
      </c>
      <c r="AV65" s="480"/>
      <c r="AW65" s="251"/>
      <c r="AX65" s="248"/>
      <c r="AY65" s="169"/>
      <c r="AZ65" s="251"/>
      <c r="BA65" s="248"/>
      <c r="BB65" s="169"/>
      <c r="BC65" s="251"/>
      <c r="BD65" s="248"/>
      <c r="BE65" s="169"/>
      <c r="BF65" s="251"/>
      <c r="BG65" s="248"/>
    </row>
    <row r="66" spans="2:59" ht="16" thickBot="1" x14ac:dyDescent="0.25">
      <c r="B66" s="2" t="s">
        <v>55</v>
      </c>
      <c r="C66" s="43"/>
      <c r="D66" s="43"/>
      <c r="E66" s="43"/>
      <c r="F66" s="43"/>
      <c r="G66" s="43"/>
      <c r="H66" s="43"/>
      <c r="I66" s="43"/>
      <c r="J66" s="43"/>
      <c r="K66" s="43"/>
      <c r="L66" s="43"/>
      <c r="M66" s="43"/>
      <c r="N66" s="43"/>
      <c r="O66" s="43"/>
      <c r="P66" s="43"/>
      <c r="Q66" s="43"/>
      <c r="R66" s="43"/>
      <c r="T66" s="94" t="str">
        <f>IF(Z66=".",".",AVERAGE(Z66:AV66))</f>
        <v>.</v>
      </c>
      <c r="U66" s="4">
        <f>combination!AK25</f>
        <v>0</v>
      </c>
      <c r="W66" s="4" t="str">
        <f t="shared" si="9"/>
        <v>.</v>
      </c>
      <c r="Z66" s="4" t="str">
        <f t="shared" si="1"/>
        <v>.</v>
      </c>
      <c r="AA66" s="4" t="str">
        <f t="shared" si="2"/>
        <v>.</v>
      </c>
      <c r="AB66" s="4" t="str">
        <f t="shared" si="3"/>
        <v>.</v>
      </c>
      <c r="AC66" s="4" t="str">
        <f t="shared" si="4"/>
        <v>.</v>
      </c>
      <c r="AD66" s="4" t="str">
        <f t="shared" si="5"/>
        <v>.</v>
      </c>
      <c r="AE66" s="4" t="str">
        <f t="shared" si="6"/>
        <v>.</v>
      </c>
      <c r="AF66" s="4" t="str">
        <f t="shared" si="7"/>
        <v>.</v>
      </c>
      <c r="AG66" s="4" t="str">
        <f t="shared" si="8"/>
        <v>.</v>
      </c>
      <c r="AH66" s="95"/>
      <c r="AL66" s="95"/>
      <c r="AU66" s="476" t="s">
        <v>4</v>
      </c>
      <c r="AV66" s="481"/>
      <c r="AW66" s="252">
        <v>3.98</v>
      </c>
      <c r="AX66" s="249">
        <v>0.27</v>
      </c>
      <c r="AY66" s="169"/>
      <c r="AZ66" s="252">
        <v>1</v>
      </c>
      <c r="BA66" s="249">
        <v>0.82</v>
      </c>
      <c r="BB66" s="169"/>
      <c r="BC66" s="252">
        <v>3</v>
      </c>
      <c r="BD66" s="249">
        <v>2.4500000000000002</v>
      </c>
      <c r="BE66" s="169"/>
      <c r="BF66" s="252">
        <v>3</v>
      </c>
      <c r="BG66" s="249">
        <v>-0.2</v>
      </c>
    </row>
    <row r="67" spans="2:59" ht="16" thickBot="1" x14ac:dyDescent="0.25">
      <c r="B67" s="2" t="s">
        <v>56</v>
      </c>
      <c r="C67" s="43"/>
      <c r="D67" s="43"/>
      <c r="E67" s="43"/>
      <c r="F67" s="43"/>
      <c r="G67" s="43"/>
      <c r="H67" s="43"/>
      <c r="I67" s="43"/>
      <c r="J67" s="43"/>
      <c r="K67" s="43"/>
      <c r="L67" s="43"/>
      <c r="M67" s="43"/>
      <c r="N67" s="43"/>
      <c r="O67" s="43"/>
      <c r="P67" s="43"/>
      <c r="Q67" s="43"/>
      <c r="R67" s="43"/>
      <c r="T67" s="94" t="str">
        <f>IF(Z67=".",".",AVERAGE(Z67:AV67))</f>
        <v>.</v>
      </c>
      <c r="U67" s="4">
        <f>combination!AO25</f>
        <v>1</v>
      </c>
      <c r="W67" s="4" t="str">
        <f t="shared" si="9"/>
        <v>.</v>
      </c>
      <c r="Z67" s="4" t="str">
        <f t="shared" si="1"/>
        <v>.</v>
      </c>
      <c r="AA67" s="4" t="str">
        <f t="shared" si="2"/>
        <v>.</v>
      </c>
      <c r="AB67" s="4" t="str">
        <f t="shared" si="3"/>
        <v>.</v>
      </c>
      <c r="AC67" s="4" t="str">
        <f t="shared" si="4"/>
        <v>.</v>
      </c>
      <c r="AD67" s="4" t="str">
        <f t="shared" si="5"/>
        <v>.</v>
      </c>
      <c r="AE67" s="4" t="str">
        <f t="shared" si="6"/>
        <v>.</v>
      </c>
      <c r="AF67" s="4" t="str">
        <f t="shared" si="7"/>
        <v>.</v>
      </c>
      <c r="AG67" s="4" t="str">
        <f t="shared" si="8"/>
        <v>.</v>
      </c>
      <c r="AH67" s="95"/>
      <c r="AL67" s="95"/>
      <c r="AU67" s="479" t="s">
        <v>9</v>
      </c>
      <c r="AV67" s="480"/>
      <c r="AW67" s="251">
        <v>3.22</v>
      </c>
      <c r="AX67" s="248">
        <v>0.8</v>
      </c>
      <c r="AY67" s="169"/>
      <c r="AZ67" s="251">
        <v>2</v>
      </c>
      <c r="BA67" s="248">
        <v>0</v>
      </c>
      <c r="BB67" s="169"/>
      <c r="BC67" s="251">
        <v>6</v>
      </c>
      <c r="BD67" s="248">
        <v>0.97</v>
      </c>
      <c r="BE67" s="169"/>
      <c r="BF67" s="251">
        <v>4</v>
      </c>
      <c r="BG67" s="248">
        <v>0.4</v>
      </c>
    </row>
    <row r="68" spans="2:59" x14ac:dyDescent="0.2">
      <c r="T68" s="20">
        <f>IF(SUM(T36:T67)&gt;0,AVERAGE(T36:T67),0)</f>
        <v>25.227956458114551</v>
      </c>
      <c r="U68" s="4"/>
      <c r="W68" s="15"/>
      <c r="Z68" s="15">
        <f>IF(SUM(W36:W67)&gt;0,AVERAGE(Z36:AV67),0)</f>
        <v>25.278200781292099</v>
      </c>
      <c r="AB68" s="95"/>
      <c r="AD68" s="95"/>
      <c r="AH68" s="95"/>
      <c r="AL68" s="95"/>
      <c r="AU68" s="482" t="s">
        <v>8</v>
      </c>
      <c r="AV68" s="241" t="s">
        <v>185</v>
      </c>
      <c r="AW68" s="175"/>
      <c r="AX68" s="171"/>
      <c r="AY68" s="169"/>
      <c r="AZ68" s="175"/>
      <c r="BA68" s="171"/>
      <c r="BB68" s="169"/>
      <c r="BC68" s="175"/>
      <c r="BD68" s="171"/>
      <c r="BE68" s="169"/>
      <c r="BF68" s="175"/>
      <c r="BG68" s="171"/>
    </row>
    <row r="69" spans="2:59" ht="16" thickBot="1" x14ac:dyDescent="0.25">
      <c r="AU69" s="483"/>
      <c r="AV69" s="166" t="s">
        <v>186</v>
      </c>
      <c r="AW69" s="167"/>
      <c r="AX69" s="168"/>
      <c r="AY69" s="169"/>
      <c r="AZ69" s="167"/>
      <c r="BA69" s="168"/>
      <c r="BB69" s="169"/>
      <c r="BC69" s="167"/>
      <c r="BD69" s="168"/>
      <c r="BE69" s="169"/>
      <c r="BF69" s="167"/>
      <c r="BG69" s="168"/>
    </row>
    <row r="70" spans="2:59" ht="19" x14ac:dyDescent="0.25">
      <c r="C70" s="95"/>
      <c r="D70" s="95"/>
      <c r="E70" s="92"/>
      <c r="F70" s="95"/>
      <c r="H70" s="95"/>
      <c r="I70" s="17" t="s">
        <v>172</v>
      </c>
      <c r="J70" s="95"/>
      <c r="L70" s="478">
        <f>IF(Z68&gt;0,Z68,".")</f>
        <v>25.278200781292099</v>
      </c>
      <c r="M70" s="478"/>
      <c r="N70" s="95"/>
      <c r="O70" s="16" t="s">
        <v>85</v>
      </c>
      <c r="P70" s="4"/>
      <c r="AU70" s="482" t="s">
        <v>7</v>
      </c>
      <c r="AV70" s="241" t="s">
        <v>185</v>
      </c>
      <c r="AW70" s="175"/>
      <c r="AX70" s="171"/>
      <c r="AY70" s="169"/>
      <c r="AZ70" s="175"/>
      <c r="BA70" s="171"/>
      <c r="BB70" s="169"/>
      <c r="BC70" s="175"/>
      <c r="BD70" s="171"/>
      <c r="BE70" s="169"/>
      <c r="BF70" s="175"/>
      <c r="BG70" s="171"/>
    </row>
    <row r="71" spans="2:59" ht="20" thickBot="1" x14ac:dyDescent="0.3">
      <c r="C71" s="95"/>
      <c r="D71" s="95"/>
      <c r="E71" s="92"/>
      <c r="F71" s="95"/>
      <c r="H71" s="95"/>
      <c r="I71" s="17" t="s">
        <v>173</v>
      </c>
      <c r="J71" s="95"/>
      <c r="M71" s="18">
        <f>IF(Z68&gt;0,L70/$AT$2,".")</f>
        <v>4.2130334635486832</v>
      </c>
      <c r="N71" s="95"/>
      <c r="O71" s="9" t="s">
        <v>12</v>
      </c>
      <c r="P71" s="4"/>
      <c r="AU71" s="483"/>
      <c r="AV71" s="166" t="s">
        <v>186</v>
      </c>
      <c r="AW71" s="167"/>
      <c r="AX71" s="168"/>
      <c r="AY71" s="169"/>
      <c r="AZ71" s="167"/>
      <c r="BA71" s="168"/>
      <c r="BB71" s="169"/>
      <c r="BC71" s="167"/>
      <c r="BD71" s="168"/>
      <c r="BE71" s="169"/>
      <c r="BF71" s="167"/>
      <c r="BG71" s="168"/>
    </row>
    <row r="72" spans="2:59" x14ac:dyDescent="0.2">
      <c r="C72" s="95"/>
      <c r="D72" s="95"/>
      <c r="E72" s="92"/>
      <c r="F72" s="95"/>
      <c r="H72" s="95"/>
      <c r="I72" s="93" t="s">
        <v>109</v>
      </c>
      <c r="J72" s="95"/>
      <c r="M72" s="4">
        <f>COUNT(Z57:AV88)</f>
        <v>15</v>
      </c>
      <c r="N72" s="95"/>
      <c r="P72" s="4"/>
      <c r="AU72" s="472" t="s">
        <v>6</v>
      </c>
      <c r="AV72" s="241" t="s">
        <v>185</v>
      </c>
      <c r="AW72" s="175"/>
      <c r="AX72" s="171"/>
      <c r="AY72" s="250"/>
      <c r="AZ72" s="175"/>
      <c r="BA72" s="171"/>
      <c r="BB72" s="250"/>
      <c r="BC72" s="175"/>
      <c r="BD72" s="171"/>
      <c r="BE72" s="250"/>
      <c r="BF72" s="175"/>
      <c r="BG72" s="171"/>
    </row>
    <row r="73" spans="2:59" x14ac:dyDescent="0.2">
      <c r="C73" s="95"/>
      <c r="D73" s="95"/>
      <c r="E73" s="106" t="s">
        <v>175</v>
      </c>
      <c r="F73" s="106"/>
      <c r="G73" s="106"/>
      <c r="H73" s="106"/>
      <c r="I73" s="93" t="s">
        <v>110</v>
      </c>
      <c r="J73" s="95"/>
      <c r="M73" s="51">
        <f>IF(M72&gt;0,STDEV(Z57:AV88),".")</f>
        <v>3.7810920933187369</v>
      </c>
      <c r="N73" s="95"/>
      <c r="AU73" s="473"/>
      <c r="AV73" s="164" t="s">
        <v>186</v>
      </c>
      <c r="AW73" s="176"/>
      <c r="AX73" s="172"/>
      <c r="AY73" s="250"/>
      <c r="AZ73" s="176"/>
      <c r="BA73" s="172"/>
      <c r="BB73" s="250"/>
      <c r="BC73" s="176"/>
      <c r="BD73" s="172"/>
      <c r="BE73" s="250"/>
      <c r="BF73" s="176"/>
      <c r="BG73" s="172"/>
    </row>
    <row r="74" spans="2:59" x14ac:dyDescent="0.2">
      <c r="C74" s="95"/>
      <c r="D74" s="95"/>
      <c r="E74" s="17" t="s">
        <v>159</v>
      </c>
      <c r="F74" s="17"/>
      <c r="G74" s="17"/>
      <c r="H74" s="17"/>
      <c r="I74" s="93" t="s">
        <v>111</v>
      </c>
      <c r="J74" s="95"/>
      <c r="M74" s="51">
        <f>IF(M72&gt;0,CONFIDENCE(0.05,M73,M72),".")</f>
        <v>1.9134614488830284</v>
      </c>
      <c r="N74" s="95"/>
      <c r="AU74" s="473"/>
      <c r="AV74" s="164" t="s">
        <v>184</v>
      </c>
      <c r="AW74" s="176"/>
      <c r="AX74" s="172"/>
      <c r="AY74" s="250"/>
      <c r="AZ74" s="176"/>
      <c r="BA74" s="172"/>
      <c r="BB74" s="250"/>
      <c r="BC74" s="176"/>
      <c r="BD74" s="172"/>
      <c r="BE74" s="250"/>
      <c r="BF74" s="176"/>
      <c r="BG74" s="172"/>
    </row>
    <row r="75" spans="2:59" ht="16" thickBot="1" x14ac:dyDescent="0.25">
      <c r="C75" s="95"/>
      <c r="D75" s="95"/>
      <c r="E75" s="17" t="s">
        <v>158</v>
      </c>
      <c r="F75" s="17"/>
      <c r="G75" s="17"/>
      <c r="H75" s="17"/>
      <c r="I75" s="93" t="s">
        <v>111</v>
      </c>
      <c r="J75" s="95"/>
      <c r="M75" s="105">
        <f>IF(M72&gt;0,M74/combination!AT10,".")</f>
        <v>0.31891024148050473</v>
      </c>
      <c r="N75" s="95"/>
      <c r="AU75" s="474"/>
      <c r="AV75" s="166" t="s">
        <v>189</v>
      </c>
      <c r="AW75" s="167"/>
      <c r="AX75" s="168"/>
      <c r="AY75" s="250"/>
      <c r="AZ75" s="167"/>
      <c r="BA75" s="168"/>
      <c r="BB75" s="250"/>
      <c r="BC75" s="167"/>
      <c r="BD75" s="168"/>
      <c r="BE75" s="250"/>
      <c r="BF75" s="167"/>
      <c r="BG75" s="168"/>
    </row>
    <row r="76" spans="2:59" x14ac:dyDescent="0.2">
      <c r="AU76" s="475" t="s">
        <v>55</v>
      </c>
      <c r="AV76" s="241" t="s">
        <v>185</v>
      </c>
      <c r="AW76" s="175"/>
      <c r="AX76" s="171"/>
      <c r="AY76" s="169"/>
      <c r="AZ76" s="175"/>
      <c r="BA76" s="171"/>
      <c r="BB76" s="169"/>
      <c r="BC76" s="175"/>
      <c r="BD76" s="171"/>
      <c r="BE76" s="169"/>
      <c r="BF76" s="175"/>
      <c r="BG76" s="171"/>
    </row>
    <row r="77" spans="2:59" x14ac:dyDescent="0.2">
      <c r="AU77" s="476"/>
      <c r="AV77" s="164" t="s">
        <v>186</v>
      </c>
      <c r="AW77" s="176"/>
      <c r="AX77" s="172"/>
      <c r="AY77" s="169"/>
      <c r="AZ77" s="176"/>
      <c r="BA77" s="172"/>
      <c r="BB77" s="169"/>
      <c r="BC77" s="176"/>
      <c r="BD77" s="172"/>
      <c r="BE77" s="169"/>
      <c r="BF77" s="176"/>
      <c r="BG77" s="172"/>
    </row>
    <row r="78" spans="2:59" x14ac:dyDescent="0.2">
      <c r="AU78" s="476"/>
      <c r="AV78" s="164" t="s">
        <v>184</v>
      </c>
      <c r="AW78" s="176"/>
      <c r="AX78" s="172"/>
      <c r="AY78" s="169"/>
      <c r="AZ78" s="176"/>
      <c r="BA78" s="172"/>
      <c r="BB78" s="169"/>
      <c r="BC78" s="176"/>
      <c r="BD78" s="172"/>
      <c r="BE78" s="169"/>
      <c r="BF78" s="176"/>
      <c r="BG78" s="172"/>
    </row>
    <row r="79" spans="2:59" ht="16" thickBot="1" x14ac:dyDescent="0.25">
      <c r="C79" s="92" t="s">
        <v>190</v>
      </c>
      <c r="D79" s="92" t="s">
        <v>171</v>
      </c>
      <c r="E79" s="92" t="s">
        <v>107</v>
      </c>
      <c r="F79" s="92" t="s">
        <v>107</v>
      </c>
      <c r="AU79" s="477"/>
      <c r="AV79" s="166" t="s">
        <v>189</v>
      </c>
      <c r="AW79" s="167"/>
      <c r="AX79" s="168"/>
      <c r="AY79" s="169"/>
      <c r="AZ79" s="167"/>
      <c r="BA79" s="168"/>
      <c r="BB79" s="169"/>
      <c r="BC79" s="167"/>
      <c r="BD79" s="168"/>
      <c r="BE79" s="169"/>
      <c r="BF79" s="167"/>
      <c r="BG79" s="168"/>
    </row>
    <row r="80" spans="2:59" x14ac:dyDescent="0.2">
      <c r="B80" s="44" t="s">
        <v>33</v>
      </c>
      <c r="C80" s="92" t="b">
        <f t="shared" ref="C80:C111" si="10">IF(C36&gt;0,C36)</f>
        <v>0</v>
      </c>
      <c r="D80" s="92">
        <f>IF(C80&lt;&gt;FALSE,C80*1000,0)</f>
        <v>0</v>
      </c>
      <c r="E80" s="92" t="b">
        <f t="shared" ref="E80:E111" si="11">IF(D36&gt;0,D36)</f>
        <v>0</v>
      </c>
      <c r="F80" s="92">
        <f t="shared" ref="F80:F143" si="12">IF(E80&lt;&gt;FALSE,E80,0)</f>
        <v>0</v>
      </c>
      <c r="AU80" s="472" t="s">
        <v>56</v>
      </c>
      <c r="AV80" s="241" t="s">
        <v>185</v>
      </c>
      <c r="AW80" s="175">
        <v>2.09</v>
      </c>
      <c r="AX80" s="171">
        <v>0</v>
      </c>
      <c r="AY80" s="250"/>
      <c r="AZ80" s="175">
        <v>4</v>
      </c>
      <c r="BA80" s="171">
        <v>0.14000000000000001</v>
      </c>
      <c r="BB80" s="250"/>
      <c r="BC80" s="175">
        <v>6</v>
      </c>
      <c r="BD80" s="171">
        <v>1.33</v>
      </c>
      <c r="BE80" s="250"/>
      <c r="BF80" s="175">
        <v>6</v>
      </c>
      <c r="BG80" s="171">
        <v>-0.2</v>
      </c>
    </row>
    <row r="81" spans="2:59" x14ac:dyDescent="0.2">
      <c r="B81" s="44" t="s">
        <v>34</v>
      </c>
      <c r="C81" s="92">
        <f t="shared" si="10"/>
        <v>0.89</v>
      </c>
      <c r="D81" s="92">
        <f t="shared" ref="D81:D144" si="13">IF(C81&lt;&gt;FALSE,C81*1000,0)</f>
        <v>890</v>
      </c>
      <c r="E81" s="92">
        <f t="shared" si="11"/>
        <v>31</v>
      </c>
      <c r="F81" s="92">
        <f t="shared" si="12"/>
        <v>31</v>
      </c>
      <c r="AU81" s="473"/>
      <c r="AV81" s="164" t="s">
        <v>186</v>
      </c>
      <c r="AW81" s="176">
        <v>2.4</v>
      </c>
      <c r="AX81" s="172">
        <v>0</v>
      </c>
      <c r="AY81" s="250"/>
      <c r="AZ81" s="176">
        <v>4</v>
      </c>
      <c r="BA81" s="172">
        <v>-0.14000000000000001</v>
      </c>
      <c r="BB81" s="250"/>
      <c r="BC81" s="176">
        <v>6</v>
      </c>
      <c r="BD81" s="172">
        <v>1.56</v>
      </c>
      <c r="BE81" s="250"/>
      <c r="BF81" s="410">
        <v>6</v>
      </c>
      <c r="BG81" s="411">
        <v>0</v>
      </c>
    </row>
    <row r="82" spans="2:59" x14ac:dyDescent="0.2">
      <c r="B82" s="44" t="s">
        <v>35</v>
      </c>
      <c r="C82" s="92" t="b">
        <f t="shared" si="10"/>
        <v>0</v>
      </c>
      <c r="D82" s="92">
        <f t="shared" si="13"/>
        <v>0</v>
      </c>
      <c r="E82" s="92" t="b">
        <f t="shared" si="11"/>
        <v>0</v>
      </c>
      <c r="F82" s="92">
        <f t="shared" si="12"/>
        <v>0</v>
      </c>
      <c r="AU82" s="473"/>
      <c r="AV82" s="164" t="s">
        <v>184</v>
      </c>
      <c r="AW82" s="176">
        <v>2.2000000000000002</v>
      </c>
      <c r="AX82" s="172">
        <v>0</v>
      </c>
      <c r="AY82" s="250"/>
      <c r="AZ82" s="176">
        <v>4</v>
      </c>
      <c r="BA82" s="172">
        <v>0.18</v>
      </c>
      <c r="BB82" s="250"/>
      <c r="BC82" s="176">
        <v>6</v>
      </c>
      <c r="BD82" s="172">
        <v>1.46</v>
      </c>
      <c r="BE82" s="250"/>
      <c r="BF82" s="176">
        <v>6</v>
      </c>
      <c r="BG82" s="172">
        <v>-0.4</v>
      </c>
    </row>
    <row r="83" spans="2:59" ht="16" thickBot="1" x14ac:dyDescent="0.25">
      <c r="B83" s="44" t="s">
        <v>36</v>
      </c>
      <c r="C83" s="92" t="b">
        <f t="shared" si="10"/>
        <v>0</v>
      </c>
      <c r="D83" s="92">
        <f t="shared" si="13"/>
        <v>0</v>
      </c>
      <c r="E83" s="92" t="b">
        <f t="shared" si="11"/>
        <v>0</v>
      </c>
      <c r="F83" s="92">
        <f t="shared" si="12"/>
        <v>0</v>
      </c>
      <c r="AU83" s="474"/>
      <c r="AV83" s="166" t="s">
        <v>189</v>
      </c>
      <c r="AW83" s="167">
        <v>1.64</v>
      </c>
      <c r="AX83" s="168">
        <v>0</v>
      </c>
      <c r="AY83" s="250"/>
      <c r="AZ83" s="167">
        <v>4</v>
      </c>
      <c r="BA83" s="168">
        <v>-0.05</v>
      </c>
      <c r="BB83" s="250"/>
      <c r="BC83" s="167"/>
      <c r="BD83" s="168"/>
      <c r="BE83" s="250"/>
      <c r="BF83" s="167"/>
      <c r="BG83" s="168"/>
    </row>
    <row r="84" spans="2:59" x14ac:dyDescent="0.2">
      <c r="B84" s="44" t="s">
        <v>37</v>
      </c>
      <c r="C84" s="92" t="b">
        <f t="shared" si="10"/>
        <v>0</v>
      </c>
      <c r="D84" s="92">
        <f t="shared" si="13"/>
        <v>0</v>
      </c>
      <c r="E84" s="92" t="b">
        <f t="shared" si="11"/>
        <v>0</v>
      </c>
      <c r="F84" s="92">
        <f t="shared" si="12"/>
        <v>0</v>
      </c>
    </row>
    <row r="85" spans="2:59" x14ac:dyDescent="0.2">
      <c r="B85" s="44" t="s">
        <v>38</v>
      </c>
      <c r="C85" s="92">
        <f t="shared" si="10"/>
        <v>0.68</v>
      </c>
      <c r="D85" s="92">
        <f t="shared" si="13"/>
        <v>680</v>
      </c>
      <c r="E85" s="92">
        <f t="shared" si="11"/>
        <v>31</v>
      </c>
      <c r="F85" s="92">
        <f t="shared" si="12"/>
        <v>31</v>
      </c>
    </row>
    <row r="86" spans="2:59" x14ac:dyDescent="0.2">
      <c r="B86" s="44" t="s">
        <v>39</v>
      </c>
      <c r="C86" s="92">
        <f t="shared" si="10"/>
        <v>0.57999999999999996</v>
      </c>
      <c r="D86" s="92">
        <f t="shared" si="13"/>
        <v>580</v>
      </c>
      <c r="E86" s="92">
        <f t="shared" si="11"/>
        <v>26</v>
      </c>
      <c r="F86" s="92">
        <f t="shared" si="12"/>
        <v>26</v>
      </c>
    </row>
    <row r="87" spans="2:59" x14ac:dyDescent="0.2">
      <c r="B87" s="44" t="s">
        <v>52</v>
      </c>
      <c r="C87" s="92">
        <f t="shared" si="10"/>
        <v>1.17</v>
      </c>
      <c r="D87" s="92">
        <f t="shared" si="13"/>
        <v>1170</v>
      </c>
      <c r="E87" s="92">
        <f t="shared" si="11"/>
        <v>46</v>
      </c>
      <c r="F87" s="92">
        <f t="shared" si="12"/>
        <v>46</v>
      </c>
    </row>
    <row r="88" spans="2:59" x14ac:dyDescent="0.2">
      <c r="B88" s="44" t="s">
        <v>25</v>
      </c>
      <c r="C88" s="92">
        <f t="shared" si="10"/>
        <v>0.5</v>
      </c>
      <c r="D88" s="92">
        <f t="shared" si="13"/>
        <v>500</v>
      </c>
      <c r="E88" s="92">
        <f t="shared" si="11"/>
        <v>23</v>
      </c>
      <c r="F88" s="92">
        <f t="shared" si="12"/>
        <v>23</v>
      </c>
    </row>
    <row r="89" spans="2:59" x14ac:dyDescent="0.2">
      <c r="B89" s="44" t="s">
        <v>3</v>
      </c>
      <c r="C89" s="92" t="b">
        <f t="shared" si="10"/>
        <v>0</v>
      </c>
      <c r="D89" s="92">
        <f t="shared" si="13"/>
        <v>0</v>
      </c>
      <c r="E89" s="92" t="b">
        <f t="shared" si="11"/>
        <v>0</v>
      </c>
      <c r="F89" s="92">
        <f t="shared" si="12"/>
        <v>0</v>
      </c>
      <c r="AV89" s="15"/>
      <c r="AW89" s="4"/>
      <c r="AX89" s="4"/>
    </row>
    <row r="90" spans="2:59" x14ac:dyDescent="0.2">
      <c r="B90" s="44" t="s">
        <v>26</v>
      </c>
      <c r="C90" s="92">
        <f t="shared" si="10"/>
        <v>1.05</v>
      </c>
      <c r="D90" s="92">
        <f t="shared" si="13"/>
        <v>1050</v>
      </c>
      <c r="E90" s="92">
        <f t="shared" si="11"/>
        <v>44</v>
      </c>
      <c r="F90" s="92">
        <f t="shared" si="12"/>
        <v>44</v>
      </c>
    </row>
    <row r="91" spans="2:59" x14ac:dyDescent="0.2">
      <c r="B91" s="44" t="s">
        <v>2</v>
      </c>
      <c r="C91" s="92">
        <f t="shared" si="10"/>
        <v>2.15</v>
      </c>
      <c r="D91" s="92">
        <f t="shared" si="13"/>
        <v>2150</v>
      </c>
      <c r="E91" s="92">
        <f t="shared" si="11"/>
        <v>69</v>
      </c>
      <c r="F91" s="92">
        <f t="shared" si="12"/>
        <v>69</v>
      </c>
    </row>
    <row r="92" spans="2:59" x14ac:dyDescent="0.2">
      <c r="B92" s="44" t="s">
        <v>1</v>
      </c>
      <c r="C92" s="92">
        <f t="shared" si="10"/>
        <v>0.65</v>
      </c>
      <c r="D92" s="92">
        <f t="shared" si="13"/>
        <v>650</v>
      </c>
      <c r="E92" s="92">
        <f t="shared" si="11"/>
        <v>25</v>
      </c>
      <c r="F92" s="92">
        <f t="shared" si="12"/>
        <v>25</v>
      </c>
    </row>
    <row r="93" spans="2:59" x14ac:dyDescent="0.2">
      <c r="B93" s="44" t="s">
        <v>0</v>
      </c>
      <c r="C93" s="92" t="b">
        <f t="shared" si="10"/>
        <v>0</v>
      </c>
      <c r="D93" s="92">
        <f t="shared" si="13"/>
        <v>0</v>
      </c>
      <c r="E93" s="92" t="b">
        <f t="shared" si="11"/>
        <v>0</v>
      </c>
      <c r="F93" s="92">
        <f t="shared" si="12"/>
        <v>0</v>
      </c>
      <c r="BB93" s="9"/>
    </row>
    <row r="94" spans="2:59" x14ac:dyDescent="0.2">
      <c r="B94" s="44" t="s">
        <v>24</v>
      </c>
      <c r="C94" s="92" t="b">
        <f t="shared" si="10"/>
        <v>0</v>
      </c>
      <c r="D94" s="92">
        <f t="shared" si="13"/>
        <v>0</v>
      </c>
      <c r="E94" s="92" t="b">
        <f t="shared" si="11"/>
        <v>0</v>
      </c>
      <c r="F94" s="92">
        <f t="shared" si="12"/>
        <v>0</v>
      </c>
      <c r="BB94" s="9"/>
    </row>
    <row r="95" spans="2:59" x14ac:dyDescent="0.2">
      <c r="B95" s="44" t="s">
        <v>54</v>
      </c>
      <c r="C95" s="92">
        <f t="shared" si="10"/>
        <v>2.2400000000000002</v>
      </c>
      <c r="D95" s="92">
        <f t="shared" si="13"/>
        <v>2240</v>
      </c>
      <c r="E95" s="92">
        <f t="shared" si="11"/>
        <v>67</v>
      </c>
      <c r="F95" s="92">
        <f t="shared" si="12"/>
        <v>67</v>
      </c>
    </row>
    <row r="96" spans="2:59" x14ac:dyDescent="0.2">
      <c r="B96" s="44" t="s">
        <v>45</v>
      </c>
      <c r="C96" s="92" t="b">
        <f t="shared" si="10"/>
        <v>0</v>
      </c>
      <c r="D96" s="92">
        <f t="shared" si="13"/>
        <v>0</v>
      </c>
      <c r="E96" s="92" t="b">
        <f t="shared" si="11"/>
        <v>0</v>
      </c>
      <c r="F96" s="92">
        <f t="shared" si="12"/>
        <v>0</v>
      </c>
    </row>
    <row r="97" spans="2:6" x14ac:dyDescent="0.2">
      <c r="B97" s="44" t="s">
        <v>46</v>
      </c>
      <c r="C97" s="92" t="b">
        <f t="shared" si="10"/>
        <v>0</v>
      </c>
      <c r="D97" s="92">
        <f t="shared" si="13"/>
        <v>0</v>
      </c>
      <c r="E97" s="92" t="b">
        <f t="shared" si="11"/>
        <v>0</v>
      </c>
      <c r="F97" s="92">
        <f t="shared" si="12"/>
        <v>0</v>
      </c>
    </row>
    <row r="98" spans="2:6" x14ac:dyDescent="0.2">
      <c r="B98" s="44" t="s">
        <v>47</v>
      </c>
      <c r="C98" s="92">
        <f t="shared" si="10"/>
        <v>0.82</v>
      </c>
      <c r="D98" s="92">
        <f t="shared" si="13"/>
        <v>820</v>
      </c>
      <c r="E98" s="92">
        <f t="shared" si="11"/>
        <v>29</v>
      </c>
      <c r="F98" s="92">
        <f t="shared" si="12"/>
        <v>29</v>
      </c>
    </row>
    <row r="99" spans="2:6" x14ac:dyDescent="0.2">
      <c r="B99" s="44" t="s">
        <v>48</v>
      </c>
      <c r="C99" s="92" t="b">
        <f t="shared" si="10"/>
        <v>0</v>
      </c>
      <c r="D99" s="92">
        <f t="shared" si="13"/>
        <v>0</v>
      </c>
      <c r="E99" s="92" t="b">
        <f t="shared" si="11"/>
        <v>0</v>
      </c>
      <c r="F99" s="92">
        <f t="shared" si="12"/>
        <v>0</v>
      </c>
    </row>
    <row r="100" spans="2:6" x14ac:dyDescent="0.2">
      <c r="B100" s="44" t="s">
        <v>49</v>
      </c>
      <c r="C100" s="92" t="b">
        <f t="shared" si="10"/>
        <v>0</v>
      </c>
      <c r="D100" s="92">
        <f t="shared" si="13"/>
        <v>0</v>
      </c>
      <c r="E100" s="92" t="b">
        <f t="shared" si="11"/>
        <v>0</v>
      </c>
      <c r="F100" s="92">
        <f t="shared" si="12"/>
        <v>0</v>
      </c>
    </row>
    <row r="101" spans="2:6" x14ac:dyDescent="0.2">
      <c r="B101" s="44" t="s">
        <v>50</v>
      </c>
      <c r="C101" s="92" t="b">
        <f t="shared" si="10"/>
        <v>0</v>
      </c>
      <c r="D101" s="92">
        <f t="shared" si="13"/>
        <v>0</v>
      </c>
      <c r="E101" s="92" t="b">
        <f t="shared" si="11"/>
        <v>0</v>
      </c>
      <c r="F101" s="92">
        <f t="shared" si="12"/>
        <v>0</v>
      </c>
    </row>
    <row r="102" spans="2:6" x14ac:dyDescent="0.2">
      <c r="B102" s="44" t="s">
        <v>51</v>
      </c>
      <c r="C102" s="92" t="b">
        <f t="shared" si="10"/>
        <v>0</v>
      </c>
      <c r="D102" s="92">
        <f t="shared" si="13"/>
        <v>0</v>
      </c>
      <c r="E102" s="92" t="b">
        <f t="shared" si="11"/>
        <v>0</v>
      </c>
      <c r="F102" s="92">
        <f t="shared" si="12"/>
        <v>0</v>
      </c>
    </row>
    <row r="103" spans="2:6" x14ac:dyDescent="0.2">
      <c r="B103" s="44" t="s">
        <v>53</v>
      </c>
      <c r="C103" s="92" t="b">
        <f t="shared" si="10"/>
        <v>0</v>
      </c>
      <c r="D103" s="92">
        <f t="shared" si="13"/>
        <v>0</v>
      </c>
      <c r="E103" s="92" t="b">
        <f t="shared" si="11"/>
        <v>0</v>
      </c>
      <c r="F103" s="92">
        <f t="shared" si="12"/>
        <v>0</v>
      </c>
    </row>
    <row r="104" spans="2:6" x14ac:dyDescent="0.2">
      <c r="B104" s="44" t="s">
        <v>5</v>
      </c>
      <c r="C104" s="92" t="b">
        <f t="shared" si="10"/>
        <v>0</v>
      </c>
      <c r="D104" s="92">
        <f t="shared" si="13"/>
        <v>0</v>
      </c>
      <c r="E104" s="92" t="b">
        <f t="shared" si="11"/>
        <v>0</v>
      </c>
      <c r="F104" s="92">
        <f t="shared" si="12"/>
        <v>0</v>
      </c>
    </row>
    <row r="105" spans="2:6" x14ac:dyDescent="0.2">
      <c r="B105" s="44" t="s">
        <v>4</v>
      </c>
      <c r="C105" s="92">
        <f t="shared" si="10"/>
        <v>0.49</v>
      </c>
      <c r="D105" s="92">
        <f t="shared" si="13"/>
        <v>490</v>
      </c>
      <c r="E105" s="92">
        <f t="shared" si="11"/>
        <v>16</v>
      </c>
      <c r="F105" s="92">
        <f t="shared" si="12"/>
        <v>16</v>
      </c>
    </row>
    <row r="106" spans="2:6" x14ac:dyDescent="0.2">
      <c r="B106" s="44" t="s">
        <v>9</v>
      </c>
      <c r="C106" s="92">
        <f t="shared" si="10"/>
        <v>0.57999999999999996</v>
      </c>
      <c r="D106" s="92">
        <f t="shared" si="13"/>
        <v>580</v>
      </c>
      <c r="E106" s="92">
        <f t="shared" si="11"/>
        <v>26</v>
      </c>
      <c r="F106" s="92">
        <f t="shared" si="12"/>
        <v>26</v>
      </c>
    </row>
    <row r="107" spans="2:6" x14ac:dyDescent="0.2">
      <c r="B107" s="44" t="s">
        <v>8</v>
      </c>
      <c r="C107" s="92" t="b">
        <f t="shared" si="10"/>
        <v>0</v>
      </c>
      <c r="D107" s="92">
        <f t="shared" si="13"/>
        <v>0</v>
      </c>
      <c r="E107" s="92" t="b">
        <f t="shared" si="11"/>
        <v>0</v>
      </c>
      <c r="F107" s="92">
        <f t="shared" si="12"/>
        <v>0</v>
      </c>
    </row>
    <row r="108" spans="2:6" x14ac:dyDescent="0.2">
      <c r="B108" s="44" t="s">
        <v>7</v>
      </c>
      <c r="C108" s="92" t="b">
        <f t="shared" si="10"/>
        <v>0</v>
      </c>
      <c r="D108" s="92">
        <f t="shared" si="13"/>
        <v>0</v>
      </c>
      <c r="E108" s="92" t="b">
        <f t="shared" si="11"/>
        <v>0</v>
      </c>
      <c r="F108" s="92">
        <f t="shared" si="12"/>
        <v>0</v>
      </c>
    </row>
    <row r="109" spans="2:6" x14ac:dyDescent="0.2">
      <c r="B109" s="44" t="s">
        <v>6</v>
      </c>
      <c r="C109" s="92" t="b">
        <f t="shared" si="10"/>
        <v>0</v>
      </c>
      <c r="D109" s="92">
        <f t="shared" si="13"/>
        <v>0</v>
      </c>
      <c r="E109" s="92" t="b">
        <f t="shared" si="11"/>
        <v>0</v>
      </c>
      <c r="F109" s="92">
        <f t="shared" si="12"/>
        <v>0</v>
      </c>
    </row>
    <row r="110" spans="2:6" x14ac:dyDescent="0.2">
      <c r="B110" s="44" t="s">
        <v>55</v>
      </c>
      <c r="C110" s="92" t="b">
        <f t="shared" si="10"/>
        <v>0</v>
      </c>
      <c r="D110" s="92">
        <f t="shared" si="13"/>
        <v>0</v>
      </c>
      <c r="E110" s="92" t="b">
        <f t="shared" si="11"/>
        <v>0</v>
      </c>
      <c r="F110" s="92">
        <f t="shared" si="12"/>
        <v>0</v>
      </c>
    </row>
    <row r="111" spans="2:6" x14ac:dyDescent="0.2">
      <c r="B111" s="44" t="s">
        <v>56</v>
      </c>
      <c r="C111" s="92" t="b">
        <f t="shared" si="10"/>
        <v>0</v>
      </c>
      <c r="D111" s="92">
        <f t="shared" si="13"/>
        <v>0</v>
      </c>
      <c r="E111" s="92" t="b">
        <f t="shared" si="11"/>
        <v>0</v>
      </c>
      <c r="F111" s="92">
        <f t="shared" si="12"/>
        <v>0</v>
      </c>
    </row>
    <row r="112" spans="2:6" x14ac:dyDescent="0.2">
      <c r="B112" s="44" t="s">
        <v>33</v>
      </c>
      <c r="C112" s="92" t="b">
        <f t="shared" ref="C112:C143" si="14">IF(E36&gt;0,E36)</f>
        <v>0</v>
      </c>
      <c r="D112" s="92">
        <f t="shared" si="13"/>
        <v>0</v>
      </c>
      <c r="E112" s="92" t="b">
        <f t="shared" ref="E112:E143" si="15">IF(F36&gt;0,F36)</f>
        <v>0</v>
      </c>
      <c r="F112" s="92">
        <f t="shared" si="12"/>
        <v>0</v>
      </c>
    </row>
    <row r="113" spans="2:43" x14ac:dyDescent="0.2">
      <c r="B113" s="44" t="s">
        <v>34</v>
      </c>
      <c r="C113" s="92">
        <f t="shared" si="14"/>
        <v>1.18</v>
      </c>
      <c r="D113" s="92">
        <f t="shared" si="13"/>
        <v>1180</v>
      </c>
      <c r="E113" s="92">
        <f t="shared" si="15"/>
        <v>43</v>
      </c>
      <c r="F113" s="92">
        <f t="shared" si="12"/>
        <v>43</v>
      </c>
    </row>
    <row r="114" spans="2:43" x14ac:dyDescent="0.2">
      <c r="B114" s="44" t="s">
        <v>35</v>
      </c>
      <c r="C114" s="92" t="b">
        <f t="shared" si="14"/>
        <v>0</v>
      </c>
      <c r="D114" s="92">
        <f t="shared" si="13"/>
        <v>0</v>
      </c>
      <c r="E114" s="92" t="b">
        <f t="shared" si="15"/>
        <v>0</v>
      </c>
      <c r="F114" s="92">
        <f t="shared" si="12"/>
        <v>0</v>
      </c>
      <c r="AP114" s="16"/>
    </row>
    <row r="115" spans="2:43" ht="14.5" customHeight="1" x14ac:dyDescent="0.2">
      <c r="B115" s="44" t="s">
        <v>36</v>
      </c>
      <c r="C115" s="92" t="b">
        <f t="shared" si="14"/>
        <v>0</v>
      </c>
      <c r="D115" s="92">
        <f t="shared" si="13"/>
        <v>0</v>
      </c>
      <c r="E115" s="92" t="b">
        <f t="shared" si="15"/>
        <v>0</v>
      </c>
      <c r="F115" s="92">
        <f t="shared" si="12"/>
        <v>0</v>
      </c>
      <c r="W115" s="4"/>
      <c r="Z115" s="92"/>
      <c r="AB115" s="92"/>
      <c r="AD115" s="92"/>
    </row>
    <row r="116" spans="2:43" x14ac:dyDescent="0.2">
      <c r="B116" s="44" t="s">
        <v>37</v>
      </c>
      <c r="C116" s="92" t="b">
        <f t="shared" si="14"/>
        <v>0</v>
      </c>
      <c r="D116" s="92">
        <f t="shared" si="13"/>
        <v>0</v>
      </c>
      <c r="E116" s="92" t="b">
        <f t="shared" si="15"/>
        <v>0</v>
      </c>
      <c r="F116" s="92">
        <f t="shared" si="12"/>
        <v>0</v>
      </c>
      <c r="W116" s="4"/>
      <c r="Z116" s="92"/>
      <c r="AB116" s="92"/>
      <c r="AD116" s="92"/>
    </row>
    <row r="117" spans="2:43" x14ac:dyDescent="0.2">
      <c r="B117" s="44" t="s">
        <v>38</v>
      </c>
      <c r="C117" s="92">
        <f t="shared" si="14"/>
        <v>0.79</v>
      </c>
      <c r="D117" s="92">
        <f t="shared" si="13"/>
        <v>790</v>
      </c>
      <c r="E117" s="92">
        <f t="shared" si="15"/>
        <v>28</v>
      </c>
      <c r="F117" s="92">
        <f t="shared" si="12"/>
        <v>28</v>
      </c>
      <c r="W117" s="4"/>
      <c r="Z117" s="92"/>
      <c r="AB117" s="92"/>
      <c r="AD117" s="92"/>
    </row>
    <row r="118" spans="2:43" x14ac:dyDescent="0.2">
      <c r="B118" s="44" t="s">
        <v>39</v>
      </c>
      <c r="C118" s="92">
        <f t="shared" si="14"/>
        <v>0.52</v>
      </c>
      <c r="D118" s="92">
        <f t="shared" si="13"/>
        <v>520</v>
      </c>
      <c r="E118" s="92">
        <f t="shared" si="15"/>
        <v>26</v>
      </c>
      <c r="F118" s="92">
        <f t="shared" si="12"/>
        <v>26</v>
      </c>
      <c r="Z118" s="92"/>
      <c r="AB118" s="92"/>
      <c r="AD118" s="92"/>
      <c r="AQ118" s="16"/>
    </row>
    <row r="119" spans="2:43" x14ac:dyDescent="0.2">
      <c r="B119" s="44" t="s">
        <v>52</v>
      </c>
      <c r="C119" s="92">
        <f t="shared" si="14"/>
        <v>0.93</v>
      </c>
      <c r="D119" s="92">
        <f t="shared" si="13"/>
        <v>930</v>
      </c>
      <c r="E119" s="92">
        <f t="shared" si="15"/>
        <v>33</v>
      </c>
      <c r="F119" s="92">
        <f t="shared" si="12"/>
        <v>33</v>
      </c>
      <c r="Z119" s="92"/>
      <c r="AB119" s="92"/>
      <c r="AD119" s="92"/>
      <c r="AQ119" s="9"/>
    </row>
    <row r="120" spans="2:43" x14ac:dyDescent="0.2">
      <c r="B120" s="44" t="s">
        <v>25</v>
      </c>
      <c r="C120" s="92">
        <f t="shared" si="14"/>
        <v>0.62</v>
      </c>
      <c r="D120" s="92">
        <f t="shared" si="13"/>
        <v>620</v>
      </c>
      <c r="E120" s="92">
        <f t="shared" si="15"/>
        <v>26</v>
      </c>
      <c r="F120" s="92">
        <f t="shared" si="12"/>
        <v>26</v>
      </c>
      <c r="Z120" s="92"/>
      <c r="AB120" s="92"/>
      <c r="AD120" s="92"/>
    </row>
    <row r="121" spans="2:43" x14ac:dyDescent="0.2">
      <c r="B121" s="44" t="s">
        <v>3</v>
      </c>
      <c r="C121" s="92" t="b">
        <f t="shared" si="14"/>
        <v>0</v>
      </c>
      <c r="D121" s="92">
        <f t="shared" si="13"/>
        <v>0</v>
      </c>
      <c r="E121" s="92" t="b">
        <f t="shared" si="15"/>
        <v>0</v>
      </c>
      <c r="F121" s="92">
        <f t="shared" si="12"/>
        <v>0</v>
      </c>
    </row>
    <row r="122" spans="2:43" x14ac:dyDescent="0.2">
      <c r="B122" s="44" t="s">
        <v>26</v>
      </c>
      <c r="C122" s="92">
        <f t="shared" si="14"/>
        <v>2.4500000000000002</v>
      </c>
      <c r="D122" s="92">
        <f t="shared" si="13"/>
        <v>2450</v>
      </c>
      <c r="E122" s="92">
        <f t="shared" si="15"/>
        <v>85</v>
      </c>
      <c r="F122" s="92">
        <f t="shared" si="12"/>
        <v>85</v>
      </c>
    </row>
    <row r="123" spans="2:43" x14ac:dyDescent="0.2">
      <c r="B123" s="44" t="s">
        <v>2</v>
      </c>
      <c r="C123" s="92">
        <f t="shared" si="14"/>
        <v>0.85</v>
      </c>
      <c r="D123" s="92">
        <f t="shared" si="13"/>
        <v>850</v>
      </c>
      <c r="E123" s="92">
        <f t="shared" si="15"/>
        <v>29</v>
      </c>
      <c r="F123" s="92">
        <f t="shared" si="12"/>
        <v>29</v>
      </c>
    </row>
    <row r="124" spans="2:43" x14ac:dyDescent="0.2">
      <c r="B124" s="44" t="s">
        <v>1</v>
      </c>
      <c r="C124" s="92">
        <f t="shared" si="14"/>
        <v>0.5</v>
      </c>
      <c r="D124" s="92">
        <f t="shared" si="13"/>
        <v>500</v>
      </c>
      <c r="E124" s="92">
        <f t="shared" si="15"/>
        <v>22</v>
      </c>
      <c r="F124" s="92">
        <f t="shared" si="12"/>
        <v>22</v>
      </c>
    </row>
    <row r="125" spans="2:43" x14ac:dyDescent="0.2">
      <c r="B125" s="44" t="s">
        <v>0</v>
      </c>
      <c r="C125" s="92" t="b">
        <f t="shared" si="14"/>
        <v>0</v>
      </c>
      <c r="D125" s="92">
        <f t="shared" si="13"/>
        <v>0</v>
      </c>
      <c r="E125" s="92" t="b">
        <f t="shared" si="15"/>
        <v>0</v>
      </c>
      <c r="F125" s="92">
        <f t="shared" si="12"/>
        <v>0</v>
      </c>
    </row>
    <row r="126" spans="2:43" x14ac:dyDescent="0.2">
      <c r="B126" s="44" t="s">
        <v>24</v>
      </c>
      <c r="C126" s="92" t="b">
        <f t="shared" si="14"/>
        <v>0</v>
      </c>
      <c r="D126" s="92">
        <f t="shared" si="13"/>
        <v>0</v>
      </c>
      <c r="E126" s="92" t="b">
        <f t="shared" si="15"/>
        <v>0</v>
      </c>
      <c r="F126" s="92">
        <f t="shared" si="12"/>
        <v>0</v>
      </c>
    </row>
    <row r="127" spans="2:43" x14ac:dyDescent="0.2">
      <c r="B127" s="44" t="s">
        <v>54</v>
      </c>
      <c r="C127" s="92">
        <f t="shared" si="14"/>
        <v>0.92</v>
      </c>
      <c r="D127" s="92">
        <f t="shared" si="13"/>
        <v>920</v>
      </c>
      <c r="E127" s="92">
        <f t="shared" si="15"/>
        <v>29</v>
      </c>
      <c r="F127" s="92">
        <f t="shared" si="12"/>
        <v>29</v>
      </c>
    </row>
    <row r="128" spans="2:43" x14ac:dyDescent="0.2">
      <c r="B128" s="44" t="s">
        <v>45</v>
      </c>
      <c r="C128" s="92" t="b">
        <f t="shared" si="14"/>
        <v>0</v>
      </c>
      <c r="D128" s="92">
        <f t="shared" si="13"/>
        <v>0</v>
      </c>
      <c r="E128" s="92" t="b">
        <f t="shared" si="15"/>
        <v>0</v>
      </c>
      <c r="F128" s="92">
        <f t="shared" si="12"/>
        <v>0</v>
      </c>
    </row>
    <row r="129" spans="2:6" x14ac:dyDescent="0.2">
      <c r="B129" s="44" t="s">
        <v>46</v>
      </c>
      <c r="C129" s="92" t="b">
        <f t="shared" si="14"/>
        <v>0</v>
      </c>
      <c r="D129" s="92">
        <f t="shared" si="13"/>
        <v>0</v>
      </c>
      <c r="E129" s="92" t="b">
        <f t="shared" si="15"/>
        <v>0</v>
      </c>
      <c r="F129" s="92">
        <f t="shared" si="12"/>
        <v>0</v>
      </c>
    </row>
    <row r="130" spans="2:6" x14ac:dyDescent="0.2">
      <c r="B130" s="44" t="s">
        <v>47</v>
      </c>
      <c r="C130" s="92">
        <f t="shared" si="14"/>
        <v>0.68</v>
      </c>
      <c r="D130" s="92">
        <f t="shared" si="13"/>
        <v>680</v>
      </c>
      <c r="E130" s="92">
        <f t="shared" si="15"/>
        <v>26</v>
      </c>
      <c r="F130" s="92">
        <f t="shared" si="12"/>
        <v>26</v>
      </c>
    </row>
    <row r="131" spans="2:6" x14ac:dyDescent="0.2">
      <c r="B131" s="44" t="s">
        <v>48</v>
      </c>
      <c r="C131" s="92" t="b">
        <f t="shared" si="14"/>
        <v>0</v>
      </c>
      <c r="D131" s="92">
        <f t="shared" si="13"/>
        <v>0</v>
      </c>
      <c r="E131" s="92" t="b">
        <f t="shared" si="15"/>
        <v>0</v>
      </c>
      <c r="F131" s="92">
        <f t="shared" si="12"/>
        <v>0</v>
      </c>
    </row>
    <row r="132" spans="2:6" x14ac:dyDescent="0.2">
      <c r="B132" s="44" t="s">
        <v>49</v>
      </c>
      <c r="C132" s="92" t="b">
        <f t="shared" si="14"/>
        <v>0</v>
      </c>
      <c r="D132" s="92">
        <f t="shared" si="13"/>
        <v>0</v>
      </c>
      <c r="E132" s="92" t="b">
        <f t="shared" si="15"/>
        <v>0</v>
      </c>
      <c r="F132" s="92">
        <f t="shared" si="12"/>
        <v>0</v>
      </c>
    </row>
    <row r="133" spans="2:6" x14ac:dyDescent="0.2">
      <c r="B133" s="44" t="s">
        <v>50</v>
      </c>
      <c r="C133" s="92" t="b">
        <f t="shared" si="14"/>
        <v>0</v>
      </c>
      <c r="D133" s="92">
        <f t="shared" si="13"/>
        <v>0</v>
      </c>
      <c r="E133" s="92" t="b">
        <f t="shared" si="15"/>
        <v>0</v>
      </c>
      <c r="F133" s="92">
        <f t="shared" si="12"/>
        <v>0</v>
      </c>
    </row>
    <row r="134" spans="2:6" x14ac:dyDescent="0.2">
      <c r="B134" s="44" t="s">
        <v>51</v>
      </c>
      <c r="C134" s="92" t="b">
        <f t="shared" si="14"/>
        <v>0</v>
      </c>
      <c r="D134" s="92">
        <f t="shared" si="13"/>
        <v>0</v>
      </c>
      <c r="E134" s="92" t="b">
        <f t="shared" si="15"/>
        <v>0</v>
      </c>
      <c r="F134" s="92">
        <f t="shared" si="12"/>
        <v>0</v>
      </c>
    </row>
    <row r="135" spans="2:6" x14ac:dyDescent="0.2">
      <c r="B135" s="44" t="s">
        <v>53</v>
      </c>
      <c r="C135" s="92" t="b">
        <f t="shared" si="14"/>
        <v>0</v>
      </c>
      <c r="D135" s="92">
        <f t="shared" si="13"/>
        <v>0</v>
      </c>
      <c r="E135" s="92" t="b">
        <f t="shared" si="15"/>
        <v>0</v>
      </c>
      <c r="F135" s="92">
        <f t="shared" si="12"/>
        <v>0</v>
      </c>
    </row>
    <row r="136" spans="2:6" x14ac:dyDescent="0.2">
      <c r="B136" s="44" t="s">
        <v>5</v>
      </c>
      <c r="C136" s="92" t="b">
        <f t="shared" si="14"/>
        <v>0</v>
      </c>
      <c r="D136" s="92">
        <f t="shared" si="13"/>
        <v>0</v>
      </c>
      <c r="E136" s="92" t="b">
        <f t="shared" si="15"/>
        <v>0</v>
      </c>
      <c r="F136" s="92">
        <f t="shared" si="12"/>
        <v>0</v>
      </c>
    </row>
    <row r="137" spans="2:6" x14ac:dyDescent="0.2">
      <c r="B137" s="44" t="s">
        <v>4</v>
      </c>
      <c r="C137" s="92">
        <f t="shared" si="14"/>
        <v>0.72</v>
      </c>
      <c r="D137" s="92">
        <f t="shared" si="13"/>
        <v>720</v>
      </c>
      <c r="E137" s="92">
        <f t="shared" si="15"/>
        <v>24</v>
      </c>
      <c r="F137" s="92">
        <f t="shared" si="12"/>
        <v>24</v>
      </c>
    </row>
    <row r="138" spans="2:6" x14ac:dyDescent="0.2">
      <c r="B138" s="44" t="s">
        <v>9</v>
      </c>
      <c r="C138" s="92">
        <f t="shared" si="14"/>
        <v>0.52</v>
      </c>
      <c r="D138" s="92">
        <f t="shared" si="13"/>
        <v>520</v>
      </c>
      <c r="E138" s="92">
        <f t="shared" si="15"/>
        <v>26</v>
      </c>
      <c r="F138" s="92">
        <f t="shared" si="12"/>
        <v>26</v>
      </c>
    </row>
    <row r="139" spans="2:6" x14ac:dyDescent="0.2">
      <c r="B139" s="44" t="s">
        <v>8</v>
      </c>
      <c r="C139" s="92" t="b">
        <f t="shared" si="14"/>
        <v>0</v>
      </c>
      <c r="D139" s="92">
        <f t="shared" si="13"/>
        <v>0</v>
      </c>
      <c r="E139" s="92" t="b">
        <f t="shared" si="15"/>
        <v>0</v>
      </c>
      <c r="F139" s="92">
        <f t="shared" si="12"/>
        <v>0</v>
      </c>
    </row>
    <row r="140" spans="2:6" x14ac:dyDescent="0.2">
      <c r="B140" s="44" t="s">
        <v>7</v>
      </c>
      <c r="C140" s="92" t="b">
        <f t="shared" si="14"/>
        <v>0</v>
      </c>
      <c r="D140" s="92">
        <f t="shared" si="13"/>
        <v>0</v>
      </c>
      <c r="E140" s="92" t="b">
        <f t="shared" si="15"/>
        <v>0</v>
      </c>
      <c r="F140" s="92">
        <f t="shared" si="12"/>
        <v>0</v>
      </c>
    </row>
    <row r="141" spans="2:6" x14ac:dyDescent="0.2">
      <c r="B141" s="44" t="s">
        <v>6</v>
      </c>
      <c r="C141" s="92" t="b">
        <f t="shared" si="14"/>
        <v>0</v>
      </c>
      <c r="D141" s="92">
        <f t="shared" si="13"/>
        <v>0</v>
      </c>
      <c r="E141" s="92" t="b">
        <f t="shared" si="15"/>
        <v>0</v>
      </c>
      <c r="F141" s="92">
        <f t="shared" si="12"/>
        <v>0</v>
      </c>
    </row>
    <row r="142" spans="2:6" x14ac:dyDescent="0.2">
      <c r="B142" s="44" t="s">
        <v>55</v>
      </c>
      <c r="C142" s="92" t="b">
        <f t="shared" si="14"/>
        <v>0</v>
      </c>
      <c r="D142" s="92">
        <f t="shared" si="13"/>
        <v>0</v>
      </c>
      <c r="E142" s="92" t="b">
        <f t="shared" si="15"/>
        <v>0</v>
      </c>
      <c r="F142" s="92">
        <f t="shared" si="12"/>
        <v>0</v>
      </c>
    </row>
    <row r="143" spans="2:6" x14ac:dyDescent="0.2">
      <c r="B143" s="44" t="s">
        <v>56</v>
      </c>
      <c r="C143" s="92" t="b">
        <f t="shared" si="14"/>
        <v>0</v>
      </c>
      <c r="D143" s="92">
        <f t="shared" si="13"/>
        <v>0</v>
      </c>
      <c r="E143" s="92" t="b">
        <f t="shared" si="15"/>
        <v>0</v>
      </c>
      <c r="F143" s="92">
        <f t="shared" si="12"/>
        <v>0</v>
      </c>
    </row>
    <row r="144" spans="2:6" x14ac:dyDescent="0.2">
      <c r="B144" s="44" t="s">
        <v>33</v>
      </c>
      <c r="C144" s="92" t="b">
        <f t="shared" ref="C144:C175" si="16">IF(G36&gt;0,G36)</f>
        <v>0</v>
      </c>
      <c r="D144" s="92">
        <f t="shared" si="13"/>
        <v>0</v>
      </c>
      <c r="E144" s="92" t="b">
        <f t="shared" ref="E144:E175" si="17">IF(H36&gt;0,H36)</f>
        <v>0</v>
      </c>
      <c r="F144" s="92">
        <f t="shared" ref="F144:F207" si="18">IF(E144&lt;&gt;FALSE,E144,0)</f>
        <v>0</v>
      </c>
    </row>
    <row r="145" spans="2:6" x14ac:dyDescent="0.2">
      <c r="B145" s="44" t="s">
        <v>34</v>
      </c>
      <c r="C145" s="92">
        <f t="shared" si="16"/>
        <v>0.53</v>
      </c>
      <c r="D145" s="92">
        <f t="shared" ref="D145:D208" si="19">IF(C145&lt;&gt;FALSE,C145*1000,0)</f>
        <v>530</v>
      </c>
      <c r="E145" s="92">
        <f t="shared" si="17"/>
        <v>20</v>
      </c>
      <c r="F145" s="92">
        <f t="shared" si="18"/>
        <v>20</v>
      </c>
    </row>
    <row r="146" spans="2:6" x14ac:dyDescent="0.2">
      <c r="B146" s="44" t="s">
        <v>35</v>
      </c>
      <c r="C146" s="92" t="b">
        <f t="shared" si="16"/>
        <v>0</v>
      </c>
      <c r="D146" s="92">
        <f t="shared" si="19"/>
        <v>0</v>
      </c>
      <c r="E146" s="92" t="b">
        <f t="shared" si="17"/>
        <v>0</v>
      </c>
      <c r="F146" s="92">
        <f t="shared" si="18"/>
        <v>0</v>
      </c>
    </row>
    <row r="147" spans="2:6" x14ac:dyDescent="0.2">
      <c r="B147" s="44" t="s">
        <v>36</v>
      </c>
      <c r="C147" s="92" t="b">
        <f t="shared" si="16"/>
        <v>0</v>
      </c>
      <c r="D147" s="92">
        <f t="shared" si="19"/>
        <v>0</v>
      </c>
      <c r="E147" s="92" t="b">
        <f t="shared" si="17"/>
        <v>0</v>
      </c>
      <c r="F147" s="92">
        <f t="shared" si="18"/>
        <v>0</v>
      </c>
    </row>
    <row r="148" spans="2:6" x14ac:dyDescent="0.2">
      <c r="B148" s="44" t="s">
        <v>37</v>
      </c>
      <c r="C148" s="92" t="b">
        <f t="shared" si="16"/>
        <v>0</v>
      </c>
      <c r="D148" s="92">
        <f t="shared" si="19"/>
        <v>0</v>
      </c>
      <c r="E148" s="92" t="b">
        <f t="shared" si="17"/>
        <v>0</v>
      </c>
      <c r="F148" s="92">
        <f t="shared" si="18"/>
        <v>0</v>
      </c>
    </row>
    <row r="149" spans="2:6" x14ac:dyDescent="0.2">
      <c r="B149" s="44" t="s">
        <v>38</v>
      </c>
      <c r="C149" s="92">
        <f t="shared" si="16"/>
        <v>0.36</v>
      </c>
      <c r="D149" s="92">
        <f t="shared" si="19"/>
        <v>360</v>
      </c>
      <c r="E149" s="92">
        <f t="shared" si="17"/>
        <v>14</v>
      </c>
      <c r="F149" s="92">
        <f t="shared" si="18"/>
        <v>14</v>
      </c>
    </row>
    <row r="150" spans="2:6" x14ac:dyDescent="0.2">
      <c r="B150" s="44" t="s">
        <v>39</v>
      </c>
      <c r="C150" s="92">
        <f t="shared" si="16"/>
        <v>0.49</v>
      </c>
      <c r="D150" s="92">
        <f t="shared" si="19"/>
        <v>490</v>
      </c>
      <c r="E150" s="92">
        <f t="shared" si="17"/>
        <v>24</v>
      </c>
      <c r="F150" s="92">
        <f t="shared" si="18"/>
        <v>24</v>
      </c>
    </row>
    <row r="151" spans="2:6" x14ac:dyDescent="0.2">
      <c r="B151" s="44" t="s">
        <v>52</v>
      </c>
      <c r="C151" s="92">
        <f t="shared" si="16"/>
        <v>0.84</v>
      </c>
      <c r="D151" s="92">
        <f t="shared" si="19"/>
        <v>840</v>
      </c>
      <c r="E151" s="92">
        <f t="shared" si="17"/>
        <v>35</v>
      </c>
      <c r="F151" s="92">
        <f t="shared" si="18"/>
        <v>35</v>
      </c>
    </row>
    <row r="152" spans="2:6" x14ac:dyDescent="0.2">
      <c r="B152" s="44" t="s">
        <v>25</v>
      </c>
      <c r="C152" s="92">
        <f t="shared" si="16"/>
        <v>0.7</v>
      </c>
      <c r="D152" s="92">
        <f t="shared" si="19"/>
        <v>700</v>
      </c>
      <c r="E152" s="92">
        <f t="shared" si="17"/>
        <v>27</v>
      </c>
      <c r="F152" s="92">
        <f t="shared" si="18"/>
        <v>27</v>
      </c>
    </row>
    <row r="153" spans="2:6" x14ac:dyDescent="0.2">
      <c r="B153" s="44" t="s">
        <v>3</v>
      </c>
      <c r="C153" s="92" t="b">
        <f t="shared" si="16"/>
        <v>0</v>
      </c>
      <c r="D153" s="92">
        <f t="shared" si="19"/>
        <v>0</v>
      </c>
      <c r="E153" s="92" t="b">
        <f t="shared" si="17"/>
        <v>0</v>
      </c>
      <c r="F153" s="92">
        <f t="shared" si="18"/>
        <v>0</v>
      </c>
    </row>
    <row r="154" spans="2:6" x14ac:dyDescent="0.2">
      <c r="B154" s="44" t="s">
        <v>26</v>
      </c>
      <c r="C154" s="92">
        <f t="shared" si="16"/>
        <v>2.39</v>
      </c>
      <c r="D154" s="92">
        <f t="shared" si="19"/>
        <v>2390</v>
      </c>
      <c r="E154" s="92">
        <f t="shared" si="17"/>
        <v>90</v>
      </c>
      <c r="F154" s="92">
        <f t="shared" si="18"/>
        <v>90</v>
      </c>
    </row>
    <row r="155" spans="2:6" x14ac:dyDescent="0.2">
      <c r="B155" s="44" t="s">
        <v>2</v>
      </c>
      <c r="C155" s="92">
        <f t="shared" si="16"/>
        <v>0.79</v>
      </c>
      <c r="D155" s="92">
        <f t="shared" si="19"/>
        <v>790</v>
      </c>
      <c r="E155" s="92">
        <f t="shared" si="17"/>
        <v>29</v>
      </c>
      <c r="F155" s="92">
        <f t="shared" si="18"/>
        <v>29</v>
      </c>
    </row>
    <row r="156" spans="2:6" x14ac:dyDescent="0.2">
      <c r="B156" s="44" t="s">
        <v>1</v>
      </c>
      <c r="C156" s="92">
        <f t="shared" si="16"/>
        <v>0.69</v>
      </c>
      <c r="D156" s="92">
        <f t="shared" si="19"/>
        <v>690</v>
      </c>
      <c r="E156" s="92">
        <f t="shared" si="17"/>
        <v>27</v>
      </c>
      <c r="F156" s="92">
        <f t="shared" si="18"/>
        <v>27</v>
      </c>
    </row>
    <row r="157" spans="2:6" x14ac:dyDescent="0.2">
      <c r="B157" s="44" t="s">
        <v>0</v>
      </c>
      <c r="C157" s="92" t="b">
        <f t="shared" si="16"/>
        <v>0</v>
      </c>
      <c r="D157" s="92">
        <f t="shared" si="19"/>
        <v>0</v>
      </c>
      <c r="E157" s="92" t="b">
        <f t="shared" si="17"/>
        <v>0</v>
      </c>
      <c r="F157" s="92">
        <f t="shared" si="18"/>
        <v>0</v>
      </c>
    </row>
    <row r="158" spans="2:6" x14ac:dyDescent="0.2">
      <c r="B158" s="44" t="s">
        <v>24</v>
      </c>
      <c r="C158" s="92" t="b">
        <f t="shared" si="16"/>
        <v>0</v>
      </c>
      <c r="D158" s="92">
        <f t="shared" si="19"/>
        <v>0</v>
      </c>
      <c r="E158" s="92" t="b">
        <f t="shared" si="17"/>
        <v>0</v>
      </c>
      <c r="F158" s="92">
        <f t="shared" si="18"/>
        <v>0</v>
      </c>
    </row>
    <row r="159" spans="2:6" x14ac:dyDescent="0.2">
      <c r="B159" s="44" t="s">
        <v>54</v>
      </c>
      <c r="C159" s="92">
        <f t="shared" si="16"/>
        <v>1.33</v>
      </c>
      <c r="D159" s="92">
        <f t="shared" si="19"/>
        <v>1330</v>
      </c>
      <c r="E159" s="92">
        <f t="shared" si="17"/>
        <v>55</v>
      </c>
      <c r="F159" s="92">
        <f t="shared" si="18"/>
        <v>55</v>
      </c>
    </row>
    <row r="160" spans="2:6" x14ac:dyDescent="0.2">
      <c r="B160" s="44" t="s">
        <v>45</v>
      </c>
      <c r="C160" s="92" t="b">
        <f t="shared" si="16"/>
        <v>0</v>
      </c>
      <c r="D160" s="92">
        <f t="shared" si="19"/>
        <v>0</v>
      </c>
      <c r="E160" s="92" t="b">
        <f t="shared" si="17"/>
        <v>0</v>
      </c>
      <c r="F160" s="92">
        <f t="shared" si="18"/>
        <v>0</v>
      </c>
    </row>
    <row r="161" spans="2:6" x14ac:dyDescent="0.2">
      <c r="B161" s="44" t="s">
        <v>46</v>
      </c>
      <c r="C161" s="92" t="b">
        <f t="shared" si="16"/>
        <v>0</v>
      </c>
      <c r="D161" s="92">
        <f t="shared" si="19"/>
        <v>0</v>
      </c>
      <c r="E161" s="92" t="b">
        <f t="shared" si="17"/>
        <v>0</v>
      </c>
      <c r="F161" s="92">
        <f t="shared" si="18"/>
        <v>0</v>
      </c>
    </row>
    <row r="162" spans="2:6" x14ac:dyDescent="0.2">
      <c r="B162" s="44" t="s">
        <v>47</v>
      </c>
      <c r="C162" s="92">
        <f t="shared" si="16"/>
        <v>0.47</v>
      </c>
      <c r="D162" s="92">
        <f t="shared" si="19"/>
        <v>470</v>
      </c>
      <c r="E162" s="92">
        <f t="shared" si="17"/>
        <v>17</v>
      </c>
      <c r="F162" s="92">
        <f t="shared" si="18"/>
        <v>17</v>
      </c>
    </row>
    <row r="163" spans="2:6" x14ac:dyDescent="0.2">
      <c r="B163" s="44" t="s">
        <v>48</v>
      </c>
      <c r="C163" s="92" t="b">
        <f t="shared" si="16"/>
        <v>0</v>
      </c>
      <c r="D163" s="92">
        <f t="shared" si="19"/>
        <v>0</v>
      </c>
      <c r="E163" s="92" t="b">
        <f t="shared" si="17"/>
        <v>0</v>
      </c>
      <c r="F163" s="92">
        <f t="shared" si="18"/>
        <v>0</v>
      </c>
    </row>
    <row r="164" spans="2:6" x14ac:dyDescent="0.2">
      <c r="B164" s="44" t="s">
        <v>49</v>
      </c>
      <c r="C164" s="92" t="b">
        <f t="shared" si="16"/>
        <v>0</v>
      </c>
      <c r="D164" s="92">
        <f t="shared" si="19"/>
        <v>0</v>
      </c>
      <c r="E164" s="92" t="b">
        <f t="shared" si="17"/>
        <v>0</v>
      </c>
      <c r="F164" s="92">
        <f t="shared" si="18"/>
        <v>0</v>
      </c>
    </row>
    <row r="165" spans="2:6" x14ac:dyDescent="0.2">
      <c r="B165" s="44" t="s">
        <v>50</v>
      </c>
      <c r="C165" s="92" t="b">
        <f t="shared" si="16"/>
        <v>0</v>
      </c>
      <c r="D165" s="92">
        <f t="shared" si="19"/>
        <v>0</v>
      </c>
      <c r="E165" s="92" t="b">
        <f t="shared" si="17"/>
        <v>0</v>
      </c>
      <c r="F165" s="92">
        <f t="shared" si="18"/>
        <v>0</v>
      </c>
    </row>
    <row r="166" spans="2:6" x14ac:dyDescent="0.2">
      <c r="B166" s="44" t="s">
        <v>51</v>
      </c>
      <c r="C166" s="92" t="b">
        <f t="shared" si="16"/>
        <v>0</v>
      </c>
      <c r="D166" s="92">
        <f t="shared" si="19"/>
        <v>0</v>
      </c>
      <c r="E166" s="92" t="b">
        <f t="shared" si="17"/>
        <v>0</v>
      </c>
      <c r="F166" s="92">
        <f t="shared" si="18"/>
        <v>0</v>
      </c>
    </row>
    <row r="167" spans="2:6" x14ac:dyDescent="0.2">
      <c r="B167" s="44" t="s">
        <v>53</v>
      </c>
      <c r="C167" s="92" t="b">
        <f t="shared" si="16"/>
        <v>0</v>
      </c>
      <c r="D167" s="92">
        <f t="shared" si="19"/>
        <v>0</v>
      </c>
      <c r="E167" s="92" t="b">
        <f t="shared" si="17"/>
        <v>0</v>
      </c>
      <c r="F167" s="92">
        <f t="shared" si="18"/>
        <v>0</v>
      </c>
    </row>
    <row r="168" spans="2:6" x14ac:dyDescent="0.2">
      <c r="B168" s="44" t="s">
        <v>5</v>
      </c>
      <c r="C168" s="92" t="b">
        <f t="shared" si="16"/>
        <v>0</v>
      </c>
      <c r="D168" s="92">
        <f t="shared" si="19"/>
        <v>0</v>
      </c>
      <c r="E168" s="92" t="b">
        <f t="shared" si="17"/>
        <v>0</v>
      </c>
      <c r="F168" s="92">
        <f t="shared" si="18"/>
        <v>0</v>
      </c>
    </row>
    <row r="169" spans="2:6" x14ac:dyDescent="0.2">
      <c r="B169" s="44" t="s">
        <v>4</v>
      </c>
      <c r="C169" s="92">
        <f t="shared" si="16"/>
        <v>0.49</v>
      </c>
      <c r="D169" s="92">
        <f t="shared" si="19"/>
        <v>490</v>
      </c>
      <c r="E169" s="92">
        <f t="shared" si="17"/>
        <v>21</v>
      </c>
      <c r="F169" s="92">
        <f t="shared" si="18"/>
        <v>21</v>
      </c>
    </row>
    <row r="170" spans="2:6" x14ac:dyDescent="0.2">
      <c r="B170" s="44" t="s">
        <v>9</v>
      </c>
      <c r="C170" s="92">
        <f t="shared" si="16"/>
        <v>0.49</v>
      </c>
      <c r="D170" s="92">
        <f t="shared" si="19"/>
        <v>490</v>
      </c>
      <c r="E170" s="92">
        <f t="shared" si="17"/>
        <v>24</v>
      </c>
      <c r="F170" s="92">
        <f t="shared" si="18"/>
        <v>24</v>
      </c>
    </row>
    <row r="171" spans="2:6" x14ac:dyDescent="0.2">
      <c r="B171" s="44" t="s">
        <v>8</v>
      </c>
      <c r="C171" s="92" t="b">
        <f t="shared" si="16"/>
        <v>0</v>
      </c>
      <c r="D171" s="92">
        <f t="shared" si="19"/>
        <v>0</v>
      </c>
      <c r="E171" s="92" t="b">
        <f t="shared" si="17"/>
        <v>0</v>
      </c>
      <c r="F171" s="92">
        <f t="shared" si="18"/>
        <v>0</v>
      </c>
    </row>
    <row r="172" spans="2:6" x14ac:dyDescent="0.2">
      <c r="B172" s="44" t="s">
        <v>7</v>
      </c>
      <c r="C172" s="92" t="b">
        <f t="shared" si="16"/>
        <v>0</v>
      </c>
      <c r="D172" s="92">
        <f t="shared" si="19"/>
        <v>0</v>
      </c>
      <c r="E172" s="92" t="b">
        <f t="shared" si="17"/>
        <v>0</v>
      </c>
      <c r="F172" s="92">
        <f t="shared" si="18"/>
        <v>0</v>
      </c>
    </row>
    <row r="173" spans="2:6" x14ac:dyDescent="0.2">
      <c r="B173" s="44" t="s">
        <v>6</v>
      </c>
      <c r="C173" s="92" t="b">
        <f t="shared" si="16"/>
        <v>0</v>
      </c>
      <c r="D173" s="92">
        <f t="shared" si="19"/>
        <v>0</v>
      </c>
      <c r="E173" s="92" t="b">
        <f t="shared" si="17"/>
        <v>0</v>
      </c>
      <c r="F173" s="92">
        <f t="shared" si="18"/>
        <v>0</v>
      </c>
    </row>
    <row r="174" spans="2:6" x14ac:dyDescent="0.2">
      <c r="B174" s="44" t="s">
        <v>55</v>
      </c>
      <c r="C174" s="92" t="b">
        <f t="shared" si="16"/>
        <v>0</v>
      </c>
      <c r="D174" s="92">
        <f t="shared" si="19"/>
        <v>0</v>
      </c>
      <c r="E174" s="92" t="b">
        <f t="shared" si="17"/>
        <v>0</v>
      </c>
      <c r="F174" s="92">
        <f t="shared" si="18"/>
        <v>0</v>
      </c>
    </row>
    <row r="175" spans="2:6" x14ac:dyDescent="0.2">
      <c r="B175" s="44" t="s">
        <v>56</v>
      </c>
      <c r="C175" s="92" t="b">
        <f t="shared" si="16"/>
        <v>0</v>
      </c>
      <c r="D175" s="92">
        <f t="shared" si="19"/>
        <v>0</v>
      </c>
      <c r="E175" s="92" t="b">
        <f t="shared" si="17"/>
        <v>0</v>
      </c>
      <c r="F175" s="92">
        <f t="shared" si="18"/>
        <v>0</v>
      </c>
    </row>
    <row r="176" spans="2:6" x14ac:dyDescent="0.2">
      <c r="B176" s="44" t="s">
        <v>33</v>
      </c>
      <c r="C176" s="92" t="b">
        <f t="shared" ref="C176:C207" si="20">IF(I36&gt;0,I36)</f>
        <v>0</v>
      </c>
      <c r="D176" s="92">
        <f t="shared" si="19"/>
        <v>0</v>
      </c>
      <c r="E176" s="92" t="b">
        <f t="shared" ref="E176:E207" si="21">IF(J36&gt;0,J36)</f>
        <v>0</v>
      </c>
      <c r="F176" s="92">
        <f t="shared" si="18"/>
        <v>0</v>
      </c>
    </row>
    <row r="177" spans="2:6" x14ac:dyDescent="0.2">
      <c r="B177" s="44" t="s">
        <v>34</v>
      </c>
      <c r="C177" s="92">
        <f t="shared" si="20"/>
        <v>0.95</v>
      </c>
      <c r="D177" s="92">
        <f t="shared" si="19"/>
        <v>950</v>
      </c>
      <c r="E177" s="92">
        <f t="shared" si="21"/>
        <v>39</v>
      </c>
      <c r="F177" s="92">
        <f t="shared" si="18"/>
        <v>39</v>
      </c>
    </row>
    <row r="178" spans="2:6" x14ac:dyDescent="0.2">
      <c r="B178" s="44" t="s">
        <v>35</v>
      </c>
      <c r="C178" s="92" t="b">
        <f t="shared" si="20"/>
        <v>0</v>
      </c>
      <c r="D178" s="92">
        <f t="shared" si="19"/>
        <v>0</v>
      </c>
      <c r="E178" s="92" t="b">
        <f t="shared" si="21"/>
        <v>0</v>
      </c>
      <c r="F178" s="92">
        <f t="shared" si="18"/>
        <v>0</v>
      </c>
    </row>
    <row r="179" spans="2:6" x14ac:dyDescent="0.2">
      <c r="B179" s="44" t="s">
        <v>36</v>
      </c>
      <c r="C179" s="92" t="b">
        <f t="shared" si="20"/>
        <v>0</v>
      </c>
      <c r="D179" s="92">
        <f t="shared" si="19"/>
        <v>0</v>
      </c>
      <c r="E179" s="92" t="b">
        <f t="shared" si="21"/>
        <v>0</v>
      </c>
      <c r="F179" s="92">
        <f t="shared" si="18"/>
        <v>0</v>
      </c>
    </row>
    <row r="180" spans="2:6" x14ac:dyDescent="0.2">
      <c r="B180" s="44" t="s">
        <v>37</v>
      </c>
      <c r="C180" s="92" t="b">
        <f t="shared" si="20"/>
        <v>0</v>
      </c>
      <c r="D180" s="92">
        <f t="shared" si="19"/>
        <v>0</v>
      </c>
      <c r="E180" s="92" t="b">
        <f t="shared" si="21"/>
        <v>0</v>
      </c>
      <c r="F180" s="92">
        <f t="shared" si="18"/>
        <v>0</v>
      </c>
    </row>
    <row r="181" spans="2:6" x14ac:dyDescent="0.2">
      <c r="B181" s="44" t="s">
        <v>38</v>
      </c>
      <c r="C181" s="92">
        <f t="shared" si="20"/>
        <v>1.77</v>
      </c>
      <c r="D181" s="92">
        <f t="shared" si="19"/>
        <v>1770</v>
      </c>
      <c r="E181" s="92">
        <f t="shared" si="21"/>
        <v>78</v>
      </c>
      <c r="F181" s="92">
        <f t="shared" si="18"/>
        <v>78</v>
      </c>
    </row>
    <row r="182" spans="2:6" x14ac:dyDescent="0.2">
      <c r="B182" s="44" t="s">
        <v>39</v>
      </c>
      <c r="C182" s="92">
        <f t="shared" si="20"/>
        <v>0.74</v>
      </c>
      <c r="D182" s="92">
        <f t="shared" si="19"/>
        <v>740</v>
      </c>
      <c r="E182" s="92">
        <f t="shared" si="21"/>
        <v>42</v>
      </c>
      <c r="F182" s="92">
        <f t="shared" si="18"/>
        <v>42</v>
      </c>
    </row>
    <row r="183" spans="2:6" x14ac:dyDescent="0.2">
      <c r="B183" s="44" t="s">
        <v>52</v>
      </c>
      <c r="C183" s="92">
        <f t="shared" si="20"/>
        <v>1.2</v>
      </c>
      <c r="D183" s="92">
        <f t="shared" si="19"/>
        <v>1200</v>
      </c>
      <c r="E183" s="92">
        <f t="shared" si="21"/>
        <v>48</v>
      </c>
      <c r="F183" s="92">
        <f t="shared" si="18"/>
        <v>48</v>
      </c>
    </row>
    <row r="184" spans="2:6" x14ac:dyDescent="0.2">
      <c r="B184" s="44" t="s">
        <v>25</v>
      </c>
      <c r="C184" s="92">
        <f t="shared" si="20"/>
        <v>1.24</v>
      </c>
      <c r="D184" s="92">
        <f t="shared" si="19"/>
        <v>1240</v>
      </c>
      <c r="E184" s="92">
        <f t="shared" si="21"/>
        <v>52</v>
      </c>
      <c r="F184" s="92">
        <f t="shared" si="18"/>
        <v>52</v>
      </c>
    </row>
    <row r="185" spans="2:6" x14ac:dyDescent="0.2">
      <c r="B185" s="44" t="s">
        <v>3</v>
      </c>
      <c r="C185" s="92" t="b">
        <f t="shared" si="20"/>
        <v>0</v>
      </c>
      <c r="D185" s="92">
        <f t="shared" si="19"/>
        <v>0</v>
      </c>
      <c r="E185" s="92" t="b">
        <f t="shared" si="21"/>
        <v>0</v>
      </c>
      <c r="F185" s="92">
        <f t="shared" si="18"/>
        <v>0</v>
      </c>
    </row>
    <row r="186" spans="2:6" x14ac:dyDescent="0.2">
      <c r="B186" s="44" t="s">
        <v>26</v>
      </c>
      <c r="C186" s="92">
        <f t="shared" si="20"/>
        <v>2.54</v>
      </c>
      <c r="D186" s="92">
        <f t="shared" si="19"/>
        <v>2540</v>
      </c>
      <c r="E186" s="92">
        <f t="shared" si="21"/>
        <v>87</v>
      </c>
      <c r="F186" s="92">
        <f t="shared" si="18"/>
        <v>87</v>
      </c>
    </row>
    <row r="187" spans="2:6" x14ac:dyDescent="0.2">
      <c r="B187" s="44" t="s">
        <v>2</v>
      </c>
      <c r="C187" s="92">
        <f t="shared" si="20"/>
        <v>0.54</v>
      </c>
      <c r="D187" s="92">
        <f t="shared" si="19"/>
        <v>540</v>
      </c>
      <c r="E187" s="92">
        <f t="shared" si="21"/>
        <v>24</v>
      </c>
      <c r="F187" s="92">
        <f t="shared" si="18"/>
        <v>24</v>
      </c>
    </row>
    <row r="188" spans="2:6" x14ac:dyDescent="0.2">
      <c r="B188" s="44" t="s">
        <v>1</v>
      </c>
      <c r="C188" s="92">
        <f t="shared" si="20"/>
        <v>0.95</v>
      </c>
      <c r="D188" s="92">
        <f t="shared" si="19"/>
        <v>950</v>
      </c>
      <c r="E188" s="92">
        <f t="shared" si="21"/>
        <v>40</v>
      </c>
      <c r="F188" s="92">
        <f t="shared" si="18"/>
        <v>40</v>
      </c>
    </row>
    <row r="189" spans="2:6" x14ac:dyDescent="0.2">
      <c r="B189" s="44" t="s">
        <v>0</v>
      </c>
      <c r="C189" s="92" t="b">
        <f t="shared" si="20"/>
        <v>0</v>
      </c>
      <c r="D189" s="92">
        <f t="shared" si="19"/>
        <v>0</v>
      </c>
      <c r="E189" s="92" t="b">
        <f t="shared" si="21"/>
        <v>0</v>
      </c>
      <c r="F189" s="92">
        <f t="shared" si="18"/>
        <v>0</v>
      </c>
    </row>
    <row r="190" spans="2:6" x14ac:dyDescent="0.2">
      <c r="B190" s="44" t="s">
        <v>24</v>
      </c>
      <c r="C190" s="92" t="b">
        <f t="shared" si="20"/>
        <v>0</v>
      </c>
      <c r="D190" s="92">
        <f t="shared" si="19"/>
        <v>0</v>
      </c>
      <c r="E190" s="92" t="b">
        <f t="shared" si="21"/>
        <v>0</v>
      </c>
      <c r="F190" s="92">
        <f t="shared" si="18"/>
        <v>0</v>
      </c>
    </row>
    <row r="191" spans="2:6" x14ac:dyDescent="0.2">
      <c r="B191" s="44" t="s">
        <v>54</v>
      </c>
      <c r="C191" s="92">
        <f t="shared" si="20"/>
        <v>1.0900000000000001</v>
      </c>
      <c r="D191" s="92">
        <f t="shared" si="19"/>
        <v>1090</v>
      </c>
      <c r="E191" s="92">
        <f t="shared" si="21"/>
        <v>47</v>
      </c>
      <c r="F191" s="92">
        <f t="shared" si="18"/>
        <v>47</v>
      </c>
    </row>
    <row r="192" spans="2:6" x14ac:dyDescent="0.2">
      <c r="B192" s="44" t="s">
        <v>45</v>
      </c>
      <c r="C192" s="92" t="b">
        <f t="shared" si="20"/>
        <v>0</v>
      </c>
      <c r="D192" s="92">
        <f t="shared" si="19"/>
        <v>0</v>
      </c>
      <c r="E192" s="92" t="b">
        <f t="shared" si="21"/>
        <v>0</v>
      </c>
      <c r="F192" s="92">
        <f t="shared" si="18"/>
        <v>0</v>
      </c>
    </row>
    <row r="193" spans="2:6" x14ac:dyDescent="0.2">
      <c r="B193" s="44" t="s">
        <v>46</v>
      </c>
      <c r="C193" s="92" t="b">
        <f t="shared" si="20"/>
        <v>0</v>
      </c>
      <c r="D193" s="92">
        <f t="shared" si="19"/>
        <v>0</v>
      </c>
      <c r="E193" s="92" t="b">
        <f t="shared" si="21"/>
        <v>0</v>
      </c>
      <c r="F193" s="92">
        <f t="shared" si="18"/>
        <v>0</v>
      </c>
    </row>
    <row r="194" spans="2:6" x14ac:dyDescent="0.2">
      <c r="B194" s="44" t="s">
        <v>47</v>
      </c>
      <c r="C194" s="92">
        <f t="shared" si="20"/>
        <v>1.07</v>
      </c>
      <c r="D194" s="92">
        <f t="shared" si="19"/>
        <v>1070</v>
      </c>
      <c r="E194" s="92">
        <f t="shared" si="21"/>
        <v>44</v>
      </c>
      <c r="F194" s="92">
        <f t="shared" si="18"/>
        <v>44</v>
      </c>
    </row>
    <row r="195" spans="2:6" x14ac:dyDescent="0.2">
      <c r="B195" s="44" t="s">
        <v>48</v>
      </c>
      <c r="C195" s="92" t="b">
        <f t="shared" si="20"/>
        <v>0</v>
      </c>
      <c r="D195" s="92">
        <f t="shared" si="19"/>
        <v>0</v>
      </c>
      <c r="E195" s="92" t="b">
        <f t="shared" si="21"/>
        <v>0</v>
      </c>
      <c r="F195" s="92">
        <f t="shared" si="18"/>
        <v>0</v>
      </c>
    </row>
    <row r="196" spans="2:6" x14ac:dyDescent="0.2">
      <c r="B196" s="44" t="s">
        <v>49</v>
      </c>
      <c r="C196" s="92" t="b">
        <f t="shared" si="20"/>
        <v>0</v>
      </c>
      <c r="D196" s="92">
        <f t="shared" si="19"/>
        <v>0</v>
      </c>
      <c r="E196" s="92" t="b">
        <f t="shared" si="21"/>
        <v>0</v>
      </c>
      <c r="F196" s="92">
        <f t="shared" si="18"/>
        <v>0</v>
      </c>
    </row>
    <row r="197" spans="2:6" x14ac:dyDescent="0.2">
      <c r="B197" s="44" t="s">
        <v>50</v>
      </c>
      <c r="C197" s="92" t="b">
        <f t="shared" si="20"/>
        <v>0</v>
      </c>
      <c r="D197" s="92">
        <f t="shared" si="19"/>
        <v>0</v>
      </c>
      <c r="E197" s="92" t="b">
        <f t="shared" si="21"/>
        <v>0</v>
      </c>
      <c r="F197" s="92">
        <f t="shared" si="18"/>
        <v>0</v>
      </c>
    </row>
    <row r="198" spans="2:6" x14ac:dyDescent="0.2">
      <c r="B198" s="44" t="s">
        <v>51</v>
      </c>
      <c r="C198" s="92" t="b">
        <f t="shared" si="20"/>
        <v>0</v>
      </c>
      <c r="D198" s="92">
        <f t="shared" si="19"/>
        <v>0</v>
      </c>
      <c r="E198" s="92" t="b">
        <f t="shared" si="21"/>
        <v>0</v>
      </c>
      <c r="F198" s="92">
        <f t="shared" si="18"/>
        <v>0</v>
      </c>
    </row>
    <row r="199" spans="2:6" x14ac:dyDescent="0.2">
      <c r="B199" s="44" t="s">
        <v>53</v>
      </c>
      <c r="C199" s="92" t="b">
        <f t="shared" si="20"/>
        <v>0</v>
      </c>
      <c r="D199" s="92">
        <f t="shared" si="19"/>
        <v>0</v>
      </c>
      <c r="E199" s="92" t="b">
        <f t="shared" si="21"/>
        <v>0</v>
      </c>
      <c r="F199" s="92">
        <f t="shared" si="18"/>
        <v>0</v>
      </c>
    </row>
    <row r="200" spans="2:6" x14ac:dyDescent="0.2">
      <c r="B200" s="44" t="s">
        <v>5</v>
      </c>
      <c r="C200" s="92" t="b">
        <f t="shared" si="20"/>
        <v>0</v>
      </c>
      <c r="D200" s="92">
        <f t="shared" si="19"/>
        <v>0</v>
      </c>
      <c r="E200" s="92" t="b">
        <f t="shared" si="21"/>
        <v>0</v>
      </c>
      <c r="F200" s="92">
        <f t="shared" si="18"/>
        <v>0</v>
      </c>
    </row>
    <row r="201" spans="2:6" x14ac:dyDescent="0.2">
      <c r="B201" s="44" t="s">
        <v>4</v>
      </c>
      <c r="C201" s="92">
        <f t="shared" si="20"/>
        <v>0.5</v>
      </c>
      <c r="D201" s="92">
        <f t="shared" si="19"/>
        <v>500</v>
      </c>
      <c r="E201" s="92">
        <f t="shared" si="21"/>
        <v>22</v>
      </c>
      <c r="F201" s="92">
        <f t="shared" si="18"/>
        <v>22</v>
      </c>
    </row>
    <row r="202" spans="2:6" x14ac:dyDescent="0.2">
      <c r="B202" s="44" t="s">
        <v>9</v>
      </c>
      <c r="C202" s="92">
        <f t="shared" si="20"/>
        <v>0.74</v>
      </c>
      <c r="D202" s="92">
        <f t="shared" si="19"/>
        <v>740</v>
      </c>
      <c r="E202" s="92">
        <f t="shared" si="21"/>
        <v>42</v>
      </c>
      <c r="F202" s="92">
        <f t="shared" si="18"/>
        <v>42</v>
      </c>
    </row>
    <row r="203" spans="2:6" x14ac:dyDescent="0.2">
      <c r="B203" s="44" t="s">
        <v>8</v>
      </c>
      <c r="C203" s="92" t="b">
        <f t="shared" si="20"/>
        <v>0</v>
      </c>
      <c r="D203" s="92">
        <f t="shared" si="19"/>
        <v>0</v>
      </c>
      <c r="E203" s="92" t="b">
        <f t="shared" si="21"/>
        <v>0</v>
      </c>
      <c r="F203" s="92">
        <f t="shared" si="18"/>
        <v>0</v>
      </c>
    </row>
    <row r="204" spans="2:6" x14ac:dyDescent="0.2">
      <c r="B204" s="44" t="s">
        <v>7</v>
      </c>
      <c r="C204" s="92" t="b">
        <f t="shared" si="20"/>
        <v>0</v>
      </c>
      <c r="D204" s="92">
        <f t="shared" si="19"/>
        <v>0</v>
      </c>
      <c r="E204" s="92" t="b">
        <f t="shared" si="21"/>
        <v>0</v>
      </c>
      <c r="F204" s="92">
        <f t="shared" si="18"/>
        <v>0</v>
      </c>
    </row>
    <row r="205" spans="2:6" x14ac:dyDescent="0.2">
      <c r="B205" s="44" t="s">
        <v>6</v>
      </c>
      <c r="C205" s="92" t="b">
        <f t="shared" si="20"/>
        <v>0</v>
      </c>
      <c r="D205" s="92">
        <f t="shared" si="19"/>
        <v>0</v>
      </c>
      <c r="E205" s="92" t="b">
        <f t="shared" si="21"/>
        <v>0</v>
      </c>
      <c r="F205" s="92">
        <f t="shared" si="18"/>
        <v>0</v>
      </c>
    </row>
    <row r="206" spans="2:6" x14ac:dyDescent="0.2">
      <c r="B206" s="44" t="s">
        <v>55</v>
      </c>
      <c r="C206" s="92" t="b">
        <f t="shared" si="20"/>
        <v>0</v>
      </c>
      <c r="D206" s="92">
        <f t="shared" si="19"/>
        <v>0</v>
      </c>
      <c r="E206" s="92" t="b">
        <f t="shared" si="21"/>
        <v>0</v>
      </c>
      <c r="F206" s="92">
        <f t="shared" si="18"/>
        <v>0</v>
      </c>
    </row>
    <row r="207" spans="2:6" x14ac:dyDescent="0.2">
      <c r="B207" s="44" t="s">
        <v>56</v>
      </c>
      <c r="C207" s="92" t="b">
        <f t="shared" si="20"/>
        <v>0</v>
      </c>
      <c r="D207" s="92">
        <f t="shared" si="19"/>
        <v>0</v>
      </c>
      <c r="E207" s="92" t="b">
        <f t="shared" si="21"/>
        <v>0</v>
      </c>
      <c r="F207" s="92">
        <f t="shared" si="18"/>
        <v>0</v>
      </c>
    </row>
    <row r="208" spans="2:6" x14ac:dyDescent="0.2">
      <c r="B208" s="44" t="s">
        <v>33</v>
      </c>
      <c r="C208" s="92" t="b">
        <f t="shared" ref="C208:C239" si="22">IF(K36&gt;0,K36)</f>
        <v>0</v>
      </c>
      <c r="D208" s="92">
        <f t="shared" si="19"/>
        <v>0</v>
      </c>
      <c r="E208" s="92" t="b">
        <f t="shared" ref="E208:E239" si="23">IF(L36&gt;0,L36)</f>
        <v>0</v>
      </c>
      <c r="F208" s="92">
        <f t="shared" ref="F208:F271" si="24">IF(E208&lt;&gt;FALSE,E208,0)</f>
        <v>0</v>
      </c>
    </row>
    <row r="209" spans="2:6" x14ac:dyDescent="0.2">
      <c r="B209" s="44" t="s">
        <v>34</v>
      </c>
      <c r="C209" s="92">
        <f t="shared" si="22"/>
        <v>0.57999999999999996</v>
      </c>
      <c r="D209" s="92">
        <f t="shared" ref="D209:D272" si="25">IF(C209&lt;&gt;FALSE,C209*1000,0)</f>
        <v>580</v>
      </c>
      <c r="E209" s="92">
        <f t="shared" si="23"/>
        <v>24</v>
      </c>
      <c r="F209" s="92">
        <f t="shared" si="24"/>
        <v>24</v>
      </c>
    </row>
    <row r="210" spans="2:6" x14ac:dyDescent="0.2">
      <c r="B210" s="44" t="s">
        <v>35</v>
      </c>
      <c r="C210" s="92" t="b">
        <f t="shared" si="22"/>
        <v>0</v>
      </c>
      <c r="D210" s="92">
        <f t="shared" si="25"/>
        <v>0</v>
      </c>
      <c r="E210" s="92" t="b">
        <f t="shared" si="23"/>
        <v>0</v>
      </c>
      <c r="F210" s="92">
        <f t="shared" si="24"/>
        <v>0</v>
      </c>
    </row>
    <row r="211" spans="2:6" x14ac:dyDescent="0.2">
      <c r="B211" s="44" t="s">
        <v>36</v>
      </c>
      <c r="C211" s="92" t="b">
        <f t="shared" si="22"/>
        <v>0</v>
      </c>
      <c r="D211" s="92">
        <f t="shared" si="25"/>
        <v>0</v>
      </c>
      <c r="E211" s="92" t="b">
        <f t="shared" si="23"/>
        <v>0</v>
      </c>
      <c r="F211" s="92">
        <f t="shared" si="24"/>
        <v>0</v>
      </c>
    </row>
    <row r="212" spans="2:6" x14ac:dyDescent="0.2">
      <c r="B212" s="44" t="s">
        <v>37</v>
      </c>
      <c r="C212" s="92" t="b">
        <f t="shared" si="22"/>
        <v>0</v>
      </c>
      <c r="D212" s="92">
        <f t="shared" si="25"/>
        <v>0</v>
      </c>
      <c r="E212" s="92" t="b">
        <f t="shared" si="23"/>
        <v>0</v>
      </c>
      <c r="F212" s="92">
        <f t="shared" si="24"/>
        <v>0</v>
      </c>
    </row>
    <row r="213" spans="2:6" x14ac:dyDescent="0.2">
      <c r="B213" s="44" t="s">
        <v>38</v>
      </c>
      <c r="C213" s="92">
        <f t="shared" si="22"/>
        <v>0.74</v>
      </c>
      <c r="D213" s="92">
        <f t="shared" si="25"/>
        <v>740</v>
      </c>
      <c r="E213" s="92">
        <f t="shared" si="23"/>
        <v>31</v>
      </c>
      <c r="F213" s="92">
        <f t="shared" si="24"/>
        <v>31</v>
      </c>
    </row>
    <row r="214" spans="2:6" x14ac:dyDescent="0.2">
      <c r="B214" s="44" t="s">
        <v>39</v>
      </c>
      <c r="C214" s="92">
        <f t="shared" si="22"/>
        <v>0.74</v>
      </c>
      <c r="D214" s="92">
        <f t="shared" si="25"/>
        <v>740</v>
      </c>
      <c r="E214" s="92">
        <f t="shared" si="23"/>
        <v>37</v>
      </c>
      <c r="F214" s="92">
        <f t="shared" si="24"/>
        <v>37</v>
      </c>
    </row>
    <row r="215" spans="2:6" x14ac:dyDescent="0.2">
      <c r="B215" s="44" t="s">
        <v>52</v>
      </c>
      <c r="C215" s="92">
        <f t="shared" si="22"/>
        <v>0.51</v>
      </c>
      <c r="D215" s="92">
        <f t="shared" si="25"/>
        <v>510</v>
      </c>
      <c r="E215" s="92">
        <f t="shared" si="23"/>
        <v>22</v>
      </c>
      <c r="F215" s="92">
        <f t="shared" si="24"/>
        <v>22</v>
      </c>
    </row>
    <row r="216" spans="2:6" x14ac:dyDescent="0.2">
      <c r="B216" s="44" t="s">
        <v>25</v>
      </c>
      <c r="C216" s="92">
        <f t="shared" si="22"/>
        <v>0.63</v>
      </c>
      <c r="D216" s="92">
        <f t="shared" si="25"/>
        <v>630</v>
      </c>
      <c r="E216" s="92">
        <f t="shared" si="23"/>
        <v>25</v>
      </c>
      <c r="F216" s="92">
        <f t="shared" si="24"/>
        <v>25</v>
      </c>
    </row>
    <row r="217" spans="2:6" x14ac:dyDescent="0.2">
      <c r="B217" s="44" t="s">
        <v>3</v>
      </c>
      <c r="C217" s="92" t="b">
        <f t="shared" si="22"/>
        <v>0</v>
      </c>
      <c r="D217" s="92">
        <f t="shared" si="25"/>
        <v>0</v>
      </c>
      <c r="E217" s="92" t="b">
        <f t="shared" si="23"/>
        <v>0</v>
      </c>
      <c r="F217" s="92">
        <f t="shared" si="24"/>
        <v>0</v>
      </c>
    </row>
    <row r="218" spans="2:6" x14ac:dyDescent="0.2">
      <c r="B218" s="44" t="s">
        <v>26</v>
      </c>
      <c r="C218" s="92">
        <f t="shared" si="22"/>
        <v>2.2599999999999998</v>
      </c>
      <c r="D218" s="92">
        <f t="shared" si="25"/>
        <v>2260</v>
      </c>
      <c r="E218" s="92">
        <f t="shared" si="23"/>
        <v>83</v>
      </c>
      <c r="F218" s="92">
        <f t="shared" si="24"/>
        <v>83</v>
      </c>
    </row>
    <row r="219" spans="2:6" x14ac:dyDescent="0.2">
      <c r="B219" s="44" t="s">
        <v>2</v>
      </c>
      <c r="C219" s="92">
        <f t="shared" si="22"/>
        <v>0.87</v>
      </c>
      <c r="D219" s="92">
        <f t="shared" si="25"/>
        <v>870</v>
      </c>
      <c r="E219" s="92">
        <f t="shared" si="23"/>
        <v>31</v>
      </c>
      <c r="F219" s="92">
        <f t="shared" si="24"/>
        <v>31</v>
      </c>
    </row>
    <row r="220" spans="2:6" x14ac:dyDescent="0.2">
      <c r="B220" s="44" t="s">
        <v>1</v>
      </c>
      <c r="C220" s="92">
        <f t="shared" si="22"/>
        <v>0.69</v>
      </c>
      <c r="D220" s="92">
        <f t="shared" si="25"/>
        <v>690</v>
      </c>
      <c r="E220" s="92">
        <f t="shared" si="23"/>
        <v>26</v>
      </c>
      <c r="F220" s="92">
        <f t="shared" si="24"/>
        <v>26</v>
      </c>
    </row>
    <row r="221" spans="2:6" x14ac:dyDescent="0.2">
      <c r="B221" s="44" t="s">
        <v>0</v>
      </c>
      <c r="C221" s="92" t="b">
        <f t="shared" si="22"/>
        <v>0</v>
      </c>
      <c r="D221" s="92">
        <f t="shared" si="25"/>
        <v>0</v>
      </c>
      <c r="E221" s="92" t="b">
        <f t="shared" si="23"/>
        <v>0</v>
      </c>
      <c r="F221" s="92">
        <f t="shared" si="24"/>
        <v>0</v>
      </c>
    </row>
    <row r="222" spans="2:6" x14ac:dyDescent="0.2">
      <c r="B222" s="44" t="s">
        <v>24</v>
      </c>
      <c r="C222" s="92" t="b">
        <f t="shared" si="22"/>
        <v>0</v>
      </c>
      <c r="D222" s="92">
        <f t="shared" si="25"/>
        <v>0</v>
      </c>
      <c r="E222" s="92" t="b">
        <f t="shared" si="23"/>
        <v>0</v>
      </c>
      <c r="F222" s="92">
        <f t="shared" si="24"/>
        <v>0</v>
      </c>
    </row>
    <row r="223" spans="2:6" x14ac:dyDescent="0.2">
      <c r="B223" s="44" t="s">
        <v>54</v>
      </c>
      <c r="C223" s="92" t="b">
        <f t="shared" si="22"/>
        <v>0</v>
      </c>
      <c r="D223" s="92">
        <f t="shared" si="25"/>
        <v>0</v>
      </c>
      <c r="E223" s="92" t="b">
        <f t="shared" si="23"/>
        <v>0</v>
      </c>
      <c r="F223" s="92">
        <f t="shared" si="24"/>
        <v>0</v>
      </c>
    </row>
    <row r="224" spans="2:6" x14ac:dyDescent="0.2">
      <c r="B224" s="44" t="s">
        <v>45</v>
      </c>
      <c r="C224" s="92" t="b">
        <f t="shared" si="22"/>
        <v>0</v>
      </c>
      <c r="D224" s="92">
        <f t="shared" si="25"/>
        <v>0</v>
      </c>
      <c r="E224" s="92" t="b">
        <f t="shared" si="23"/>
        <v>0</v>
      </c>
      <c r="F224" s="92">
        <f t="shared" si="24"/>
        <v>0</v>
      </c>
    </row>
    <row r="225" spans="2:6" x14ac:dyDescent="0.2">
      <c r="B225" s="44" t="s">
        <v>46</v>
      </c>
      <c r="C225" s="92" t="b">
        <f t="shared" si="22"/>
        <v>0</v>
      </c>
      <c r="D225" s="92">
        <f t="shared" si="25"/>
        <v>0</v>
      </c>
      <c r="E225" s="92" t="b">
        <f t="shared" si="23"/>
        <v>0</v>
      </c>
      <c r="F225" s="92">
        <f t="shared" si="24"/>
        <v>0</v>
      </c>
    </row>
    <row r="226" spans="2:6" x14ac:dyDescent="0.2">
      <c r="B226" s="44" t="s">
        <v>47</v>
      </c>
      <c r="C226" s="92">
        <f t="shared" si="22"/>
        <v>0.85</v>
      </c>
      <c r="D226" s="92">
        <f t="shared" si="25"/>
        <v>850</v>
      </c>
      <c r="E226" s="92">
        <f t="shared" si="23"/>
        <v>29</v>
      </c>
      <c r="F226" s="92">
        <f t="shared" si="24"/>
        <v>29</v>
      </c>
    </row>
    <row r="227" spans="2:6" x14ac:dyDescent="0.2">
      <c r="B227" s="44" t="s">
        <v>48</v>
      </c>
      <c r="C227" s="92" t="b">
        <f t="shared" si="22"/>
        <v>0</v>
      </c>
      <c r="D227" s="92">
        <f t="shared" si="25"/>
        <v>0</v>
      </c>
      <c r="E227" s="92" t="b">
        <f t="shared" si="23"/>
        <v>0</v>
      </c>
      <c r="F227" s="92">
        <f t="shared" si="24"/>
        <v>0</v>
      </c>
    </row>
    <row r="228" spans="2:6" x14ac:dyDescent="0.2">
      <c r="B228" s="44" t="s">
        <v>49</v>
      </c>
      <c r="C228" s="92" t="b">
        <f t="shared" si="22"/>
        <v>0</v>
      </c>
      <c r="D228" s="92">
        <f t="shared" si="25"/>
        <v>0</v>
      </c>
      <c r="E228" s="92" t="b">
        <f t="shared" si="23"/>
        <v>0</v>
      </c>
      <c r="F228" s="92">
        <f t="shared" si="24"/>
        <v>0</v>
      </c>
    </row>
    <row r="229" spans="2:6" x14ac:dyDescent="0.2">
      <c r="B229" s="44" t="s">
        <v>50</v>
      </c>
      <c r="C229" s="92" t="b">
        <f t="shared" si="22"/>
        <v>0</v>
      </c>
      <c r="D229" s="92">
        <f t="shared" si="25"/>
        <v>0</v>
      </c>
      <c r="E229" s="92" t="b">
        <f t="shared" si="23"/>
        <v>0</v>
      </c>
      <c r="F229" s="92">
        <f t="shared" si="24"/>
        <v>0</v>
      </c>
    </row>
    <row r="230" spans="2:6" x14ac:dyDescent="0.2">
      <c r="B230" s="44" t="s">
        <v>51</v>
      </c>
      <c r="C230" s="92" t="b">
        <f t="shared" si="22"/>
        <v>0</v>
      </c>
      <c r="D230" s="92">
        <f t="shared" si="25"/>
        <v>0</v>
      </c>
      <c r="E230" s="92" t="b">
        <f t="shared" si="23"/>
        <v>0</v>
      </c>
      <c r="F230" s="92">
        <f t="shared" si="24"/>
        <v>0</v>
      </c>
    </row>
    <row r="231" spans="2:6" x14ac:dyDescent="0.2">
      <c r="B231" s="44" t="s">
        <v>53</v>
      </c>
      <c r="C231" s="92" t="b">
        <f t="shared" si="22"/>
        <v>0</v>
      </c>
      <c r="D231" s="92">
        <f t="shared" si="25"/>
        <v>0</v>
      </c>
      <c r="E231" s="92" t="b">
        <f t="shared" si="23"/>
        <v>0</v>
      </c>
      <c r="F231" s="92">
        <f t="shared" si="24"/>
        <v>0</v>
      </c>
    </row>
    <row r="232" spans="2:6" x14ac:dyDescent="0.2">
      <c r="B232" s="44" t="s">
        <v>5</v>
      </c>
      <c r="C232" s="92" t="b">
        <f t="shared" si="22"/>
        <v>0</v>
      </c>
      <c r="D232" s="92">
        <f t="shared" si="25"/>
        <v>0</v>
      </c>
      <c r="E232" s="92" t="b">
        <f t="shared" si="23"/>
        <v>0</v>
      </c>
      <c r="F232" s="92">
        <f t="shared" si="24"/>
        <v>0</v>
      </c>
    </row>
    <row r="233" spans="2:6" x14ac:dyDescent="0.2">
      <c r="B233" s="44" t="s">
        <v>4</v>
      </c>
      <c r="C233" s="92">
        <f t="shared" si="22"/>
        <v>0.3</v>
      </c>
      <c r="D233" s="92">
        <f t="shared" si="25"/>
        <v>300</v>
      </c>
      <c r="E233" s="92">
        <f t="shared" si="23"/>
        <v>11</v>
      </c>
      <c r="F233" s="92">
        <f t="shared" si="24"/>
        <v>11</v>
      </c>
    </row>
    <row r="234" spans="2:6" x14ac:dyDescent="0.2">
      <c r="B234" s="44" t="s">
        <v>9</v>
      </c>
      <c r="C234" s="92">
        <f t="shared" si="22"/>
        <v>0.74</v>
      </c>
      <c r="D234" s="92">
        <f t="shared" si="25"/>
        <v>740</v>
      </c>
      <c r="E234" s="92">
        <f t="shared" si="23"/>
        <v>37</v>
      </c>
      <c r="F234" s="92">
        <f t="shared" si="24"/>
        <v>37</v>
      </c>
    </row>
    <row r="235" spans="2:6" x14ac:dyDescent="0.2">
      <c r="B235" s="44" t="s">
        <v>8</v>
      </c>
      <c r="C235" s="92" t="b">
        <f t="shared" si="22"/>
        <v>0</v>
      </c>
      <c r="D235" s="92">
        <f t="shared" si="25"/>
        <v>0</v>
      </c>
      <c r="E235" s="92" t="b">
        <f t="shared" si="23"/>
        <v>0</v>
      </c>
      <c r="F235" s="92">
        <f t="shared" si="24"/>
        <v>0</v>
      </c>
    </row>
    <row r="236" spans="2:6" x14ac:dyDescent="0.2">
      <c r="B236" s="44" t="s">
        <v>7</v>
      </c>
      <c r="C236" s="92" t="b">
        <f t="shared" si="22"/>
        <v>0</v>
      </c>
      <c r="D236" s="92">
        <f t="shared" si="25"/>
        <v>0</v>
      </c>
      <c r="E236" s="92" t="b">
        <f t="shared" si="23"/>
        <v>0</v>
      </c>
      <c r="F236" s="92">
        <f t="shared" si="24"/>
        <v>0</v>
      </c>
    </row>
    <row r="237" spans="2:6" x14ac:dyDescent="0.2">
      <c r="B237" s="44" t="s">
        <v>6</v>
      </c>
      <c r="C237" s="92" t="b">
        <f t="shared" si="22"/>
        <v>0</v>
      </c>
      <c r="D237" s="92">
        <f t="shared" si="25"/>
        <v>0</v>
      </c>
      <c r="E237" s="92" t="b">
        <f t="shared" si="23"/>
        <v>0</v>
      </c>
      <c r="F237" s="92">
        <f t="shared" si="24"/>
        <v>0</v>
      </c>
    </row>
    <row r="238" spans="2:6" x14ac:dyDescent="0.2">
      <c r="B238" s="44" t="s">
        <v>55</v>
      </c>
      <c r="C238" s="92" t="b">
        <f t="shared" si="22"/>
        <v>0</v>
      </c>
      <c r="D238" s="92">
        <f t="shared" si="25"/>
        <v>0</v>
      </c>
      <c r="E238" s="92" t="b">
        <f t="shared" si="23"/>
        <v>0</v>
      </c>
      <c r="F238" s="92">
        <f t="shared" si="24"/>
        <v>0</v>
      </c>
    </row>
    <row r="239" spans="2:6" x14ac:dyDescent="0.2">
      <c r="B239" s="44" t="s">
        <v>56</v>
      </c>
      <c r="C239" s="92" t="b">
        <f t="shared" si="22"/>
        <v>0</v>
      </c>
      <c r="D239" s="92">
        <f t="shared" si="25"/>
        <v>0</v>
      </c>
      <c r="E239" s="92" t="b">
        <f t="shared" si="23"/>
        <v>0</v>
      </c>
      <c r="F239" s="92">
        <f t="shared" si="24"/>
        <v>0</v>
      </c>
    </row>
    <row r="240" spans="2:6" x14ac:dyDescent="0.2">
      <c r="B240" s="44" t="s">
        <v>33</v>
      </c>
      <c r="C240" s="92" t="b">
        <f t="shared" ref="C240:C271" si="26">IF(M36&gt;0,M36)</f>
        <v>0</v>
      </c>
      <c r="D240" s="92">
        <f t="shared" si="25"/>
        <v>0</v>
      </c>
      <c r="E240" s="92" t="b">
        <f t="shared" ref="E240:E271" si="27">IF(N36&gt;0,N36)</f>
        <v>0</v>
      </c>
      <c r="F240" s="92">
        <f t="shared" si="24"/>
        <v>0</v>
      </c>
    </row>
    <row r="241" spans="2:6" x14ac:dyDescent="0.2">
      <c r="B241" s="44" t="s">
        <v>34</v>
      </c>
      <c r="C241" s="92">
        <f t="shared" si="26"/>
        <v>0.68</v>
      </c>
      <c r="D241" s="92">
        <f t="shared" si="25"/>
        <v>680</v>
      </c>
      <c r="E241" s="92">
        <f t="shared" si="27"/>
        <v>27</v>
      </c>
      <c r="F241" s="92">
        <f t="shared" si="24"/>
        <v>27</v>
      </c>
    </row>
    <row r="242" spans="2:6" x14ac:dyDescent="0.2">
      <c r="B242" s="44" t="s">
        <v>35</v>
      </c>
      <c r="C242" s="92" t="b">
        <f t="shared" si="26"/>
        <v>0</v>
      </c>
      <c r="D242" s="92">
        <f t="shared" si="25"/>
        <v>0</v>
      </c>
      <c r="E242" s="92" t="b">
        <f t="shared" si="27"/>
        <v>0</v>
      </c>
      <c r="F242" s="92">
        <f t="shared" si="24"/>
        <v>0</v>
      </c>
    </row>
    <row r="243" spans="2:6" x14ac:dyDescent="0.2">
      <c r="B243" s="44" t="s">
        <v>36</v>
      </c>
      <c r="C243" s="92" t="b">
        <f t="shared" si="26"/>
        <v>0</v>
      </c>
      <c r="D243" s="92">
        <f t="shared" si="25"/>
        <v>0</v>
      </c>
      <c r="E243" s="92" t="b">
        <f t="shared" si="27"/>
        <v>0</v>
      </c>
      <c r="F243" s="92">
        <f t="shared" si="24"/>
        <v>0</v>
      </c>
    </row>
    <row r="244" spans="2:6" x14ac:dyDescent="0.2">
      <c r="B244" s="44" t="s">
        <v>37</v>
      </c>
      <c r="C244" s="92" t="b">
        <f t="shared" si="26"/>
        <v>0</v>
      </c>
      <c r="D244" s="92">
        <f t="shared" si="25"/>
        <v>0</v>
      </c>
      <c r="E244" s="92" t="b">
        <f t="shared" si="27"/>
        <v>0</v>
      </c>
      <c r="F244" s="92">
        <f t="shared" si="24"/>
        <v>0</v>
      </c>
    </row>
    <row r="245" spans="2:6" x14ac:dyDescent="0.2">
      <c r="B245" s="44" t="s">
        <v>38</v>
      </c>
      <c r="C245" s="92">
        <f t="shared" si="26"/>
        <v>0.94</v>
      </c>
      <c r="D245" s="92">
        <f t="shared" si="25"/>
        <v>940</v>
      </c>
      <c r="E245" s="92">
        <f t="shared" si="27"/>
        <v>32</v>
      </c>
      <c r="F245" s="92">
        <f t="shared" si="24"/>
        <v>32</v>
      </c>
    </row>
    <row r="246" spans="2:6" x14ac:dyDescent="0.2">
      <c r="B246" s="44" t="s">
        <v>39</v>
      </c>
      <c r="C246" s="92">
        <f t="shared" si="26"/>
        <v>0.51</v>
      </c>
      <c r="D246" s="92">
        <f t="shared" si="25"/>
        <v>510</v>
      </c>
      <c r="E246" s="92">
        <f t="shared" si="27"/>
        <v>23</v>
      </c>
      <c r="F246" s="92">
        <f t="shared" si="24"/>
        <v>23</v>
      </c>
    </row>
    <row r="247" spans="2:6" x14ac:dyDescent="0.2">
      <c r="B247" s="44" t="s">
        <v>52</v>
      </c>
      <c r="C247" s="92">
        <f t="shared" si="26"/>
        <v>0.72</v>
      </c>
      <c r="D247" s="92">
        <f t="shared" si="25"/>
        <v>720</v>
      </c>
      <c r="E247" s="92">
        <f t="shared" si="27"/>
        <v>31</v>
      </c>
      <c r="F247" s="92">
        <f t="shared" si="24"/>
        <v>31</v>
      </c>
    </row>
    <row r="248" spans="2:6" x14ac:dyDescent="0.2">
      <c r="B248" s="44" t="s">
        <v>25</v>
      </c>
      <c r="C248" s="92">
        <f t="shared" si="26"/>
        <v>0.71</v>
      </c>
      <c r="D248" s="92">
        <f t="shared" si="25"/>
        <v>710</v>
      </c>
      <c r="E248" s="92">
        <f t="shared" si="27"/>
        <v>31</v>
      </c>
      <c r="F248" s="92">
        <f t="shared" si="24"/>
        <v>31</v>
      </c>
    </row>
    <row r="249" spans="2:6" x14ac:dyDescent="0.2">
      <c r="B249" s="44" t="s">
        <v>3</v>
      </c>
      <c r="C249" s="92" t="b">
        <f t="shared" si="26"/>
        <v>0</v>
      </c>
      <c r="D249" s="92">
        <f t="shared" si="25"/>
        <v>0</v>
      </c>
      <c r="E249" s="92" t="b">
        <f t="shared" si="27"/>
        <v>0</v>
      </c>
      <c r="F249" s="92">
        <f t="shared" si="24"/>
        <v>0</v>
      </c>
    </row>
    <row r="250" spans="2:6" x14ac:dyDescent="0.2">
      <c r="B250" s="44" t="s">
        <v>26</v>
      </c>
      <c r="C250" s="92">
        <f t="shared" si="26"/>
        <v>2.19</v>
      </c>
      <c r="D250" s="92">
        <f t="shared" si="25"/>
        <v>2190</v>
      </c>
      <c r="E250" s="92">
        <f t="shared" si="27"/>
        <v>75</v>
      </c>
      <c r="F250" s="92">
        <f t="shared" si="24"/>
        <v>75</v>
      </c>
    </row>
    <row r="251" spans="2:6" x14ac:dyDescent="0.2">
      <c r="B251" s="44" t="s">
        <v>2</v>
      </c>
      <c r="C251" s="92">
        <f t="shared" si="26"/>
        <v>0.84</v>
      </c>
      <c r="D251" s="92">
        <f t="shared" si="25"/>
        <v>840</v>
      </c>
      <c r="E251" s="92">
        <f t="shared" si="27"/>
        <v>32</v>
      </c>
      <c r="F251" s="92">
        <f t="shared" si="24"/>
        <v>32</v>
      </c>
    </row>
    <row r="252" spans="2:6" x14ac:dyDescent="0.2">
      <c r="B252" s="44" t="s">
        <v>1</v>
      </c>
      <c r="C252" s="92" t="b">
        <f t="shared" si="26"/>
        <v>0</v>
      </c>
      <c r="D252" s="92">
        <f t="shared" si="25"/>
        <v>0</v>
      </c>
      <c r="E252" s="92" t="b">
        <f t="shared" si="27"/>
        <v>0</v>
      </c>
      <c r="F252" s="92">
        <f t="shared" si="24"/>
        <v>0</v>
      </c>
    </row>
    <row r="253" spans="2:6" x14ac:dyDescent="0.2">
      <c r="B253" s="44" t="s">
        <v>0</v>
      </c>
      <c r="C253" s="92" t="b">
        <f t="shared" si="26"/>
        <v>0</v>
      </c>
      <c r="D253" s="92">
        <f t="shared" si="25"/>
        <v>0</v>
      </c>
      <c r="E253" s="92" t="b">
        <f t="shared" si="27"/>
        <v>0</v>
      </c>
      <c r="F253" s="92">
        <f t="shared" si="24"/>
        <v>0</v>
      </c>
    </row>
    <row r="254" spans="2:6" x14ac:dyDescent="0.2">
      <c r="B254" s="44" t="s">
        <v>24</v>
      </c>
      <c r="C254" s="92" t="b">
        <f t="shared" si="26"/>
        <v>0</v>
      </c>
      <c r="D254" s="92">
        <f t="shared" si="25"/>
        <v>0</v>
      </c>
      <c r="E254" s="92" t="b">
        <f t="shared" si="27"/>
        <v>0</v>
      </c>
      <c r="F254" s="92">
        <f t="shared" si="24"/>
        <v>0</v>
      </c>
    </row>
    <row r="255" spans="2:6" x14ac:dyDescent="0.2">
      <c r="B255" s="44" t="s">
        <v>54</v>
      </c>
      <c r="C255" s="92" t="b">
        <f t="shared" si="26"/>
        <v>0</v>
      </c>
      <c r="D255" s="92">
        <f t="shared" si="25"/>
        <v>0</v>
      </c>
      <c r="E255" s="92" t="b">
        <f t="shared" si="27"/>
        <v>0</v>
      </c>
      <c r="F255" s="92">
        <f t="shared" si="24"/>
        <v>0</v>
      </c>
    </row>
    <row r="256" spans="2:6" x14ac:dyDescent="0.2">
      <c r="B256" s="44" t="s">
        <v>45</v>
      </c>
      <c r="C256" s="92" t="b">
        <f t="shared" si="26"/>
        <v>0</v>
      </c>
      <c r="D256" s="92">
        <f t="shared" si="25"/>
        <v>0</v>
      </c>
      <c r="E256" s="92" t="b">
        <f t="shared" si="27"/>
        <v>0</v>
      </c>
      <c r="F256" s="92">
        <f t="shared" si="24"/>
        <v>0</v>
      </c>
    </row>
    <row r="257" spans="2:6" x14ac:dyDescent="0.2">
      <c r="B257" s="44" t="s">
        <v>46</v>
      </c>
      <c r="C257" s="92" t="b">
        <f t="shared" si="26"/>
        <v>0</v>
      </c>
      <c r="D257" s="92">
        <f t="shared" si="25"/>
        <v>0</v>
      </c>
      <c r="E257" s="92" t="b">
        <f t="shared" si="27"/>
        <v>0</v>
      </c>
      <c r="F257" s="92">
        <f t="shared" si="24"/>
        <v>0</v>
      </c>
    </row>
    <row r="258" spans="2:6" x14ac:dyDescent="0.2">
      <c r="B258" s="44" t="s">
        <v>47</v>
      </c>
      <c r="C258" s="92">
        <f t="shared" si="26"/>
        <v>0.94</v>
      </c>
      <c r="D258" s="92">
        <f t="shared" si="25"/>
        <v>940</v>
      </c>
      <c r="E258" s="92">
        <f t="shared" si="27"/>
        <v>32</v>
      </c>
      <c r="F258" s="92">
        <f t="shared" si="24"/>
        <v>32</v>
      </c>
    </row>
    <row r="259" spans="2:6" x14ac:dyDescent="0.2">
      <c r="B259" s="44" t="s">
        <v>48</v>
      </c>
      <c r="C259" s="92" t="b">
        <f t="shared" si="26"/>
        <v>0</v>
      </c>
      <c r="D259" s="92">
        <f t="shared" si="25"/>
        <v>0</v>
      </c>
      <c r="E259" s="92" t="b">
        <f t="shared" si="27"/>
        <v>0</v>
      </c>
      <c r="F259" s="92">
        <f t="shared" si="24"/>
        <v>0</v>
      </c>
    </row>
    <row r="260" spans="2:6" x14ac:dyDescent="0.2">
      <c r="B260" s="44" t="s">
        <v>49</v>
      </c>
      <c r="C260" s="92" t="b">
        <f t="shared" si="26"/>
        <v>0</v>
      </c>
      <c r="D260" s="92">
        <f t="shared" si="25"/>
        <v>0</v>
      </c>
      <c r="E260" s="92" t="b">
        <f t="shared" si="27"/>
        <v>0</v>
      </c>
      <c r="F260" s="92">
        <f t="shared" si="24"/>
        <v>0</v>
      </c>
    </row>
    <row r="261" spans="2:6" x14ac:dyDescent="0.2">
      <c r="B261" s="44" t="s">
        <v>50</v>
      </c>
      <c r="C261" s="92" t="b">
        <f t="shared" si="26"/>
        <v>0</v>
      </c>
      <c r="D261" s="92">
        <f t="shared" si="25"/>
        <v>0</v>
      </c>
      <c r="E261" s="92" t="b">
        <f t="shared" si="27"/>
        <v>0</v>
      </c>
      <c r="F261" s="92">
        <f t="shared" si="24"/>
        <v>0</v>
      </c>
    </row>
    <row r="262" spans="2:6" x14ac:dyDescent="0.2">
      <c r="B262" s="44" t="s">
        <v>51</v>
      </c>
      <c r="C262" s="92" t="b">
        <f t="shared" si="26"/>
        <v>0</v>
      </c>
      <c r="D262" s="92">
        <f t="shared" si="25"/>
        <v>0</v>
      </c>
      <c r="E262" s="92" t="b">
        <f t="shared" si="27"/>
        <v>0</v>
      </c>
      <c r="F262" s="92">
        <f t="shared" si="24"/>
        <v>0</v>
      </c>
    </row>
    <row r="263" spans="2:6" x14ac:dyDescent="0.2">
      <c r="B263" s="44" t="s">
        <v>53</v>
      </c>
      <c r="C263" s="92" t="b">
        <f t="shared" si="26"/>
        <v>0</v>
      </c>
      <c r="D263" s="92">
        <f t="shared" si="25"/>
        <v>0</v>
      </c>
      <c r="E263" s="92" t="b">
        <f t="shared" si="27"/>
        <v>0</v>
      </c>
      <c r="F263" s="92">
        <f t="shared" si="24"/>
        <v>0</v>
      </c>
    </row>
    <row r="264" spans="2:6" x14ac:dyDescent="0.2">
      <c r="B264" s="44" t="s">
        <v>5</v>
      </c>
      <c r="C264" s="92" t="b">
        <f t="shared" si="26"/>
        <v>0</v>
      </c>
      <c r="D264" s="92">
        <f t="shared" si="25"/>
        <v>0</v>
      </c>
      <c r="E264" s="92" t="b">
        <f t="shared" si="27"/>
        <v>0</v>
      </c>
      <c r="F264" s="92">
        <f t="shared" si="24"/>
        <v>0</v>
      </c>
    </row>
    <row r="265" spans="2:6" x14ac:dyDescent="0.2">
      <c r="B265" s="44" t="s">
        <v>4</v>
      </c>
      <c r="C265" s="92">
        <f t="shared" si="26"/>
        <v>0.83</v>
      </c>
      <c r="D265" s="92">
        <f t="shared" si="25"/>
        <v>830</v>
      </c>
      <c r="E265" s="92">
        <f t="shared" si="27"/>
        <v>38</v>
      </c>
      <c r="F265" s="92">
        <f t="shared" si="24"/>
        <v>38</v>
      </c>
    </row>
    <row r="266" spans="2:6" x14ac:dyDescent="0.2">
      <c r="B266" s="44" t="s">
        <v>9</v>
      </c>
      <c r="C266" s="92">
        <f t="shared" si="26"/>
        <v>0.51</v>
      </c>
      <c r="D266" s="92">
        <f t="shared" si="25"/>
        <v>510</v>
      </c>
      <c r="E266" s="92">
        <f t="shared" si="27"/>
        <v>23</v>
      </c>
      <c r="F266" s="92">
        <f t="shared" si="24"/>
        <v>23</v>
      </c>
    </row>
    <row r="267" spans="2:6" x14ac:dyDescent="0.2">
      <c r="B267" s="44" t="s">
        <v>8</v>
      </c>
      <c r="C267" s="92" t="b">
        <f t="shared" si="26"/>
        <v>0</v>
      </c>
      <c r="D267" s="92">
        <f t="shared" si="25"/>
        <v>0</v>
      </c>
      <c r="E267" s="92" t="b">
        <f t="shared" si="27"/>
        <v>0</v>
      </c>
      <c r="F267" s="92">
        <f t="shared" si="24"/>
        <v>0</v>
      </c>
    </row>
    <row r="268" spans="2:6" x14ac:dyDescent="0.2">
      <c r="B268" s="44" t="s">
        <v>7</v>
      </c>
      <c r="C268" s="92" t="b">
        <f t="shared" si="26"/>
        <v>0</v>
      </c>
      <c r="D268" s="92">
        <f t="shared" si="25"/>
        <v>0</v>
      </c>
      <c r="E268" s="92" t="b">
        <f t="shared" si="27"/>
        <v>0</v>
      </c>
      <c r="F268" s="92">
        <f t="shared" si="24"/>
        <v>0</v>
      </c>
    </row>
    <row r="269" spans="2:6" x14ac:dyDescent="0.2">
      <c r="B269" s="44" t="s">
        <v>6</v>
      </c>
      <c r="C269" s="92" t="b">
        <f t="shared" si="26"/>
        <v>0</v>
      </c>
      <c r="D269" s="92">
        <f t="shared" si="25"/>
        <v>0</v>
      </c>
      <c r="E269" s="92" t="b">
        <f t="shared" si="27"/>
        <v>0</v>
      </c>
      <c r="F269" s="92">
        <f t="shared" si="24"/>
        <v>0</v>
      </c>
    </row>
    <row r="270" spans="2:6" x14ac:dyDescent="0.2">
      <c r="B270" s="44" t="s">
        <v>55</v>
      </c>
      <c r="C270" s="92" t="b">
        <f t="shared" si="26"/>
        <v>0</v>
      </c>
      <c r="D270" s="92">
        <f t="shared" si="25"/>
        <v>0</v>
      </c>
      <c r="E270" s="92" t="b">
        <f t="shared" si="27"/>
        <v>0</v>
      </c>
      <c r="F270" s="92">
        <f t="shared" si="24"/>
        <v>0</v>
      </c>
    </row>
    <row r="271" spans="2:6" x14ac:dyDescent="0.2">
      <c r="B271" s="44" t="s">
        <v>56</v>
      </c>
      <c r="C271" s="92" t="b">
        <f t="shared" si="26"/>
        <v>0</v>
      </c>
      <c r="D271" s="92">
        <f t="shared" si="25"/>
        <v>0</v>
      </c>
      <c r="E271" s="92" t="b">
        <f t="shared" si="27"/>
        <v>0</v>
      </c>
      <c r="F271" s="92">
        <f t="shared" si="24"/>
        <v>0</v>
      </c>
    </row>
    <row r="272" spans="2:6" x14ac:dyDescent="0.2">
      <c r="B272" s="44" t="s">
        <v>33</v>
      </c>
      <c r="C272" s="92" t="b">
        <f t="shared" ref="C272:C303" si="28">IF(O36&gt;0,O36)</f>
        <v>0</v>
      </c>
      <c r="D272" s="92">
        <f t="shared" si="25"/>
        <v>0</v>
      </c>
      <c r="E272" s="92" t="b">
        <f t="shared" ref="E272:E303" si="29">IF(P36&gt;0,P36)</f>
        <v>0</v>
      </c>
      <c r="F272" s="92">
        <f t="shared" ref="F272:F335" si="30">IF(E272&lt;&gt;FALSE,E272,0)</f>
        <v>0</v>
      </c>
    </row>
    <row r="273" spans="2:6" x14ac:dyDescent="0.2">
      <c r="B273" s="44" t="s">
        <v>34</v>
      </c>
      <c r="C273" s="92">
        <f t="shared" si="28"/>
        <v>0.86</v>
      </c>
      <c r="D273" s="92">
        <f t="shared" ref="D273:D335" si="31">IF(C273&lt;&gt;FALSE,C273*1000,0)</f>
        <v>860</v>
      </c>
      <c r="E273" s="92">
        <f t="shared" si="29"/>
        <v>34</v>
      </c>
      <c r="F273" s="92">
        <f t="shared" si="30"/>
        <v>34</v>
      </c>
    </row>
    <row r="274" spans="2:6" x14ac:dyDescent="0.2">
      <c r="B274" s="44" t="s">
        <v>35</v>
      </c>
      <c r="C274" s="92" t="b">
        <f t="shared" si="28"/>
        <v>0</v>
      </c>
      <c r="D274" s="92">
        <f t="shared" si="31"/>
        <v>0</v>
      </c>
      <c r="E274" s="92" t="b">
        <f t="shared" si="29"/>
        <v>0</v>
      </c>
      <c r="F274" s="92">
        <f t="shared" si="30"/>
        <v>0</v>
      </c>
    </row>
    <row r="275" spans="2:6" x14ac:dyDescent="0.2">
      <c r="B275" s="44" t="s">
        <v>36</v>
      </c>
      <c r="C275" s="92" t="b">
        <f t="shared" si="28"/>
        <v>0</v>
      </c>
      <c r="D275" s="92">
        <f t="shared" si="31"/>
        <v>0</v>
      </c>
      <c r="E275" s="92" t="b">
        <f t="shared" si="29"/>
        <v>0</v>
      </c>
      <c r="F275" s="92">
        <f t="shared" si="30"/>
        <v>0</v>
      </c>
    </row>
    <row r="276" spans="2:6" x14ac:dyDescent="0.2">
      <c r="B276" s="44" t="s">
        <v>37</v>
      </c>
      <c r="C276" s="92" t="b">
        <f t="shared" si="28"/>
        <v>0</v>
      </c>
      <c r="D276" s="92">
        <f t="shared" si="31"/>
        <v>0</v>
      </c>
      <c r="E276" s="92" t="b">
        <f t="shared" si="29"/>
        <v>0</v>
      </c>
      <c r="F276" s="92">
        <f t="shared" si="30"/>
        <v>0</v>
      </c>
    </row>
    <row r="277" spans="2:6" x14ac:dyDescent="0.2">
      <c r="B277" s="44" t="s">
        <v>38</v>
      </c>
      <c r="C277" s="92">
        <f t="shared" si="28"/>
        <v>1.1399999999999999</v>
      </c>
      <c r="D277" s="92">
        <f t="shared" si="31"/>
        <v>1140</v>
      </c>
      <c r="E277" s="92">
        <f t="shared" si="29"/>
        <v>40</v>
      </c>
      <c r="F277" s="92">
        <f t="shared" si="30"/>
        <v>40</v>
      </c>
    </row>
    <row r="278" spans="2:6" x14ac:dyDescent="0.2">
      <c r="B278" s="44" t="s">
        <v>39</v>
      </c>
      <c r="C278" s="92" t="b">
        <f t="shared" si="28"/>
        <v>0</v>
      </c>
      <c r="D278" s="92">
        <f t="shared" si="31"/>
        <v>0</v>
      </c>
      <c r="E278" s="92" t="b">
        <f t="shared" si="29"/>
        <v>0</v>
      </c>
      <c r="F278" s="92">
        <f t="shared" si="30"/>
        <v>0</v>
      </c>
    </row>
    <row r="279" spans="2:6" x14ac:dyDescent="0.2">
      <c r="B279" s="44" t="s">
        <v>52</v>
      </c>
      <c r="C279" s="92">
        <f t="shared" si="28"/>
        <v>1.1100000000000001</v>
      </c>
      <c r="D279" s="92">
        <f t="shared" si="31"/>
        <v>1110</v>
      </c>
      <c r="E279" s="92">
        <f t="shared" si="29"/>
        <v>43</v>
      </c>
      <c r="F279" s="92">
        <f t="shared" si="30"/>
        <v>43</v>
      </c>
    </row>
    <row r="280" spans="2:6" x14ac:dyDescent="0.2">
      <c r="B280" s="44" t="s">
        <v>25</v>
      </c>
      <c r="C280" s="92">
        <f t="shared" si="28"/>
        <v>0.7</v>
      </c>
      <c r="D280" s="92">
        <f t="shared" si="31"/>
        <v>700</v>
      </c>
      <c r="E280" s="92">
        <f t="shared" si="29"/>
        <v>33</v>
      </c>
      <c r="F280" s="92">
        <f t="shared" si="30"/>
        <v>33</v>
      </c>
    </row>
    <row r="281" spans="2:6" x14ac:dyDescent="0.2">
      <c r="B281" s="44" t="s">
        <v>3</v>
      </c>
      <c r="C281" s="92" t="b">
        <f t="shared" si="28"/>
        <v>0</v>
      </c>
      <c r="D281" s="92">
        <f t="shared" si="31"/>
        <v>0</v>
      </c>
      <c r="E281" s="92" t="b">
        <f t="shared" si="29"/>
        <v>0</v>
      </c>
      <c r="F281" s="92">
        <f t="shared" si="30"/>
        <v>0</v>
      </c>
    </row>
    <row r="282" spans="2:6" x14ac:dyDescent="0.2">
      <c r="B282" s="44" t="s">
        <v>26</v>
      </c>
      <c r="C282" s="92">
        <f t="shared" si="28"/>
        <v>2.15</v>
      </c>
      <c r="D282" s="92">
        <f t="shared" si="31"/>
        <v>2150</v>
      </c>
      <c r="E282" s="92">
        <f t="shared" si="29"/>
        <v>79</v>
      </c>
      <c r="F282" s="92">
        <f t="shared" si="30"/>
        <v>79</v>
      </c>
    </row>
    <row r="283" spans="2:6" x14ac:dyDescent="0.2">
      <c r="B283" s="44" t="s">
        <v>2</v>
      </c>
      <c r="C283" s="92" t="b">
        <f t="shared" si="28"/>
        <v>0</v>
      </c>
      <c r="D283" s="92">
        <f t="shared" si="31"/>
        <v>0</v>
      </c>
      <c r="E283" s="92" t="b">
        <f t="shared" si="29"/>
        <v>0</v>
      </c>
      <c r="F283" s="92">
        <f t="shared" si="30"/>
        <v>0</v>
      </c>
    </row>
    <row r="284" spans="2:6" x14ac:dyDescent="0.2">
      <c r="B284" s="44" t="s">
        <v>1</v>
      </c>
      <c r="C284" s="92" t="b">
        <f t="shared" si="28"/>
        <v>0</v>
      </c>
      <c r="D284" s="92">
        <f t="shared" si="31"/>
        <v>0</v>
      </c>
      <c r="E284" s="92" t="b">
        <f t="shared" si="29"/>
        <v>0</v>
      </c>
      <c r="F284" s="92">
        <f t="shared" si="30"/>
        <v>0</v>
      </c>
    </row>
    <row r="285" spans="2:6" x14ac:dyDescent="0.2">
      <c r="B285" s="44" t="s">
        <v>0</v>
      </c>
      <c r="C285" s="92" t="b">
        <f t="shared" si="28"/>
        <v>0</v>
      </c>
      <c r="D285" s="92">
        <f t="shared" si="31"/>
        <v>0</v>
      </c>
      <c r="E285" s="92" t="b">
        <f t="shared" si="29"/>
        <v>0</v>
      </c>
      <c r="F285" s="92">
        <f t="shared" si="30"/>
        <v>0</v>
      </c>
    </row>
    <row r="286" spans="2:6" x14ac:dyDescent="0.2">
      <c r="B286" s="44" t="s">
        <v>24</v>
      </c>
      <c r="C286" s="92" t="b">
        <f t="shared" si="28"/>
        <v>0</v>
      </c>
      <c r="D286" s="92">
        <f t="shared" si="31"/>
        <v>0</v>
      </c>
      <c r="E286" s="92" t="b">
        <f t="shared" si="29"/>
        <v>0</v>
      </c>
      <c r="F286" s="92">
        <f t="shared" si="30"/>
        <v>0</v>
      </c>
    </row>
    <row r="287" spans="2:6" x14ac:dyDescent="0.2">
      <c r="B287" s="44" t="s">
        <v>54</v>
      </c>
      <c r="C287" s="92" t="b">
        <f t="shared" si="28"/>
        <v>0</v>
      </c>
      <c r="D287" s="92">
        <f t="shared" si="31"/>
        <v>0</v>
      </c>
      <c r="E287" s="92" t="b">
        <f t="shared" si="29"/>
        <v>0</v>
      </c>
      <c r="F287" s="92">
        <f t="shared" si="30"/>
        <v>0</v>
      </c>
    </row>
    <row r="288" spans="2:6" x14ac:dyDescent="0.2">
      <c r="B288" s="44" t="s">
        <v>45</v>
      </c>
      <c r="C288" s="92" t="b">
        <f t="shared" si="28"/>
        <v>0</v>
      </c>
      <c r="D288" s="92">
        <f t="shared" si="31"/>
        <v>0</v>
      </c>
      <c r="E288" s="92" t="b">
        <f t="shared" si="29"/>
        <v>0</v>
      </c>
      <c r="F288" s="92">
        <f t="shared" si="30"/>
        <v>0</v>
      </c>
    </row>
    <row r="289" spans="2:6" x14ac:dyDescent="0.2">
      <c r="B289" s="44" t="s">
        <v>46</v>
      </c>
      <c r="C289" s="92" t="b">
        <f t="shared" si="28"/>
        <v>0</v>
      </c>
      <c r="D289" s="92">
        <f t="shared" si="31"/>
        <v>0</v>
      </c>
      <c r="E289" s="92" t="b">
        <f t="shared" si="29"/>
        <v>0</v>
      </c>
      <c r="F289" s="92">
        <f t="shared" si="30"/>
        <v>0</v>
      </c>
    </row>
    <row r="290" spans="2:6" x14ac:dyDescent="0.2">
      <c r="B290" s="44" t="s">
        <v>47</v>
      </c>
      <c r="C290" s="92">
        <f t="shared" si="28"/>
        <v>1.1399999999999999</v>
      </c>
      <c r="D290" s="92">
        <f t="shared" si="31"/>
        <v>1140</v>
      </c>
      <c r="E290" s="92">
        <f t="shared" si="29"/>
        <v>40</v>
      </c>
      <c r="F290" s="92">
        <f t="shared" si="30"/>
        <v>40</v>
      </c>
    </row>
    <row r="291" spans="2:6" x14ac:dyDescent="0.2">
      <c r="B291" s="44" t="s">
        <v>48</v>
      </c>
      <c r="C291" s="92" t="b">
        <f t="shared" si="28"/>
        <v>0</v>
      </c>
      <c r="D291" s="92">
        <f t="shared" si="31"/>
        <v>0</v>
      </c>
      <c r="E291" s="92" t="b">
        <f t="shared" si="29"/>
        <v>0</v>
      </c>
      <c r="F291" s="92">
        <f t="shared" si="30"/>
        <v>0</v>
      </c>
    </row>
    <row r="292" spans="2:6" x14ac:dyDescent="0.2">
      <c r="B292" s="44" t="s">
        <v>49</v>
      </c>
      <c r="C292" s="92" t="b">
        <f t="shared" si="28"/>
        <v>0</v>
      </c>
      <c r="D292" s="92">
        <f t="shared" si="31"/>
        <v>0</v>
      </c>
      <c r="E292" s="92" t="b">
        <f t="shared" si="29"/>
        <v>0</v>
      </c>
      <c r="F292" s="92">
        <f t="shared" si="30"/>
        <v>0</v>
      </c>
    </row>
    <row r="293" spans="2:6" x14ac:dyDescent="0.2">
      <c r="B293" s="44" t="s">
        <v>50</v>
      </c>
      <c r="C293" s="92" t="b">
        <f t="shared" si="28"/>
        <v>0</v>
      </c>
      <c r="D293" s="92">
        <f t="shared" si="31"/>
        <v>0</v>
      </c>
      <c r="E293" s="92" t="b">
        <f t="shared" si="29"/>
        <v>0</v>
      </c>
      <c r="F293" s="92">
        <f t="shared" si="30"/>
        <v>0</v>
      </c>
    </row>
    <row r="294" spans="2:6" x14ac:dyDescent="0.2">
      <c r="B294" s="44" t="s">
        <v>51</v>
      </c>
      <c r="C294" s="92" t="b">
        <f t="shared" si="28"/>
        <v>0</v>
      </c>
      <c r="D294" s="92">
        <f t="shared" si="31"/>
        <v>0</v>
      </c>
      <c r="E294" s="92" t="b">
        <f t="shared" si="29"/>
        <v>0</v>
      </c>
      <c r="F294" s="92">
        <f t="shared" si="30"/>
        <v>0</v>
      </c>
    </row>
    <row r="295" spans="2:6" x14ac:dyDescent="0.2">
      <c r="B295" s="44" t="s">
        <v>53</v>
      </c>
      <c r="C295" s="92" t="b">
        <f t="shared" si="28"/>
        <v>0</v>
      </c>
      <c r="D295" s="92">
        <f t="shared" si="31"/>
        <v>0</v>
      </c>
      <c r="E295" s="92" t="b">
        <f t="shared" si="29"/>
        <v>0</v>
      </c>
      <c r="F295" s="92">
        <f t="shared" si="30"/>
        <v>0</v>
      </c>
    </row>
    <row r="296" spans="2:6" x14ac:dyDescent="0.2">
      <c r="B296" s="44" t="s">
        <v>5</v>
      </c>
      <c r="C296" s="92" t="b">
        <f t="shared" si="28"/>
        <v>0</v>
      </c>
      <c r="D296" s="92">
        <f t="shared" si="31"/>
        <v>0</v>
      </c>
      <c r="E296" s="92" t="b">
        <f t="shared" si="29"/>
        <v>0</v>
      </c>
      <c r="F296" s="92">
        <f t="shared" si="30"/>
        <v>0</v>
      </c>
    </row>
    <row r="297" spans="2:6" x14ac:dyDescent="0.2">
      <c r="B297" s="44" t="s">
        <v>4</v>
      </c>
      <c r="C297" s="92">
        <f t="shared" si="28"/>
        <v>0.93</v>
      </c>
      <c r="D297" s="92">
        <f t="shared" si="31"/>
        <v>930</v>
      </c>
      <c r="E297" s="92">
        <f t="shared" si="29"/>
        <v>34</v>
      </c>
      <c r="F297" s="92">
        <f t="shared" si="30"/>
        <v>34</v>
      </c>
    </row>
    <row r="298" spans="2:6" x14ac:dyDescent="0.2">
      <c r="B298" s="44" t="s">
        <v>9</v>
      </c>
      <c r="C298" s="92" t="b">
        <f t="shared" si="28"/>
        <v>0</v>
      </c>
      <c r="D298" s="92">
        <f t="shared" si="31"/>
        <v>0</v>
      </c>
      <c r="E298" s="92" t="b">
        <f t="shared" si="29"/>
        <v>0</v>
      </c>
      <c r="F298" s="92">
        <f t="shared" si="30"/>
        <v>0</v>
      </c>
    </row>
    <row r="299" spans="2:6" x14ac:dyDescent="0.2">
      <c r="B299" s="44" t="s">
        <v>8</v>
      </c>
      <c r="C299" s="92" t="b">
        <f t="shared" si="28"/>
        <v>0</v>
      </c>
      <c r="D299" s="92">
        <f t="shared" si="31"/>
        <v>0</v>
      </c>
      <c r="E299" s="92" t="b">
        <f t="shared" si="29"/>
        <v>0</v>
      </c>
      <c r="F299" s="92">
        <f t="shared" si="30"/>
        <v>0</v>
      </c>
    </row>
    <row r="300" spans="2:6" x14ac:dyDescent="0.2">
      <c r="B300" s="44" t="s">
        <v>7</v>
      </c>
      <c r="C300" s="92" t="b">
        <f t="shared" si="28"/>
        <v>0</v>
      </c>
      <c r="D300" s="92">
        <f t="shared" si="31"/>
        <v>0</v>
      </c>
      <c r="E300" s="92" t="b">
        <f t="shared" si="29"/>
        <v>0</v>
      </c>
      <c r="F300" s="92">
        <f t="shared" si="30"/>
        <v>0</v>
      </c>
    </row>
    <row r="301" spans="2:6" x14ac:dyDescent="0.2">
      <c r="B301" s="44" t="s">
        <v>6</v>
      </c>
      <c r="C301" s="92" t="b">
        <f t="shared" si="28"/>
        <v>0</v>
      </c>
      <c r="D301" s="92">
        <f t="shared" si="31"/>
        <v>0</v>
      </c>
      <c r="E301" s="92" t="b">
        <f t="shared" si="29"/>
        <v>0</v>
      </c>
      <c r="F301" s="92">
        <f t="shared" si="30"/>
        <v>0</v>
      </c>
    </row>
    <row r="302" spans="2:6" x14ac:dyDescent="0.2">
      <c r="B302" s="44" t="s">
        <v>55</v>
      </c>
      <c r="C302" s="92" t="b">
        <f t="shared" si="28"/>
        <v>0</v>
      </c>
      <c r="D302" s="92">
        <f t="shared" si="31"/>
        <v>0</v>
      </c>
      <c r="E302" s="92" t="b">
        <f t="shared" si="29"/>
        <v>0</v>
      </c>
      <c r="F302" s="92">
        <f t="shared" si="30"/>
        <v>0</v>
      </c>
    </row>
    <row r="303" spans="2:6" x14ac:dyDescent="0.2">
      <c r="B303" s="44" t="s">
        <v>56</v>
      </c>
      <c r="C303" s="92" t="b">
        <f t="shared" si="28"/>
        <v>0</v>
      </c>
      <c r="D303" s="92">
        <f t="shared" si="31"/>
        <v>0</v>
      </c>
      <c r="E303" s="92" t="b">
        <f t="shared" si="29"/>
        <v>0</v>
      </c>
      <c r="F303" s="92">
        <f t="shared" si="30"/>
        <v>0</v>
      </c>
    </row>
    <row r="304" spans="2:6" x14ac:dyDescent="0.2">
      <c r="B304" s="44" t="s">
        <v>33</v>
      </c>
      <c r="C304" s="92" t="b">
        <f t="shared" ref="C304:C335" si="32">IF(Q36&gt;0,Q36)</f>
        <v>0</v>
      </c>
      <c r="D304" s="92">
        <f t="shared" si="31"/>
        <v>0</v>
      </c>
      <c r="E304" s="92" t="b">
        <f t="shared" ref="E304:E335" si="33">IF(R36&gt;0,R36)</f>
        <v>0</v>
      </c>
      <c r="F304" s="92">
        <f t="shared" si="30"/>
        <v>0</v>
      </c>
    </row>
    <row r="305" spans="2:6" x14ac:dyDescent="0.2">
      <c r="B305" s="44" t="s">
        <v>34</v>
      </c>
      <c r="C305" s="92">
        <f t="shared" si="32"/>
        <v>0.6</v>
      </c>
      <c r="D305" s="92">
        <f t="shared" si="31"/>
        <v>600</v>
      </c>
      <c r="E305" s="92">
        <f t="shared" si="33"/>
        <v>22</v>
      </c>
      <c r="F305" s="92">
        <f t="shared" si="30"/>
        <v>22</v>
      </c>
    </row>
    <row r="306" spans="2:6" x14ac:dyDescent="0.2">
      <c r="B306" s="44" t="s">
        <v>35</v>
      </c>
      <c r="C306" s="92" t="b">
        <f t="shared" si="32"/>
        <v>0</v>
      </c>
      <c r="D306" s="92">
        <f t="shared" si="31"/>
        <v>0</v>
      </c>
      <c r="E306" s="92" t="b">
        <f t="shared" si="33"/>
        <v>0</v>
      </c>
      <c r="F306" s="92">
        <f t="shared" si="30"/>
        <v>0</v>
      </c>
    </row>
    <row r="307" spans="2:6" x14ac:dyDescent="0.2">
      <c r="B307" s="44" t="s">
        <v>36</v>
      </c>
      <c r="C307" s="92" t="b">
        <f t="shared" si="32"/>
        <v>0</v>
      </c>
      <c r="D307" s="92">
        <f t="shared" si="31"/>
        <v>0</v>
      </c>
      <c r="E307" s="92" t="b">
        <f t="shared" si="33"/>
        <v>0</v>
      </c>
      <c r="F307" s="92">
        <f t="shared" si="30"/>
        <v>0</v>
      </c>
    </row>
    <row r="308" spans="2:6" x14ac:dyDescent="0.2">
      <c r="B308" s="44" t="s">
        <v>37</v>
      </c>
      <c r="C308" s="92" t="b">
        <f t="shared" si="32"/>
        <v>0</v>
      </c>
      <c r="D308" s="92">
        <f t="shared" si="31"/>
        <v>0</v>
      </c>
      <c r="E308" s="92" t="b">
        <f t="shared" si="33"/>
        <v>0</v>
      </c>
      <c r="F308" s="92">
        <f t="shared" si="30"/>
        <v>0</v>
      </c>
    </row>
    <row r="309" spans="2:6" x14ac:dyDescent="0.2">
      <c r="B309" s="44" t="s">
        <v>38</v>
      </c>
      <c r="C309" s="92">
        <f t="shared" si="32"/>
        <v>0.62</v>
      </c>
      <c r="D309" s="92">
        <f t="shared" si="31"/>
        <v>620</v>
      </c>
      <c r="E309" s="92">
        <f t="shared" si="33"/>
        <v>24</v>
      </c>
      <c r="F309" s="92">
        <f t="shared" si="30"/>
        <v>24</v>
      </c>
    </row>
    <row r="310" spans="2:6" x14ac:dyDescent="0.2">
      <c r="B310" s="44" t="s">
        <v>39</v>
      </c>
      <c r="C310" s="92" t="b">
        <f t="shared" si="32"/>
        <v>0</v>
      </c>
      <c r="D310" s="92">
        <f t="shared" si="31"/>
        <v>0</v>
      </c>
      <c r="E310" s="92" t="b">
        <f t="shared" si="33"/>
        <v>0</v>
      </c>
      <c r="F310" s="92">
        <f t="shared" si="30"/>
        <v>0</v>
      </c>
    </row>
    <row r="311" spans="2:6" x14ac:dyDescent="0.2">
      <c r="B311" s="44" t="s">
        <v>52</v>
      </c>
      <c r="C311" s="92">
        <f t="shared" si="32"/>
        <v>0.76</v>
      </c>
      <c r="D311" s="92">
        <f t="shared" si="31"/>
        <v>760</v>
      </c>
      <c r="E311" s="92">
        <f t="shared" si="33"/>
        <v>32</v>
      </c>
      <c r="F311" s="92">
        <f t="shared" si="30"/>
        <v>32</v>
      </c>
    </row>
    <row r="312" spans="2:6" x14ac:dyDescent="0.2">
      <c r="B312" s="44" t="s">
        <v>25</v>
      </c>
      <c r="C312" s="92">
        <f t="shared" si="32"/>
        <v>0.62</v>
      </c>
      <c r="D312" s="92">
        <f t="shared" si="31"/>
        <v>620</v>
      </c>
      <c r="E312" s="92">
        <f t="shared" si="33"/>
        <v>22</v>
      </c>
      <c r="F312" s="92">
        <f t="shared" si="30"/>
        <v>22</v>
      </c>
    </row>
    <row r="313" spans="2:6" x14ac:dyDescent="0.2">
      <c r="B313" s="44" t="s">
        <v>3</v>
      </c>
      <c r="C313" s="92" t="b">
        <f t="shared" si="32"/>
        <v>0</v>
      </c>
      <c r="D313" s="92">
        <f t="shared" si="31"/>
        <v>0</v>
      </c>
      <c r="E313" s="92" t="b">
        <f t="shared" si="33"/>
        <v>0</v>
      </c>
      <c r="F313" s="92">
        <f t="shared" si="30"/>
        <v>0</v>
      </c>
    </row>
    <row r="314" spans="2:6" x14ac:dyDescent="0.2">
      <c r="B314" s="44" t="s">
        <v>26</v>
      </c>
      <c r="C314" s="92">
        <f t="shared" si="32"/>
        <v>1.88</v>
      </c>
      <c r="D314" s="92">
        <f t="shared" si="31"/>
        <v>1880</v>
      </c>
      <c r="E314" s="92">
        <f t="shared" si="33"/>
        <v>71</v>
      </c>
      <c r="F314" s="92">
        <f t="shared" si="30"/>
        <v>71</v>
      </c>
    </row>
    <row r="315" spans="2:6" x14ac:dyDescent="0.2">
      <c r="B315" s="44" t="s">
        <v>2</v>
      </c>
      <c r="C315" s="92" t="b">
        <f t="shared" si="32"/>
        <v>0</v>
      </c>
      <c r="D315" s="92">
        <f t="shared" si="31"/>
        <v>0</v>
      </c>
      <c r="E315" s="92" t="b">
        <f t="shared" si="33"/>
        <v>0</v>
      </c>
      <c r="F315" s="92">
        <f t="shared" si="30"/>
        <v>0</v>
      </c>
    </row>
    <row r="316" spans="2:6" x14ac:dyDescent="0.2">
      <c r="B316" s="44" t="s">
        <v>1</v>
      </c>
      <c r="C316" s="92" t="b">
        <f t="shared" si="32"/>
        <v>0</v>
      </c>
      <c r="D316" s="92">
        <f t="shared" si="31"/>
        <v>0</v>
      </c>
      <c r="E316" s="92" t="b">
        <f t="shared" si="33"/>
        <v>0</v>
      </c>
      <c r="F316" s="92">
        <f t="shared" si="30"/>
        <v>0</v>
      </c>
    </row>
    <row r="317" spans="2:6" x14ac:dyDescent="0.2">
      <c r="B317" s="44" t="s">
        <v>0</v>
      </c>
      <c r="C317" s="92" t="b">
        <f t="shared" si="32"/>
        <v>0</v>
      </c>
      <c r="D317" s="92">
        <f t="shared" si="31"/>
        <v>0</v>
      </c>
      <c r="E317" s="92" t="b">
        <f t="shared" si="33"/>
        <v>0</v>
      </c>
      <c r="F317" s="92">
        <f t="shared" si="30"/>
        <v>0</v>
      </c>
    </row>
    <row r="318" spans="2:6" x14ac:dyDescent="0.2">
      <c r="B318" s="44" t="s">
        <v>24</v>
      </c>
      <c r="C318" s="92" t="b">
        <f t="shared" si="32"/>
        <v>0</v>
      </c>
      <c r="D318" s="92">
        <f t="shared" si="31"/>
        <v>0</v>
      </c>
      <c r="E318" s="92" t="b">
        <f t="shared" si="33"/>
        <v>0</v>
      </c>
      <c r="F318" s="92">
        <f t="shared" si="30"/>
        <v>0</v>
      </c>
    </row>
    <row r="319" spans="2:6" x14ac:dyDescent="0.2">
      <c r="B319" s="44" t="s">
        <v>54</v>
      </c>
      <c r="C319" s="92" t="b">
        <f t="shared" si="32"/>
        <v>0</v>
      </c>
      <c r="D319" s="92">
        <f t="shared" si="31"/>
        <v>0</v>
      </c>
      <c r="E319" s="92" t="b">
        <f t="shared" si="33"/>
        <v>0</v>
      </c>
      <c r="F319" s="92">
        <f t="shared" si="30"/>
        <v>0</v>
      </c>
    </row>
    <row r="320" spans="2:6" x14ac:dyDescent="0.2">
      <c r="B320" s="44" t="s">
        <v>45</v>
      </c>
      <c r="C320" s="92" t="b">
        <f t="shared" si="32"/>
        <v>0</v>
      </c>
      <c r="D320" s="92">
        <f t="shared" si="31"/>
        <v>0</v>
      </c>
      <c r="E320" s="92" t="b">
        <f t="shared" si="33"/>
        <v>0</v>
      </c>
      <c r="F320" s="92">
        <f t="shared" si="30"/>
        <v>0</v>
      </c>
    </row>
    <row r="321" spans="2:6" x14ac:dyDescent="0.2">
      <c r="B321" s="44" t="s">
        <v>46</v>
      </c>
      <c r="C321" s="92" t="b">
        <f t="shared" si="32"/>
        <v>0</v>
      </c>
      <c r="D321" s="92">
        <f t="shared" si="31"/>
        <v>0</v>
      </c>
      <c r="E321" s="92" t="b">
        <f t="shared" si="33"/>
        <v>0</v>
      </c>
      <c r="F321" s="92">
        <f t="shared" si="30"/>
        <v>0</v>
      </c>
    </row>
    <row r="322" spans="2:6" x14ac:dyDescent="0.2">
      <c r="B322" s="44" t="s">
        <v>47</v>
      </c>
      <c r="C322" s="92">
        <f t="shared" si="32"/>
        <v>0.62</v>
      </c>
      <c r="D322" s="92">
        <f t="shared" si="31"/>
        <v>620</v>
      </c>
      <c r="E322" s="92">
        <f t="shared" si="33"/>
        <v>24</v>
      </c>
      <c r="F322" s="92">
        <f t="shared" si="30"/>
        <v>24</v>
      </c>
    </row>
    <row r="323" spans="2:6" x14ac:dyDescent="0.2">
      <c r="B323" s="44" t="s">
        <v>48</v>
      </c>
      <c r="C323" s="92" t="b">
        <f t="shared" si="32"/>
        <v>0</v>
      </c>
      <c r="D323" s="92">
        <f t="shared" si="31"/>
        <v>0</v>
      </c>
      <c r="E323" s="92" t="b">
        <f t="shared" si="33"/>
        <v>0</v>
      </c>
      <c r="F323" s="92">
        <f t="shared" si="30"/>
        <v>0</v>
      </c>
    </row>
    <row r="324" spans="2:6" x14ac:dyDescent="0.2">
      <c r="B324" s="44" t="s">
        <v>49</v>
      </c>
      <c r="C324" s="92" t="b">
        <f t="shared" si="32"/>
        <v>0</v>
      </c>
      <c r="D324" s="92">
        <f t="shared" si="31"/>
        <v>0</v>
      </c>
      <c r="E324" s="92" t="b">
        <f t="shared" si="33"/>
        <v>0</v>
      </c>
      <c r="F324" s="92">
        <f t="shared" si="30"/>
        <v>0</v>
      </c>
    </row>
    <row r="325" spans="2:6" x14ac:dyDescent="0.2">
      <c r="B325" s="44" t="s">
        <v>50</v>
      </c>
      <c r="C325" s="92" t="b">
        <f t="shared" si="32"/>
        <v>0</v>
      </c>
      <c r="D325" s="92">
        <f t="shared" si="31"/>
        <v>0</v>
      </c>
      <c r="E325" s="92" t="b">
        <f t="shared" si="33"/>
        <v>0</v>
      </c>
      <c r="F325" s="92">
        <f t="shared" si="30"/>
        <v>0</v>
      </c>
    </row>
    <row r="326" spans="2:6" x14ac:dyDescent="0.2">
      <c r="B326" s="44" t="s">
        <v>51</v>
      </c>
      <c r="C326" s="92" t="b">
        <f t="shared" si="32"/>
        <v>0</v>
      </c>
      <c r="D326" s="92">
        <f t="shared" si="31"/>
        <v>0</v>
      </c>
      <c r="E326" s="92" t="b">
        <f t="shared" si="33"/>
        <v>0</v>
      </c>
      <c r="F326" s="92">
        <f t="shared" si="30"/>
        <v>0</v>
      </c>
    </row>
    <row r="327" spans="2:6" x14ac:dyDescent="0.2">
      <c r="B327" s="44" t="s">
        <v>53</v>
      </c>
      <c r="C327" s="92" t="b">
        <f t="shared" si="32"/>
        <v>0</v>
      </c>
      <c r="D327" s="92">
        <f t="shared" si="31"/>
        <v>0</v>
      </c>
      <c r="E327" s="92" t="b">
        <f t="shared" si="33"/>
        <v>0</v>
      </c>
      <c r="F327" s="92">
        <f t="shared" si="30"/>
        <v>0</v>
      </c>
    </row>
    <row r="328" spans="2:6" x14ac:dyDescent="0.2">
      <c r="B328" s="44" t="s">
        <v>5</v>
      </c>
      <c r="C328" s="92" t="b">
        <f t="shared" si="32"/>
        <v>0</v>
      </c>
      <c r="D328" s="92">
        <f t="shared" si="31"/>
        <v>0</v>
      </c>
      <c r="E328" s="92" t="b">
        <f t="shared" si="33"/>
        <v>0</v>
      </c>
      <c r="F328" s="92">
        <f t="shared" si="30"/>
        <v>0</v>
      </c>
    </row>
    <row r="329" spans="2:6" x14ac:dyDescent="0.2">
      <c r="B329" s="44" t="s">
        <v>4</v>
      </c>
      <c r="C329" s="92">
        <f t="shared" si="32"/>
        <v>0.69</v>
      </c>
      <c r="D329" s="92">
        <f t="shared" si="31"/>
        <v>690</v>
      </c>
      <c r="E329" s="92">
        <f t="shared" si="33"/>
        <v>29</v>
      </c>
      <c r="F329" s="92">
        <f t="shared" si="30"/>
        <v>29</v>
      </c>
    </row>
    <row r="330" spans="2:6" x14ac:dyDescent="0.2">
      <c r="B330" s="44" t="s">
        <v>9</v>
      </c>
      <c r="C330" s="92" t="b">
        <f t="shared" si="32"/>
        <v>0</v>
      </c>
      <c r="D330" s="92">
        <f t="shared" si="31"/>
        <v>0</v>
      </c>
      <c r="E330" s="92" t="b">
        <f t="shared" si="33"/>
        <v>0</v>
      </c>
      <c r="F330" s="92">
        <f t="shared" si="30"/>
        <v>0</v>
      </c>
    </row>
    <row r="331" spans="2:6" x14ac:dyDescent="0.2">
      <c r="B331" s="44" t="s">
        <v>8</v>
      </c>
      <c r="C331" s="92" t="b">
        <f t="shared" si="32"/>
        <v>0</v>
      </c>
      <c r="D331" s="92">
        <f t="shared" si="31"/>
        <v>0</v>
      </c>
      <c r="E331" s="92" t="b">
        <f t="shared" si="33"/>
        <v>0</v>
      </c>
      <c r="F331" s="92">
        <f t="shared" si="30"/>
        <v>0</v>
      </c>
    </row>
    <row r="332" spans="2:6" x14ac:dyDescent="0.2">
      <c r="B332" s="44" t="s">
        <v>7</v>
      </c>
      <c r="C332" s="92" t="b">
        <f t="shared" si="32"/>
        <v>0</v>
      </c>
      <c r="D332" s="92">
        <f t="shared" si="31"/>
        <v>0</v>
      </c>
      <c r="E332" s="92" t="b">
        <f t="shared" si="33"/>
        <v>0</v>
      </c>
      <c r="F332" s="92">
        <f t="shared" si="30"/>
        <v>0</v>
      </c>
    </row>
    <row r="333" spans="2:6" x14ac:dyDescent="0.2">
      <c r="B333" s="44" t="s">
        <v>6</v>
      </c>
      <c r="C333" s="92" t="b">
        <f t="shared" si="32"/>
        <v>0</v>
      </c>
      <c r="D333" s="92">
        <f t="shared" si="31"/>
        <v>0</v>
      </c>
      <c r="E333" s="92" t="b">
        <f t="shared" si="33"/>
        <v>0</v>
      </c>
      <c r="F333" s="92">
        <f t="shared" si="30"/>
        <v>0</v>
      </c>
    </row>
    <row r="334" spans="2:6" x14ac:dyDescent="0.2">
      <c r="B334" s="44" t="s">
        <v>55</v>
      </c>
      <c r="C334" s="92" t="b">
        <f t="shared" si="32"/>
        <v>0</v>
      </c>
      <c r="D334" s="92">
        <f t="shared" si="31"/>
        <v>0</v>
      </c>
      <c r="E334" s="92" t="b">
        <f t="shared" si="33"/>
        <v>0</v>
      </c>
      <c r="F334" s="92">
        <f t="shared" si="30"/>
        <v>0</v>
      </c>
    </row>
    <row r="335" spans="2:6" x14ac:dyDescent="0.2">
      <c r="B335" s="44" t="s">
        <v>56</v>
      </c>
      <c r="C335" s="92" t="b">
        <f t="shared" si="32"/>
        <v>0</v>
      </c>
      <c r="D335" s="92">
        <f t="shared" si="31"/>
        <v>0</v>
      </c>
      <c r="E335" s="92" t="b">
        <f t="shared" si="33"/>
        <v>0</v>
      </c>
      <c r="F335" s="92">
        <f t="shared" si="30"/>
        <v>0</v>
      </c>
    </row>
  </sheetData>
  <mergeCells count="74">
    <mergeCell ref="C2:U2"/>
    <mergeCell ref="AE18:AH18"/>
    <mergeCell ref="AI18:AL18"/>
    <mergeCell ref="AM18:AP18"/>
    <mergeCell ref="BC2:BD2"/>
    <mergeCell ref="C3:C4"/>
    <mergeCell ref="D3:D4"/>
    <mergeCell ref="E3:E4"/>
    <mergeCell ref="J3:M3"/>
    <mergeCell ref="N3:Q3"/>
    <mergeCell ref="R3:U3"/>
    <mergeCell ref="X17:AP17"/>
    <mergeCell ref="J18:M18"/>
    <mergeCell ref="N18:Q18"/>
    <mergeCell ref="R18:U18"/>
    <mergeCell ref="F3:G3"/>
    <mergeCell ref="BF2:BG2"/>
    <mergeCell ref="AZ2:BA2"/>
    <mergeCell ref="AW2:AX2"/>
    <mergeCell ref="AI3:AL3"/>
    <mergeCell ref="AM3:AP3"/>
    <mergeCell ref="X2:AP2"/>
    <mergeCell ref="AR2:AS2"/>
    <mergeCell ref="AE3:AH3"/>
    <mergeCell ref="X3:X4"/>
    <mergeCell ref="Y3:Y4"/>
    <mergeCell ref="H3:I3"/>
    <mergeCell ref="AA18:AB18"/>
    <mergeCell ref="AC18:AD18"/>
    <mergeCell ref="AA3:AB3"/>
    <mergeCell ref="AC3:AD3"/>
    <mergeCell ref="Z3:Z4"/>
    <mergeCell ref="AU30:AU31"/>
    <mergeCell ref="F18:G18"/>
    <mergeCell ref="H18:I18"/>
    <mergeCell ref="C17:U17"/>
    <mergeCell ref="AU80:AU83"/>
    <mergeCell ref="X18:X19"/>
    <mergeCell ref="Y18:Y19"/>
    <mergeCell ref="Z18:Z19"/>
    <mergeCell ref="C18:C19"/>
    <mergeCell ref="D18:D19"/>
    <mergeCell ref="E18:E19"/>
    <mergeCell ref="AU72:AU75"/>
    <mergeCell ref="AU76:AU79"/>
    <mergeCell ref="AU70:AU71"/>
    <mergeCell ref="AU68:AU69"/>
    <mergeCell ref="AU65:AV65"/>
    <mergeCell ref="AU26:AV26"/>
    <mergeCell ref="AU25:AV25"/>
    <mergeCell ref="AU27:AV27"/>
    <mergeCell ref="AU20:AU23"/>
    <mergeCell ref="AU28:AU29"/>
    <mergeCell ref="AU5:AV5"/>
    <mergeCell ref="AU6:AV6"/>
    <mergeCell ref="AU7:AV7"/>
    <mergeCell ref="AU12:AU15"/>
    <mergeCell ref="AU16:AU19"/>
    <mergeCell ref="AU8:AU9"/>
    <mergeCell ref="AU10:AU11"/>
    <mergeCell ref="AU32:AU35"/>
    <mergeCell ref="AU36:AU39"/>
    <mergeCell ref="AU40:AU43"/>
    <mergeCell ref="L70:M70"/>
    <mergeCell ref="AU52:AU55"/>
    <mergeCell ref="AU56:AU59"/>
    <mergeCell ref="AU60:AU63"/>
    <mergeCell ref="AU45:AV45"/>
    <mergeCell ref="AU46:AV46"/>
    <mergeCell ref="AU47:AV47"/>
    <mergeCell ref="AU67:AV67"/>
    <mergeCell ref="AU48:AU49"/>
    <mergeCell ref="AU50:AU51"/>
    <mergeCell ref="AU66:AV66"/>
  </mergeCell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J335"/>
  <sheetViews>
    <sheetView zoomScale="70" zoomScaleNormal="70" workbookViewId="0">
      <selection activeCell="AB49" sqref="AB49"/>
    </sheetView>
  </sheetViews>
  <sheetFormatPr baseColWidth="10" defaultColWidth="8.83203125" defaultRowHeight="15" x14ac:dyDescent="0.2"/>
  <cols>
    <col min="1" max="1" width="1" style="94" customWidth="1"/>
    <col min="2" max="2" width="11.6640625" style="95" customWidth="1"/>
    <col min="3" max="21" width="5.83203125" style="95" customWidth="1"/>
    <col min="22" max="22" width="2.6640625" style="95" customWidth="1"/>
    <col min="23" max="23" width="12.1640625" style="95" customWidth="1"/>
    <col min="24" max="37" width="5.83203125" style="95" customWidth="1"/>
    <col min="38" max="38" width="5.83203125" style="94" customWidth="1"/>
    <col min="39" max="41" width="5.83203125" style="95" customWidth="1"/>
    <col min="42" max="42" width="5.83203125" style="94" customWidth="1"/>
    <col min="43" max="44" width="8.1640625" style="94" customWidth="1"/>
    <col min="45" max="45" width="9.33203125" style="94" customWidth="1"/>
    <col min="46" max="46" width="3.6640625" style="94" customWidth="1"/>
    <col min="47" max="47" width="9.33203125" style="94" customWidth="1"/>
    <col min="48" max="48" width="8.83203125" style="94"/>
    <col min="49" max="50" width="12.33203125" style="94" customWidth="1"/>
    <col min="51" max="51" width="2.33203125" style="94" customWidth="1"/>
    <col min="52" max="53" width="12.33203125" style="94" customWidth="1"/>
    <col min="54" max="54" width="2.33203125" style="94" customWidth="1"/>
    <col min="55" max="56" width="12.33203125" style="94" customWidth="1"/>
    <col min="57" max="57" width="2.33203125" style="94" customWidth="1"/>
    <col min="58" max="59" width="12.33203125" style="94" customWidth="1"/>
    <col min="60" max="60" width="3" style="94" customWidth="1"/>
    <col min="61" max="16384" width="8.83203125" style="94"/>
  </cols>
  <sheetData>
    <row r="1" spans="2:60" ht="4.25" customHeight="1" thickBot="1" x14ac:dyDescent="0.25"/>
    <row r="2" spans="2:60" s="434" customFormat="1" ht="34.5" customHeight="1" thickBot="1" x14ac:dyDescent="0.25">
      <c r="B2" s="433"/>
      <c r="C2" s="490" t="s">
        <v>42</v>
      </c>
      <c r="D2" s="491"/>
      <c r="E2" s="491"/>
      <c r="F2" s="491"/>
      <c r="G2" s="491"/>
      <c r="H2" s="491"/>
      <c r="I2" s="491"/>
      <c r="J2" s="491"/>
      <c r="K2" s="491"/>
      <c r="L2" s="491"/>
      <c r="M2" s="491"/>
      <c r="N2" s="491"/>
      <c r="O2" s="491"/>
      <c r="P2" s="491"/>
      <c r="Q2" s="491"/>
      <c r="R2" s="491"/>
      <c r="S2" s="491"/>
      <c r="T2" s="491"/>
      <c r="U2" s="492"/>
      <c r="V2" s="429"/>
      <c r="X2" s="490" t="s">
        <v>41</v>
      </c>
      <c r="Y2" s="491"/>
      <c r="Z2" s="491"/>
      <c r="AA2" s="491"/>
      <c r="AB2" s="491"/>
      <c r="AC2" s="491"/>
      <c r="AD2" s="491"/>
      <c r="AE2" s="491"/>
      <c r="AF2" s="491"/>
      <c r="AG2" s="491"/>
      <c r="AH2" s="491"/>
      <c r="AI2" s="491"/>
      <c r="AJ2" s="491"/>
      <c r="AK2" s="491"/>
      <c r="AL2" s="491"/>
      <c r="AM2" s="491"/>
      <c r="AN2" s="491"/>
      <c r="AO2" s="491"/>
      <c r="AP2" s="492"/>
      <c r="AR2" s="505" t="s">
        <v>11</v>
      </c>
      <c r="AS2" s="505"/>
      <c r="AT2" s="288">
        <v>6</v>
      </c>
      <c r="AU2" s="284"/>
      <c r="AW2" s="498" t="s">
        <v>181</v>
      </c>
      <c r="AX2" s="498"/>
      <c r="AZ2" s="498" t="s">
        <v>119</v>
      </c>
      <c r="BA2" s="498"/>
      <c r="BC2" s="498" t="s">
        <v>133</v>
      </c>
      <c r="BD2" s="498"/>
      <c r="BE2" s="118"/>
      <c r="BF2" s="498" t="s">
        <v>134</v>
      </c>
      <c r="BG2" s="498"/>
      <c r="BH2" s="118"/>
    </row>
    <row r="3" spans="2:60" s="434" customFormat="1" ht="16" thickBot="1" x14ac:dyDescent="0.25">
      <c r="B3" s="433"/>
      <c r="C3" s="482" t="s">
        <v>33</v>
      </c>
      <c r="D3" s="482" t="s">
        <v>34</v>
      </c>
      <c r="E3" s="482" t="s">
        <v>35</v>
      </c>
      <c r="F3" s="499" t="s">
        <v>36</v>
      </c>
      <c r="G3" s="501"/>
      <c r="H3" s="499" t="s">
        <v>37</v>
      </c>
      <c r="I3" s="501"/>
      <c r="J3" s="499" t="s">
        <v>38</v>
      </c>
      <c r="K3" s="500"/>
      <c r="L3" s="500"/>
      <c r="M3" s="501"/>
      <c r="N3" s="499" t="s">
        <v>39</v>
      </c>
      <c r="O3" s="500"/>
      <c r="P3" s="500"/>
      <c r="Q3" s="501"/>
      <c r="R3" s="499" t="s">
        <v>52</v>
      </c>
      <c r="S3" s="500"/>
      <c r="T3" s="500"/>
      <c r="U3" s="501"/>
      <c r="V3" s="428"/>
      <c r="X3" s="482" t="s">
        <v>25</v>
      </c>
      <c r="Y3" s="482" t="s">
        <v>3</v>
      </c>
      <c r="Z3" s="482" t="s">
        <v>26</v>
      </c>
      <c r="AA3" s="487" t="s">
        <v>2</v>
      </c>
      <c r="AB3" s="488"/>
      <c r="AC3" s="487" t="s">
        <v>1</v>
      </c>
      <c r="AD3" s="488"/>
      <c r="AE3" s="499" t="s">
        <v>0</v>
      </c>
      <c r="AF3" s="500"/>
      <c r="AG3" s="500"/>
      <c r="AH3" s="501"/>
      <c r="AI3" s="499" t="s">
        <v>24</v>
      </c>
      <c r="AJ3" s="500"/>
      <c r="AK3" s="500"/>
      <c r="AL3" s="501"/>
      <c r="AM3" s="502" t="s">
        <v>54</v>
      </c>
      <c r="AN3" s="503"/>
      <c r="AO3" s="503"/>
      <c r="AP3" s="504"/>
      <c r="AW3" s="434" t="s">
        <v>182</v>
      </c>
      <c r="AX3" s="434" t="s">
        <v>183</v>
      </c>
      <c r="AZ3" s="434" t="s">
        <v>115</v>
      </c>
      <c r="BA3" s="434" t="s">
        <v>116</v>
      </c>
      <c r="BC3" s="434" t="s">
        <v>115</v>
      </c>
      <c r="BD3" s="434" t="s">
        <v>116</v>
      </c>
      <c r="BF3" s="434" t="s">
        <v>115</v>
      </c>
      <c r="BG3" s="434" t="s">
        <v>116</v>
      </c>
    </row>
    <row r="4" spans="2:60" s="434" customFormat="1" ht="16" thickBot="1" x14ac:dyDescent="0.25">
      <c r="B4" s="283" t="s">
        <v>191</v>
      </c>
      <c r="C4" s="483"/>
      <c r="D4" s="483"/>
      <c r="E4" s="483"/>
      <c r="F4" s="424" t="s">
        <v>185</v>
      </c>
      <c r="G4" s="164" t="s">
        <v>186</v>
      </c>
      <c r="H4" s="424" t="s">
        <v>185</v>
      </c>
      <c r="I4" s="164" t="s">
        <v>186</v>
      </c>
      <c r="J4" s="424" t="s">
        <v>185</v>
      </c>
      <c r="K4" s="155" t="s">
        <v>186</v>
      </c>
      <c r="L4" s="155" t="s">
        <v>184</v>
      </c>
      <c r="M4" s="164" t="s">
        <v>189</v>
      </c>
      <c r="N4" s="424" t="s">
        <v>185</v>
      </c>
      <c r="O4" s="155" t="s">
        <v>186</v>
      </c>
      <c r="P4" s="155" t="s">
        <v>184</v>
      </c>
      <c r="Q4" s="164" t="s">
        <v>189</v>
      </c>
      <c r="R4" s="424" t="s">
        <v>185</v>
      </c>
      <c r="S4" s="155" t="s">
        <v>186</v>
      </c>
      <c r="T4" s="155" t="s">
        <v>184</v>
      </c>
      <c r="U4" s="164" t="s">
        <v>189</v>
      </c>
      <c r="V4" s="428"/>
      <c r="W4" s="283" t="s">
        <v>191</v>
      </c>
      <c r="X4" s="483"/>
      <c r="Y4" s="483"/>
      <c r="Z4" s="483"/>
      <c r="AA4" s="424" t="s">
        <v>185</v>
      </c>
      <c r="AB4" s="164" t="s">
        <v>186</v>
      </c>
      <c r="AC4" s="424" t="s">
        <v>185</v>
      </c>
      <c r="AD4" s="164" t="s">
        <v>186</v>
      </c>
      <c r="AE4" s="424" t="s">
        <v>185</v>
      </c>
      <c r="AF4" s="155" t="s">
        <v>186</v>
      </c>
      <c r="AG4" s="155" t="s">
        <v>184</v>
      </c>
      <c r="AH4" s="164" t="s">
        <v>189</v>
      </c>
      <c r="AI4" s="424" t="s">
        <v>185</v>
      </c>
      <c r="AJ4" s="155" t="s">
        <v>186</v>
      </c>
      <c r="AK4" s="155" t="s">
        <v>184</v>
      </c>
      <c r="AL4" s="164" t="s">
        <v>189</v>
      </c>
      <c r="AM4" s="424" t="s">
        <v>185</v>
      </c>
      <c r="AN4" s="155" t="s">
        <v>186</v>
      </c>
      <c r="AO4" s="155" t="s">
        <v>184</v>
      </c>
      <c r="AP4" s="164" t="s">
        <v>189</v>
      </c>
      <c r="AU4" s="433" t="s">
        <v>21</v>
      </c>
      <c r="AV4" s="433"/>
      <c r="AW4" s="433" t="s">
        <v>118</v>
      </c>
      <c r="AX4" s="433" t="s">
        <v>118</v>
      </c>
      <c r="AZ4" s="434" t="s">
        <v>117</v>
      </c>
      <c r="BA4" s="434" t="s">
        <v>118</v>
      </c>
      <c r="BC4" s="434" t="s">
        <v>117</v>
      </c>
      <c r="BD4" s="434" t="s">
        <v>118</v>
      </c>
      <c r="BF4" s="434" t="s">
        <v>117</v>
      </c>
      <c r="BG4" s="434" t="s">
        <v>118</v>
      </c>
    </row>
    <row r="5" spans="2:60" s="434" customFormat="1" ht="15" customHeight="1" thickBot="1" x14ac:dyDescent="0.25">
      <c r="B5" s="274" t="s">
        <v>13</v>
      </c>
      <c r="C5" s="159"/>
      <c r="D5" s="159"/>
      <c r="E5" s="159"/>
      <c r="F5" s="142"/>
      <c r="G5" s="144"/>
      <c r="H5" s="142"/>
      <c r="I5" s="144"/>
      <c r="J5" s="142"/>
      <c r="K5" s="143"/>
      <c r="L5" s="143"/>
      <c r="M5" s="144"/>
      <c r="N5" s="142"/>
      <c r="O5" s="143"/>
      <c r="P5" s="143"/>
      <c r="Q5" s="144"/>
      <c r="R5" s="142"/>
      <c r="S5" s="143"/>
      <c r="T5" s="143"/>
      <c r="U5" s="144"/>
      <c r="V5" s="279"/>
      <c r="W5" s="274" t="s">
        <v>13</v>
      </c>
      <c r="X5" s="159"/>
      <c r="Y5" s="259"/>
      <c r="Z5" s="159"/>
      <c r="AA5" s="142"/>
      <c r="AB5" s="144"/>
      <c r="AC5" s="142"/>
      <c r="AD5" s="144"/>
      <c r="AE5" s="142"/>
      <c r="AF5" s="143"/>
      <c r="AG5" s="143"/>
      <c r="AH5" s="144"/>
      <c r="AI5" s="142"/>
      <c r="AJ5" s="143"/>
      <c r="AK5" s="143"/>
      <c r="AL5" s="144"/>
      <c r="AM5" s="142"/>
      <c r="AN5" s="143"/>
      <c r="AO5" s="143"/>
      <c r="AP5" s="144"/>
      <c r="AU5" s="479" t="s">
        <v>33</v>
      </c>
      <c r="AV5" s="480"/>
      <c r="AW5" s="251"/>
      <c r="AX5" s="248"/>
      <c r="AY5" s="169"/>
      <c r="AZ5" s="251"/>
      <c r="BA5" s="248"/>
      <c r="BB5" s="169"/>
      <c r="BC5" s="251"/>
      <c r="BD5" s="248"/>
      <c r="BE5" s="169"/>
      <c r="BF5" s="251"/>
      <c r="BG5" s="248"/>
      <c r="BH5" s="433"/>
    </row>
    <row r="6" spans="2:60" s="434" customFormat="1" ht="16" thickBot="1" x14ac:dyDescent="0.25">
      <c r="B6" s="133" t="s">
        <v>27</v>
      </c>
      <c r="C6" s="157"/>
      <c r="D6" s="435">
        <v>3.69</v>
      </c>
      <c r="E6" s="157"/>
      <c r="F6" s="127"/>
      <c r="G6" s="129"/>
      <c r="H6" s="127"/>
      <c r="I6" s="129"/>
      <c r="J6" s="430">
        <v>4.7699999999999996</v>
      </c>
      <c r="K6" s="435">
        <v>4.8600000000000003</v>
      </c>
      <c r="L6" s="436">
        <v>4.87</v>
      </c>
      <c r="M6" s="437">
        <v>4.21</v>
      </c>
      <c r="N6" s="127"/>
      <c r="O6" s="128"/>
      <c r="P6" s="128"/>
      <c r="Q6" s="129"/>
      <c r="R6" s="127"/>
      <c r="S6" s="128"/>
      <c r="T6" s="128"/>
      <c r="U6" s="129"/>
      <c r="V6" s="433"/>
      <c r="W6" s="133" t="s">
        <v>27</v>
      </c>
      <c r="X6" s="444">
        <v>4.38</v>
      </c>
      <c r="Y6" s="257"/>
      <c r="Z6" s="435">
        <v>3.32</v>
      </c>
      <c r="AA6" s="127"/>
      <c r="AB6" s="129"/>
      <c r="AC6" s="127"/>
      <c r="AD6" s="129"/>
      <c r="AE6" s="127"/>
      <c r="AF6" s="128"/>
      <c r="AG6" s="128"/>
      <c r="AH6" s="129"/>
      <c r="AI6" s="127"/>
      <c r="AJ6" s="128"/>
      <c r="AK6" s="128"/>
      <c r="AL6" s="129"/>
      <c r="AM6" s="127"/>
      <c r="AN6" s="128"/>
      <c r="AO6" s="128"/>
      <c r="AP6" s="129"/>
      <c r="AU6" s="476" t="s">
        <v>34</v>
      </c>
      <c r="AV6" s="481"/>
      <c r="AW6" s="99">
        <v>3.72</v>
      </c>
      <c r="AX6" s="12">
        <v>0.24</v>
      </c>
      <c r="AY6" s="94"/>
      <c r="AZ6" s="98">
        <v>2</v>
      </c>
      <c r="BA6" s="12">
        <v>-0.91</v>
      </c>
      <c r="BB6" s="95"/>
      <c r="BC6" s="98">
        <v>3</v>
      </c>
      <c r="BD6" s="12">
        <v>3.44</v>
      </c>
      <c r="BE6" s="95"/>
      <c r="BF6" s="98">
        <v>2</v>
      </c>
      <c r="BG6" s="12">
        <v>1.4</v>
      </c>
      <c r="BH6" s="433"/>
    </row>
    <row r="7" spans="2:60" s="434" customFormat="1" ht="16" thickBot="1" x14ac:dyDescent="0.25">
      <c r="B7" s="275" t="s">
        <v>28</v>
      </c>
      <c r="C7" s="157"/>
      <c r="D7" s="100">
        <v>2.69</v>
      </c>
      <c r="E7" s="157"/>
      <c r="F7" s="127"/>
      <c r="G7" s="129"/>
      <c r="H7" s="127"/>
      <c r="I7" s="129"/>
      <c r="J7" s="430">
        <v>2.67</v>
      </c>
      <c r="K7" s="100">
        <v>2.52</v>
      </c>
      <c r="L7" s="431">
        <v>2.56</v>
      </c>
      <c r="M7" s="129"/>
      <c r="N7" s="14">
        <v>1.55</v>
      </c>
      <c r="O7" s="132">
        <v>1.22</v>
      </c>
      <c r="P7" s="132">
        <v>1.1599999999999999</v>
      </c>
      <c r="Q7" s="438">
        <v>1.17</v>
      </c>
      <c r="R7" s="127"/>
      <c r="S7" s="128"/>
      <c r="T7" s="128"/>
      <c r="U7" s="129"/>
      <c r="V7" s="433"/>
      <c r="W7" s="275" t="s">
        <v>28</v>
      </c>
      <c r="X7" s="98">
        <v>2.75</v>
      </c>
      <c r="Y7" s="257"/>
      <c r="Z7" s="100">
        <v>2.68</v>
      </c>
      <c r="AA7" s="14">
        <v>2.2000000000000002</v>
      </c>
      <c r="AB7" s="438">
        <v>1.34</v>
      </c>
      <c r="AC7" s="14">
        <v>1.3</v>
      </c>
      <c r="AD7" s="438">
        <v>0.8</v>
      </c>
      <c r="AE7" s="127"/>
      <c r="AF7" s="128"/>
      <c r="AG7" s="128"/>
      <c r="AH7" s="129"/>
      <c r="AI7" s="127"/>
      <c r="AJ7" s="128"/>
      <c r="AK7" s="128"/>
      <c r="AL7" s="129"/>
      <c r="AM7" s="127"/>
      <c r="AN7" s="128"/>
      <c r="AO7" s="128"/>
      <c r="AP7" s="129"/>
      <c r="AU7" s="475" t="s">
        <v>35</v>
      </c>
      <c r="AV7" s="484"/>
      <c r="AW7" s="251"/>
      <c r="AX7" s="248"/>
      <c r="AY7" s="169"/>
      <c r="AZ7" s="251"/>
      <c r="BA7" s="248"/>
      <c r="BB7" s="169"/>
      <c r="BC7" s="251"/>
      <c r="BD7" s="248"/>
      <c r="BE7" s="169"/>
      <c r="BF7" s="251"/>
      <c r="BG7" s="248"/>
      <c r="BH7" s="433"/>
    </row>
    <row r="8" spans="2:60" s="434" customFormat="1" x14ac:dyDescent="0.2">
      <c r="B8" s="276" t="s">
        <v>30</v>
      </c>
      <c r="C8" s="157"/>
      <c r="D8" s="100">
        <v>2.29</v>
      </c>
      <c r="E8" s="157"/>
      <c r="F8" s="127"/>
      <c r="G8" s="129"/>
      <c r="H8" s="127"/>
      <c r="I8" s="129"/>
      <c r="J8" s="145">
        <v>1.46</v>
      </c>
      <c r="K8" s="14">
        <v>1.92</v>
      </c>
      <c r="L8" s="132">
        <v>2.23</v>
      </c>
      <c r="M8" s="129"/>
      <c r="N8" s="100">
        <v>2.77</v>
      </c>
      <c r="O8" s="128"/>
      <c r="P8" s="128"/>
      <c r="Q8" s="129"/>
      <c r="R8" s="127"/>
      <c r="S8" s="128"/>
      <c r="T8" s="128"/>
      <c r="U8" s="129"/>
      <c r="V8" s="433"/>
      <c r="W8" s="276" t="s">
        <v>30</v>
      </c>
      <c r="X8" s="98">
        <v>2.2400000000000002</v>
      </c>
      <c r="Y8" s="257"/>
      <c r="Z8" s="100">
        <v>2.31</v>
      </c>
      <c r="AA8" s="100">
        <v>2.4900000000000002</v>
      </c>
      <c r="AB8" s="432">
        <v>2.4700000000000002</v>
      </c>
      <c r="AC8" s="100">
        <v>2.27</v>
      </c>
      <c r="AD8" s="432">
        <v>2.2999999999999998</v>
      </c>
      <c r="AE8" s="127"/>
      <c r="AF8" s="128"/>
      <c r="AG8" s="128"/>
      <c r="AH8" s="129"/>
      <c r="AI8" s="127"/>
      <c r="AJ8" s="128"/>
      <c r="AK8" s="128"/>
      <c r="AL8" s="129"/>
      <c r="AM8" s="127"/>
      <c r="AN8" s="128"/>
      <c r="AO8" s="128"/>
      <c r="AP8" s="129"/>
      <c r="AU8" s="472" t="s">
        <v>36</v>
      </c>
      <c r="AV8" s="241" t="s">
        <v>185</v>
      </c>
      <c r="AW8" s="174"/>
      <c r="AX8" s="171"/>
      <c r="AY8" s="169"/>
      <c r="AZ8" s="175"/>
      <c r="BA8" s="171"/>
      <c r="BB8" s="169"/>
      <c r="BC8" s="175"/>
      <c r="BD8" s="171"/>
      <c r="BE8" s="169"/>
      <c r="BF8" s="175"/>
      <c r="BG8" s="171"/>
      <c r="BH8" s="433"/>
    </row>
    <row r="9" spans="2:60" s="434" customFormat="1" ht="16" thickBot="1" x14ac:dyDescent="0.25">
      <c r="B9" s="276" t="s">
        <v>29</v>
      </c>
      <c r="C9" s="157"/>
      <c r="D9" s="14">
        <v>3.44</v>
      </c>
      <c r="E9" s="157"/>
      <c r="F9" s="127"/>
      <c r="G9" s="129"/>
      <c r="H9" s="127"/>
      <c r="I9" s="129"/>
      <c r="J9" s="127"/>
      <c r="K9" s="128"/>
      <c r="L9" s="128"/>
      <c r="M9" s="129"/>
      <c r="N9" s="421"/>
      <c r="O9" s="128"/>
      <c r="P9" s="128"/>
      <c r="Q9" s="129"/>
      <c r="R9" s="145">
        <v>2.2400000000000002</v>
      </c>
      <c r="S9" s="439">
        <v>1.74</v>
      </c>
      <c r="T9" s="132">
        <v>1.41</v>
      </c>
      <c r="U9" s="438">
        <v>1.26</v>
      </c>
      <c r="V9" s="433"/>
      <c r="W9" s="276" t="s">
        <v>29</v>
      </c>
      <c r="X9" s="42">
        <v>2.2799999999999998</v>
      </c>
      <c r="Y9" s="257"/>
      <c r="Z9" s="100">
        <v>2.68</v>
      </c>
      <c r="AA9" s="100">
        <v>2.9</v>
      </c>
      <c r="AB9" s="432">
        <v>3.01</v>
      </c>
      <c r="AC9" s="421"/>
      <c r="AD9" s="129"/>
      <c r="AE9" s="127"/>
      <c r="AF9" s="128"/>
      <c r="AG9" s="128"/>
      <c r="AH9" s="129"/>
      <c r="AI9" s="127"/>
      <c r="AJ9" s="128"/>
      <c r="AK9" s="128"/>
      <c r="AL9" s="129"/>
      <c r="AM9" s="439">
        <v>1.62</v>
      </c>
      <c r="AN9" s="132">
        <v>1.3</v>
      </c>
      <c r="AO9" s="132">
        <v>0.97</v>
      </c>
      <c r="AP9" s="438">
        <v>1.01</v>
      </c>
      <c r="AU9" s="486"/>
      <c r="AV9" s="255" t="s">
        <v>186</v>
      </c>
      <c r="AW9" s="177"/>
      <c r="AX9" s="168"/>
      <c r="AY9" s="169"/>
      <c r="AZ9" s="167"/>
      <c r="BA9" s="168"/>
      <c r="BB9" s="169"/>
      <c r="BC9" s="167"/>
      <c r="BD9" s="168"/>
      <c r="BE9" s="169"/>
      <c r="BF9" s="167"/>
      <c r="BG9" s="168"/>
      <c r="BH9" s="433"/>
    </row>
    <row r="10" spans="2:60" s="434" customFormat="1" x14ac:dyDescent="0.2">
      <c r="B10" s="276" t="s">
        <v>31</v>
      </c>
      <c r="C10" s="157"/>
      <c r="D10" s="157"/>
      <c r="E10" s="157"/>
      <c r="F10" s="127"/>
      <c r="G10" s="129"/>
      <c r="H10" s="127"/>
      <c r="I10" s="129"/>
      <c r="J10" s="127"/>
      <c r="K10" s="128"/>
      <c r="L10" s="128"/>
      <c r="M10" s="129"/>
      <c r="N10" s="421"/>
      <c r="O10" s="128"/>
      <c r="P10" s="128"/>
      <c r="Q10" s="129"/>
      <c r="R10" s="430">
        <v>1.38</v>
      </c>
      <c r="S10" s="12">
        <v>1.4</v>
      </c>
      <c r="T10" s="431">
        <v>1.63</v>
      </c>
      <c r="U10" s="129"/>
      <c r="V10" s="433"/>
      <c r="W10" s="276" t="s">
        <v>31</v>
      </c>
      <c r="X10" s="157"/>
      <c r="Y10" s="257"/>
      <c r="Z10" s="100">
        <v>1.44</v>
      </c>
      <c r="AA10" s="100">
        <v>1.62</v>
      </c>
      <c r="AB10" s="432">
        <v>1.2</v>
      </c>
      <c r="AC10" s="421"/>
      <c r="AD10" s="129"/>
      <c r="AE10" s="127"/>
      <c r="AF10" s="128"/>
      <c r="AG10" s="128"/>
      <c r="AH10" s="129"/>
      <c r="AI10" s="127"/>
      <c r="AJ10" s="128"/>
      <c r="AK10" s="128"/>
      <c r="AL10" s="129"/>
      <c r="AM10" s="12">
        <v>1.49</v>
      </c>
      <c r="AN10" s="431">
        <v>1.55</v>
      </c>
      <c r="AO10" s="431">
        <v>1.54</v>
      </c>
      <c r="AP10" s="129"/>
      <c r="AU10" s="472" t="s">
        <v>37</v>
      </c>
      <c r="AV10" s="241" t="s">
        <v>185</v>
      </c>
      <c r="AW10" s="174"/>
      <c r="AX10" s="171"/>
      <c r="AY10" s="169"/>
      <c r="AZ10" s="175"/>
      <c r="BA10" s="171"/>
      <c r="BB10" s="169"/>
      <c r="BC10" s="175"/>
      <c r="BD10" s="171"/>
      <c r="BE10" s="169"/>
      <c r="BF10" s="175"/>
      <c r="BG10" s="171"/>
      <c r="BH10" s="433"/>
    </row>
    <row r="11" spans="2:60" s="434" customFormat="1" ht="16" thickBot="1" x14ac:dyDescent="0.25">
      <c r="B11" s="276" t="s">
        <v>32</v>
      </c>
      <c r="C11" s="157"/>
      <c r="D11" s="157"/>
      <c r="E11" s="157"/>
      <c r="F11" s="127"/>
      <c r="G11" s="129"/>
      <c r="H11" s="127"/>
      <c r="I11" s="129"/>
      <c r="J11" s="127"/>
      <c r="K11" s="128"/>
      <c r="L11" s="128"/>
      <c r="M11" s="129"/>
      <c r="N11" s="421"/>
      <c r="O11" s="128"/>
      <c r="P11" s="128"/>
      <c r="Q11" s="129"/>
      <c r="R11" s="430">
        <v>2.39</v>
      </c>
      <c r="S11" s="12">
        <v>2.2599999999999998</v>
      </c>
      <c r="T11" s="431">
        <v>2.3199999999999998</v>
      </c>
      <c r="U11" s="129"/>
      <c r="V11" s="433"/>
      <c r="W11" s="276" t="s">
        <v>32</v>
      </c>
      <c r="X11" s="157"/>
      <c r="Y11" s="257"/>
      <c r="Z11" s="100">
        <v>2.2400000000000002</v>
      </c>
      <c r="AA11" s="14">
        <v>1.51</v>
      </c>
      <c r="AB11" s="438">
        <v>1.19</v>
      </c>
      <c r="AC11" s="421"/>
      <c r="AD11" s="129"/>
      <c r="AE11" s="127"/>
      <c r="AF11" s="128"/>
      <c r="AG11" s="128"/>
      <c r="AH11" s="129"/>
      <c r="AI11" s="127"/>
      <c r="AJ11" s="128"/>
      <c r="AK11" s="128"/>
      <c r="AL11" s="129"/>
      <c r="AM11" s="12">
        <v>2.46</v>
      </c>
      <c r="AN11" s="431">
        <v>2.5299999999999998</v>
      </c>
      <c r="AO11" s="431">
        <v>2.33</v>
      </c>
      <c r="AP11" s="129"/>
      <c r="AU11" s="474"/>
      <c r="AV11" s="166" t="s">
        <v>186</v>
      </c>
      <c r="AW11" s="177"/>
      <c r="AX11" s="168"/>
      <c r="AY11" s="169"/>
      <c r="AZ11" s="167"/>
      <c r="BA11" s="168"/>
      <c r="BB11" s="169"/>
      <c r="BC11" s="167"/>
      <c r="BD11" s="168"/>
      <c r="BE11" s="169"/>
      <c r="BF11" s="167"/>
      <c r="BG11" s="168"/>
      <c r="BH11" s="433"/>
    </row>
    <row r="12" spans="2:60" s="434" customFormat="1" x14ac:dyDescent="0.2">
      <c r="B12" s="276" t="s">
        <v>57</v>
      </c>
      <c r="C12" s="157"/>
      <c r="D12" s="157"/>
      <c r="E12" s="157"/>
      <c r="F12" s="127"/>
      <c r="G12" s="129"/>
      <c r="H12" s="127"/>
      <c r="I12" s="129"/>
      <c r="J12" s="127"/>
      <c r="K12" s="128"/>
      <c r="L12" s="128"/>
      <c r="M12" s="129"/>
      <c r="N12" s="127"/>
      <c r="O12" s="128"/>
      <c r="P12" s="128"/>
      <c r="Q12" s="129"/>
      <c r="R12" s="430">
        <v>1.45</v>
      </c>
      <c r="S12" s="12">
        <v>1.46</v>
      </c>
      <c r="T12" s="431">
        <v>1.35</v>
      </c>
      <c r="U12" s="129"/>
      <c r="V12" s="433"/>
      <c r="W12" s="276" t="s">
        <v>57</v>
      </c>
      <c r="X12" s="157"/>
      <c r="Y12" s="257"/>
      <c r="Z12" s="14">
        <v>1.34</v>
      </c>
      <c r="AA12" s="127"/>
      <c r="AB12" s="129"/>
      <c r="AC12" s="421"/>
      <c r="AD12" s="129"/>
      <c r="AE12" s="127"/>
      <c r="AF12" s="128"/>
      <c r="AG12" s="128"/>
      <c r="AH12" s="129"/>
      <c r="AI12" s="127"/>
      <c r="AJ12" s="128"/>
      <c r="AK12" s="128"/>
      <c r="AL12" s="129"/>
      <c r="AM12" s="12">
        <v>1.53</v>
      </c>
      <c r="AN12" s="431">
        <v>1.37</v>
      </c>
      <c r="AO12" s="431">
        <v>1.47</v>
      </c>
      <c r="AP12" s="129"/>
      <c r="AU12" s="485" t="s">
        <v>38</v>
      </c>
      <c r="AV12" s="256" t="s">
        <v>185</v>
      </c>
      <c r="AW12" s="175">
        <v>4.7699999999999996</v>
      </c>
      <c r="AX12" s="171">
        <v>0</v>
      </c>
      <c r="AY12" s="250"/>
      <c r="AZ12" s="175">
        <v>1</v>
      </c>
      <c r="BA12" s="171">
        <v>-1.77</v>
      </c>
      <c r="BB12" s="250"/>
      <c r="BC12" s="175"/>
      <c r="BD12" s="171"/>
      <c r="BE12" s="250"/>
      <c r="BF12" s="175">
        <v>1</v>
      </c>
      <c r="BG12" s="171">
        <v>1</v>
      </c>
      <c r="BH12" s="433"/>
    </row>
    <row r="13" spans="2:60" s="434" customFormat="1" x14ac:dyDescent="0.2">
      <c r="B13" s="276" t="s">
        <v>58</v>
      </c>
      <c r="C13" s="157"/>
      <c r="D13" s="157"/>
      <c r="E13" s="157"/>
      <c r="F13" s="127"/>
      <c r="G13" s="129"/>
      <c r="H13" s="127"/>
      <c r="I13" s="129"/>
      <c r="J13" s="127"/>
      <c r="K13" s="128"/>
      <c r="L13" s="128"/>
      <c r="M13" s="129"/>
      <c r="N13" s="127"/>
      <c r="O13" s="128"/>
      <c r="P13" s="128"/>
      <c r="Q13" s="129"/>
      <c r="R13" s="127"/>
      <c r="S13" s="128"/>
      <c r="T13" s="128"/>
      <c r="U13" s="129"/>
      <c r="V13" s="433"/>
      <c r="W13" s="276" t="s">
        <v>58</v>
      </c>
      <c r="X13" s="157"/>
      <c r="Y13" s="257"/>
      <c r="Z13" s="157"/>
      <c r="AA13" s="127"/>
      <c r="AB13" s="129"/>
      <c r="AC13" s="127"/>
      <c r="AD13" s="129"/>
      <c r="AE13" s="127"/>
      <c r="AF13" s="128"/>
      <c r="AG13" s="128"/>
      <c r="AH13" s="129"/>
      <c r="AI13" s="127"/>
      <c r="AJ13" s="128"/>
      <c r="AK13" s="128"/>
      <c r="AL13" s="129"/>
      <c r="AM13" s="127"/>
      <c r="AN13" s="128"/>
      <c r="AO13" s="128"/>
      <c r="AP13" s="129"/>
      <c r="AU13" s="473"/>
      <c r="AV13" s="164" t="s">
        <v>186</v>
      </c>
      <c r="AW13" s="99">
        <v>4.8600000000000003</v>
      </c>
      <c r="AX13" s="12">
        <v>1.04</v>
      </c>
      <c r="AY13" s="94"/>
      <c r="AZ13" s="98">
        <v>1</v>
      </c>
      <c r="BA13" s="12">
        <v>-1.65</v>
      </c>
      <c r="BB13" s="95"/>
      <c r="BC13" s="98">
        <v>2</v>
      </c>
      <c r="BD13" s="12">
        <v>1.48</v>
      </c>
      <c r="BE13" s="95"/>
      <c r="BF13" s="98">
        <v>1</v>
      </c>
      <c r="BG13" s="12">
        <v>1.2</v>
      </c>
      <c r="BH13" s="433"/>
    </row>
    <row r="14" spans="2:60" s="434" customFormat="1" x14ac:dyDescent="0.2">
      <c r="B14" s="277" t="s">
        <v>59</v>
      </c>
      <c r="C14" s="157"/>
      <c r="D14" s="157"/>
      <c r="E14" s="157"/>
      <c r="F14" s="127"/>
      <c r="G14" s="129"/>
      <c r="H14" s="127"/>
      <c r="I14" s="129"/>
      <c r="J14" s="127"/>
      <c r="K14" s="128"/>
      <c r="L14" s="128"/>
      <c r="M14" s="129"/>
      <c r="N14" s="127"/>
      <c r="O14" s="128"/>
      <c r="P14" s="128"/>
      <c r="Q14" s="129"/>
      <c r="R14" s="127"/>
      <c r="S14" s="128"/>
      <c r="T14" s="128"/>
      <c r="U14" s="129"/>
      <c r="V14" s="433"/>
      <c r="W14" s="277" t="s">
        <v>59</v>
      </c>
      <c r="X14" s="157"/>
      <c r="Y14" s="257"/>
      <c r="Z14" s="157"/>
      <c r="AA14" s="127"/>
      <c r="AB14" s="129"/>
      <c r="AC14" s="127"/>
      <c r="AD14" s="129"/>
      <c r="AE14" s="127"/>
      <c r="AF14" s="128"/>
      <c r="AG14" s="128"/>
      <c r="AH14" s="129"/>
      <c r="AI14" s="127"/>
      <c r="AJ14" s="128"/>
      <c r="AK14" s="128"/>
      <c r="AL14" s="129"/>
      <c r="AM14" s="127"/>
      <c r="AN14" s="128"/>
      <c r="AO14" s="128"/>
      <c r="AP14" s="129"/>
      <c r="AU14" s="473"/>
      <c r="AV14" s="164" t="s">
        <v>184</v>
      </c>
      <c r="AW14" s="176">
        <v>4.87</v>
      </c>
      <c r="AX14" s="172">
        <v>0.63</v>
      </c>
      <c r="AY14" s="250"/>
      <c r="AZ14" s="176">
        <v>1</v>
      </c>
      <c r="BA14" s="172">
        <v>-1.57</v>
      </c>
      <c r="BB14" s="250"/>
      <c r="BC14" s="176">
        <v>2</v>
      </c>
      <c r="BD14" s="172">
        <v>1.46</v>
      </c>
      <c r="BE14" s="250"/>
      <c r="BF14" s="176">
        <v>1</v>
      </c>
      <c r="BG14" s="172">
        <v>0.6</v>
      </c>
      <c r="BH14" s="433"/>
    </row>
    <row r="15" spans="2:60" s="434" customFormat="1" ht="16" thickBot="1" x14ac:dyDescent="0.25">
      <c r="B15" s="278" t="s">
        <v>60</v>
      </c>
      <c r="C15" s="158"/>
      <c r="D15" s="158"/>
      <c r="E15" s="158"/>
      <c r="F15" s="139"/>
      <c r="G15" s="141"/>
      <c r="H15" s="139"/>
      <c r="I15" s="141"/>
      <c r="J15" s="139"/>
      <c r="K15" s="140"/>
      <c r="L15" s="140"/>
      <c r="M15" s="141"/>
      <c r="N15" s="139"/>
      <c r="O15" s="140"/>
      <c r="P15" s="140"/>
      <c r="Q15" s="141"/>
      <c r="R15" s="139"/>
      <c r="S15" s="140"/>
      <c r="T15" s="140"/>
      <c r="U15" s="141"/>
      <c r="V15" s="433"/>
      <c r="W15" s="278" t="s">
        <v>60</v>
      </c>
      <c r="X15" s="158"/>
      <c r="Y15" s="258"/>
      <c r="Z15" s="158"/>
      <c r="AA15" s="139"/>
      <c r="AB15" s="141"/>
      <c r="AC15" s="139"/>
      <c r="AD15" s="141"/>
      <c r="AE15" s="139"/>
      <c r="AF15" s="140"/>
      <c r="AG15" s="140"/>
      <c r="AH15" s="141"/>
      <c r="AI15" s="139"/>
      <c r="AJ15" s="140"/>
      <c r="AK15" s="140"/>
      <c r="AL15" s="141"/>
      <c r="AM15" s="139"/>
      <c r="AN15" s="140"/>
      <c r="AO15" s="140"/>
      <c r="AP15" s="141"/>
      <c r="AU15" s="474"/>
      <c r="AV15" s="166" t="s">
        <v>189</v>
      </c>
      <c r="AW15" s="167">
        <v>4.21</v>
      </c>
      <c r="AX15" s="168">
        <v>0.52</v>
      </c>
      <c r="AY15" s="250"/>
      <c r="AZ15" s="167">
        <v>1</v>
      </c>
      <c r="BA15" s="168">
        <v>-1.57</v>
      </c>
      <c r="BB15" s="250"/>
      <c r="BC15" s="167"/>
      <c r="BD15" s="168"/>
      <c r="BE15" s="250"/>
      <c r="BF15" s="167"/>
      <c r="BG15" s="168"/>
      <c r="BH15" s="433"/>
    </row>
    <row r="16" spans="2:60" s="434" customFormat="1" ht="14.5" customHeight="1" thickBot="1" x14ac:dyDescent="0.25">
      <c r="V16" s="433"/>
      <c r="AU16" s="475" t="s">
        <v>39</v>
      </c>
      <c r="AV16" s="241" t="s">
        <v>185</v>
      </c>
      <c r="AW16" s="175">
        <v>1.55</v>
      </c>
      <c r="AX16" s="171">
        <v>0</v>
      </c>
      <c r="AY16" s="169"/>
      <c r="AZ16" s="98">
        <v>2</v>
      </c>
      <c r="BA16" s="12">
        <v>1.21</v>
      </c>
      <c r="BB16" s="95"/>
      <c r="BC16" s="98">
        <v>3</v>
      </c>
      <c r="BD16" s="12">
        <v>6.02</v>
      </c>
      <c r="BE16" s="95"/>
      <c r="BF16" s="98">
        <v>3</v>
      </c>
      <c r="BG16" s="12">
        <v>1.8</v>
      </c>
      <c r="BH16" s="433"/>
    </row>
    <row r="17" spans="2:60" s="434" customFormat="1" ht="20" thickBot="1" x14ac:dyDescent="0.25">
      <c r="B17" s="433"/>
      <c r="C17" s="490" t="s">
        <v>44</v>
      </c>
      <c r="D17" s="491"/>
      <c r="E17" s="491"/>
      <c r="F17" s="491"/>
      <c r="G17" s="491"/>
      <c r="H17" s="491"/>
      <c r="I17" s="491"/>
      <c r="J17" s="491"/>
      <c r="K17" s="491"/>
      <c r="L17" s="491"/>
      <c r="M17" s="491"/>
      <c r="N17" s="491"/>
      <c r="O17" s="491"/>
      <c r="P17" s="491"/>
      <c r="Q17" s="491"/>
      <c r="R17" s="491"/>
      <c r="S17" s="491"/>
      <c r="T17" s="491"/>
      <c r="U17" s="492"/>
      <c r="V17" s="429"/>
      <c r="W17" s="433"/>
      <c r="X17" s="490" t="s">
        <v>43</v>
      </c>
      <c r="Y17" s="491"/>
      <c r="Z17" s="491"/>
      <c r="AA17" s="491"/>
      <c r="AB17" s="491"/>
      <c r="AC17" s="491"/>
      <c r="AD17" s="491"/>
      <c r="AE17" s="491"/>
      <c r="AF17" s="491"/>
      <c r="AG17" s="491"/>
      <c r="AH17" s="491"/>
      <c r="AI17" s="491"/>
      <c r="AJ17" s="491"/>
      <c r="AK17" s="491"/>
      <c r="AL17" s="491"/>
      <c r="AM17" s="491"/>
      <c r="AN17" s="491"/>
      <c r="AO17" s="491"/>
      <c r="AP17" s="492"/>
      <c r="AU17" s="476"/>
      <c r="AV17" s="164" t="s">
        <v>186</v>
      </c>
      <c r="AW17" s="176">
        <v>1.22</v>
      </c>
      <c r="AX17" s="172">
        <v>0</v>
      </c>
      <c r="AY17" s="169"/>
      <c r="AZ17" s="176">
        <v>2</v>
      </c>
      <c r="BA17" s="172">
        <v>1.2</v>
      </c>
      <c r="BB17" s="169"/>
      <c r="BC17" s="176"/>
      <c r="BD17" s="172"/>
      <c r="BE17" s="169"/>
      <c r="BF17" s="176">
        <v>3</v>
      </c>
      <c r="BG17" s="172">
        <v>2.2000000000000002</v>
      </c>
      <c r="BH17" s="433"/>
    </row>
    <row r="18" spans="2:60" s="434" customFormat="1" ht="16" thickBot="1" x14ac:dyDescent="0.25">
      <c r="B18" s="433"/>
      <c r="C18" s="482" t="s">
        <v>45</v>
      </c>
      <c r="D18" s="482" t="s">
        <v>46</v>
      </c>
      <c r="E18" s="482" t="s">
        <v>47</v>
      </c>
      <c r="F18" s="487" t="s">
        <v>48</v>
      </c>
      <c r="G18" s="488"/>
      <c r="H18" s="487" t="s">
        <v>49</v>
      </c>
      <c r="I18" s="488"/>
      <c r="J18" s="499" t="s">
        <v>50</v>
      </c>
      <c r="K18" s="500"/>
      <c r="L18" s="500"/>
      <c r="M18" s="501"/>
      <c r="N18" s="499" t="s">
        <v>51</v>
      </c>
      <c r="O18" s="500"/>
      <c r="P18" s="500"/>
      <c r="Q18" s="501"/>
      <c r="R18" s="499" t="s">
        <v>53</v>
      </c>
      <c r="S18" s="500"/>
      <c r="T18" s="500"/>
      <c r="U18" s="501"/>
      <c r="V18" s="428"/>
      <c r="W18" s="433"/>
      <c r="X18" s="482" t="s">
        <v>5</v>
      </c>
      <c r="Y18" s="482" t="s">
        <v>4</v>
      </c>
      <c r="Z18" s="482" t="s">
        <v>9</v>
      </c>
      <c r="AA18" s="487" t="s">
        <v>8</v>
      </c>
      <c r="AB18" s="488"/>
      <c r="AC18" s="487" t="s">
        <v>7</v>
      </c>
      <c r="AD18" s="488"/>
      <c r="AE18" s="499" t="s">
        <v>6</v>
      </c>
      <c r="AF18" s="500"/>
      <c r="AG18" s="500"/>
      <c r="AH18" s="501"/>
      <c r="AI18" s="499" t="s">
        <v>55</v>
      </c>
      <c r="AJ18" s="500"/>
      <c r="AK18" s="500"/>
      <c r="AL18" s="501"/>
      <c r="AM18" s="502" t="s">
        <v>56</v>
      </c>
      <c r="AN18" s="503"/>
      <c r="AO18" s="503"/>
      <c r="AP18" s="504"/>
      <c r="AU18" s="476"/>
      <c r="AV18" s="164" t="s">
        <v>184</v>
      </c>
      <c r="AW18" s="176">
        <v>1.1599999999999999</v>
      </c>
      <c r="AX18" s="172">
        <v>0</v>
      </c>
      <c r="AY18" s="169"/>
      <c r="AZ18" s="176">
        <v>2</v>
      </c>
      <c r="BA18" s="172">
        <v>1.26</v>
      </c>
      <c r="BB18" s="169"/>
      <c r="BC18" s="253">
        <v>3</v>
      </c>
      <c r="BD18" s="172">
        <v>5.9</v>
      </c>
      <c r="BE18" s="169"/>
      <c r="BF18" s="176">
        <v>3</v>
      </c>
      <c r="BG18" s="172">
        <v>2.4</v>
      </c>
      <c r="BH18" s="433"/>
    </row>
    <row r="19" spans="2:60" s="434" customFormat="1" ht="16" thickBot="1" x14ac:dyDescent="0.25">
      <c r="B19" s="283" t="s">
        <v>191</v>
      </c>
      <c r="C19" s="483"/>
      <c r="D19" s="483"/>
      <c r="E19" s="483"/>
      <c r="F19" s="424" t="s">
        <v>185</v>
      </c>
      <c r="G19" s="164" t="s">
        <v>186</v>
      </c>
      <c r="H19" s="424" t="s">
        <v>185</v>
      </c>
      <c r="I19" s="164" t="s">
        <v>186</v>
      </c>
      <c r="J19" s="424" t="s">
        <v>185</v>
      </c>
      <c r="K19" s="155" t="s">
        <v>186</v>
      </c>
      <c r="L19" s="155" t="s">
        <v>184</v>
      </c>
      <c r="M19" s="164" t="s">
        <v>189</v>
      </c>
      <c r="N19" s="424" t="s">
        <v>185</v>
      </c>
      <c r="O19" s="155" t="s">
        <v>186</v>
      </c>
      <c r="P19" s="155" t="s">
        <v>184</v>
      </c>
      <c r="Q19" s="164" t="s">
        <v>189</v>
      </c>
      <c r="R19" s="162" t="s">
        <v>185</v>
      </c>
      <c r="S19" s="155" t="s">
        <v>186</v>
      </c>
      <c r="T19" s="155" t="s">
        <v>184</v>
      </c>
      <c r="U19" s="164" t="s">
        <v>189</v>
      </c>
      <c r="V19" s="428"/>
      <c r="W19" s="283" t="s">
        <v>191</v>
      </c>
      <c r="X19" s="483"/>
      <c r="Y19" s="483"/>
      <c r="Z19" s="483"/>
      <c r="AA19" s="425" t="s">
        <v>185</v>
      </c>
      <c r="AB19" s="166" t="s">
        <v>186</v>
      </c>
      <c r="AC19" s="264" t="s">
        <v>185</v>
      </c>
      <c r="AD19" s="269" t="s">
        <v>186</v>
      </c>
      <c r="AE19" s="425" t="s">
        <v>185</v>
      </c>
      <c r="AF19" s="165" t="s">
        <v>186</v>
      </c>
      <c r="AG19" s="165" t="s">
        <v>184</v>
      </c>
      <c r="AH19" s="166" t="s">
        <v>189</v>
      </c>
      <c r="AI19" s="264" t="s">
        <v>185</v>
      </c>
      <c r="AJ19" s="165" t="s">
        <v>186</v>
      </c>
      <c r="AK19" s="165" t="s">
        <v>184</v>
      </c>
      <c r="AL19" s="269" t="s">
        <v>189</v>
      </c>
      <c r="AM19" s="427" t="s">
        <v>185</v>
      </c>
      <c r="AN19" s="290" t="s">
        <v>186</v>
      </c>
      <c r="AO19" s="290" t="s">
        <v>184</v>
      </c>
      <c r="AP19" s="255" t="s">
        <v>189</v>
      </c>
      <c r="AU19" s="477"/>
      <c r="AV19" s="166" t="s">
        <v>189</v>
      </c>
      <c r="AW19" s="167">
        <v>1.17</v>
      </c>
      <c r="AX19" s="168">
        <v>0</v>
      </c>
      <c r="AY19" s="169"/>
      <c r="AZ19" s="167">
        <v>2</v>
      </c>
      <c r="BA19" s="168">
        <v>1.23</v>
      </c>
      <c r="BB19" s="169"/>
      <c r="BC19" s="167"/>
      <c r="BD19" s="168"/>
      <c r="BE19" s="169"/>
      <c r="BF19" s="167"/>
      <c r="BG19" s="168"/>
      <c r="BH19" s="433"/>
    </row>
    <row r="20" spans="2:60" s="434" customFormat="1" x14ac:dyDescent="0.2">
      <c r="B20" s="274" t="s">
        <v>13</v>
      </c>
      <c r="C20" s="159"/>
      <c r="D20" s="259"/>
      <c r="E20" s="156"/>
      <c r="F20" s="142"/>
      <c r="G20" s="144"/>
      <c r="H20" s="142"/>
      <c r="I20" s="144"/>
      <c r="J20" s="142"/>
      <c r="K20" s="143"/>
      <c r="L20" s="143"/>
      <c r="M20" s="144"/>
      <c r="N20" s="142"/>
      <c r="O20" s="143"/>
      <c r="P20" s="143"/>
      <c r="Q20" s="144"/>
      <c r="R20" s="151"/>
      <c r="S20" s="143"/>
      <c r="T20" s="143"/>
      <c r="U20" s="144"/>
      <c r="V20" s="279"/>
      <c r="W20" s="274" t="s">
        <v>13</v>
      </c>
      <c r="X20" s="280"/>
      <c r="Y20" s="156"/>
      <c r="Z20" s="156"/>
      <c r="AA20" s="142"/>
      <c r="AB20" s="144"/>
      <c r="AC20" s="151"/>
      <c r="AD20" s="263"/>
      <c r="AE20" s="271"/>
      <c r="AF20" s="152"/>
      <c r="AG20" s="152"/>
      <c r="AH20" s="272"/>
      <c r="AI20" s="122"/>
      <c r="AJ20" s="123"/>
      <c r="AK20" s="123"/>
      <c r="AL20" s="260"/>
      <c r="AM20" s="122"/>
      <c r="AN20" s="123"/>
      <c r="AO20" s="123"/>
      <c r="AP20" s="124"/>
      <c r="AU20" s="472" t="s">
        <v>52</v>
      </c>
      <c r="AV20" s="241" t="s">
        <v>185</v>
      </c>
      <c r="AW20" s="175">
        <v>2.2400000000000002</v>
      </c>
      <c r="AX20" s="171">
        <v>0</v>
      </c>
      <c r="AY20" s="250"/>
      <c r="AZ20" s="175">
        <v>4</v>
      </c>
      <c r="BA20" s="171">
        <v>0.6</v>
      </c>
      <c r="BB20" s="250"/>
      <c r="BC20" s="175">
        <v>6</v>
      </c>
      <c r="BD20" s="171">
        <v>1.45</v>
      </c>
      <c r="BE20" s="250"/>
      <c r="BF20" s="175">
        <v>6</v>
      </c>
      <c r="BG20" s="171">
        <v>0.2</v>
      </c>
      <c r="BH20" s="433"/>
    </row>
    <row r="21" spans="2:60" s="434" customFormat="1" x14ac:dyDescent="0.2">
      <c r="B21" s="133" t="s">
        <v>27</v>
      </c>
      <c r="C21" s="157"/>
      <c r="D21" s="257"/>
      <c r="E21" s="440">
        <v>3.39</v>
      </c>
      <c r="F21" s="127"/>
      <c r="G21" s="129"/>
      <c r="H21" s="127"/>
      <c r="I21" s="129"/>
      <c r="J21" s="127"/>
      <c r="K21" s="128"/>
      <c r="L21" s="128"/>
      <c r="M21" s="129"/>
      <c r="N21" s="127"/>
      <c r="O21" s="128"/>
      <c r="P21" s="128"/>
      <c r="Q21" s="129"/>
      <c r="R21" s="136"/>
      <c r="S21" s="128"/>
      <c r="T21" s="128"/>
      <c r="U21" s="129"/>
      <c r="V21" s="433"/>
      <c r="W21" s="133" t="s">
        <v>27</v>
      </c>
      <c r="X21" s="281"/>
      <c r="Y21" s="440">
        <v>3.98</v>
      </c>
      <c r="Z21" s="440">
        <v>3.19</v>
      </c>
      <c r="AA21" s="267"/>
      <c r="AB21" s="268"/>
      <c r="AC21" s="265"/>
      <c r="AD21" s="270"/>
      <c r="AE21" s="422"/>
      <c r="AF21" s="154"/>
      <c r="AG21" s="154"/>
      <c r="AH21" s="273"/>
      <c r="AI21" s="423"/>
      <c r="AJ21" s="153"/>
      <c r="AK21" s="153"/>
      <c r="AL21" s="270"/>
      <c r="AM21" s="127"/>
      <c r="AN21" s="128"/>
      <c r="AO21" s="128"/>
      <c r="AP21" s="129"/>
      <c r="AU21" s="473"/>
      <c r="AV21" s="164" t="s">
        <v>186</v>
      </c>
      <c r="AW21" s="176">
        <v>1.74</v>
      </c>
      <c r="AX21" s="172">
        <v>0</v>
      </c>
      <c r="AY21" s="250"/>
      <c r="AZ21" s="98">
        <v>4</v>
      </c>
      <c r="BA21" s="12">
        <v>0.76</v>
      </c>
      <c r="BB21" s="95"/>
      <c r="BC21" s="98">
        <v>6</v>
      </c>
      <c r="BD21" s="12">
        <v>1.46</v>
      </c>
      <c r="BE21" s="95"/>
      <c r="BF21" s="98">
        <v>6</v>
      </c>
      <c r="BG21" s="12">
        <v>-0.4</v>
      </c>
      <c r="BH21" s="433"/>
    </row>
    <row r="22" spans="2:60" s="434" customFormat="1" x14ac:dyDescent="0.2">
      <c r="B22" s="275" t="s">
        <v>28</v>
      </c>
      <c r="C22" s="157"/>
      <c r="D22" s="257"/>
      <c r="E22" s="112">
        <v>2.64</v>
      </c>
      <c r="F22" s="127"/>
      <c r="G22" s="129"/>
      <c r="H22" s="127"/>
      <c r="I22" s="129"/>
      <c r="J22" s="127"/>
      <c r="K22" s="128"/>
      <c r="L22" s="128"/>
      <c r="M22" s="129"/>
      <c r="N22" s="127"/>
      <c r="O22" s="128"/>
      <c r="P22" s="128"/>
      <c r="Q22" s="129"/>
      <c r="R22" s="136"/>
      <c r="S22" s="128"/>
      <c r="T22" s="128"/>
      <c r="U22" s="129"/>
      <c r="V22" s="433"/>
      <c r="W22" s="275" t="s">
        <v>28</v>
      </c>
      <c r="X22" s="281"/>
      <c r="Y22" s="112">
        <v>2.57</v>
      </c>
      <c r="Z22" s="112">
        <v>2.48</v>
      </c>
      <c r="AA22" s="127"/>
      <c r="AB22" s="129"/>
      <c r="AC22" s="136"/>
      <c r="AD22" s="261"/>
      <c r="AE22" s="430"/>
      <c r="AF22" s="128"/>
      <c r="AG22" s="128"/>
      <c r="AH22" s="129"/>
      <c r="AI22" s="430"/>
      <c r="AJ22" s="128"/>
      <c r="AK22" s="128"/>
      <c r="AL22" s="261"/>
      <c r="AM22" s="127"/>
      <c r="AN22" s="128"/>
      <c r="AO22" s="128"/>
      <c r="AP22" s="129"/>
      <c r="AU22" s="473"/>
      <c r="AV22" s="164" t="s">
        <v>184</v>
      </c>
      <c r="AW22" s="176">
        <v>1.41</v>
      </c>
      <c r="AX22" s="172">
        <v>0</v>
      </c>
      <c r="AY22" s="250"/>
      <c r="AZ22" s="176">
        <v>4</v>
      </c>
      <c r="BA22" s="172">
        <v>0.63</v>
      </c>
      <c r="BB22" s="250"/>
      <c r="BC22" s="176">
        <v>6</v>
      </c>
      <c r="BD22" s="172">
        <v>1.35</v>
      </c>
      <c r="BE22" s="250"/>
      <c r="BF22" s="176">
        <v>6</v>
      </c>
      <c r="BG22" s="172">
        <v>0.2</v>
      </c>
      <c r="BH22" s="433"/>
    </row>
    <row r="23" spans="2:60" s="434" customFormat="1" ht="16" thickBot="1" x14ac:dyDescent="0.25">
      <c r="B23" s="276" t="s">
        <v>30</v>
      </c>
      <c r="C23" s="157"/>
      <c r="D23" s="257"/>
      <c r="E23" s="112">
        <v>2.2799999999999998</v>
      </c>
      <c r="F23" s="127"/>
      <c r="G23" s="129"/>
      <c r="H23" s="127"/>
      <c r="I23" s="129"/>
      <c r="J23" s="127"/>
      <c r="K23" s="128"/>
      <c r="L23" s="128"/>
      <c r="M23" s="129"/>
      <c r="N23" s="127"/>
      <c r="O23" s="128"/>
      <c r="P23" s="128"/>
      <c r="Q23" s="129"/>
      <c r="R23" s="136"/>
      <c r="S23" s="128"/>
      <c r="T23" s="128"/>
      <c r="U23" s="129"/>
      <c r="V23" s="433"/>
      <c r="W23" s="276" t="s">
        <v>30</v>
      </c>
      <c r="X23" s="281"/>
      <c r="Y23" s="112">
        <v>2.2400000000000002</v>
      </c>
      <c r="Z23" s="112">
        <v>2.38</v>
      </c>
      <c r="AA23" s="127"/>
      <c r="AB23" s="129"/>
      <c r="AC23" s="136"/>
      <c r="AD23" s="261"/>
      <c r="AE23" s="145"/>
      <c r="AF23" s="128"/>
      <c r="AG23" s="128"/>
      <c r="AH23" s="129"/>
      <c r="AI23" s="430"/>
      <c r="AJ23" s="128"/>
      <c r="AK23" s="128"/>
      <c r="AL23" s="261"/>
      <c r="AM23" s="127"/>
      <c r="AN23" s="128"/>
      <c r="AO23" s="128"/>
      <c r="AP23" s="129"/>
      <c r="AU23" s="474"/>
      <c r="AV23" s="166" t="s">
        <v>189</v>
      </c>
      <c r="AW23" s="167">
        <v>1.26</v>
      </c>
      <c r="AX23" s="168">
        <v>0</v>
      </c>
      <c r="AY23" s="250"/>
      <c r="AZ23" s="167">
        <v>4</v>
      </c>
      <c r="BA23" s="168">
        <v>0.8</v>
      </c>
      <c r="BB23" s="250"/>
      <c r="BC23" s="167"/>
      <c r="BD23" s="168"/>
      <c r="BE23" s="250"/>
      <c r="BF23" s="167"/>
      <c r="BG23" s="168"/>
      <c r="BH23" s="433"/>
    </row>
    <row r="24" spans="2:60" s="434" customFormat="1" ht="16" thickBot="1" x14ac:dyDescent="0.25">
      <c r="B24" s="276" t="s">
        <v>29</v>
      </c>
      <c r="C24" s="157"/>
      <c r="D24" s="257"/>
      <c r="E24" s="112">
        <v>2.75</v>
      </c>
      <c r="F24" s="127"/>
      <c r="G24" s="129"/>
      <c r="H24" s="127"/>
      <c r="I24" s="129"/>
      <c r="J24" s="127"/>
      <c r="K24" s="128"/>
      <c r="L24" s="128"/>
      <c r="M24" s="129"/>
      <c r="N24" s="127"/>
      <c r="O24" s="128"/>
      <c r="P24" s="128"/>
      <c r="Q24" s="129"/>
      <c r="R24" s="136"/>
      <c r="S24" s="128"/>
      <c r="T24" s="128"/>
      <c r="U24" s="129"/>
      <c r="V24" s="433"/>
      <c r="W24" s="276" t="s">
        <v>29</v>
      </c>
      <c r="X24" s="281"/>
      <c r="Y24" s="113">
        <v>2.59</v>
      </c>
      <c r="Z24" s="112">
        <v>2.7</v>
      </c>
      <c r="AA24" s="127"/>
      <c r="AB24" s="129"/>
      <c r="AC24" s="136"/>
      <c r="AD24" s="261"/>
      <c r="AE24" s="127"/>
      <c r="AF24" s="128"/>
      <c r="AG24" s="128"/>
      <c r="AH24" s="129"/>
      <c r="AI24" s="430"/>
      <c r="AJ24" s="128"/>
      <c r="AK24" s="128"/>
      <c r="AL24" s="261"/>
      <c r="AM24" s="42">
        <v>2.89</v>
      </c>
      <c r="AN24" s="132">
        <v>2.2200000000000002</v>
      </c>
      <c r="AO24" s="132">
        <v>2.13</v>
      </c>
      <c r="AP24" s="438">
        <v>1.53</v>
      </c>
      <c r="AU24" s="433"/>
      <c r="AV24" s="433"/>
      <c r="AW24" s="433"/>
      <c r="AX24" s="433"/>
      <c r="AY24" s="433"/>
      <c r="AZ24" s="433"/>
      <c r="BA24" s="433"/>
      <c r="BB24" s="433"/>
      <c r="BC24" s="433"/>
      <c r="BD24" s="433"/>
      <c r="BE24" s="433"/>
      <c r="BF24" s="433"/>
      <c r="BG24" s="433"/>
      <c r="BH24" s="433"/>
    </row>
    <row r="25" spans="2:60" s="434" customFormat="1" ht="16" thickBot="1" x14ac:dyDescent="0.25">
      <c r="B25" s="276" t="s">
        <v>31</v>
      </c>
      <c r="C25" s="157"/>
      <c r="D25" s="257"/>
      <c r="E25" s="112">
        <v>1.73</v>
      </c>
      <c r="F25" s="127"/>
      <c r="G25" s="129"/>
      <c r="H25" s="127"/>
      <c r="I25" s="129"/>
      <c r="J25" s="127"/>
      <c r="K25" s="128"/>
      <c r="L25" s="128"/>
      <c r="M25" s="129"/>
      <c r="N25" s="127"/>
      <c r="O25" s="128"/>
      <c r="P25" s="128"/>
      <c r="Q25" s="129"/>
      <c r="R25" s="136"/>
      <c r="S25" s="128"/>
      <c r="T25" s="128"/>
      <c r="U25" s="129"/>
      <c r="V25" s="433"/>
      <c r="W25" s="276" t="s">
        <v>31</v>
      </c>
      <c r="X25" s="281"/>
      <c r="Y25" s="157"/>
      <c r="Z25" s="112">
        <v>1.49</v>
      </c>
      <c r="AA25" s="127"/>
      <c r="AB25" s="129"/>
      <c r="AC25" s="136"/>
      <c r="AD25" s="261"/>
      <c r="AE25" s="127"/>
      <c r="AF25" s="128"/>
      <c r="AG25" s="128"/>
      <c r="AH25" s="129"/>
      <c r="AI25" s="430"/>
      <c r="AJ25" s="128"/>
      <c r="AK25" s="128"/>
      <c r="AL25" s="261"/>
      <c r="AM25" s="98">
        <v>1.55</v>
      </c>
      <c r="AN25" s="431">
        <v>1.36</v>
      </c>
      <c r="AO25" s="431">
        <v>1.37</v>
      </c>
      <c r="AP25" s="129"/>
      <c r="AU25" s="479" t="s">
        <v>45</v>
      </c>
      <c r="AV25" s="480"/>
      <c r="AW25" s="251"/>
      <c r="AX25" s="248"/>
      <c r="AY25" s="169"/>
      <c r="AZ25" s="251"/>
      <c r="BA25" s="248"/>
      <c r="BB25" s="169"/>
      <c r="BC25" s="251"/>
      <c r="BD25" s="248"/>
      <c r="BE25" s="169"/>
      <c r="BF25" s="251"/>
      <c r="BG25" s="248"/>
      <c r="BH25" s="433"/>
    </row>
    <row r="26" spans="2:60" s="434" customFormat="1" ht="16" thickBot="1" x14ac:dyDescent="0.25">
      <c r="B26" s="276" t="s">
        <v>32</v>
      </c>
      <c r="C26" s="157"/>
      <c r="D26" s="257"/>
      <c r="E26" s="112">
        <v>2.5</v>
      </c>
      <c r="F26" s="127"/>
      <c r="G26" s="129"/>
      <c r="H26" s="127"/>
      <c r="I26" s="129"/>
      <c r="J26" s="127"/>
      <c r="K26" s="128"/>
      <c r="L26" s="128"/>
      <c r="M26" s="129"/>
      <c r="N26" s="127"/>
      <c r="O26" s="128"/>
      <c r="P26" s="128"/>
      <c r="Q26" s="129"/>
      <c r="R26" s="136"/>
      <c r="S26" s="128"/>
      <c r="T26" s="128"/>
      <c r="U26" s="129"/>
      <c r="V26" s="433"/>
      <c r="W26" s="276" t="s">
        <v>32</v>
      </c>
      <c r="X26" s="281"/>
      <c r="Y26" s="157"/>
      <c r="Z26" s="112">
        <v>2.59</v>
      </c>
      <c r="AA26" s="127"/>
      <c r="AB26" s="129"/>
      <c r="AC26" s="136"/>
      <c r="AD26" s="261"/>
      <c r="AE26" s="127"/>
      <c r="AF26" s="128"/>
      <c r="AG26" s="128"/>
      <c r="AH26" s="129"/>
      <c r="AI26" s="430"/>
      <c r="AJ26" s="128"/>
      <c r="AK26" s="128"/>
      <c r="AL26" s="261"/>
      <c r="AM26" s="98">
        <v>2.39</v>
      </c>
      <c r="AN26" s="431">
        <v>2.27</v>
      </c>
      <c r="AO26" s="431">
        <v>2.17</v>
      </c>
      <c r="AP26" s="129"/>
      <c r="AU26" s="476" t="s">
        <v>46</v>
      </c>
      <c r="AV26" s="481"/>
      <c r="AW26" s="252"/>
      <c r="AX26" s="249"/>
      <c r="AY26" s="169"/>
      <c r="AZ26" s="252"/>
      <c r="BA26" s="249"/>
      <c r="BB26" s="169"/>
      <c r="BC26" s="252"/>
      <c r="BD26" s="249"/>
      <c r="BE26" s="169"/>
      <c r="BF26" s="252"/>
      <c r="BG26" s="249"/>
      <c r="BH26" s="433"/>
    </row>
    <row r="27" spans="2:60" s="434" customFormat="1" ht="16" thickBot="1" x14ac:dyDescent="0.25">
      <c r="B27" s="276" t="s">
        <v>57</v>
      </c>
      <c r="C27" s="157"/>
      <c r="D27" s="257"/>
      <c r="E27" s="113">
        <v>1.35</v>
      </c>
      <c r="F27" s="127"/>
      <c r="G27" s="129"/>
      <c r="H27" s="127"/>
      <c r="I27" s="129"/>
      <c r="J27" s="127"/>
      <c r="K27" s="128"/>
      <c r="L27" s="128"/>
      <c r="M27" s="129"/>
      <c r="N27" s="127"/>
      <c r="O27" s="128"/>
      <c r="P27" s="128"/>
      <c r="Q27" s="129"/>
      <c r="R27" s="136"/>
      <c r="S27" s="128"/>
      <c r="T27" s="128"/>
      <c r="U27" s="129"/>
      <c r="V27" s="433"/>
      <c r="W27" s="276" t="s">
        <v>57</v>
      </c>
      <c r="X27" s="281"/>
      <c r="Y27" s="157"/>
      <c r="Z27" s="113">
        <v>0.91</v>
      </c>
      <c r="AA27" s="127"/>
      <c r="AB27" s="129"/>
      <c r="AC27" s="136"/>
      <c r="AD27" s="261"/>
      <c r="AE27" s="127"/>
      <c r="AF27" s="128"/>
      <c r="AG27" s="128"/>
      <c r="AH27" s="129"/>
      <c r="AI27" s="127"/>
      <c r="AJ27" s="128"/>
      <c r="AK27" s="128"/>
      <c r="AL27" s="261"/>
      <c r="AM27" s="98">
        <v>1.51</v>
      </c>
      <c r="AN27" s="431">
        <v>1.5</v>
      </c>
      <c r="AO27" s="431">
        <v>1.36</v>
      </c>
      <c r="AP27" s="129"/>
      <c r="AU27" s="479" t="s">
        <v>47</v>
      </c>
      <c r="AV27" s="480"/>
      <c r="AW27" s="114">
        <v>3.28</v>
      </c>
      <c r="AX27" s="110">
        <v>0.33</v>
      </c>
      <c r="AY27" s="94"/>
      <c r="AZ27" s="98">
        <v>2</v>
      </c>
      <c r="BA27" s="12">
        <v>0.23</v>
      </c>
      <c r="BB27" s="95"/>
      <c r="BC27" s="98">
        <v>6</v>
      </c>
      <c r="BD27" s="12">
        <v>1.35</v>
      </c>
      <c r="BE27" s="95"/>
      <c r="BF27" s="98">
        <v>4</v>
      </c>
      <c r="BG27" s="12">
        <v>0.8</v>
      </c>
      <c r="BH27" s="433"/>
    </row>
    <row r="28" spans="2:60" s="434" customFormat="1" ht="19" customHeight="1" x14ac:dyDescent="0.2">
      <c r="B28" s="276" t="s">
        <v>58</v>
      </c>
      <c r="C28" s="157"/>
      <c r="D28" s="257"/>
      <c r="E28" s="157"/>
      <c r="F28" s="127"/>
      <c r="G28" s="129"/>
      <c r="H28" s="127"/>
      <c r="I28" s="129"/>
      <c r="J28" s="127"/>
      <c r="K28" s="128"/>
      <c r="L28" s="128"/>
      <c r="M28" s="129"/>
      <c r="N28" s="127"/>
      <c r="O28" s="128"/>
      <c r="P28" s="128"/>
      <c r="Q28" s="129"/>
      <c r="R28" s="136"/>
      <c r="S28" s="128"/>
      <c r="T28" s="128"/>
      <c r="U28" s="129"/>
      <c r="V28" s="433"/>
      <c r="W28" s="276" t="s">
        <v>58</v>
      </c>
      <c r="X28" s="281"/>
      <c r="Y28" s="157"/>
      <c r="Z28" s="157"/>
      <c r="AA28" s="127"/>
      <c r="AB28" s="129"/>
      <c r="AC28" s="136"/>
      <c r="AD28" s="261"/>
      <c r="AE28" s="127"/>
      <c r="AF28" s="128"/>
      <c r="AG28" s="128"/>
      <c r="AH28" s="129"/>
      <c r="AI28" s="127"/>
      <c r="AJ28" s="128"/>
      <c r="AK28" s="128"/>
      <c r="AL28" s="261"/>
      <c r="AM28" s="127"/>
      <c r="AN28" s="128"/>
      <c r="AO28" s="128"/>
      <c r="AP28" s="129"/>
      <c r="AU28" s="482" t="s">
        <v>48</v>
      </c>
      <c r="AV28" s="241" t="s">
        <v>185</v>
      </c>
      <c r="AW28" s="175"/>
      <c r="AX28" s="171"/>
      <c r="AY28" s="169"/>
      <c r="AZ28" s="175"/>
      <c r="BA28" s="171"/>
      <c r="BB28" s="169"/>
      <c r="BC28" s="175"/>
      <c r="BD28" s="171"/>
      <c r="BE28" s="169"/>
      <c r="BF28" s="175"/>
      <c r="BG28" s="171"/>
      <c r="BH28" s="433"/>
    </row>
    <row r="29" spans="2:60" s="434" customFormat="1" ht="16" thickBot="1" x14ac:dyDescent="0.25">
      <c r="B29" s="277" t="s">
        <v>59</v>
      </c>
      <c r="C29" s="157"/>
      <c r="D29" s="257"/>
      <c r="E29" s="157"/>
      <c r="F29" s="127"/>
      <c r="G29" s="129"/>
      <c r="H29" s="127"/>
      <c r="I29" s="129"/>
      <c r="J29" s="127"/>
      <c r="K29" s="128"/>
      <c r="L29" s="128"/>
      <c r="M29" s="129"/>
      <c r="N29" s="127"/>
      <c r="O29" s="128"/>
      <c r="P29" s="128"/>
      <c r="Q29" s="129"/>
      <c r="R29" s="136"/>
      <c r="S29" s="128"/>
      <c r="T29" s="128"/>
      <c r="U29" s="129"/>
      <c r="V29" s="433"/>
      <c r="W29" s="277" t="s">
        <v>59</v>
      </c>
      <c r="X29" s="281"/>
      <c r="Y29" s="157"/>
      <c r="Z29" s="157"/>
      <c r="AA29" s="127"/>
      <c r="AB29" s="129"/>
      <c r="AC29" s="136"/>
      <c r="AD29" s="261"/>
      <c r="AE29" s="127"/>
      <c r="AF29" s="128"/>
      <c r="AG29" s="128"/>
      <c r="AH29" s="129"/>
      <c r="AI29" s="127"/>
      <c r="AJ29" s="128"/>
      <c r="AK29" s="128"/>
      <c r="AL29" s="261"/>
      <c r="AM29" s="127"/>
      <c r="AN29" s="128"/>
      <c r="AO29" s="128"/>
      <c r="AP29" s="129"/>
      <c r="AU29" s="483"/>
      <c r="AV29" s="166" t="s">
        <v>186</v>
      </c>
      <c r="AW29" s="167"/>
      <c r="AX29" s="168"/>
      <c r="AY29" s="169"/>
      <c r="AZ29" s="167"/>
      <c r="BA29" s="168"/>
      <c r="BB29" s="169"/>
      <c r="BC29" s="167"/>
      <c r="BD29" s="168"/>
      <c r="BE29" s="169"/>
      <c r="BF29" s="167"/>
      <c r="BG29" s="168"/>
      <c r="BH29" s="433"/>
    </row>
    <row r="30" spans="2:60" s="434" customFormat="1" ht="16" thickBot="1" x14ac:dyDescent="0.25">
      <c r="B30" s="278" t="s">
        <v>60</v>
      </c>
      <c r="C30" s="158"/>
      <c r="D30" s="258"/>
      <c r="E30" s="158"/>
      <c r="F30" s="139"/>
      <c r="G30" s="141"/>
      <c r="H30" s="139"/>
      <c r="I30" s="141"/>
      <c r="J30" s="139"/>
      <c r="K30" s="140"/>
      <c r="L30" s="140"/>
      <c r="M30" s="141"/>
      <c r="N30" s="139"/>
      <c r="O30" s="140"/>
      <c r="P30" s="140"/>
      <c r="Q30" s="141"/>
      <c r="R30" s="150"/>
      <c r="S30" s="140"/>
      <c r="T30" s="140"/>
      <c r="U30" s="141"/>
      <c r="V30" s="433"/>
      <c r="W30" s="278" t="s">
        <v>60</v>
      </c>
      <c r="X30" s="282"/>
      <c r="Y30" s="158"/>
      <c r="Z30" s="158"/>
      <c r="AA30" s="139"/>
      <c r="AB30" s="141"/>
      <c r="AC30" s="150"/>
      <c r="AD30" s="262"/>
      <c r="AE30" s="139"/>
      <c r="AF30" s="140"/>
      <c r="AG30" s="140"/>
      <c r="AH30" s="141"/>
      <c r="AI30" s="139"/>
      <c r="AJ30" s="140"/>
      <c r="AK30" s="140"/>
      <c r="AL30" s="262"/>
      <c r="AM30" s="139"/>
      <c r="AN30" s="140"/>
      <c r="AO30" s="140"/>
      <c r="AP30" s="141"/>
      <c r="AU30" s="482" t="s">
        <v>49</v>
      </c>
      <c r="AV30" s="241" t="s">
        <v>185</v>
      </c>
      <c r="AW30" s="175"/>
      <c r="AX30" s="171"/>
      <c r="AY30" s="169"/>
      <c r="AZ30" s="175"/>
      <c r="BA30" s="171"/>
      <c r="BB30" s="169"/>
      <c r="BC30" s="175"/>
      <c r="BD30" s="171"/>
      <c r="BE30" s="169"/>
      <c r="BF30" s="175"/>
      <c r="BG30" s="171"/>
      <c r="BH30" s="433"/>
    </row>
    <row r="31" spans="2:60" s="434" customFormat="1" ht="14.75" customHeight="1" thickBot="1" x14ac:dyDescent="0.25">
      <c r="B31" s="433"/>
      <c r="C31" s="279"/>
      <c r="D31" s="279"/>
      <c r="E31" s="279"/>
      <c r="F31" s="279"/>
      <c r="G31" s="279"/>
      <c r="H31" s="279"/>
      <c r="I31" s="279"/>
      <c r="J31" s="279"/>
      <c r="K31" s="279"/>
      <c r="L31" s="279"/>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79"/>
      <c r="AL31" s="279"/>
      <c r="AM31" s="279"/>
      <c r="AN31" s="279"/>
      <c r="AO31" s="279"/>
      <c r="AP31" s="433"/>
      <c r="AU31" s="483"/>
      <c r="AV31" s="166" t="s">
        <v>186</v>
      </c>
      <c r="AW31" s="167"/>
      <c r="AX31" s="168"/>
      <c r="AY31" s="169"/>
      <c r="AZ31" s="167"/>
      <c r="BA31" s="168"/>
      <c r="BB31" s="169"/>
      <c r="BC31" s="167"/>
      <c r="BD31" s="168"/>
      <c r="BE31" s="169"/>
      <c r="BF31" s="167"/>
      <c r="BG31" s="168"/>
      <c r="BH31" s="433"/>
    </row>
    <row r="32" spans="2:60" s="434" customFormat="1" x14ac:dyDescent="0.2">
      <c r="B32" s="433"/>
      <c r="C32" s="125" t="s">
        <v>63</v>
      </c>
      <c r="D32" s="126" t="s">
        <v>40</v>
      </c>
      <c r="F32" s="130" t="s">
        <v>64</v>
      </c>
      <c r="G32" s="126" t="s">
        <v>62</v>
      </c>
      <c r="I32" s="132" t="s">
        <v>128</v>
      </c>
      <c r="J32" s="126" t="s">
        <v>127</v>
      </c>
      <c r="L32" s="135" t="s">
        <v>65</v>
      </c>
      <c r="M32" s="126" t="s">
        <v>61</v>
      </c>
      <c r="O32" s="137" t="s">
        <v>166</v>
      </c>
      <c r="P32" s="126" t="s">
        <v>167</v>
      </c>
      <c r="S32" s="138" t="s">
        <v>187</v>
      </c>
      <c r="T32" s="126" t="s">
        <v>188</v>
      </c>
      <c r="V32" s="433"/>
      <c r="W32" s="433"/>
      <c r="X32" s="146" t="s">
        <v>231</v>
      </c>
      <c r="Y32" s="126" t="s">
        <v>230</v>
      </c>
      <c r="Z32" s="433"/>
      <c r="AA32" s="433"/>
      <c r="AC32" s="433"/>
      <c r="AD32" s="433"/>
      <c r="AE32" s="433"/>
      <c r="AF32" s="433"/>
      <c r="AG32" s="433"/>
      <c r="AH32" s="433"/>
      <c r="AI32" s="433"/>
      <c r="AJ32" s="433"/>
      <c r="AK32" s="433"/>
      <c r="AL32" s="433"/>
      <c r="AM32" s="433"/>
      <c r="AN32" s="433"/>
      <c r="AO32" s="433"/>
      <c r="AP32" s="433"/>
      <c r="AU32" s="472" t="s">
        <v>50</v>
      </c>
      <c r="AV32" s="241" t="s">
        <v>185</v>
      </c>
      <c r="AW32" s="175"/>
      <c r="AX32" s="171"/>
      <c r="AY32" s="250"/>
      <c r="AZ32" s="175"/>
      <c r="BA32" s="171"/>
      <c r="BB32" s="250"/>
      <c r="BC32" s="175"/>
      <c r="BD32" s="171"/>
      <c r="BE32" s="250"/>
      <c r="BF32" s="175"/>
      <c r="BG32" s="171"/>
      <c r="BH32" s="433"/>
    </row>
    <row r="33" spans="2:62" s="434" customFormat="1" x14ac:dyDescent="0.2">
      <c r="E33" s="433"/>
      <c r="F33" s="433"/>
      <c r="G33" s="433"/>
      <c r="H33" s="433"/>
      <c r="I33" s="433"/>
      <c r="J33" s="433"/>
      <c r="K33" s="433"/>
      <c r="L33" s="433"/>
      <c r="M33" s="433"/>
      <c r="N33" s="433"/>
      <c r="O33" s="433"/>
      <c r="P33" s="433"/>
      <c r="Q33" s="433"/>
      <c r="R33" s="433"/>
      <c r="S33" s="433"/>
      <c r="T33" s="433"/>
      <c r="U33" s="433"/>
      <c r="V33" s="433"/>
      <c r="W33" s="433"/>
      <c r="X33" s="433"/>
      <c r="Y33" s="433"/>
      <c r="Z33" s="433"/>
      <c r="AA33" s="433"/>
      <c r="AB33" s="433"/>
      <c r="AC33" s="433"/>
      <c r="AD33" s="433"/>
      <c r="AE33" s="433"/>
      <c r="AF33" s="433"/>
      <c r="AG33" s="433"/>
      <c r="AH33" s="433"/>
      <c r="AI33" s="433"/>
      <c r="AJ33" s="433"/>
      <c r="AK33" s="433"/>
      <c r="AL33" s="433"/>
      <c r="AM33" s="433"/>
      <c r="AN33" s="433"/>
      <c r="AO33" s="433"/>
      <c r="AP33" s="433"/>
      <c r="AQ33" s="509"/>
      <c r="AR33" s="509"/>
      <c r="AU33" s="473"/>
      <c r="AV33" s="164" t="s">
        <v>186</v>
      </c>
      <c r="AW33" s="176"/>
      <c r="AX33" s="172"/>
      <c r="AY33" s="250"/>
      <c r="AZ33" s="176"/>
      <c r="BA33" s="172"/>
      <c r="BB33" s="250"/>
      <c r="BC33" s="176"/>
      <c r="BD33" s="172"/>
      <c r="BE33" s="250"/>
      <c r="BF33" s="176"/>
      <c r="BG33" s="172"/>
      <c r="BH33" s="433"/>
    </row>
    <row r="34" spans="2:62" s="434" customFormat="1" x14ac:dyDescent="0.2">
      <c r="B34" s="19" t="s">
        <v>67</v>
      </c>
      <c r="C34" s="19"/>
      <c r="D34" s="19"/>
      <c r="E34" s="19"/>
      <c r="F34" s="19"/>
      <c r="G34" s="19"/>
      <c r="H34" s="19"/>
      <c r="I34" s="19"/>
      <c r="J34" s="19"/>
      <c r="K34" s="19"/>
      <c r="L34" s="19"/>
      <c r="M34" s="19"/>
      <c r="N34" s="19"/>
      <c r="O34" s="19"/>
      <c r="P34" s="19"/>
      <c r="Q34" s="19"/>
      <c r="R34" s="19"/>
      <c r="S34" s="19"/>
      <c r="T34" s="95" t="s">
        <v>98</v>
      </c>
      <c r="U34" s="94"/>
      <c r="V34" s="95"/>
      <c r="W34" s="94" t="s">
        <v>99</v>
      </c>
      <c r="X34" s="95"/>
      <c r="Y34" s="95"/>
      <c r="Z34" s="95"/>
      <c r="AA34" s="95"/>
      <c r="AB34" s="95"/>
      <c r="AC34" s="95"/>
      <c r="AD34" s="95"/>
      <c r="AE34" s="95"/>
      <c r="AF34" s="95"/>
      <c r="AG34" s="95"/>
      <c r="AH34" s="95"/>
      <c r="AI34" s="95"/>
      <c r="AJ34" s="95"/>
      <c r="AK34" s="95"/>
      <c r="AL34" s="94"/>
      <c r="AM34" s="95"/>
      <c r="AN34" s="95"/>
      <c r="AO34" s="95"/>
      <c r="AP34" s="94"/>
      <c r="AQ34" s="94"/>
      <c r="AR34" s="94"/>
      <c r="AS34" s="94"/>
      <c r="AU34" s="473"/>
      <c r="AV34" s="164" t="s">
        <v>184</v>
      </c>
      <c r="AW34" s="176"/>
      <c r="AX34" s="172"/>
      <c r="AY34" s="250"/>
      <c r="AZ34" s="176"/>
      <c r="BA34" s="172"/>
      <c r="BB34" s="250"/>
      <c r="BC34" s="176"/>
      <c r="BD34" s="172"/>
      <c r="BE34" s="250"/>
      <c r="BF34" s="176"/>
      <c r="BG34" s="172"/>
      <c r="BH34" s="433"/>
    </row>
    <row r="35" spans="2:62" s="434" customFormat="1" ht="16" thickBot="1" x14ac:dyDescent="0.25">
      <c r="B35" s="95" t="s">
        <v>21</v>
      </c>
      <c r="C35" s="95" t="s">
        <v>68</v>
      </c>
      <c r="D35" s="95" t="s">
        <v>69</v>
      </c>
      <c r="E35" s="95" t="s">
        <v>70</v>
      </c>
      <c r="F35" s="95" t="s">
        <v>71</v>
      </c>
      <c r="G35" s="95" t="s">
        <v>72</v>
      </c>
      <c r="H35" s="95" t="s">
        <v>73</v>
      </c>
      <c r="I35" s="95" t="s">
        <v>74</v>
      </c>
      <c r="J35" s="95" t="s">
        <v>75</v>
      </c>
      <c r="K35" s="95" t="s">
        <v>76</v>
      </c>
      <c r="L35" s="95" t="s">
        <v>77</v>
      </c>
      <c r="M35" s="95" t="s">
        <v>78</v>
      </c>
      <c r="N35" s="95" t="s">
        <v>79</v>
      </c>
      <c r="O35" s="95" t="s">
        <v>80</v>
      </c>
      <c r="P35" s="95" t="s">
        <v>81</v>
      </c>
      <c r="Q35" s="95" t="s">
        <v>82</v>
      </c>
      <c r="R35" s="94" t="s">
        <v>83</v>
      </c>
      <c r="S35" s="95"/>
      <c r="T35" s="94" t="s">
        <v>97</v>
      </c>
      <c r="U35" s="94" t="s">
        <v>86</v>
      </c>
      <c r="V35" s="95"/>
      <c r="W35" s="94" t="s">
        <v>97</v>
      </c>
      <c r="X35" s="95"/>
      <c r="Y35" s="95"/>
      <c r="Z35" s="94" t="s">
        <v>89</v>
      </c>
      <c r="AA35" s="94" t="s">
        <v>90</v>
      </c>
      <c r="AB35" s="94" t="s">
        <v>91</v>
      </c>
      <c r="AC35" s="94" t="s">
        <v>92</v>
      </c>
      <c r="AD35" s="94" t="s">
        <v>93</v>
      </c>
      <c r="AE35" s="94" t="s">
        <v>94</v>
      </c>
      <c r="AF35" s="94" t="s">
        <v>95</v>
      </c>
      <c r="AG35" s="94" t="s">
        <v>96</v>
      </c>
      <c r="AH35" s="95"/>
      <c r="AI35" s="95"/>
      <c r="AJ35" s="95"/>
      <c r="AK35" s="95"/>
      <c r="AL35" s="94"/>
      <c r="AM35" s="95"/>
      <c r="AN35" s="95"/>
      <c r="AO35" s="95"/>
      <c r="AP35" s="94"/>
      <c r="AQ35" s="94"/>
      <c r="AR35" s="94"/>
      <c r="AS35" s="94"/>
      <c r="AU35" s="474"/>
      <c r="AV35" s="166" t="s">
        <v>189</v>
      </c>
      <c r="AW35" s="167"/>
      <c r="AX35" s="168"/>
      <c r="AY35" s="250"/>
      <c r="AZ35" s="167"/>
      <c r="BA35" s="168"/>
      <c r="BB35" s="250"/>
      <c r="BC35" s="167"/>
      <c r="BD35" s="168"/>
      <c r="BE35" s="250"/>
      <c r="BF35" s="167"/>
      <c r="BG35" s="168"/>
      <c r="BH35" s="433"/>
    </row>
    <row r="36" spans="2:62" s="434" customFormat="1" x14ac:dyDescent="0.2">
      <c r="B36" s="95" t="s">
        <v>33</v>
      </c>
      <c r="C36" s="43"/>
      <c r="D36" s="43"/>
      <c r="E36" s="43"/>
      <c r="F36" s="43"/>
      <c r="G36" s="43"/>
      <c r="H36" s="43"/>
      <c r="I36" s="43"/>
      <c r="J36" s="43"/>
      <c r="K36" s="43"/>
      <c r="L36" s="43"/>
      <c r="M36" s="43"/>
      <c r="N36" s="43"/>
      <c r="O36" s="43"/>
      <c r="P36" s="43"/>
      <c r="Q36" s="43"/>
      <c r="R36" s="43"/>
      <c r="S36" s="95"/>
      <c r="T36" s="94" t="str">
        <f t="shared" ref="T36:T62" si="0">IF(Z36=".",".",AVERAGE(Z36:AT36))</f>
        <v>.</v>
      </c>
      <c r="U36" s="94">
        <f>combination!F7</f>
        <v>0</v>
      </c>
      <c r="V36" s="95"/>
      <c r="W36" s="94" t="str">
        <f t="shared" ref="W36:W67" si="1">IF(U36=1,T36,".")</f>
        <v>.</v>
      </c>
      <c r="X36" s="95"/>
      <c r="Y36" s="95"/>
      <c r="Z36" s="94" t="str">
        <f t="shared" ref="Z36:Z67" si="2">IF(C36&gt;0,C36*1000/D36,".")</f>
        <v>.</v>
      </c>
      <c r="AA36" s="94" t="str">
        <f t="shared" ref="AA36:AA67" si="3">IF(E36&gt;0,E36*1000/F36,".")</f>
        <v>.</v>
      </c>
      <c r="AB36" s="94" t="str">
        <f t="shared" ref="AB36:AB67" si="4">IF(G36&gt;0,G36*1000/H36,".")</f>
        <v>.</v>
      </c>
      <c r="AC36" s="94" t="str">
        <f t="shared" ref="AC36:AC67" si="5">IF(I36&gt;0,I36*1000/J36,".")</f>
        <v>.</v>
      </c>
      <c r="AD36" s="94" t="str">
        <f t="shared" ref="AD36:AD67" si="6">IF(K36&gt;0,K36*1000/L36,".")</f>
        <v>.</v>
      </c>
      <c r="AE36" s="94" t="str">
        <f t="shared" ref="AE36:AE67" si="7">IF(M36&gt;0,M36*1000/N36,".")</f>
        <v>.</v>
      </c>
      <c r="AF36" s="94" t="str">
        <f t="shared" ref="AF36:AF67" si="8">IF(O36&gt;0,O36*1000/P36,".")</f>
        <v>.</v>
      </c>
      <c r="AG36" s="94" t="str">
        <f t="shared" ref="AG36:AG67" si="9">IF(Q36&gt;0,Q36*1000/R36,".")</f>
        <v>.</v>
      </c>
      <c r="AH36" s="95"/>
      <c r="AI36" s="95"/>
      <c r="AJ36" s="95"/>
      <c r="AK36" s="95"/>
      <c r="AL36" s="94"/>
      <c r="AM36" s="95"/>
      <c r="AN36" s="95"/>
      <c r="AO36" s="95"/>
      <c r="AP36" s="94"/>
      <c r="AQ36" s="94"/>
      <c r="AR36" s="94"/>
      <c r="AS36" s="94"/>
      <c r="AU36" s="475" t="s">
        <v>51</v>
      </c>
      <c r="AV36" s="241" t="s">
        <v>185</v>
      </c>
      <c r="AW36" s="175"/>
      <c r="AX36" s="171"/>
      <c r="AY36" s="169"/>
      <c r="AZ36" s="175"/>
      <c r="BA36" s="171"/>
      <c r="BB36" s="169"/>
      <c r="BC36" s="175"/>
      <c r="BD36" s="171"/>
      <c r="BE36" s="169"/>
      <c r="BF36" s="175"/>
      <c r="BG36" s="171"/>
      <c r="BH36" s="433"/>
    </row>
    <row r="37" spans="2:62" s="434" customFormat="1" x14ac:dyDescent="0.2">
      <c r="B37" s="95" t="s">
        <v>34</v>
      </c>
      <c r="C37" s="95">
        <v>0.98</v>
      </c>
      <c r="D37" s="95">
        <v>24</v>
      </c>
      <c r="E37" s="95">
        <v>0.62</v>
      </c>
      <c r="F37" s="95">
        <v>21</v>
      </c>
      <c r="G37" s="95">
        <v>0.46</v>
      </c>
      <c r="H37" s="95">
        <v>17</v>
      </c>
      <c r="I37" s="43"/>
      <c r="J37" s="43"/>
      <c r="K37" s="43"/>
      <c r="L37" s="43"/>
      <c r="M37" s="43"/>
      <c r="N37" s="43"/>
      <c r="O37" s="43"/>
      <c r="P37" s="43"/>
      <c r="Q37" s="43"/>
      <c r="R37" s="43"/>
      <c r="S37" s="95"/>
      <c r="T37" s="94">
        <f t="shared" si="0"/>
        <v>32.471988795518207</v>
      </c>
      <c r="U37" s="94">
        <f>combination!G7</f>
        <v>1</v>
      </c>
      <c r="V37" s="95"/>
      <c r="W37" s="94">
        <f t="shared" si="1"/>
        <v>32.471988795518207</v>
      </c>
      <c r="X37" s="95"/>
      <c r="Y37" s="95"/>
      <c r="Z37" s="94">
        <f t="shared" si="2"/>
        <v>40.833333333333336</v>
      </c>
      <c r="AA37" s="94">
        <f t="shared" si="3"/>
        <v>29.523809523809526</v>
      </c>
      <c r="AB37" s="94">
        <f t="shared" si="4"/>
        <v>27.058823529411764</v>
      </c>
      <c r="AC37" s="94" t="str">
        <f t="shared" si="5"/>
        <v>.</v>
      </c>
      <c r="AD37" s="94" t="str">
        <f t="shared" si="6"/>
        <v>.</v>
      </c>
      <c r="AE37" s="94" t="str">
        <f t="shared" si="7"/>
        <v>.</v>
      </c>
      <c r="AF37" s="94" t="str">
        <f t="shared" si="8"/>
        <v>.</v>
      </c>
      <c r="AG37" s="94" t="str">
        <f t="shared" si="9"/>
        <v>.</v>
      </c>
      <c r="AH37" s="95"/>
      <c r="AI37" s="95"/>
      <c r="AJ37" s="95"/>
      <c r="AK37" s="95"/>
      <c r="AL37" s="94"/>
      <c r="AM37" s="95"/>
      <c r="AN37" s="95"/>
      <c r="AO37" s="95"/>
      <c r="AP37" s="94"/>
      <c r="AQ37" s="94"/>
      <c r="AR37" s="94"/>
      <c r="AS37" s="94"/>
      <c r="AU37" s="476"/>
      <c r="AV37" s="164" t="s">
        <v>186</v>
      </c>
      <c r="AW37" s="176"/>
      <c r="AX37" s="172"/>
      <c r="AY37" s="169"/>
      <c r="AZ37" s="176"/>
      <c r="BA37" s="172"/>
      <c r="BB37" s="169"/>
      <c r="BC37" s="176"/>
      <c r="BD37" s="172"/>
      <c r="BE37" s="169"/>
      <c r="BF37" s="176"/>
      <c r="BG37" s="172"/>
      <c r="BH37" s="433"/>
    </row>
    <row r="38" spans="2:62" s="434" customFormat="1" x14ac:dyDescent="0.2">
      <c r="B38" s="95" t="s">
        <v>35</v>
      </c>
      <c r="C38" s="43"/>
      <c r="D38" s="43"/>
      <c r="E38" s="43"/>
      <c r="F38" s="43"/>
      <c r="G38" s="43"/>
      <c r="H38" s="43"/>
      <c r="I38" s="43"/>
      <c r="J38" s="43"/>
      <c r="K38" s="43"/>
      <c r="L38" s="43"/>
      <c r="M38" s="43"/>
      <c r="N38" s="43"/>
      <c r="O38" s="43"/>
      <c r="P38" s="43"/>
      <c r="Q38" s="43"/>
      <c r="R38" s="43"/>
      <c r="S38" s="95"/>
      <c r="T38" s="94" t="str">
        <f t="shared" si="0"/>
        <v>.</v>
      </c>
      <c r="U38" s="94">
        <f>combination!H7</f>
        <v>0</v>
      </c>
      <c r="V38" s="95"/>
      <c r="W38" s="94" t="str">
        <f t="shared" si="1"/>
        <v>.</v>
      </c>
      <c r="X38" s="95"/>
      <c r="Y38" s="95"/>
      <c r="Z38" s="94" t="str">
        <f t="shared" si="2"/>
        <v>.</v>
      </c>
      <c r="AA38" s="94" t="str">
        <f t="shared" si="3"/>
        <v>.</v>
      </c>
      <c r="AB38" s="94" t="str">
        <f t="shared" si="4"/>
        <v>.</v>
      </c>
      <c r="AC38" s="94" t="str">
        <f t="shared" si="5"/>
        <v>.</v>
      </c>
      <c r="AD38" s="94" t="str">
        <f t="shared" si="6"/>
        <v>.</v>
      </c>
      <c r="AE38" s="94" t="str">
        <f t="shared" si="7"/>
        <v>.</v>
      </c>
      <c r="AF38" s="94" t="str">
        <f t="shared" si="8"/>
        <v>.</v>
      </c>
      <c r="AG38" s="94" t="str">
        <f t="shared" si="9"/>
        <v>.</v>
      </c>
      <c r="AH38" s="95"/>
      <c r="AI38" s="95"/>
      <c r="AJ38" s="95"/>
      <c r="AK38" s="95"/>
      <c r="AL38" s="94"/>
      <c r="AM38" s="95"/>
      <c r="AN38" s="95"/>
      <c r="AO38" s="95"/>
      <c r="AP38" s="94"/>
      <c r="AQ38" s="94"/>
      <c r="AR38" s="94"/>
      <c r="AS38" s="94"/>
      <c r="AU38" s="476"/>
      <c r="AV38" s="164" t="s">
        <v>184</v>
      </c>
      <c r="AW38" s="176"/>
      <c r="AX38" s="172"/>
      <c r="AY38" s="169"/>
      <c r="AZ38" s="176"/>
      <c r="BA38" s="172"/>
      <c r="BB38" s="169"/>
      <c r="BC38" s="176"/>
      <c r="BD38" s="172"/>
      <c r="BE38" s="169"/>
      <c r="BF38" s="176"/>
      <c r="BG38" s="172"/>
      <c r="BH38" s="433"/>
    </row>
    <row r="39" spans="2:62" s="434" customFormat="1" ht="16" thickBot="1" x14ac:dyDescent="0.25">
      <c r="B39" s="95" t="s">
        <v>36</v>
      </c>
      <c r="C39" s="43"/>
      <c r="D39" s="43"/>
      <c r="E39" s="43"/>
      <c r="F39" s="43"/>
      <c r="G39" s="43"/>
      <c r="H39" s="43"/>
      <c r="I39" s="43"/>
      <c r="J39" s="43"/>
      <c r="K39" s="43"/>
      <c r="L39" s="43"/>
      <c r="M39" s="43"/>
      <c r="N39" s="43"/>
      <c r="O39" s="43"/>
      <c r="P39" s="43"/>
      <c r="Q39" s="43"/>
      <c r="R39" s="43"/>
      <c r="S39" s="95"/>
      <c r="T39" s="94" t="str">
        <f t="shared" si="0"/>
        <v>.</v>
      </c>
      <c r="U39" s="94">
        <f>combination!I7</f>
        <v>0</v>
      </c>
      <c r="V39" s="95"/>
      <c r="W39" s="94" t="str">
        <f t="shared" si="1"/>
        <v>.</v>
      </c>
      <c r="X39" s="95"/>
      <c r="Y39" s="95"/>
      <c r="Z39" s="94" t="str">
        <f t="shared" si="2"/>
        <v>.</v>
      </c>
      <c r="AA39" s="94" t="str">
        <f t="shared" si="3"/>
        <v>.</v>
      </c>
      <c r="AB39" s="94" t="str">
        <f t="shared" si="4"/>
        <v>.</v>
      </c>
      <c r="AC39" s="94" t="str">
        <f t="shared" si="5"/>
        <v>.</v>
      </c>
      <c r="AD39" s="94" t="str">
        <f t="shared" si="6"/>
        <v>.</v>
      </c>
      <c r="AE39" s="94" t="str">
        <f t="shared" si="7"/>
        <v>.</v>
      </c>
      <c r="AF39" s="94" t="str">
        <f t="shared" si="8"/>
        <v>.</v>
      </c>
      <c r="AG39" s="94" t="str">
        <f t="shared" si="9"/>
        <v>.</v>
      </c>
      <c r="AH39" s="95"/>
      <c r="AI39" s="95"/>
      <c r="AJ39" s="95"/>
      <c r="AK39" s="95"/>
      <c r="AL39" s="94"/>
      <c r="AM39" s="95"/>
      <c r="AN39" s="95"/>
      <c r="AO39" s="95"/>
      <c r="AP39" s="94"/>
      <c r="AQ39" s="94"/>
      <c r="AR39" s="94"/>
      <c r="AS39" s="94"/>
      <c r="AU39" s="477"/>
      <c r="AV39" s="166" t="s">
        <v>189</v>
      </c>
      <c r="AW39" s="167"/>
      <c r="AX39" s="168"/>
      <c r="AY39" s="169"/>
      <c r="AZ39" s="167"/>
      <c r="BA39" s="168"/>
      <c r="BB39" s="169"/>
      <c r="BC39" s="167"/>
      <c r="BD39" s="168"/>
      <c r="BE39" s="169"/>
      <c r="BF39" s="167"/>
      <c r="BG39" s="168"/>
      <c r="BH39" s="433"/>
    </row>
    <row r="40" spans="2:62" s="434" customFormat="1" x14ac:dyDescent="0.2">
      <c r="B40" s="95" t="s">
        <v>37</v>
      </c>
      <c r="C40" s="43"/>
      <c r="D40" s="43"/>
      <c r="E40" s="43"/>
      <c r="F40" s="43"/>
      <c r="G40" s="43"/>
      <c r="H40" s="43"/>
      <c r="I40" s="43"/>
      <c r="J40" s="43"/>
      <c r="K40" s="43"/>
      <c r="L40" s="43"/>
      <c r="M40" s="43"/>
      <c r="N40" s="43"/>
      <c r="O40" s="43"/>
      <c r="P40" s="43"/>
      <c r="Q40" s="43"/>
      <c r="R40" s="43"/>
      <c r="S40" s="95"/>
      <c r="T40" s="94" t="str">
        <f t="shared" si="0"/>
        <v>.</v>
      </c>
      <c r="U40" s="94">
        <f>combination!K7</f>
        <v>0</v>
      </c>
      <c r="V40" s="95"/>
      <c r="W40" s="94" t="str">
        <f t="shared" si="1"/>
        <v>.</v>
      </c>
      <c r="X40" s="95"/>
      <c r="Y40" s="95"/>
      <c r="Z40" s="94" t="str">
        <f t="shared" si="2"/>
        <v>.</v>
      </c>
      <c r="AA40" s="94" t="str">
        <f t="shared" si="3"/>
        <v>.</v>
      </c>
      <c r="AB40" s="94" t="str">
        <f t="shared" si="4"/>
        <v>.</v>
      </c>
      <c r="AC40" s="94" t="str">
        <f t="shared" si="5"/>
        <v>.</v>
      </c>
      <c r="AD40" s="94" t="str">
        <f t="shared" si="6"/>
        <v>.</v>
      </c>
      <c r="AE40" s="94" t="str">
        <f t="shared" si="7"/>
        <v>.</v>
      </c>
      <c r="AF40" s="94" t="str">
        <f t="shared" si="8"/>
        <v>.</v>
      </c>
      <c r="AG40" s="94" t="str">
        <f t="shared" si="9"/>
        <v>.</v>
      </c>
      <c r="AH40" s="95"/>
      <c r="AI40" s="95"/>
      <c r="AJ40" s="95"/>
      <c r="AK40" s="95"/>
      <c r="AL40" s="94"/>
      <c r="AM40" s="95"/>
      <c r="AN40" s="95"/>
      <c r="AO40" s="95"/>
      <c r="AP40" s="94"/>
      <c r="AQ40" s="94"/>
      <c r="AR40" s="94"/>
      <c r="AS40" s="94"/>
      <c r="AU40" s="472" t="s">
        <v>53</v>
      </c>
      <c r="AV40" s="241" t="s">
        <v>185</v>
      </c>
      <c r="AW40" s="175"/>
      <c r="AX40" s="171"/>
      <c r="AY40" s="250"/>
      <c r="AZ40" s="175"/>
      <c r="BA40" s="171"/>
      <c r="BB40" s="250"/>
      <c r="BC40" s="175"/>
      <c r="BD40" s="171"/>
      <c r="BE40" s="250"/>
      <c r="BF40" s="175"/>
      <c r="BG40" s="171"/>
      <c r="BH40" s="433"/>
    </row>
    <row r="41" spans="2:62" s="434" customFormat="1" x14ac:dyDescent="0.2">
      <c r="B41" s="95" t="s">
        <v>38</v>
      </c>
      <c r="C41" s="95">
        <v>0.62</v>
      </c>
      <c r="D41" s="95">
        <v>22</v>
      </c>
      <c r="E41" s="95">
        <v>0.88</v>
      </c>
      <c r="F41" s="95">
        <v>30</v>
      </c>
      <c r="G41" s="95">
        <v>0.61</v>
      </c>
      <c r="H41" s="95">
        <v>24</v>
      </c>
      <c r="I41" s="95">
        <v>0.52</v>
      </c>
      <c r="J41" s="95">
        <v>17</v>
      </c>
      <c r="K41" s="95">
        <v>0.62</v>
      </c>
      <c r="L41" s="95">
        <v>22</v>
      </c>
      <c r="M41" s="43"/>
      <c r="N41" s="43"/>
      <c r="O41" s="43"/>
      <c r="P41" s="43"/>
      <c r="Q41" s="43"/>
      <c r="R41" s="43"/>
      <c r="S41" s="95"/>
      <c r="T41" s="94">
        <f t="shared" si="0"/>
        <v>28.340374331550805</v>
      </c>
      <c r="U41" s="94">
        <f>combination!M7</f>
        <v>1</v>
      </c>
      <c r="V41" s="95"/>
      <c r="W41" s="94">
        <f t="shared" si="1"/>
        <v>28.340374331550805</v>
      </c>
      <c r="X41" s="95"/>
      <c r="Y41" s="95"/>
      <c r="Z41" s="94">
        <f t="shared" si="2"/>
        <v>28.181818181818183</v>
      </c>
      <c r="AA41" s="94">
        <f t="shared" si="3"/>
        <v>29.333333333333332</v>
      </c>
      <c r="AB41" s="94">
        <f t="shared" si="4"/>
        <v>25.416666666666668</v>
      </c>
      <c r="AC41" s="94">
        <f t="shared" si="5"/>
        <v>30.588235294117649</v>
      </c>
      <c r="AD41" s="94">
        <f t="shared" si="6"/>
        <v>28.181818181818183</v>
      </c>
      <c r="AE41" s="94" t="str">
        <f t="shared" si="7"/>
        <v>.</v>
      </c>
      <c r="AF41" s="94" t="str">
        <f t="shared" si="8"/>
        <v>.</v>
      </c>
      <c r="AG41" s="94" t="str">
        <f t="shared" si="9"/>
        <v>.</v>
      </c>
      <c r="AH41" s="95"/>
      <c r="AI41" s="95"/>
      <c r="AJ41" s="95"/>
      <c r="AK41" s="95"/>
      <c r="AL41" s="94"/>
      <c r="AM41" s="95"/>
      <c r="AN41" s="95"/>
      <c r="AO41" s="95"/>
      <c r="AP41" s="94"/>
      <c r="AQ41" s="94"/>
      <c r="AR41" s="94"/>
      <c r="AS41" s="94"/>
      <c r="AU41" s="473"/>
      <c r="AV41" s="164" t="s">
        <v>186</v>
      </c>
      <c r="AW41" s="176"/>
      <c r="AX41" s="172"/>
      <c r="AY41" s="250"/>
      <c r="AZ41" s="176"/>
      <c r="BA41" s="172"/>
      <c r="BB41" s="250"/>
      <c r="BC41" s="176"/>
      <c r="BD41" s="172"/>
      <c r="BE41" s="250"/>
      <c r="BF41" s="176"/>
      <c r="BG41" s="172"/>
      <c r="BH41" s="433"/>
    </row>
    <row r="42" spans="2:62" s="434" customFormat="1" ht="14.75" customHeight="1" x14ac:dyDescent="0.2">
      <c r="B42" s="95" t="s">
        <v>39</v>
      </c>
      <c r="C42" s="95">
        <v>0.54</v>
      </c>
      <c r="D42" s="95">
        <v>29</v>
      </c>
      <c r="E42" s="95">
        <v>0.6</v>
      </c>
      <c r="F42" s="95">
        <v>28</v>
      </c>
      <c r="G42" s="95">
        <v>0.43</v>
      </c>
      <c r="H42" s="95">
        <v>19</v>
      </c>
      <c r="I42" s="95">
        <v>0.64</v>
      </c>
      <c r="J42" s="95">
        <v>34</v>
      </c>
      <c r="K42" s="43"/>
      <c r="L42" s="43"/>
      <c r="M42" s="43"/>
      <c r="N42" s="43"/>
      <c r="O42" s="43"/>
      <c r="P42" s="43"/>
      <c r="Q42" s="43"/>
      <c r="R42" s="43"/>
      <c r="S42" s="95"/>
      <c r="T42" s="94">
        <f t="shared" si="0"/>
        <v>20.376092360719245</v>
      </c>
      <c r="U42" s="94">
        <f>combination!Q7</f>
        <v>1</v>
      </c>
      <c r="V42" s="95"/>
      <c r="W42" s="94">
        <f t="shared" si="1"/>
        <v>20.376092360719245</v>
      </c>
      <c r="X42" s="95"/>
      <c r="Y42" s="95"/>
      <c r="Z42" s="94">
        <f t="shared" si="2"/>
        <v>18.620689655172413</v>
      </c>
      <c r="AA42" s="94">
        <f t="shared" si="3"/>
        <v>21.428571428571427</v>
      </c>
      <c r="AB42" s="94">
        <f t="shared" si="4"/>
        <v>22.631578947368421</v>
      </c>
      <c r="AC42" s="94">
        <f t="shared" si="5"/>
        <v>18.823529411764707</v>
      </c>
      <c r="AD42" s="94" t="str">
        <f t="shared" si="6"/>
        <v>.</v>
      </c>
      <c r="AE42" s="94" t="str">
        <f t="shared" si="7"/>
        <v>.</v>
      </c>
      <c r="AF42" s="94" t="str">
        <f t="shared" si="8"/>
        <v>.</v>
      </c>
      <c r="AG42" s="94" t="str">
        <f t="shared" si="9"/>
        <v>.</v>
      </c>
      <c r="AH42" s="95"/>
      <c r="AI42" s="95"/>
      <c r="AJ42" s="95"/>
      <c r="AK42" s="95"/>
      <c r="AL42" s="94"/>
      <c r="AM42" s="95"/>
      <c r="AN42" s="95"/>
      <c r="AO42" s="95"/>
      <c r="AP42" s="94"/>
      <c r="AQ42" s="94"/>
      <c r="AR42" s="94"/>
      <c r="AS42" s="94"/>
      <c r="AU42" s="473"/>
      <c r="AV42" s="164" t="s">
        <v>184</v>
      </c>
      <c r="AW42" s="176"/>
      <c r="AX42" s="172"/>
      <c r="AY42" s="250"/>
      <c r="AZ42" s="176"/>
      <c r="BA42" s="172"/>
      <c r="BB42" s="250"/>
      <c r="BC42" s="176"/>
      <c r="BD42" s="172"/>
      <c r="BE42" s="250"/>
      <c r="BF42" s="176"/>
      <c r="BG42" s="172"/>
      <c r="BH42" s="433"/>
    </row>
    <row r="43" spans="2:62" s="434" customFormat="1" ht="16" thickBot="1" x14ac:dyDescent="0.25">
      <c r="B43" s="95" t="s">
        <v>52</v>
      </c>
      <c r="C43" s="95">
        <v>0.56000000000000005</v>
      </c>
      <c r="D43" s="95">
        <v>24</v>
      </c>
      <c r="E43" s="95">
        <v>0.31</v>
      </c>
      <c r="F43" s="95">
        <v>14</v>
      </c>
      <c r="G43" s="43"/>
      <c r="H43" s="43"/>
      <c r="I43" s="43"/>
      <c r="J43" s="43"/>
      <c r="K43" s="43"/>
      <c r="L43" s="43"/>
      <c r="M43" s="43"/>
      <c r="N43" s="43"/>
      <c r="O43" s="43"/>
      <c r="P43" s="43"/>
      <c r="Q43" s="43"/>
      <c r="R43" s="43"/>
      <c r="S43" s="95"/>
      <c r="T43" s="94">
        <f t="shared" si="0"/>
        <v>22.738095238095237</v>
      </c>
      <c r="U43" s="94">
        <f>combination!U7</f>
        <v>1</v>
      </c>
      <c r="V43" s="95"/>
      <c r="W43" s="94">
        <f t="shared" si="1"/>
        <v>22.738095238095237</v>
      </c>
      <c r="X43" s="95"/>
      <c r="Y43" s="95"/>
      <c r="Z43" s="94">
        <f t="shared" si="2"/>
        <v>23.333333333333332</v>
      </c>
      <c r="AA43" s="94">
        <f t="shared" si="3"/>
        <v>22.142857142857142</v>
      </c>
      <c r="AB43" s="94" t="str">
        <f t="shared" si="4"/>
        <v>.</v>
      </c>
      <c r="AC43" s="94" t="str">
        <f t="shared" si="5"/>
        <v>.</v>
      </c>
      <c r="AD43" s="94" t="str">
        <f t="shared" si="6"/>
        <v>.</v>
      </c>
      <c r="AE43" s="94" t="str">
        <f t="shared" si="7"/>
        <v>.</v>
      </c>
      <c r="AF43" s="94" t="str">
        <f t="shared" si="8"/>
        <v>.</v>
      </c>
      <c r="AG43" s="94" t="str">
        <f t="shared" si="9"/>
        <v>.</v>
      </c>
      <c r="AH43" s="95"/>
      <c r="AI43" s="95"/>
      <c r="AJ43" s="95"/>
      <c r="AK43" s="95"/>
      <c r="AL43" s="95"/>
      <c r="AM43" s="95"/>
      <c r="AN43" s="95"/>
      <c r="AO43" s="95"/>
      <c r="AP43" s="94"/>
      <c r="AQ43" s="94"/>
      <c r="AR43" s="94"/>
      <c r="AS43" s="94"/>
      <c r="AU43" s="474"/>
      <c r="AV43" s="166" t="s">
        <v>189</v>
      </c>
      <c r="AW43" s="167"/>
      <c r="AX43" s="168"/>
      <c r="AY43" s="250"/>
      <c r="AZ43" s="167"/>
      <c r="BA43" s="168"/>
      <c r="BB43" s="250"/>
      <c r="BC43" s="167"/>
      <c r="BD43" s="168"/>
      <c r="BE43" s="250"/>
      <c r="BF43" s="167"/>
      <c r="BG43" s="168"/>
      <c r="BH43" s="433"/>
    </row>
    <row r="44" spans="2:62" s="434" customFormat="1" ht="16" thickBot="1" x14ac:dyDescent="0.25">
      <c r="B44" s="95" t="s">
        <v>25</v>
      </c>
      <c r="C44" s="95">
        <v>0.89</v>
      </c>
      <c r="D44" s="95">
        <v>30</v>
      </c>
      <c r="E44" s="95">
        <v>0.62</v>
      </c>
      <c r="F44" s="95">
        <v>28</v>
      </c>
      <c r="G44" s="95">
        <v>0.45</v>
      </c>
      <c r="H44" s="95">
        <v>22</v>
      </c>
      <c r="I44" s="43"/>
      <c r="J44" s="43"/>
      <c r="K44" s="43"/>
      <c r="L44" s="43"/>
      <c r="M44" s="43"/>
      <c r="N44" s="43"/>
      <c r="O44" s="43"/>
      <c r="P44" s="43"/>
      <c r="Q44" s="43"/>
      <c r="R44" s="43"/>
      <c r="S44" s="95"/>
      <c r="T44" s="94">
        <f t="shared" si="0"/>
        <v>24.088023088023089</v>
      </c>
      <c r="U44" s="94">
        <f>combination!Z7</f>
        <v>1</v>
      </c>
      <c r="V44" s="95"/>
      <c r="W44" s="94">
        <f t="shared" si="1"/>
        <v>24.088023088023089</v>
      </c>
      <c r="X44" s="95"/>
      <c r="Y44" s="95"/>
      <c r="Z44" s="94">
        <f t="shared" si="2"/>
        <v>29.666666666666668</v>
      </c>
      <c r="AA44" s="94">
        <f t="shared" si="3"/>
        <v>22.142857142857142</v>
      </c>
      <c r="AB44" s="94">
        <f t="shared" si="4"/>
        <v>20.454545454545453</v>
      </c>
      <c r="AC44" s="94" t="str">
        <f t="shared" si="5"/>
        <v>.</v>
      </c>
      <c r="AD44" s="94" t="str">
        <f t="shared" si="6"/>
        <v>.</v>
      </c>
      <c r="AE44" s="94" t="str">
        <f t="shared" si="7"/>
        <v>.</v>
      </c>
      <c r="AF44" s="94" t="str">
        <f t="shared" si="8"/>
        <v>.</v>
      </c>
      <c r="AG44" s="94" t="str">
        <f t="shared" si="9"/>
        <v>.</v>
      </c>
      <c r="AH44" s="95"/>
      <c r="AI44" s="95"/>
      <c r="AJ44" s="95"/>
      <c r="AK44" s="95"/>
      <c r="AL44" s="95"/>
      <c r="AM44" s="95"/>
      <c r="AN44" s="95"/>
      <c r="AO44" s="95"/>
      <c r="AP44" s="94"/>
      <c r="AQ44" s="94"/>
      <c r="AR44" s="94"/>
      <c r="AS44" s="94"/>
    </row>
    <row r="45" spans="2:62" s="434" customFormat="1" ht="16" thickBot="1" x14ac:dyDescent="0.25">
      <c r="B45" s="95" t="s">
        <v>3</v>
      </c>
      <c r="C45" s="43"/>
      <c r="D45" s="43"/>
      <c r="E45" s="43"/>
      <c r="F45" s="43"/>
      <c r="G45" s="43"/>
      <c r="H45" s="43"/>
      <c r="I45" s="43"/>
      <c r="J45" s="43"/>
      <c r="K45" s="43"/>
      <c r="L45" s="43"/>
      <c r="M45" s="43"/>
      <c r="N45" s="43"/>
      <c r="O45" s="43"/>
      <c r="P45" s="43"/>
      <c r="Q45" s="43"/>
      <c r="R45" s="43"/>
      <c r="S45" s="95"/>
      <c r="T45" s="94" t="str">
        <f t="shared" si="0"/>
        <v>.</v>
      </c>
      <c r="U45" s="94">
        <f>combination!AA7</f>
        <v>0</v>
      </c>
      <c r="V45" s="95"/>
      <c r="W45" s="94" t="str">
        <f t="shared" si="1"/>
        <v>.</v>
      </c>
      <c r="X45" s="95"/>
      <c r="Y45" s="95"/>
      <c r="Z45" s="94" t="str">
        <f t="shared" si="2"/>
        <v>.</v>
      </c>
      <c r="AA45" s="94" t="str">
        <f t="shared" si="3"/>
        <v>.</v>
      </c>
      <c r="AB45" s="94" t="str">
        <f t="shared" si="4"/>
        <v>.</v>
      </c>
      <c r="AC45" s="94" t="str">
        <f t="shared" si="5"/>
        <v>.</v>
      </c>
      <c r="AD45" s="94" t="str">
        <f t="shared" si="6"/>
        <v>.</v>
      </c>
      <c r="AE45" s="94" t="str">
        <f t="shared" si="7"/>
        <v>.</v>
      </c>
      <c r="AF45" s="94" t="str">
        <f t="shared" si="8"/>
        <v>.</v>
      </c>
      <c r="AG45" s="94" t="str">
        <f t="shared" si="9"/>
        <v>.</v>
      </c>
      <c r="AH45" s="95"/>
      <c r="AI45" s="95"/>
      <c r="AJ45" s="95"/>
      <c r="AK45" s="95"/>
      <c r="AL45" s="95"/>
      <c r="AM45" s="95"/>
      <c r="AN45" s="95"/>
      <c r="AO45" s="95"/>
      <c r="AP45" s="94"/>
      <c r="AQ45" s="94"/>
      <c r="AR45" s="94"/>
      <c r="AS45" s="94"/>
      <c r="AU45" s="479" t="s">
        <v>25</v>
      </c>
      <c r="AV45" s="480"/>
      <c r="AW45" s="114">
        <v>4.51</v>
      </c>
      <c r="AX45" s="110">
        <v>0.87</v>
      </c>
      <c r="AY45" s="94"/>
      <c r="AZ45" s="98">
        <v>1</v>
      </c>
      <c r="BA45" s="12">
        <v>0.63</v>
      </c>
      <c r="BB45" s="95"/>
      <c r="BC45" s="98">
        <v>3</v>
      </c>
      <c r="BD45" s="12">
        <v>2.2799999999999998</v>
      </c>
      <c r="BE45" s="95"/>
      <c r="BF45" s="98">
        <v>2</v>
      </c>
      <c r="BG45" s="12">
        <v>1.8</v>
      </c>
      <c r="BH45" s="433"/>
      <c r="BI45" s="433"/>
      <c r="BJ45" s="433"/>
    </row>
    <row r="46" spans="2:62" s="434" customFormat="1" ht="16" thickBot="1" x14ac:dyDescent="0.25">
      <c r="B46" s="95" t="s">
        <v>26</v>
      </c>
      <c r="C46" s="95">
        <v>1.56</v>
      </c>
      <c r="D46" s="95">
        <v>63</v>
      </c>
      <c r="E46" s="95">
        <v>0.69</v>
      </c>
      <c r="F46" s="95">
        <v>25</v>
      </c>
      <c r="G46" s="95">
        <v>1.95</v>
      </c>
      <c r="H46" s="95">
        <v>63</v>
      </c>
      <c r="I46" s="95">
        <v>0.64</v>
      </c>
      <c r="J46" s="95">
        <v>33</v>
      </c>
      <c r="K46" s="43"/>
      <c r="L46" s="43"/>
      <c r="M46" s="43"/>
      <c r="N46" s="43"/>
      <c r="O46" s="43"/>
      <c r="P46" s="43"/>
      <c r="Q46" s="43"/>
      <c r="R46" s="43"/>
      <c r="S46" s="95"/>
      <c r="T46" s="94">
        <f t="shared" si="0"/>
        <v>25.677056277056277</v>
      </c>
      <c r="U46" s="94">
        <f>combination!AB7</f>
        <v>1</v>
      </c>
      <c r="V46" s="95"/>
      <c r="W46" s="94">
        <f t="shared" si="1"/>
        <v>25.677056277056277</v>
      </c>
      <c r="X46" s="95"/>
      <c r="Y46" s="95"/>
      <c r="Z46" s="94">
        <f t="shared" si="2"/>
        <v>24.761904761904763</v>
      </c>
      <c r="AA46" s="94">
        <f t="shared" si="3"/>
        <v>27.6</v>
      </c>
      <c r="AB46" s="94">
        <f t="shared" si="4"/>
        <v>30.952380952380953</v>
      </c>
      <c r="AC46" s="94">
        <f t="shared" si="5"/>
        <v>19.393939393939394</v>
      </c>
      <c r="AD46" s="94" t="str">
        <f t="shared" si="6"/>
        <v>.</v>
      </c>
      <c r="AE46" s="94" t="str">
        <f t="shared" si="7"/>
        <v>.</v>
      </c>
      <c r="AF46" s="94" t="str">
        <f t="shared" si="8"/>
        <v>.</v>
      </c>
      <c r="AG46" s="94" t="str">
        <f t="shared" si="9"/>
        <v>.</v>
      </c>
      <c r="AH46" s="95"/>
      <c r="AI46" s="95"/>
      <c r="AJ46" s="95"/>
      <c r="AK46" s="95"/>
      <c r="AL46" s="95"/>
      <c r="AM46" s="95"/>
      <c r="AN46" s="95"/>
      <c r="AO46" s="95"/>
      <c r="AP46" s="94"/>
      <c r="AQ46" s="94"/>
      <c r="AR46" s="94"/>
      <c r="AS46" s="94"/>
      <c r="AU46" s="476" t="s">
        <v>3</v>
      </c>
      <c r="AV46" s="481"/>
      <c r="AW46" s="252"/>
      <c r="AX46" s="249"/>
      <c r="AY46" s="169"/>
      <c r="AZ46" s="252"/>
      <c r="BA46" s="249"/>
      <c r="BB46" s="169"/>
      <c r="BC46" s="252"/>
      <c r="BD46" s="249"/>
      <c r="BE46" s="169"/>
      <c r="BF46" s="252"/>
      <c r="BG46" s="249"/>
      <c r="BH46" s="433"/>
      <c r="BI46" s="433"/>
      <c r="BJ46" s="433"/>
    </row>
    <row r="47" spans="2:62" s="434" customFormat="1" ht="16" thickBot="1" x14ac:dyDescent="0.25">
      <c r="B47" s="95" t="s">
        <v>2</v>
      </c>
      <c r="C47" s="95">
        <v>0.85</v>
      </c>
      <c r="D47" s="95">
        <v>32</v>
      </c>
      <c r="E47" s="95">
        <v>0.72</v>
      </c>
      <c r="F47" s="95">
        <v>19</v>
      </c>
      <c r="G47" s="95">
        <v>1.04</v>
      </c>
      <c r="H47" s="95">
        <v>31</v>
      </c>
      <c r="I47" s="43"/>
      <c r="J47" s="43"/>
      <c r="K47" s="43"/>
      <c r="L47" s="43"/>
      <c r="M47" s="43"/>
      <c r="N47" s="43"/>
      <c r="O47" s="43"/>
      <c r="P47" s="43"/>
      <c r="Q47" s="43"/>
      <c r="R47" s="43"/>
      <c r="S47" s="95"/>
      <c r="T47" s="94">
        <f t="shared" si="0"/>
        <v>32.668541312959817</v>
      </c>
      <c r="U47" s="94">
        <f>combination!AC7</f>
        <v>1</v>
      </c>
      <c r="V47" s="95"/>
      <c r="W47" s="94">
        <f t="shared" si="1"/>
        <v>32.668541312959817</v>
      </c>
      <c r="X47" s="95"/>
      <c r="Y47" s="95"/>
      <c r="Z47" s="94">
        <f t="shared" si="2"/>
        <v>26.5625</v>
      </c>
      <c r="AA47" s="94">
        <f t="shared" si="3"/>
        <v>37.89473684210526</v>
      </c>
      <c r="AB47" s="94">
        <f t="shared" si="4"/>
        <v>33.548387096774192</v>
      </c>
      <c r="AC47" s="94" t="str">
        <f t="shared" si="5"/>
        <v>.</v>
      </c>
      <c r="AD47" s="94" t="str">
        <f t="shared" si="6"/>
        <v>.</v>
      </c>
      <c r="AE47" s="94" t="str">
        <f t="shared" si="7"/>
        <v>.</v>
      </c>
      <c r="AF47" s="94" t="str">
        <f t="shared" si="8"/>
        <v>.</v>
      </c>
      <c r="AG47" s="94" t="str">
        <f t="shared" si="9"/>
        <v>.</v>
      </c>
      <c r="AH47" s="95"/>
      <c r="AI47" s="95"/>
      <c r="AJ47" s="95"/>
      <c r="AK47" s="95"/>
      <c r="AL47" s="95"/>
      <c r="AM47" s="95"/>
      <c r="AN47" s="95"/>
      <c r="AO47" s="95"/>
      <c r="AP47" s="94"/>
      <c r="AQ47" s="94"/>
      <c r="AR47" s="94"/>
      <c r="AS47" s="94"/>
      <c r="AU47" s="479" t="s">
        <v>26</v>
      </c>
      <c r="AV47" s="480"/>
      <c r="AW47" s="114">
        <v>3.51</v>
      </c>
      <c r="AX47" s="110">
        <v>0.41</v>
      </c>
      <c r="AY47" s="94"/>
      <c r="AZ47" s="98">
        <v>2</v>
      </c>
      <c r="BA47" s="12">
        <v>0.23</v>
      </c>
      <c r="BB47" s="94"/>
      <c r="BC47" s="98">
        <v>6</v>
      </c>
      <c r="BD47" s="12">
        <v>1.34</v>
      </c>
      <c r="BE47" s="95"/>
      <c r="BF47" s="98">
        <v>4</v>
      </c>
      <c r="BG47" s="12">
        <v>0.6</v>
      </c>
      <c r="BH47" s="433"/>
      <c r="BI47" s="433"/>
      <c r="BJ47" s="433"/>
    </row>
    <row r="48" spans="2:62" s="434" customFormat="1" x14ac:dyDescent="0.2">
      <c r="B48" s="95" t="s">
        <v>1</v>
      </c>
      <c r="C48" s="95">
        <v>0.5</v>
      </c>
      <c r="D48" s="95">
        <v>21</v>
      </c>
      <c r="E48" s="95">
        <v>0.71</v>
      </c>
      <c r="F48" s="95">
        <v>26</v>
      </c>
      <c r="G48" s="95">
        <v>0.73</v>
      </c>
      <c r="H48" s="95">
        <v>28</v>
      </c>
      <c r="I48" s="43"/>
      <c r="J48" s="43"/>
      <c r="K48" s="43"/>
      <c r="L48" s="43"/>
      <c r="M48" s="43"/>
      <c r="N48" s="43"/>
      <c r="O48" s="43"/>
      <c r="P48" s="43"/>
      <c r="Q48" s="43"/>
      <c r="R48" s="43"/>
      <c r="S48" s="95"/>
      <c r="T48" s="94">
        <f t="shared" si="0"/>
        <v>25.729548229548229</v>
      </c>
      <c r="U48" s="94">
        <f>combination!AE7</f>
        <v>1</v>
      </c>
      <c r="V48" s="95"/>
      <c r="W48" s="94">
        <f t="shared" si="1"/>
        <v>25.729548229548229</v>
      </c>
      <c r="X48" s="95"/>
      <c r="Y48" s="95"/>
      <c r="Z48" s="94">
        <f t="shared" si="2"/>
        <v>23.80952380952381</v>
      </c>
      <c r="AA48" s="94">
        <f t="shared" si="3"/>
        <v>27.307692307692307</v>
      </c>
      <c r="AB48" s="94">
        <f t="shared" si="4"/>
        <v>26.071428571428573</v>
      </c>
      <c r="AC48" s="94" t="str">
        <f t="shared" si="5"/>
        <v>.</v>
      </c>
      <c r="AD48" s="94" t="str">
        <f t="shared" si="6"/>
        <v>.</v>
      </c>
      <c r="AE48" s="94" t="str">
        <f t="shared" si="7"/>
        <v>.</v>
      </c>
      <c r="AF48" s="94" t="str">
        <f t="shared" si="8"/>
        <v>.</v>
      </c>
      <c r="AG48" s="94" t="str">
        <f t="shared" si="9"/>
        <v>.</v>
      </c>
      <c r="AH48" s="95"/>
      <c r="AI48" s="95"/>
      <c r="AJ48" s="95"/>
      <c r="AK48" s="95"/>
      <c r="AL48" s="95"/>
      <c r="AM48" s="95"/>
      <c r="AN48" s="95"/>
      <c r="AO48" s="95"/>
      <c r="AP48" s="94"/>
      <c r="AQ48" s="94"/>
      <c r="AR48" s="94"/>
      <c r="AS48" s="94"/>
      <c r="AU48" s="482" t="s">
        <v>2</v>
      </c>
      <c r="AV48" s="241" t="s">
        <v>185</v>
      </c>
      <c r="AW48" s="175">
        <v>2.2000000000000002</v>
      </c>
      <c r="AX48" s="171">
        <v>0</v>
      </c>
      <c r="AY48" s="169"/>
      <c r="AZ48" s="98">
        <v>2</v>
      </c>
      <c r="BA48" s="12">
        <v>1.34</v>
      </c>
      <c r="BB48" s="94"/>
      <c r="BC48" s="98">
        <v>3</v>
      </c>
      <c r="BD48" s="12">
        <v>6.03</v>
      </c>
      <c r="BE48" s="95"/>
      <c r="BF48" s="98">
        <v>3</v>
      </c>
      <c r="BG48" s="12">
        <v>2.6</v>
      </c>
      <c r="BH48" s="433"/>
      <c r="BI48" s="433"/>
      <c r="BJ48" s="433"/>
    </row>
    <row r="49" spans="2:62" s="434" customFormat="1" ht="16" thickBot="1" x14ac:dyDescent="0.25">
      <c r="B49" s="95" t="s">
        <v>0</v>
      </c>
      <c r="C49" s="43"/>
      <c r="D49" s="43"/>
      <c r="E49" s="43"/>
      <c r="F49" s="43"/>
      <c r="G49" s="43"/>
      <c r="H49" s="43"/>
      <c r="I49" s="43"/>
      <c r="J49" s="43"/>
      <c r="K49" s="43"/>
      <c r="L49" s="43"/>
      <c r="M49" s="43"/>
      <c r="N49" s="43"/>
      <c r="O49" s="43"/>
      <c r="P49" s="43"/>
      <c r="Q49" s="43"/>
      <c r="R49" s="43"/>
      <c r="S49" s="95"/>
      <c r="T49" s="94" t="str">
        <f t="shared" si="0"/>
        <v>.</v>
      </c>
      <c r="U49" s="94">
        <f>combination!AG7</f>
        <v>0</v>
      </c>
      <c r="V49" s="95"/>
      <c r="W49" s="94" t="str">
        <f t="shared" si="1"/>
        <v>.</v>
      </c>
      <c r="X49" s="95"/>
      <c r="Y49" s="95"/>
      <c r="Z49" s="94" t="str">
        <f t="shared" si="2"/>
        <v>.</v>
      </c>
      <c r="AA49" s="94" t="str">
        <f t="shared" si="3"/>
        <v>.</v>
      </c>
      <c r="AB49" s="94" t="str">
        <f t="shared" si="4"/>
        <v>.</v>
      </c>
      <c r="AC49" s="94" t="str">
        <f t="shared" si="5"/>
        <v>.</v>
      </c>
      <c r="AD49" s="94" t="str">
        <f t="shared" si="6"/>
        <v>.</v>
      </c>
      <c r="AE49" s="94" t="str">
        <f t="shared" si="7"/>
        <v>.</v>
      </c>
      <c r="AF49" s="94" t="str">
        <f t="shared" si="8"/>
        <v>.</v>
      </c>
      <c r="AG49" s="94" t="str">
        <f t="shared" si="9"/>
        <v>.</v>
      </c>
      <c r="AH49" s="95"/>
      <c r="AI49" s="95"/>
      <c r="AJ49" s="95"/>
      <c r="AK49" s="95"/>
      <c r="AL49" s="95"/>
      <c r="AM49" s="95"/>
      <c r="AN49" s="95"/>
      <c r="AO49" s="95"/>
      <c r="AP49" s="94"/>
      <c r="AQ49" s="94"/>
      <c r="AR49" s="94"/>
      <c r="AS49" s="94"/>
      <c r="AU49" s="483"/>
      <c r="AV49" s="166" t="s">
        <v>186</v>
      </c>
      <c r="AW49" s="167">
        <v>1.34</v>
      </c>
      <c r="AX49" s="168">
        <v>0</v>
      </c>
      <c r="AY49" s="169"/>
      <c r="AZ49" s="167">
        <v>2</v>
      </c>
      <c r="BA49" s="168">
        <v>1.78</v>
      </c>
      <c r="BB49" s="169"/>
      <c r="BC49" s="167">
        <v>3</v>
      </c>
      <c r="BD49" s="168">
        <v>5.4</v>
      </c>
      <c r="BE49" s="169"/>
      <c r="BF49" s="167">
        <v>3</v>
      </c>
      <c r="BG49" s="168">
        <v>2.2000000000000002</v>
      </c>
      <c r="BH49" s="433"/>
      <c r="BI49" s="433"/>
      <c r="BJ49" s="433"/>
    </row>
    <row r="50" spans="2:62" s="434" customFormat="1" x14ac:dyDescent="0.2">
      <c r="B50" s="95" t="s">
        <v>24</v>
      </c>
      <c r="C50" s="43"/>
      <c r="D50" s="43"/>
      <c r="E50" s="43"/>
      <c r="F50" s="43"/>
      <c r="G50" s="43"/>
      <c r="H50" s="43"/>
      <c r="I50" s="43"/>
      <c r="J50" s="43"/>
      <c r="K50" s="43"/>
      <c r="L50" s="43"/>
      <c r="M50" s="43"/>
      <c r="N50" s="43"/>
      <c r="O50" s="43"/>
      <c r="P50" s="43"/>
      <c r="Q50" s="43"/>
      <c r="R50" s="43"/>
      <c r="S50" s="95"/>
      <c r="T50" s="94" t="str">
        <f t="shared" si="0"/>
        <v>.</v>
      </c>
      <c r="U50" s="94">
        <f>combination!AK7</f>
        <v>0</v>
      </c>
      <c r="V50" s="95"/>
      <c r="W50" s="94" t="str">
        <f t="shared" si="1"/>
        <v>.</v>
      </c>
      <c r="X50" s="95"/>
      <c r="Y50" s="95"/>
      <c r="Z50" s="94" t="str">
        <f t="shared" si="2"/>
        <v>.</v>
      </c>
      <c r="AA50" s="94" t="str">
        <f t="shared" si="3"/>
        <v>.</v>
      </c>
      <c r="AB50" s="94" t="str">
        <f t="shared" si="4"/>
        <v>.</v>
      </c>
      <c r="AC50" s="94" t="str">
        <f t="shared" si="5"/>
        <v>.</v>
      </c>
      <c r="AD50" s="94" t="str">
        <f t="shared" si="6"/>
        <v>.</v>
      </c>
      <c r="AE50" s="94" t="str">
        <f t="shared" si="7"/>
        <v>.</v>
      </c>
      <c r="AF50" s="94" t="str">
        <f t="shared" si="8"/>
        <v>.</v>
      </c>
      <c r="AG50" s="94" t="str">
        <f t="shared" si="9"/>
        <v>.</v>
      </c>
      <c r="AH50" s="95"/>
      <c r="AI50" s="95"/>
      <c r="AJ50" s="95"/>
      <c r="AK50" s="95"/>
      <c r="AL50" s="95"/>
      <c r="AM50" s="95"/>
      <c r="AN50" s="95"/>
      <c r="AO50" s="95"/>
      <c r="AP50" s="94"/>
      <c r="AQ50" s="94"/>
      <c r="AR50" s="94"/>
      <c r="AS50" s="94"/>
      <c r="AU50" s="482" t="s">
        <v>1</v>
      </c>
      <c r="AV50" s="241" t="s">
        <v>185</v>
      </c>
      <c r="AW50" s="175">
        <v>1.3</v>
      </c>
      <c r="AX50" s="171">
        <v>0</v>
      </c>
      <c r="AY50" s="169"/>
      <c r="AZ50" s="98">
        <v>3</v>
      </c>
      <c r="BA50" s="12">
        <v>-0.32</v>
      </c>
      <c r="BB50" s="94"/>
      <c r="BC50" s="449">
        <v>3</v>
      </c>
      <c r="BD50" s="450">
        <v>6.23</v>
      </c>
      <c r="BE50" s="95"/>
      <c r="BF50" s="449">
        <v>3</v>
      </c>
      <c r="BG50" s="450">
        <v>4.08</v>
      </c>
      <c r="BH50" s="433"/>
      <c r="BI50" s="433"/>
      <c r="BJ50" s="433"/>
    </row>
    <row r="51" spans="2:62" s="434" customFormat="1" ht="16" thickBot="1" x14ac:dyDescent="0.25">
      <c r="B51" s="95" t="s">
        <v>54</v>
      </c>
      <c r="C51" s="95">
        <v>0.64</v>
      </c>
      <c r="D51" s="95">
        <v>26</v>
      </c>
      <c r="E51" s="95">
        <v>0.45</v>
      </c>
      <c r="F51" s="95">
        <v>17</v>
      </c>
      <c r="G51" s="43"/>
      <c r="H51" s="43"/>
      <c r="I51" s="43"/>
      <c r="J51" s="43"/>
      <c r="K51" s="43"/>
      <c r="L51" s="43"/>
      <c r="M51" s="43"/>
      <c r="N51" s="43"/>
      <c r="O51" s="43"/>
      <c r="P51" s="43"/>
      <c r="Q51" s="43"/>
      <c r="R51" s="43"/>
      <c r="S51" s="95"/>
      <c r="T51" s="94">
        <f t="shared" si="0"/>
        <v>25.542986425339365</v>
      </c>
      <c r="U51" s="94">
        <f>combination!AO7</f>
        <v>1</v>
      </c>
      <c r="V51" s="95"/>
      <c r="W51" s="94">
        <f t="shared" si="1"/>
        <v>25.542986425339365</v>
      </c>
      <c r="X51" s="95"/>
      <c r="Y51" s="95"/>
      <c r="Z51" s="94">
        <f t="shared" si="2"/>
        <v>24.615384615384617</v>
      </c>
      <c r="AA51" s="94">
        <f t="shared" si="3"/>
        <v>26.470588235294116</v>
      </c>
      <c r="AB51" s="94" t="str">
        <f t="shared" si="4"/>
        <v>.</v>
      </c>
      <c r="AC51" s="94" t="str">
        <f t="shared" si="5"/>
        <v>.</v>
      </c>
      <c r="AD51" s="94" t="str">
        <f t="shared" si="6"/>
        <v>.</v>
      </c>
      <c r="AE51" s="94" t="str">
        <f t="shared" si="7"/>
        <v>.</v>
      </c>
      <c r="AF51" s="94" t="str">
        <f t="shared" si="8"/>
        <v>.</v>
      </c>
      <c r="AG51" s="94" t="str">
        <f t="shared" si="9"/>
        <v>.</v>
      </c>
      <c r="AH51" s="95"/>
      <c r="AI51" s="95"/>
      <c r="AJ51" s="95"/>
      <c r="AK51" s="95"/>
      <c r="AL51" s="95"/>
      <c r="AM51" s="95"/>
      <c r="AN51" s="95"/>
      <c r="AO51" s="95"/>
      <c r="AP51" s="94"/>
      <c r="AQ51" s="94"/>
      <c r="AR51" s="94"/>
      <c r="AS51" s="94"/>
      <c r="AU51" s="483"/>
      <c r="AV51" s="166" t="s">
        <v>186</v>
      </c>
      <c r="AW51" s="167">
        <v>0.8</v>
      </c>
      <c r="AX51" s="168">
        <v>0</v>
      </c>
      <c r="AY51" s="169"/>
      <c r="AZ51" s="167">
        <v>3</v>
      </c>
      <c r="BA51" s="168">
        <v>0.3</v>
      </c>
      <c r="BB51" s="169"/>
      <c r="BC51" s="447">
        <v>3</v>
      </c>
      <c r="BD51" s="448">
        <v>5.37</v>
      </c>
      <c r="BE51" s="433"/>
      <c r="BF51" s="447">
        <v>3</v>
      </c>
      <c r="BG51" s="448">
        <v>3.72</v>
      </c>
      <c r="BH51" s="433"/>
      <c r="BI51" s="433"/>
      <c r="BJ51" s="433"/>
    </row>
    <row r="52" spans="2:62" s="434" customFormat="1" x14ac:dyDescent="0.2">
      <c r="B52" s="95" t="s">
        <v>45</v>
      </c>
      <c r="C52" s="43"/>
      <c r="D52" s="43"/>
      <c r="E52" s="43"/>
      <c r="F52" s="43"/>
      <c r="G52" s="43"/>
      <c r="H52" s="43"/>
      <c r="I52" s="43"/>
      <c r="J52" s="43"/>
      <c r="K52" s="43"/>
      <c r="L52" s="43"/>
      <c r="M52" s="43"/>
      <c r="N52" s="43"/>
      <c r="O52" s="43"/>
      <c r="P52" s="43"/>
      <c r="Q52" s="43"/>
      <c r="R52" s="43"/>
      <c r="S52" s="95"/>
      <c r="T52" s="94" t="str">
        <f t="shared" si="0"/>
        <v>.</v>
      </c>
      <c r="U52" s="94">
        <f>combination!F25</f>
        <v>0</v>
      </c>
      <c r="V52" s="95"/>
      <c r="W52" s="94" t="str">
        <f t="shared" si="1"/>
        <v>.</v>
      </c>
      <c r="X52" s="95"/>
      <c r="Y52" s="95"/>
      <c r="Z52" s="94" t="str">
        <f t="shared" si="2"/>
        <v>.</v>
      </c>
      <c r="AA52" s="94" t="str">
        <f t="shared" si="3"/>
        <v>.</v>
      </c>
      <c r="AB52" s="94" t="str">
        <f t="shared" si="4"/>
        <v>.</v>
      </c>
      <c r="AC52" s="94" t="str">
        <f t="shared" si="5"/>
        <v>.</v>
      </c>
      <c r="AD52" s="94" t="str">
        <f t="shared" si="6"/>
        <v>.</v>
      </c>
      <c r="AE52" s="94" t="str">
        <f t="shared" si="7"/>
        <v>.</v>
      </c>
      <c r="AF52" s="94" t="str">
        <f t="shared" si="8"/>
        <v>.</v>
      </c>
      <c r="AG52" s="94" t="str">
        <f t="shared" si="9"/>
        <v>.</v>
      </c>
      <c r="AH52" s="95"/>
      <c r="AI52" s="95"/>
      <c r="AJ52" s="95"/>
      <c r="AK52" s="95"/>
      <c r="AL52" s="95"/>
      <c r="AM52" s="95"/>
      <c r="AN52" s="95"/>
      <c r="AO52" s="95"/>
      <c r="AP52" s="94"/>
      <c r="AQ52" s="94"/>
      <c r="AR52" s="94"/>
      <c r="AS52" s="94"/>
      <c r="AU52" s="472" t="s">
        <v>0</v>
      </c>
      <c r="AV52" s="241" t="s">
        <v>185</v>
      </c>
      <c r="AW52" s="175"/>
      <c r="AX52" s="171"/>
      <c r="AY52" s="250"/>
      <c r="AZ52" s="175"/>
      <c r="BA52" s="171"/>
      <c r="BB52" s="250"/>
      <c r="BC52" s="175"/>
      <c r="BD52" s="171"/>
      <c r="BE52" s="250"/>
      <c r="BF52" s="175"/>
      <c r="BG52" s="171"/>
      <c r="BH52" s="433"/>
      <c r="BI52" s="433"/>
      <c r="BJ52" s="433"/>
    </row>
    <row r="53" spans="2:62" x14ac:dyDescent="0.2">
      <c r="B53" s="95" t="s">
        <v>46</v>
      </c>
      <c r="C53" s="43"/>
      <c r="D53" s="43"/>
      <c r="E53" s="43"/>
      <c r="F53" s="43"/>
      <c r="G53" s="43"/>
      <c r="H53" s="43"/>
      <c r="I53" s="43"/>
      <c r="J53" s="43"/>
      <c r="K53" s="43"/>
      <c r="L53" s="43"/>
      <c r="M53" s="43"/>
      <c r="N53" s="43"/>
      <c r="O53" s="43"/>
      <c r="P53" s="43"/>
      <c r="Q53" s="43"/>
      <c r="R53" s="43"/>
      <c r="T53" s="94" t="str">
        <f t="shared" si="0"/>
        <v>.</v>
      </c>
      <c r="U53" s="94">
        <f>combination!G25</f>
        <v>0</v>
      </c>
      <c r="W53" s="94" t="str">
        <f t="shared" si="1"/>
        <v>.</v>
      </c>
      <c r="Z53" s="94" t="str">
        <f t="shared" si="2"/>
        <v>.</v>
      </c>
      <c r="AA53" s="94" t="str">
        <f t="shared" si="3"/>
        <v>.</v>
      </c>
      <c r="AB53" s="94" t="str">
        <f t="shared" si="4"/>
        <v>.</v>
      </c>
      <c r="AC53" s="94" t="str">
        <f t="shared" si="5"/>
        <v>.</v>
      </c>
      <c r="AD53" s="94" t="str">
        <f t="shared" si="6"/>
        <v>.</v>
      </c>
      <c r="AE53" s="94" t="str">
        <f t="shared" si="7"/>
        <v>.</v>
      </c>
      <c r="AF53" s="94" t="str">
        <f t="shared" si="8"/>
        <v>.</v>
      </c>
      <c r="AG53" s="94" t="str">
        <f t="shared" si="9"/>
        <v>.</v>
      </c>
      <c r="AL53" s="95"/>
      <c r="AU53" s="473"/>
      <c r="AV53" s="164" t="s">
        <v>186</v>
      </c>
      <c r="AW53" s="176"/>
      <c r="AX53" s="172"/>
      <c r="AY53" s="250"/>
      <c r="AZ53" s="176"/>
      <c r="BA53" s="172"/>
      <c r="BB53" s="250"/>
      <c r="BC53" s="176"/>
      <c r="BD53" s="172"/>
      <c r="BE53" s="250"/>
      <c r="BF53" s="176"/>
      <c r="BG53" s="172"/>
      <c r="BH53" s="95"/>
      <c r="BI53" s="95"/>
      <c r="BJ53" s="95"/>
    </row>
    <row r="54" spans="2:62" x14ac:dyDescent="0.2">
      <c r="B54" s="95" t="s">
        <v>47</v>
      </c>
      <c r="C54" s="95">
        <v>0.57999999999999996</v>
      </c>
      <c r="D54" s="95">
        <v>22</v>
      </c>
      <c r="E54" s="95">
        <v>1.02</v>
      </c>
      <c r="F54" s="95">
        <v>30</v>
      </c>
      <c r="G54" s="95">
        <v>0.76</v>
      </c>
      <c r="H54" s="95">
        <v>28</v>
      </c>
      <c r="I54" s="95">
        <v>0.74</v>
      </c>
      <c r="J54" s="95">
        <v>31</v>
      </c>
      <c r="K54" s="43"/>
      <c r="L54" s="43"/>
      <c r="M54" s="43"/>
      <c r="N54" s="43"/>
      <c r="O54" s="43"/>
      <c r="P54" s="43"/>
      <c r="Q54" s="43"/>
      <c r="R54" s="43"/>
      <c r="T54" s="94">
        <f t="shared" si="0"/>
        <v>27.844365312107247</v>
      </c>
      <c r="U54" s="94">
        <f>combination!H25</f>
        <v>1</v>
      </c>
      <c r="W54" s="94">
        <f t="shared" si="1"/>
        <v>27.844365312107247</v>
      </c>
      <c r="Z54" s="94">
        <f t="shared" si="2"/>
        <v>26.363636363636363</v>
      </c>
      <c r="AA54" s="94">
        <f t="shared" si="3"/>
        <v>34</v>
      </c>
      <c r="AB54" s="94">
        <f t="shared" si="4"/>
        <v>27.142857142857142</v>
      </c>
      <c r="AC54" s="94">
        <f t="shared" si="5"/>
        <v>23.870967741935484</v>
      </c>
      <c r="AD54" s="94" t="str">
        <f t="shared" si="6"/>
        <v>.</v>
      </c>
      <c r="AE54" s="94" t="str">
        <f t="shared" si="7"/>
        <v>.</v>
      </c>
      <c r="AF54" s="94" t="str">
        <f t="shared" si="8"/>
        <v>.</v>
      </c>
      <c r="AG54" s="94" t="str">
        <f t="shared" si="9"/>
        <v>.</v>
      </c>
      <c r="AL54" s="95"/>
      <c r="AU54" s="473"/>
      <c r="AV54" s="164" t="s">
        <v>184</v>
      </c>
      <c r="AW54" s="176"/>
      <c r="AX54" s="172"/>
      <c r="AY54" s="250"/>
      <c r="AZ54" s="176"/>
      <c r="BA54" s="172"/>
      <c r="BB54" s="250"/>
      <c r="BC54" s="176"/>
      <c r="BD54" s="172"/>
      <c r="BE54" s="250"/>
      <c r="BF54" s="176"/>
      <c r="BG54" s="172"/>
      <c r="BH54" s="95"/>
      <c r="BI54" s="95"/>
      <c r="BJ54" s="95"/>
    </row>
    <row r="55" spans="2:62" ht="16" thickBot="1" x14ac:dyDescent="0.25">
      <c r="B55" s="95" t="s">
        <v>48</v>
      </c>
      <c r="C55" s="43"/>
      <c r="D55" s="43"/>
      <c r="E55" s="43"/>
      <c r="F55" s="43"/>
      <c r="G55" s="43"/>
      <c r="H55" s="43"/>
      <c r="I55" s="43"/>
      <c r="J55" s="43"/>
      <c r="K55" s="43"/>
      <c r="L55" s="43"/>
      <c r="M55" s="43"/>
      <c r="N55" s="43"/>
      <c r="O55" s="43"/>
      <c r="P55" s="43"/>
      <c r="Q55" s="43"/>
      <c r="R55" s="43"/>
      <c r="T55" s="94" t="str">
        <f t="shared" si="0"/>
        <v>.</v>
      </c>
      <c r="U55" s="94">
        <f>combination!I25</f>
        <v>0</v>
      </c>
      <c r="W55" s="94" t="str">
        <f t="shared" si="1"/>
        <v>.</v>
      </c>
      <c r="Z55" s="94" t="str">
        <f t="shared" si="2"/>
        <v>.</v>
      </c>
      <c r="AA55" s="94" t="str">
        <f t="shared" si="3"/>
        <v>.</v>
      </c>
      <c r="AB55" s="94" t="str">
        <f t="shared" si="4"/>
        <v>.</v>
      </c>
      <c r="AC55" s="94" t="str">
        <f t="shared" si="5"/>
        <v>.</v>
      </c>
      <c r="AD55" s="94" t="str">
        <f t="shared" si="6"/>
        <v>.</v>
      </c>
      <c r="AE55" s="94" t="str">
        <f t="shared" si="7"/>
        <v>.</v>
      </c>
      <c r="AF55" s="94" t="str">
        <f t="shared" si="8"/>
        <v>.</v>
      </c>
      <c r="AG55" s="94" t="str">
        <f t="shared" si="9"/>
        <v>.</v>
      </c>
      <c r="AL55" s="95"/>
      <c r="AU55" s="474"/>
      <c r="AV55" s="166" t="s">
        <v>189</v>
      </c>
      <c r="AW55" s="167"/>
      <c r="AX55" s="168"/>
      <c r="AY55" s="250"/>
      <c r="AZ55" s="167"/>
      <c r="BA55" s="168"/>
      <c r="BB55" s="250"/>
      <c r="BC55" s="167"/>
      <c r="BD55" s="168"/>
      <c r="BE55" s="250"/>
      <c r="BF55" s="167"/>
      <c r="BG55" s="168"/>
    </row>
    <row r="56" spans="2:62" x14ac:dyDescent="0.2">
      <c r="B56" s="95" t="s">
        <v>49</v>
      </c>
      <c r="C56" s="43"/>
      <c r="D56" s="43"/>
      <c r="E56" s="43"/>
      <c r="F56" s="43"/>
      <c r="G56" s="43"/>
      <c r="H56" s="43"/>
      <c r="I56" s="43"/>
      <c r="J56" s="43"/>
      <c r="K56" s="43"/>
      <c r="L56" s="43"/>
      <c r="M56" s="43"/>
      <c r="N56" s="43"/>
      <c r="O56" s="43"/>
      <c r="P56" s="43"/>
      <c r="Q56" s="43"/>
      <c r="R56" s="43"/>
      <c r="T56" s="94" t="str">
        <f t="shared" si="0"/>
        <v>.</v>
      </c>
      <c r="U56" s="94">
        <f>combination!K25</f>
        <v>0</v>
      </c>
      <c r="W56" s="94" t="str">
        <f t="shared" si="1"/>
        <v>.</v>
      </c>
      <c r="Z56" s="94" t="str">
        <f t="shared" si="2"/>
        <v>.</v>
      </c>
      <c r="AA56" s="94" t="str">
        <f t="shared" si="3"/>
        <v>.</v>
      </c>
      <c r="AB56" s="94" t="str">
        <f t="shared" si="4"/>
        <v>.</v>
      </c>
      <c r="AC56" s="94" t="str">
        <f t="shared" si="5"/>
        <v>.</v>
      </c>
      <c r="AD56" s="94" t="str">
        <f t="shared" si="6"/>
        <v>.</v>
      </c>
      <c r="AE56" s="94" t="str">
        <f t="shared" si="7"/>
        <v>.</v>
      </c>
      <c r="AF56" s="94" t="str">
        <f t="shared" si="8"/>
        <v>.</v>
      </c>
      <c r="AG56" s="94" t="str">
        <f t="shared" si="9"/>
        <v>.</v>
      </c>
      <c r="AL56" s="95"/>
      <c r="AU56" s="475" t="s">
        <v>24</v>
      </c>
      <c r="AV56" s="241" t="s">
        <v>185</v>
      </c>
      <c r="AW56" s="175"/>
      <c r="AX56" s="171"/>
      <c r="AY56" s="169"/>
      <c r="AZ56" s="175"/>
      <c r="BA56" s="171"/>
      <c r="BB56" s="169"/>
      <c r="BC56" s="175"/>
      <c r="BD56" s="171"/>
      <c r="BE56" s="169"/>
      <c r="BF56" s="175"/>
      <c r="BG56" s="171"/>
    </row>
    <row r="57" spans="2:62" x14ac:dyDescent="0.2">
      <c r="B57" s="95" t="s">
        <v>50</v>
      </c>
      <c r="C57" s="43"/>
      <c r="D57" s="43"/>
      <c r="E57" s="43"/>
      <c r="F57" s="43"/>
      <c r="G57" s="43"/>
      <c r="H57" s="43"/>
      <c r="I57" s="43"/>
      <c r="J57" s="43"/>
      <c r="K57" s="43"/>
      <c r="L57" s="43"/>
      <c r="M57" s="43"/>
      <c r="N57" s="43"/>
      <c r="O57" s="43"/>
      <c r="P57" s="43"/>
      <c r="Q57" s="43"/>
      <c r="R57" s="43"/>
      <c r="T57" s="94" t="str">
        <f t="shared" si="0"/>
        <v>.</v>
      </c>
      <c r="U57" s="94">
        <f>combination!M25</f>
        <v>0</v>
      </c>
      <c r="W57" s="94" t="str">
        <f t="shared" si="1"/>
        <v>.</v>
      </c>
      <c r="Z57" s="94" t="str">
        <f t="shared" si="2"/>
        <v>.</v>
      </c>
      <c r="AA57" s="94" t="str">
        <f t="shared" si="3"/>
        <v>.</v>
      </c>
      <c r="AB57" s="94" t="str">
        <f t="shared" si="4"/>
        <v>.</v>
      </c>
      <c r="AC57" s="94" t="str">
        <f t="shared" si="5"/>
        <v>.</v>
      </c>
      <c r="AD57" s="94" t="str">
        <f t="shared" si="6"/>
        <v>.</v>
      </c>
      <c r="AE57" s="94" t="str">
        <f t="shared" si="7"/>
        <v>.</v>
      </c>
      <c r="AF57" s="94" t="str">
        <f t="shared" si="8"/>
        <v>.</v>
      </c>
      <c r="AG57" s="94" t="str">
        <f t="shared" si="9"/>
        <v>.</v>
      </c>
      <c r="AL57" s="95"/>
      <c r="AU57" s="476"/>
      <c r="AV57" s="164" t="s">
        <v>186</v>
      </c>
      <c r="AW57" s="176"/>
      <c r="AX57" s="172"/>
      <c r="AY57" s="169"/>
      <c r="AZ57" s="176"/>
      <c r="BA57" s="172"/>
      <c r="BB57" s="169"/>
      <c r="BC57" s="176"/>
      <c r="BD57" s="172"/>
      <c r="BE57" s="169"/>
      <c r="BF57" s="176"/>
      <c r="BG57" s="172"/>
    </row>
    <row r="58" spans="2:62" x14ac:dyDescent="0.2">
      <c r="B58" s="95" t="s">
        <v>51</v>
      </c>
      <c r="C58" s="43"/>
      <c r="D58" s="43"/>
      <c r="E58" s="43"/>
      <c r="F58" s="43"/>
      <c r="G58" s="43"/>
      <c r="H58" s="43"/>
      <c r="I58" s="43"/>
      <c r="J58" s="43"/>
      <c r="K58" s="43"/>
      <c r="L58" s="43"/>
      <c r="M58" s="43"/>
      <c r="N58" s="43"/>
      <c r="O58" s="43"/>
      <c r="P58" s="43"/>
      <c r="Q58" s="43"/>
      <c r="R58" s="43"/>
      <c r="T58" s="94" t="str">
        <f t="shared" si="0"/>
        <v>.</v>
      </c>
      <c r="U58" s="94">
        <f>combination!Q25</f>
        <v>0</v>
      </c>
      <c r="W58" s="94" t="str">
        <f t="shared" si="1"/>
        <v>.</v>
      </c>
      <c r="Z58" s="94" t="str">
        <f t="shared" si="2"/>
        <v>.</v>
      </c>
      <c r="AA58" s="94" t="str">
        <f t="shared" si="3"/>
        <v>.</v>
      </c>
      <c r="AB58" s="94" t="str">
        <f t="shared" si="4"/>
        <v>.</v>
      </c>
      <c r="AC58" s="94" t="str">
        <f t="shared" si="5"/>
        <v>.</v>
      </c>
      <c r="AD58" s="94" t="str">
        <f t="shared" si="6"/>
        <v>.</v>
      </c>
      <c r="AE58" s="94" t="str">
        <f t="shared" si="7"/>
        <v>.</v>
      </c>
      <c r="AF58" s="94" t="str">
        <f t="shared" si="8"/>
        <v>.</v>
      </c>
      <c r="AG58" s="94" t="str">
        <f t="shared" si="9"/>
        <v>.</v>
      </c>
      <c r="AL58" s="95"/>
      <c r="AU58" s="476"/>
      <c r="AV58" s="164" t="s">
        <v>184</v>
      </c>
      <c r="AW58" s="176"/>
      <c r="AX58" s="172"/>
      <c r="AY58" s="169"/>
      <c r="AZ58" s="176"/>
      <c r="BA58" s="172"/>
      <c r="BB58" s="169"/>
      <c r="BC58" s="176"/>
      <c r="BD58" s="172"/>
      <c r="BE58" s="169"/>
      <c r="BF58" s="176"/>
      <c r="BG58" s="172"/>
    </row>
    <row r="59" spans="2:62" ht="16" thickBot="1" x14ac:dyDescent="0.25">
      <c r="B59" s="95" t="s">
        <v>53</v>
      </c>
      <c r="C59" s="43"/>
      <c r="D59" s="43"/>
      <c r="E59" s="43"/>
      <c r="F59" s="43"/>
      <c r="G59" s="43"/>
      <c r="H59" s="43"/>
      <c r="I59" s="43"/>
      <c r="J59" s="43"/>
      <c r="K59" s="43"/>
      <c r="L59" s="43"/>
      <c r="M59" s="43"/>
      <c r="N59" s="43"/>
      <c r="O59" s="43"/>
      <c r="P59" s="43"/>
      <c r="Q59" s="43"/>
      <c r="R59" s="43"/>
      <c r="T59" s="94" t="str">
        <f t="shared" si="0"/>
        <v>.</v>
      </c>
      <c r="U59" s="94">
        <f>combination!U25</f>
        <v>0</v>
      </c>
      <c r="W59" s="94" t="str">
        <f t="shared" si="1"/>
        <v>.</v>
      </c>
      <c r="Z59" s="94" t="str">
        <f t="shared" si="2"/>
        <v>.</v>
      </c>
      <c r="AA59" s="94" t="str">
        <f t="shared" si="3"/>
        <v>.</v>
      </c>
      <c r="AB59" s="94" t="str">
        <f t="shared" si="4"/>
        <v>.</v>
      </c>
      <c r="AC59" s="94" t="str">
        <f t="shared" si="5"/>
        <v>.</v>
      </c>
      <c r="AD59" s="94" t="str">
        <f t="shared" si="6"/>
        <v>.</v>
      </c>
      <c r="AE59" s="94" t="str">
        <f t="shared" si="7"/>
        <v>.</v>
      </c>
      <c r="AF59" s="94" t="str">
        <f t="shared" si="8"/>
        <v>.</v>
      </c>
      <c r="AG59" s="94" t="str">
        <f t="shared" si="9"/>
        <v>.</v>
      </c>
      <c r="AL59" s="95"/>
      <c r="AU59" s="477"/>
      <c r="AV59" s="166" t="s">
        <v>189</v>
      </c>
      <c r="AW59" s="167"/>
      <c r="AX59" s="168"/>
      <c r="AY59" s="169"/>
      <c r="AZ59" s="167"/>
      <c r="BA59" s="168"/>
      <c r="BB59" s="169"/>
      <c r="BC59" s="167"/>
      <c r="BD59" s="168"/>
      <c r="BE59" s="169"/>
      <c r="BF59" s="167"/>
      <c r="BG59" s="168"/>
    </row>
    <row r="60" spans="2:62" x14ac:dyDescent="0.2">
      <c r="B60" s="95" t="s">
        <v>5</v>
      </c>
      <c r="C60" s="43"/>
      <c r="D60" s="43"/>
      <c r="E60" s="43"/>
      <c r="F60" s="43"/>
      <c r="G60" s="43"/>
      <c r="H60" s="43"/>
      <c r="I60" s="43"/>
      <c r="J60" s="43"/>
      <c r="K60" s="43"/>
      <c r="L60" s="43"/>
      <c r="M60" s="43"/>
      <c r="N60" s="43"/>
      <c r="O60" s="43"/>
      <c r="P60" s="43"/>
      <c r="Q60" s="43"/>
      <c r="R60" s="43"/>
      <c r="T60" s="94" t="str">
        <f t="shared" si="0"/>
        <v>.</v>
      </c>
      <c r="U60" s="94">
        <f>combination!Z25</f>
        <v>0</v>
      </c>
      <c r="W60" s="94" t="str">
        <f t="shared" si="1"/>
        <v>.</v>
      </c>
      <c r="Z60" s="94" t="str">
        <f t="shared" si="2"/>
        <v>.</v>
      </c>
      <c r="AA60" s="94" t="str">
        <f t="shared" si="3"/>
        <v>.</v>
      </c>
      <c r="AB60" s="94" t="str">
        <f t="shared" si="4"/>
        <v>.</v>
      </c>
      <c r="AC60" s="94" t="str">
        <f t="shared" si="5"/>
        <v>.</v>
      </c>
      <c r="AD60" s="94" t="str">
        <f t="shared" si="6"/>
        <v>.</v>
      </c>
      <c r="AE60" s="94" t="str">
        <f t="shared" si="7"/>
        <v>.</v>
      </c>
      <c r="AF60" s="94" t="str">
        <f t="shared" si="8"/>
        <v>.</v>
      </c>
      <c r="AG60" s="94" t="str">
        <f t="shared" si="9"/>
        <v>.</v>
      </c>
      <c r="AL60" s="95"/>
      <c r="AU60" s="472" t="s">
        <v>54</v>
      </c>
      <c r="AV60" s="241" t="s">
        <v>185</v>
      </c>
      <c r="AW60" s="175">
        <v>1.62</v>
      </c>
      <c r="AX60" s="171">
        <v>0</v>
      </c>
      <c r="AY60" s="250"/>
      <c r="AZ60" s="98">
        <v>5</v>
      </c>
      <c r="BA60" s="12">
        <v>-0.6</v>
      </c>
      <c r="BB60" s="95"/>
      <c r="BC60" s="98">
        <v>6</v>
      </c>
      <c r="BD60" s="12">
        <v>1.53</v>
      </c>
      <c r="BE60" s="95"/>
      <c r="BF60" s="98">
        <v>6</v>
      </c>
      <c r="BG60" s="12">
        <v>0.2</v>
      </c>
    </row>
    <row r="61" spans="2:62" x14ac:dyDescent="0.2">
      <c r="B61" s="95" t="s">
        <v>4</v>
      </c>
      <c r="C61" s="95">
        <v>0.74</v>
      </c>
      <c r="D61" s="95">
        <v>30</v>
      </c>
      <c r="E61" s="95">
        <v>0.6</v>
      </c>
      <c r="F61" s="95">
        <v>29</v>
      </c>
      <c r="G61" s="43"/>
      <c r="H61" s="43"/>
      <c r="I61" s="43"/>
      <c r="J61" s="43"/>
      <c r="K61" s="43"/>
      <c r="L61" s="43"/>
      <c r="M61" s="43"/>
      <c r="N61" s="43"/>
      <c r="O61" s="43"/>
      <c r="P61" s="43"/>
      <c r="Q61" s="43"/>
      <c r="R61" s="43"/>
      <c r="T61" s="94">
        <f t="shared" si="0"/>
        <v>22.678160919540232</v>
      </c>
      <c r="U61" s="94">
        <f>combination!AA25</f>
        <v>1</v>
      </c>
      <c r="W61" s="94">
        <f t="shared" si="1"/>
        <v>22.678160919540232</v>
      </c>
      <c r="Z61" s="94">
        <f t="shared" si="2"/>
        <v>24.666666666666668</v>
      </c>
      <c r="AA61" s="94">
        <f t="shared" si="3"/>
        <v>20.689655172413794</v>
      </c>
      <c r="AB61" s="94" t="str">
        <f t="shared" si="4"/>
        <v>.</v>
      </c>
      <c r="AC61" s="94" t="str">
        <f t="shared" si="5"/>
        <v>.</v>
      </c>
      <c r="AD61" s="94" t="str">
        <f t="shared" si="6"/>
        <v>.</v>
      </c>
      <c r="AE61" s="94" t="str">
        <f t="shared" si="7"/>
        <v>.</v>
      </c>
      <c r="AF61" s="94" t="str">
        <f t="shared" si="8"/>
        <v>.</v>
      </c>
      <c r="AG61" s="94" t="str">
        <f t="shared" si="9"/>
        <v>.</v>
      </c>
      <c r="AL61" s="95"/>
      <c r="AU61" s="473"/>
      <c r="AV61" s="164" t="s">
        <v>186</v>
      </c>
      <c r="AW61" s="176">
        <v>1.3</v>
      </c>
      <c r="AX61" s="172">
        <v>0</v>
      </c>
      <c r="AY61" s="250"/>
      <c r="AZ61" s="176">
        <v>5</v>
      </c>
      <c r="BA61" s="172">
        <v>-0.43</v>
      </c>
      <c r="BB61" s="250"/>
      <c r="BC61" s="176">
        <v>6</v>
      </c>
      <c r="BD61" s="172">
        <v>1.37</v>
      </c>
      <c r="BE61" s="250"/>
      <c r="BF61" s="176">
        <v>6</v>
      </c>
      <c r="BG61" s="172">
        <v>0.2</v>
      </c>
    </row>
    <row r="62" spans="2:62" x14ac:dyDescent="0.2">
      <c r="B62" s="95" t="s">
        <v>9</v>
      </c>
      <c r="C62" s="95">
        <v>0.56000000000000005</v>
      </c>
      <c r="D62" s="95">
        <v>27</v>
      </c>
      <c r="E62" s="95">
        <v>0.84</v>
      </c>
      <c r="F62" s="95">
        <v>31</v>
      </c>
      <c r="G62" s="95">
        <v>0.82</v>
      </c>
      <c r="H62" s="95">
        <v>28</v>
      </c>
      <c r="I62" s="95">
        <v>0.74</v>
      </c>
      <c r="J62" s="95">
        <v>21</v>
      </c>
      <c r="K62" s="95">
        <v>1.01</v>
      </c>
      <c r="L62" s="95">
        <v>30</v>
      </c>
      <c r="M62" s="43"/>
      <c r="N62" s="43"/>
      <c r="O62" s="43"/>
      <c r="P62" s="43"/>
      <c r="Q62" s="43"/>
      <c r="R62" s="43"/>
      <c r="T62" s="94">
        <f t="shared" si="0"/>
        <v>29.205598224953064</v>
      </c>
      <c r="U62" s="94">
        <f>combination!AB25</f>
        <v>1</v>
      </c>
      <c r="W62" s="94">
        <f t="shared" si="1"/>
        <v>29.205598224953064</v>
      </c>
      <c r="Z62" s="94">
        <f t="shared" si="2"/>
        <v>20.74074074074074</v>
      </c>
      <c r="AA62" s="94">
        <f t="shared" si="3"/>
        <v>27.096774193548388</v>
      </c>
      <c r="AB62" s="94">
        <f t="shared" si="4"/>
        <v>29.285714285714285</v>
      </c>
      <c r="AC62" s="94">
        <f t="shared" si="5"/>
        <v>35.238095238095241</v>
      </c>
      <c r="AD62" s="94">
        <f t="shared" si="6"/>
        <v>33.666666666666664</v>
      </c>
      <c r="AE62" s="94" t="str">
        <f t="shared" si="7"/>
        <v>.</v>
      </c>
      <c r="AF62" s="94" t="str">
        <f t="shared" si="8"/>
        <v>.</v>
      </c>
      <c r="AG62" s="94" t="str">
        <f t="shared" si="9"/>
        <v>.</v>
      </c>
      <c r="AL62" s="95"/>
      <c r="AU62" s="473"/>
      <c r="AV62" s="164" t="s">
        <v>184</v>
      </c>
      <c r="AW62" s="176">
        <v>0.97</v>
      </c>
      <c r="AX62" s="172">
        <v>0</v>
      </c>
      <c r="AY62" s="250"/>
      <c r="AZ62" s="176">
        <v>5</v>
      </c>
      <c r="BA62" s="172">
        <v>-0.68</v>
      </c>
      <c r="BB62" s="250"/>
      <c r="BC62" s="176">
        <v>6</v>
      </c>
      <c r="BD62" s="172">
        <v>1.47</v>
      </c>
      <c r="BE62" s="250"/>
      <c r="BF62" s="176">
        <v>6</v>
      </c>
      <c r="BG62" s="172">
        <v>0.2</v>
      </c>
    </row>
    <row r="63" spans="2:62" ht="16" thickBot="1" x14ac:dyDescent="0.25">
      <c r="B63" s="95" t="s">
        <v>8</v>
      </c>
      <c r="C63" s="43"/>
      <c r="D63" s="43"/>
      <c r="E63" s="43"/>
      <c r="F63" s="43"/>
      <c r="G63" s="43"/>
      <c r="H63" s="43"/>
      <c r="I63" s="43"/>
      <c r="J63" s="43"/>
      <c r="K63" s="43"/>
      <c r="L63" s="43"/>
      <c r="M63" s="43"/>
      <c r="N63" s="43"/>
      <c r="O63" s="43"/>
      <c r="P63" s="43"/>
      <c r="Q63" s="43"/>
      <c r="R63" s="43"/>
      <c r="T63" s="94" t="str">
        <f>IF(Z63=".",".",AVERAGE(Z63:AV63))</f>
        <v>.</v>
      </c>
      <c r="U63" s="94">
        <f>combination!AC25</f>
        <v>0</v>
      </c>
      <c r="W63" s="94" t="str">
        <f t="shared" si="1"/>
        <v>.</v>
      </c>
      <c r="Z63" s="94" t="str">
        <f t="shared" si="2"/>
        <v>.</v>
      </c>
      <c r="AA63" s="94" t="str">
        <f t="shared" si="3"/>
        <v>.</v>
      </c>
      <c r="AB63" s="94" t="str">
        <f t="shared" si="4"/>
        <v>.</v>
      </c>
      <c r="AC63" s="94" t="str">
        <f t="shared" si="5"/>
        <v>.</v>
      </c>
      <c r="AD63" s="94" t="str">
        <f t="shared" si="6"/>
        <v>.</v>
      </c>
      <c r="AE63" s="94" t="str">
        <f t="shared" si="7"/>
        <v>.</v>
      </c>
      <c r="AF63" s="94" t="str">
        <f t="shared" si="8"/>
        <v>.</v>
      </c>
      <c r="AG63" s="94" t="str">
        <f t="shared" si="9"/>
        <v>.</v>
      </c>
      <c r="AL63" s="95"/>
      <c r="AU63" s="474"/>
      <c r="AV63" s="166" t="s">
        <v>189</v>
      </c>
      <c r="AW63" s="167">
        <v>1.01</v>
      </c>
      <c r="AX63" s="168">
        <v>0</v>
      </c>
      <c r="AY63" s="250"/>
      <c r="AZ63" s="167">
        <v>5</v>
      </c>
      <c r="BA63" s="168">
        <v>-0.56000000000000005</v>
      </c>
      <c r="BB63" s="250"/>
      <c r="BC63" s="167"/>
      <c r="BD63" s="168"/>
      <c r="BE63" s="250"/>
      <c r="BF63" s="167"/>
      <c r="BG63" s="168"/>
    </row>
    <row r="64" spans="2:62" ht="16" thickBot="1" x14ac:dyDescent="0.25">
      <c r="B64" s="95" t="s">
        <v>7</v>
      </c>
      <c r="C64" s="43"/>
      <c r="D64" s="43"/>
      <c r="E64" s="43"/>
      <c r="F64" s="43"/>
      <c r="G64" s="43"/>
      <c r="H64" s="43"/>
      <c r="I64" s="43"/>
      <c r="J64" s="43"/>
      <c r="K64" s="43"/>
      <c r="L64" s="43"/>
      <c r="M64" s="43"/>
      <c r="N64" s="43"/>
      <c r="O64" s="43"/>
      <c r="P64" s="43"/>
      <c r="Q64" s="43"/>
      <c r="R64" s="43"/>
      <c r="T64" s="94" t="str">
        <f>IF(Z64=".",".",AVERAGE(Z64:AV64))</f>
        <v>.</v>
      </c>
      <c r="U64" s="94">
        <f>combination!AE25</f>
        <v>0</v>
      </c>
      <c r="W64" s="94" t="str">
        <f t="shared" si="1"/>
        <v>.</v>
      </c>
      <c r="Z64" s="94" t="str">
        <f t="shared" si="2"/>
        <v>.</v>
      </c>
      <c r="AA64" s="94" t="str">
        <f t="shared" si="3"/>
        <v>.</v>
      </c>
      <c r="AB64" s="94" t="str">
        <f t="shared" si="4"/>
        <v>.</v>
      </c>
      <c r="AC64" s="94" t="str">
        <f t="shared" si="5"/>
        <v>.</v>
      </c>
      <c r="AD64" s="94" t="str">
        <f t="shared" si="6"/>
        <v>.</v>
      </c>
      <c r="AE64" s="94" t="str">
        <f t="shared" si="7"/>
        <v>.</v>
      </c>
      <c r="AF64" s="94" t="str">
        <f t="shared" si="8"/>
        <v>.</v>
      </c>
      <c r="AG64" s="94" t="str">
        <f t="shared" si="9"/>
        <v>.</v>
      </c>
      <c r="AL64" s="95"/>
      <c r="AU64" s="433"/>
      <c r="AV64" s="433"/>
      <c r="AW64" s="433"/>
      <c r="AX64" s="433"/>
      <c r="AY64" s="433"/>
      <c r="AZ64" s="433"/>
      <c r="BA64" s="433"/>
      <c r="BB64" s="433"/>
      <c r="BC64" s="433"/>
      <c r="BD64" s="433"/>
      <c r="BE64" s="433"/>
      <c r="BF64" s="433"/>
      <c r="BG64" s="433"/>
    </row>
    <row r="65" spans="2:60" ht="16" thickBot="1" x14ac:dyDescent="0.25">
      <c r="B65" s="95" t="s">
        <v>6</v>
      </c>
      <c r="C65" s="43"/>
      <c r="D65" s="43"/>
      <c r="E65" s="43"/>
      <c r="F65" s="43"/>
      <c r="G65" s="43"/>
      <c r="H65" s="43"/>
      <c r="I65" s="43"/>
      <c r="J65" s="43"/>
      <c r="K65" s="43"/>
      <c r="L65" s="43"/>
      <c r="M65" s="43"/>
      <c r="N65" s="43"/>
      <c r="O65" s="43"/>
      <c r="P65" s="43"/>
      <c r="Q65" s="43"/>
      <c r="R65" s="43"/>
      <c r="T65" s="94" t="str">
        <f>IF(Z65=".",".",AVERAGE(Z65:AV65))</f>
        <v>.</v>
      </c>
      <c r="U65" s="94">
        <f>combination!AG25</f>
        <v>0</v>
      </c>
      <c r="W65" s="94" t="str">
        <f t="shared" si="1"/>
        <v>.</v>
      </c>
      <c r="Z65" s="94" t="str">
        <f t="shared" si="2"/>
        <v>.</v>
      </c>
      <c r="AA65" s="94" t="str">
        <f t="shared" si="3"/>
        <v>.</v>
      </c>
      <c r="AB65" s="94" t="str">
        <f t="shared" si="4"/>
        <v>.</v>
      </c>
      <c r="AC65" s="94" t="str">
        <f t="shared" si="5"/>
        <v>.</v>
      </c>
      <c r="AD65" s="94" t="str">
        <f t="shared" si="6"/>
        <v>.</v>
      </c>
      <c r="AE65" s="94" t="str">
        <f t="shared" si="7"/>
        <v>.</v>
      </c>
      <c r="AF65" s="94" t="str">
        <f t="shared" si="8"/>
        <v>.</v>
      </c>
      <c r="AG65" s="94" t="str">
        <f t="shared" si="9"/>
        <v>.</v>
      </c>
      <c r="AL65" s="95"/>
      <c r="AU65" s="479" t="s">
        <v>5</v>
      </c>
      <c r="AV65" s="480"/>
      <c r="AW65" s="251"/>
      <c r="AX65" s="248"/>
      <c r="AY65" s="169"/>
      <c r="AZ65" s="251"/>
      <c r="BA65" s="248"/>
      <c r="BB65" s="169"/>
      <c r="BC65" s="251"/>
      <c r="BD65" s="248"/>
      <c r="BE65" s="169"/>
      <c r="BF65" s="251"/>
      <c r="BG65" s="248"/>
    </row>
    <row r="66" spans="2:60" ht="16" thickBot="1" x14ac:dyDescent="0.25">
      <c r="B66" s="95" t="s">
        <v>55</v>
      </c>
      <c r="C66" s="43"/>
      <c r="D66" s="43"/>
      <c r="E66" s="43"/>
      <c r="F66" s="43"/>
      <c r="G66" s="43"/>
      <c r="H66" s="43"/>
      <c r="I66" s="43"/>
      <c r="J66" s="43"/>
      <c r="K66" s="43"/>
      <c r="L66" s="43"/>
      <c r="M66" s="43"/>
      <c r="N66" s="43"/>
      <c r="O66" s="43"/>
      <c r="P66" s="43"/>
      <c r="Q66" s="43"/>
      <c r="R66" s="43"/>
      <c r="T66" s="94" t="str">
        <f>IF(Z66=".",".",AVERAGE(Z66:AV66))</f>
        <v>.</v>
      </c>
      <c r="U66" s="94">
        <f>combination!AK25</f>
        <v>0</v>
      </c>
      <c r="W66" s="94" t="str">
        <f t="shared" si="1"/>
        <v>.</v>
      </c>
      <c r="Z66" s="94" t="str">
        <f t="shared" si="2"/>
        <v>.</v>
      </c>
      <c r="AA66" s="94" t="str">
        <f t="shared" si="3"/>
        <v>.</v>
      </c>
      <c r="AB66" s="94" t="str">
        <f t="shared" si="4"/>
        <v>.</v>
      </c>
      <c r="AC66" s="94" t="str">
        <f t="shared" si="5"/>
        <v>.</v>
      </c>
      <c r="AD66" s="94" t="str">
        <f t="shared" si="6"/>
        <v>.</v>
      </c>
      <c r="AE66" s="94" t="str">
        <f t="shared" si="7"/>
        <v>.</v>
      </c>
      <c r="AF66" s="94" t="str">
        <f t="shared" si="8"/>
        <v>.</v>
      </c>
      <c r="AG66" s="94" t="str">
        <f t="shared" si="9"/>
        <v>.</v>
      </c>
      <c r="AL66" s="95"/>
      <c r="AU66" s="476" t="s">
        <v>4</v>
      </c>
      <c r="AV66" s="481"/>
      <c r="AW66" s="99">
        <v>3.98</v>
      </c>
      <c r="AX66" s="12">
        <v>0.27</v>
      </c>
      <c r="AZ66" s="98">
        <v>1</v>
      </c>
      <c r="BA66" s="12">
        <v>1.18</v>
      </c>
      <c r="BB66" s="95"/>
      <c r="BC66" s="98">
        <v>3</v>
      </c>
      <c r="BD66" s="12">
        <v>2.59</v>
      </c>
      <c r="BE66" s="95"/>
      <c r="BF66" s="98">
        <v>3</v>
      </c>
      <c r="BG66" s="12">
        <v>-1</v>
      </c>
    </row>
    <row r="67" spans="2:60" ht="16" thickBot="1" x14ac:dyDescent="0.25">
      <c r="B67" s="95" t="s">
        <v>56</v>
      </c>
      <c r="C67" s="95">
        <v>0.45</v>
      </c>
      <c r="D67" s="95">
        <v>24</v>
      </c>
      <c r="E67" s="43"/>
      <c r="F67" s="43"/>
      <c r="G67" s="43"/>
      <c r="H67" s="43"/>
      <c r="I67" s="43"/>
      <c r="J67" s="43"/>
      <c r="K67" s="43"/>
      <c r="L67" s="43"/>
      <c r="M67" s="43"/>
      <c r="N67" s="43"/>
      <c r="O67" s="43"/>
      <c r="P67" s="43"/>
      <c r="Q67" s="43"/>
      <c r="R67" s="43"/>
      <c r="T67" s="94">
        <f>IF(Z67=".",".",AVERAGE(Z67:AV67))</f>
        <v>18.75</v>
      </c>
      <c r="U67" s="94">
        <f>combination!AO25</f>
        <v>1</v>
      </c>
      <c r="W67" s="94">
        <f t="shared" si="1"/>
        <v>18.75</v>
      </c>
      <c r="Z67" s="94">
        <f t="shared" si="2"/>
        <v>18.75</v>
      </c>
      <c r="AA67" s="94" t="str">
        <f t="shared" si="3"/>
        <v>.</v>
      </c>
      <c r="AB67" s="94" t="str">
        <f t="shared" si="4"/>
        <v>.</v>
      </c>
      <c r="AC67" s="94" t="str">
        <f t="shared" si="5"/>
        <v>.</v>
      </c>
      <c r="AD67" s="94" t="str">
        <f t="shared" si="6"/>
        <v>.</v>
      </c>
      <c r="AE67" s="94" t="str">
        <f t="shared" si="7"/>
        <v>.</v>
      </c>
      <c r="AF67" s="94" t="str">
        <f t="shared" si="8"/>
        <v>.</v>
      </c>
      <c r="AG67" s="94" t="str">
        <f t="shared" si="9"/>
        <v>.</v>
      </c>
      <c r="AL67" s="95"/>
      <c r="AU67" s="479" t="s">
        <v>9</v>
      </c>
      <c r="AV67" s="480"/>
      <c r="AW67" s="114">
        <v>3.24</v>
      </c>
      <c r="AX67" s="110">
        <v>0.8</v>
      </c>
      <c r="AZ67" s="98">
        <v>2</v>
      </c>
      <c r="BA67" s="12">
        <v>0</v>
      </c>
      <c r="BB67" s="95"/>
      <c r="BC67" s="98">
        <v>6</v>
      </c>
      <c r="BD67" s="12">
        <v>0.91</v>
      </c>
      <c r="BE67" s="95"/>
      <c r="BF67" s="98">
        <v>5</v>
      </c>
      <c r="BG67" s="12">
        <v>-0.4</v>
      </c>
    </row>
    <row r="68" spans="2:60" x14ac:dyDescent="0.2">
      <c r="T68" s="20">
        <f>IF(SUM(T36:T67)&gt;0,AVERAGE(T36:T67),0)</f>
        <v>25.85467927041622</v>
      </c>
      <c r="U68" s="94"/>
      <c r="W68" s="15"/>
      <c r="Z68" s="15">
        <f>IF(SUM(W36:W67)&gt;0,AVERAGE(Z36:AV67),0)</f>
        <v>26.557627025028008</v>
      </c>
      <c r="AL68" s="95"/>
      <c r="AU68" s="482" t="s">
        <v>8</v>
      </c>
      <c r="AV68" s="241" t="s">
        <v>185</v>
      </c>
      <c r="AW68" s="175"/>
      <c r="AX68" s="171"/>
      <c r="AY68" s="169"/>
      <c r="AZ68" s="175"/>
      <c r="BA68" s="171"/>
      <c r="BB68" s="169"/>
      <c r="BC68" s="175"/>
      <c r="BD68" s="171"/>
      <c r="BE68" s="169"/>
      <c r="BF68" s="175"/>
      <c r="BG68" s="171"/>
    </row>
    <row r="69" spans="2:60" ht="16" thickBot="1" x14ac:dyDescent="0.25">
      <c r="AP69" s="16"/>
      <c r="AU69" s="483"/>
      <c r="AV69" s="166" t="s">
        <v>186</v>
      </c>
      <c r="AW69" s="167"/>
      <c r="AX69" s="168"/>
      <c r="AY69" s="169"/>
      <c r="AZ69" s="167"/>
      <c r="BA69" s="168"/>
      <c r="BB69" s="169"/>
      <c r="BC69" s="167"/>
      <c r="BD69" s="168"/>
      <c r="BE69" s="169"/>
      <c r="BF69" s="167"/>
      <c r="BG69" s="168"/>
    </row>
    <row r="70" spans="2:60" ht="19" x14ac:dyDescent="0.25">
      <c r="I70" s="17" t="s">
        <v>172</v>
      </c>
      <c r="L70" s="478">
        <f>IF(Z68&gt;0,Z68,".")</f>
        <v>26.557627025028008</v>
      </c>
      <c r="M70" s="478"/>
      <c r="O70" s="16" t="s">
        <v>85</v>
      </c>
      <c r="P70" s="94"/>
      <c r="W70" s="94"/>
      <c r="AU70" s="482" t="s">
        <v>7</v>
      </c>
      <c r="AV70" s="241" t="s">
        <v>185</v>
      </c>
      <c r="AW70" s="175"/>
      <c r="AX70" s="171"/>
      <c r="AY70" s="169"/>
      <c r="AZ70" s="175"/>
      <c r="BA70" s="171"/>
      <c r="BB70" s="169"/>
      <c r="BC70" s="175"/>
      <c r="BD70" s="171"/>
      <c r="BE70" s="169"/>
      <c r="BF70" s="175"/>
      <c r="BG70" s="171"/>
    </row>
    <row r="71" spans="2:60" ht="20" thickBot="1" x14ac:dyDescent="0.3">
      <c r="I71" s="17" t="s">
        <v>173</v>
      </c>
      <c r="M71" s="426" t="e">
        <f>IF(Z68&gt;0,L70/#REF!,".")</f>
        <v>#REF!</v>
      </c>
      <c r="O71" s="9" t="s">
        <v>12</v>
      </c>
      <c r="P71" s="94"/>
      <c r="W71" s="94"/>
      <c r="AU71" s="483"/>
      <c r="AV71" s="166" t="s">
        <v>186</v>
      </c>
      <c r="AW71" s="167"/>
      <c r="AX71" s="168"/>
      <c r="AY71" s="169"/>
      <c r="AZ71" s="167"/>
      <c r="BA71" s="168"/>
      <c r="BB71" s="169"/>
      <c r="BC71" s="167"/>
      <c r="BD71" s="168"/>
      <c r="BE71" s="169"/>
      <c r="BF71" s="167"/>
      <c r="BG71" s="168"/>
    </row>
    <row r="72" spans="2:60" x14ac:dyDescent="0.2">
      <c r="I72" s="94" t="s">
        <v>109</v>
      </c>
      <c r="M72" s="94">
        <f>COUNT(Z57:AV88)</f>
        <v>9</v>
      </c>
      <c r="P72" s="94"/>
      <c r="W72" s="94"/>
      <c r="AU72" s="472" t="s">
        <v>6</v>
      </c>
      <c r="AV72" s="241" t="s">
        <v>185</v>
      </c>
      <c r="AW72" s="175"/>
      <c r="AX72" s="171"/>
      <c r="AY72" s="250"/>
      <c r="AZ72" s="175"/>
      <c r="BA72" s="171"/>
      <c r="BB72" s="250"/>
      <c r="BC72" s="175"/>
      <c r="BD72" s="171"/>
      <c r="BE72" s="250"/>
      <c r="BF72" s="175"/>
      <c r="BG72" s="171"/>
    </row>
    <row r="73" spans="2:60" x14ac:dyDescent="0.2">
      <c r="E73" s="106" t="s">
        <v>175</v>
      </c>
      <c r="F73" s="106"/>
      <c r="G73" s="106"/>
      <c r="H73" s="106"/>
      <c r="I73" s="94" t="s">
        <v>110</v>
      </c>
      <c r="M73" s="51">
        <f>IF(M72&gt;0,STDEV(Z57:AV88),".")</f>
        <v>5.764380257388364</v>
      </c>
      <c r="AQ73" s="16"/>
      <c r="AU73" s="473"/>
      <c r="AV73" s="164" t="s">
        <v>186</v>
      </c>
      <c r="AW73" s="176"/>
      <c r="AX73" s="172"/>
      <c r="AY73" s="250"/>
      <c r="AZ73" s="176"/>
      <c r="BA73" s="172"/>
      <c r="BB73" s="250"/>
      <c r="BC73" s="176"/>
      <c r="BD73" s="172"/>
      <c r="BE73" s="250"/>
      <c r="BF73" s="176"/>
      <c r="BG73" s="172"/>
    </row>
    <row r="74" spans="2:60" x14ac:dyDescent="0.2">
      <c r="E74" s="17" t="s">
        <v>159</v>
      </c>
      <c r="F74" s="17"/>
      <c r="G74" s="17"/>
      <c r="H74" s="17"/>
      <c r="I74" s="94" t="s">
        <v>111</v>
      </c>
      <c r="M74" s="51">
        <f>IF(M72&gt;0,CONFIDENCE(0.05,M73,M72),".")</f>
        <v>3.7659925658916391</v>
      </c>
      <c r="AQ74" s="9"/>
      <c r="AU74" s="473"/>
      <c r="AV74" s="164" t="s">
        <v>184</v>
      </c>
      <c r="AW74" s="176"/>
      <c r="AX74" s="172"/>
      <c r="AY74" s="250"/>
      <c r="AZ74" s="176"/>
      <c r="BA74" s="172"/>
      <c r="BB74" s="250"/>
      <c r="BC74" s="176"/>
      <c r="BD74" s="172"/>
      <c r="BE74" s="250"/>
      <c r="BF74" s="176"/>
      <c r="BG74" s="172"/>
    </row>
    <row r="75" spans="2:60" ht="16" thickBot="1" x14ac:dyDescent="0.25">
      <c r="E75" s="17" t="s">
        <v>158</v>
      </c>
      <c r="F75" s="17"/>
      <c r="G75" s="17"/>
      <c r="H75" s="17"/>
      <c r="I75" s="94" t="s">
        <v>111</v>
      </c>
      <c r="M75" s="105">
        <f>IF(M72&gt;0,M74/combination!AT10,".")</f>
        <v>0.62766542764860656</v>
      </c>
      <c r="AU75" s="474"/>
      <c r="AV75" s="166" t="s">
        <v>189</v>
      </c>
      <c r="AW75" s="167"/>
      <c r="AX75" s="168"/>
      <c r="AY75" s="250"/>
      <c r="AZ75" s="167"/>
      <c r="BA75" s="168"/>
      <c r="BB75" s="250"/>
      <c r="BC75" s="167"/>
      <c r="BD75" s="168"/>
      <c r="BE75" s="250"/>
      <c r="BF75" s="167"/>
      <c r="BG75" s="168"/>
    </row>
    <row r="76" spans="2:60" x14ac:dyDescent="0.2">
      <c r="AU76" s="475" t="s">
        <v>55</v>
      </c>
      <c r="AV76" s="241" t="s">
        <v>185</v>
      </c>
      <c r="AW76" s="175"/>
      <c r="AX76" s="171"/>
      <c r="AY76" s="169"/>
      <c r="AZ76" s="175"/>
      <c r="BA76" s="171"/>
      <c r="BB76" s="169"/>
      <c r="BC76" s="175"/>
      <c r="BD76" s="171"/>
      <c r="BE76" s="169"/>
      <c r="BF76" s="175"/>
      <c r="BG76" s="171"/>
    </row>
    <row r="77" spans="2:60" x14ac:dyDescent="0.2">
      <c r="AU77" s="476"/>
      <c r="AV77" s="164" t="s">
        <v>186</v>
      </c>
      <c r="AW77" s="176"/>
      <c r="AX77" s="172"/>
      <c r="AY77" s="169"/>
      <c r="AZ77" s="176"/>
      <c r="BA77" s="172"/>
      <c r="BB77" s="169"/>
      <c r="BC77" s="176"/>
      <c r="BD77" s="172"/>
      <c r="BE77" s="169"/>
      <c r="BF77" s="176"/>
      <c r="BG77" s="172"/>
    </row>
    <row r="78" spans="2:60" x14ac:dyDescent="0.2">
      <c r="AU78" s="476"/>
      <c r="AV78" s="164" t="s">
        <v>184</v>
      </c>
      <c r="AW78" s="176"/>
      <c r="AX78" s="172"/>
      <c r="AY78" s="169"/>
      <c r="AZ78" s="176"/>
      <c r="BA78" s="172"/>
      <c r="BB78" s="169"/>
      <c r="BC78" s="176"/>
      <c r="BD78" s="172"/>
      <c r="BE78" s="169"/>
      <c r="BF78" s="176"/>
      <c r="BG78" s="172"/>
    </row>
    <row r="79" spans="2:60" ht="16" thickBot="1" x14ac:dyDescent="0.25">
      <c r="C79" s="95" t="s">
        <v>190</v>
      </c>
      <c r="D79" s="95" t="s">
        <v>171</v>
      </c>
      <c r="E79" s="95" t="s">
        <v>107</v>
      </c>
      <c r="F79" s="95" t="s">
        <v>107</v>
      </c>
      <c r="AU79" s="477"/>
      <c r="AV79" s="166" t="s">
        <v>189</v>
      </c>
      <c r="AW79" s="167"/>
      <c r="AX79" s="168"/>
      <c r="AY79" s="169"/>
      <c r="AZ79" s="295"/>
      <c r="BA79" s="296"/>
      <c r="BB79" s="169"/>
      <c r="BC79" s="295"/>
      <c r="BD79" s="296"/>
      <c r="BE79" s="169"/>
      <c r="BF79" s="295"/>
      <c r="BG79" s="296"/>
    </row>
    <row r="80" spans="2:60" x14ac:dyDescent="0.2">
      <c r="B80" s="95" t="s">
        <v>33</v>
      </c>
      <c r="C80" s="95" t="b">
        <f t="shared" ref="C80:C111" si="10">IF(C36&gt;0,C36)</f>
        <v>0</v>
      </c>
      <c r="D80" s="95">
        <f t="shared" ref="D80:D143" si="11">IF(C80&lt;&gt;FALSE,C80*1000,0)</f>
        <v>0</v>
      </c>
      <c r="E80" s="95" t="b">
        <f t="shared" ref="E80:E111" si="12">IF(D36&gt;0,D36)</f>
        <v>0</v>
      </c>
      <c r="F80" s="95">
        <f t="shared" ref="F80:F143" si="13">IF(E80&lt;&gt;FALSE,E80,0)</f>
        <v>0</v>
      </c>
      <c r="AU80" s="472" t="s">
        <v>56</v>
      </c>
      <c r="AV80" s="241" t="s">
        <v>185</v>
      </c>
      <c r="AW80" s="175">
        <v>2.2200000000000002</v>
      </c>
      <c r="AX80" s="171">
        <v>0</v>
      </c>
      <c r="AY80" s="250"/>
      <c r="AZ80" s="96">
        <v>4</v>
      </c>
      <c r="BA80" s="97">
        <v>0.14000000000000001</v>
      </c>
      <c r="BB80" s="95"/>
      <c r="BC80" s="96">
        <v>6</v>
      </c>
      <c r="BD80" s="97">
        <v>1.51</v>
      </c>
      <c r="BE80" s="95"/>
      <c r="BF80" s="96">
        <v>6</v>
      </c>
      <c r="BG80" s="97">
        <v>-0.6</v>
      </c>
      <c r="BH80" s="95"/>
    </row>
    <row r="81" spans="2:59" x14ac:dyDescent="0.2">
      <c r="B81" s="95" t="s">
        <v>34</v>
      </c>
      <c r="C81" s="95">
        <f t="shared" si="10"/>
        <v>0.98</v>
      </c>
      <c r="D81" s="95">
        <f t="shared" si="11"/>
        <v>980</v>
      </c>
      <c r="E81" s="95">
        <f t="shared" si="12"/>
        <v>24</v>
      </c>
      <c r="F81" s="95">
        <f t="shared" si="13"/>
        <v>24</v>
      </c>
      <c r="AU81" s="473"/>
      <c r="AV81" s="164" t="s">
        <v>186</v>
      </c>
      <c r="AW81" s="176">
        <v>2.2200000000000002</v>
      </c>
      <c r="AX81" s="172">
        <v>0</v>
      </c>
      <c r="AY81" s="250"/>
      <c r="AZ81" s="176">
        <v>4</v>
      </c>
      <c r="BA81" s="172">
        <v>-0.16</v>
      </c>
      <c r="BB81" s="250"/>
      <c r="BC81" s="176">
        <v>6</v>
      </c>
      <c r="BD81" s="172">
        <v>1.5</v>
      </c>
      <c r="BE81" s="250"/>
      <c r="BF81" s="176">
        <v>6</v>
      </c>
      <c r="BG81" s="172">
        <v>-0.4</v>
      </c>
    </row>
    <row r="82" spans="2:59" x14ac:dyDescent="0.2">
      <c r="B82" s="95" t="s">
        <v>35</v>
      </c>
      <c r="C82" s="95" t="b">
        <f t="shared" si="10"/>
        <v>0</v>
      </c>
      <c r="D82" s="95">
        <f t="shared" si="11"/>
        <v>0</v>
      </c>
      <c r="E82" s="95" t="b">
        <f t="shared" si="12"/>
        <v>0</v>
      </c>
      <c r="F82" s="95">
        <f t="shared" si="13"/>
        <v>0</v>
      </c>
      <c r="AU82" s="473"/>
      <c r="AV82" s="164" t="s">
        <v>184</v>
      </c>
      <c r="AW82" s="176">
        <v>2.13</v>
      </c>
      <c r="AX82" s="172">
        <v>0</v>
      </c>
      <c r="AY82" s="250"/>
      <c r="AZ82" s="176">
        <v>4</v>
      </c>
      <c r="BA82" s="172">
        <v>0.12</v>
      </c>
      <c r="BB82" s="250"/>
      <c r="BC82" s="176">
        <v>6</v>
      </c>
      <c r="BD82" s="172">
        <v>1.36</v>
      </c>
      <c r="BE82" s="250"/>
      <c r="BF82" s="176">
        <v>6</v>
      </c>
      <c r="BG82" s="172">
        <v>-0.6</v>
      </c>
    </row>
    <row r="83" spans="2:59" ht="16" thickBot="1" x14ac:dyDescent="0.25">
      <c r="B83" s="95" t="s">
        <v>36</v>
      </c>
      <c r="C83" s="95" t="b">
        <f t="shared" si="10"/>
        <v>0</v>
      </c>
      <c r="D83" s="95">
        <f t="shared" si="11"/>
        <v>0</v>
      </c>
      <c r="E83" s="95" t="b">
        <f t="shared" si="12"/>
        <v>0</v>
      </c>
      <c r="F83" s="95">
        <f t="shared" si="13"/>
        <v>0</v>
      </c>
      <c r="AU83" s="474"/>
      <c r="AV83" s="166" t="s">
        <v>189</v>
      </c>
      <c r="AW83" s="167">
        <v>1.53</v>
      </c>
      <c r="AX83" s="168">
        <v>0</v>
      </c>
      <c r="AY83" s="250"/>
      <c r="AZ83" s="167">
        <v>4</v>
      </c>
      <c r="BA83" s="168">
        <v>-7.0000000000000007E-2</v>
      </c>
      <c r="BB83" s="250"/>
      <c r="BC83" s="167"/>
      <c r="BD83" s="168"/>
      <c r="BE83" s="250"/>
      <c r="BF83" s="167"/>
      <c r="BG83" s="168"/>
    </row>
    <row r="84" spans="2:59" x14ac:dyDescent="0.2">
      <c r="B84" s="95" t="s">
        <v>37</v>
      </c>
      <c r="C84" s="95" t="b">
        <f t="shared" si="10"/>
        <v>0</v>
      </c>
      <c r="D84" s="95">
        <f t="shared" si="11"/>
        <v>0</v>
      </c>
      <c r="E84" s="95" t="b">
        <f t="shared" si="12"/>
        <v>0</v>
      </c>
      <c r="F84" s="95">
        <f t="shared" si="13"/>
        <v>0</v>
      </c>
    </row>
    <row r="85" spans="2:59" x14ac:dyDescent="0.2">
      <c r="B85" s="95" t="s">
        <v>38</v>
      </c>
      <c r="C85" s="95">
        <f t="shared" si="10"/>
        <v>0.62</v>
      </c>
      <c r="D85" s="95">
        <f t="shared" si="11"/>
        <v>620</v>
      </c>
      <c r="E85" s="95">
        <f t="shared" si="12"/>
        <v>22</v>
      </c>
      <c r="F85" s="95">
        <f t="shared" si="13"/>
        <v>22</v>
      </c>
    </row>
    <row r="86" spans="2:59" x14ac:dyDescent="0.2">
      <c r="B86" s="95" t="s">
        <v>39</v>
      </c>
      <c r="C86" s="95">
        <f t="shared" si="10"/>
        <v>0.54</v>
      </c>
      <c r="D86" s="95">
        <f t="shared" si="11"/>
        <v>540</v>
      </c>
      <c r="E86" s="95">
        <f t="shared" si="12"/>
        <v>29</v>
      </c>
      <c r="F86" s="95">
        <f t="shared" si="13"/>
        <v>29</v>
      </c>
    </row>
    <row r="87" spans="2:59" x14ac:dyDescent="0.2">
      <c r="B87" s="95" t="s">
        <v>52</v>
      </c>
      <c r="C87" s="95">
        <f t="shared" si="10"/>
        <v>0.56000000000000005</v>
      </c>
      <c r="D87" s="95">
        <f t="shared" si="11"/>
        <v>560</v>
      </c>
      <c r="E87" s="95">
        <f t="shared" si="12"/>
        <v>24</v>
      </c>
      <c r="F87" s="95">
        <f t="shared" si="13"/>
        <v>24</v>
      </c>
    </row>
    <row r="88" spans="2:59" x14ac:dyDescent="0.2">
      <c r="B88" s="95" t="s">
        <v>25</v>
      </c>
      <c r="C88" s="95">
        <f t="shared" si="10"/>
        <v>0.89</v>
      </c>
      <c r="D88" s="95">
        <f t="shared" si="11"/>
        <v>890</v>
      </c>
      <c r="E88" s="95">
        <f t="shared" si="12"/>
        <v>30</v>
      </c>
      <c r="F88" s="95">
        <f t="shared" si="13"/>
        <v>30</v>
      </c>
    </row>
    <row r="89" spans="2:59" x14ac:dyDescent="0.2">
      <c r="B89" s="95" t="s">
        <v>3</v>
      </c>
      <c r="C89" s="95" t="b">
        <f t="shared" si="10"/>
        <v>0</v>
      </c>
      <c r="D89" s="95">
        <f t="shared" si="11"/>
        <v>0</v>
      </c>
      <c r="E89" s="95" t="b">
        <f t="shared" si="12"/>
        <v>0</v>
      </c>
      <c r="F89" s="95">
        <f t="shared" si="13"/>
        <v>0</v>
      </c>
      <c r="AV89" s="15"/>
    </row>
    <row r="90" spans="2:59" x14ac:dyDescent="0.2">
      <c r="B90" s="95" t="s">
        <v>26</v>
      </c>
      <c r="C90" s="95">
        <f t="shared" si="10"/>
        <v>1.56</v>
      </c>
      <c r="D90" s="95">
        <f t="shared" si="11"/>
        <v>1560</v>
      </c>
      <c r="E90" s="95">
        <f t="shared" si="12"/>
        <v>63</v>
      </c>
      <c r="F90" s="95">
        <f t="shared" si="13"/>
        <v>63</v>
      </c>
    </row>
    <row r="91" spans="2:59" ht="14.5" customHeight="1" x14ac:dyDescent="0.2">
      <c r="B91" s="95" t="s">
        <v>2</v>
      </c>
      <c r="C91" s="95">
        <f t="shared" si="10"/>
        <v>0.85</v>
      </c>
      <c r="D91" s="95">
        <f t="shared" si="11"/>
        <v>850</v>
      </c>
      <c r="E91" s="95">
        <f t="shared" si="12"/>
        <v>32</v>
      </c>
      <c r="F91" s="95">
        <f t="shared" si="13"/>
        <v>32</v>
      </c>
    </row>
    <row r="92" spans="2:59" x14ac:dyDescent="0.2">
      <c r="B92" s="95" t="s">
        <v>1</v>
      </c>
      <c r="C92" s="95">
        <f t="shared" si="10"/>
        <v>0.5</v>
      </c>
      <c r="D92" s="95">
        <f t="shared" si="11"/>
        <v>500</v>
      </c>
      <c r="E92" s="95">
        <f t="shared" si="12"/>
        <v>21</v>
      </c>
      <c r="F92" s="95">
        <f t="shared" si="13"/>
        <v>21</v>
      </c>
    </row>
    <row r="93" spans="2:59" x14ac:dyDescent="0.2">
      <c r="B93" s="95" t="s">
        <v>0</v>
      </c>
      <c r="C93" s="95" t="b">
        <f t="shared" si="10"/>
        <v>0</v>
      </c>
      <c r="D93" s="95">
        <f t="shared" si="11"/>
        <v>0</v>
      </c>
      <c r="E93" s="95" t="b">
        <f t="shared" si="12"/>
        <v>0</v>
      </c>
      <c r="F93" s="95">
        <f t="shared" si="13"/>
        <v>0</v>
      </c>
      <c r="BB93" s="9"/>
    </row>
    <row r="94" spans="2:59" x14ac:dyDescent="0.2">
      <c r="B94" s="95" t="s">
        <v>24</v>
      </c>
      <c r="C94" s="95" t="b">
        <f t="shared" si="10"/>
        <v>0</v>
      </c>
      <c r="D94" s="95">
        <f t="shared" si="11"/>
        <v>0</v>
      </c>
      <c r="E94" s="95" t="b">
        <f t="shared" si="12"/>
        <v>0</v>
      </c>
      <c r="F94" s="95">
        <f t="shared" si="13"/>
        <v>0</v>
      </c>
      <c r="BB94" s="9"/>
    </row>
    <row r="95" spans="2:59" x14ac:dyDescent="0.2">
      <c r="B95" s="95" t="s">
        <v>54</v>
      </c>
      <c r="C95" s="95">
        <f t="shared" si="10"/>
        <v>0.64</v>
      </c>
      <c r="D95" s="95">
        <f t="shared" si="11"/>
        <v>640</v>
      </c>
      <c r="E95" s="95">
        <f t="shared" si="12"/>
        <v>26</v>
      </c>
      <c r="F95" s="95">
        <f t="shared" si="13"/>
        <v>26</v>
      </c>
    </row>
    <row r="96" spans="2:59" x14ac:dyDescent="0.2">
      <c r="B96" s="95" t="s">
        <v>45</v>
      </c>
      <c r="C96" s="95" t="b">
        <f t="shared" si="10"/>
        <v>0</v>
      </c>
      <c r="D96" s="95">
        <f t="shared" si="11"/>
        <v>0</v>
      </c>
      <c r="E96" s="95" t="b">
        <f t="shared" si="12"/>
        <v>0</v>
      </c>
      <c r="F96" s="95">
        <f t="shared" si="13"/>
        <v>0</v>
      </c>
    </row>
    <row r="97" spans="2:6" x14ac:dyDescent="0.2">
      <c r="B97" s="95" t="s">
        <v>46</v>
      </c>
      <c r="C97" s="95" t="b">
        <f t="shared" si="10"/>
        <v>0</v>
      </c>
      <c r="D97" s="95">
        <f t="shared" si="11"/>
        <v>0</v>
      </c>
      <c r="E97" s="95" t="b">
        <f t="shared" si="12"/>
        <v>0</v>
      </c>
      <c r="F97" s="95">
        <f t="shared" si="13"/>
        <v>0</v>
      </c>
    </row>
    <row r="98" spans="2:6" x14ac:dyDescent="0.2">
      <c r="B98" s="95" t="s">
        <v>47</v>
      </c>
      <c r="C98" s="95">
        <f t="shared" si="10"/>
        <v>0.57999999999999996</v>
      </c>
      <c r="D98" s="95">
        <f t="shared" si="11"/>
        <v>580</v>
      </c>
      <c r="E98" s="95">
        <f t="shared" si="12"/>
        <v>22</v>
      </c>
      <c r="F98" s="95">
        <f t="shared" si="13"/>
        <v>22</v>
      </c>
    </row>
    <row r="99" spans="2:6" x14ac:dyDescent="0.2">
      <c r="B99" s="95" t="s">
        <v>48</v>
      </c>
      <c r="C99" s="95" t="b">
        <f t="shared" si="10"/>
        <v>0</v>
      </c>
      <c r="D99" s="95">
        <f t="shared" si="11"/>
        <v>0</v>
      </c>
      <c r="E99" s="95" t="b">
        <f t="shared" si="12"/>
        <v>0</v>
      </c>
      <c r="F99" s="95">
        <f t="shared" si="13"/>
        <v>0</v>
      </c>
    </row>
    <row r="100" spans="2:6" x14ac:dyDescent="0.2">
      <c r="B100" s="95" t="s">
        <v>49</v>
      </c>
      <c r="C100" s="95" t="b">
        <f t="shared" si="10"/>
        <v>0</v>
      </c>
      <c r="D100" s="95">
        <f t="shared" si="11"/>
        <v>0</v>
      </c>
      <c r="E100" s="95" t="b">
        <f t="shared" si="12"/>
        <v>0</v>
      </c>
      <c r="F100" s="95">
        <f t="shared" si="13"/>
        <v>0</v>
      </c>
    </row>
    <row r="101" spans="2:6" x14ac:dyDescent="0.2">
      <c r="B101" s="95" t="s">
        <v>50</v>
      </c>
      <c r="C101" s="95" t="b">
        <f t="shared" si="10"/>
        <v>0</v>
      </c>
      <c r="D101" s="95">
        <f t="shared" si="11"/>
        <v>0</v>
      </c>
      <c r="E101" s="95" t="b">
        <f t="shared" si="12"/>
        <v>0</v>
      </c>
      <c r="F101" s="95">
        <f t="shared" si="13"/>
        <v>0</v>
      </c>
    </row>
    <row r="102" spans="2:6" x14ac:dyDescent="0.2">
      <c r="B102" s="95" t="s">
        <v>51</v>
      </c>
      <c r="C102" s="95" t="b">
        <f t="shared" si="10"/>
        <v>0</v>
      </c>
      <c r="D102" s="95">
        <f t="shared" si="11"/>
        <v>0</v>
      </c>
      <c r="E102" s="95" t="b">
        <f t="shared" si="12"/>
        <v>0</v>
      </c>
      <c r="F102" s="95">
        <f t="shared" si="13"/>
        <v>0</v>
      </c>
    </row>
    <row r="103" spans="2:6" x14ac:dyDescent="0.2">
      <c r="B103" s="95" t="s">
        <v>53</v>
      </c>
      <c r="C103" s="95" t="b">
        <f t="shared" si="10"/>
        <v>0</v>
      </c>
      <c r="D103" s="95">
        <f t="shared" si="11"/>
        <v>0</v>
      </c>
      <c r="E103" s="95" t="b">
        <f t="shared" si="12"/>
        <v>0</v>
      </c>
      <c r="F103" s="95">
        <f t="shared" si="13"/>
        <v>0</v>
      </c>
    </row>
    <row r="104" spans="2:6" x14ac:dyDescent="0.2">
      <c r="B104" s="95" t="s">
        <v>5</v>
      </c>
      <c r="C104" s="95" t="b">
        <f t="shared" si="10"/>
        <v>0</v>
      </c>
      <c r="D104" s="95">
        <f t="shared" si="11"/>
        <v>0</v>
      </c>
      <c r="E104" s="95" t="b">
        <f t="shared" si="12"/>
        <v>0</v>
      </c>
      <c r="F104" s="95">
        <f t="shared" si="13"/>
        <v>0</v>
      </c>
    </row>
    <row r="105" spans="2:6" x14ac:dyDescent="0.2">
      <c r="B105" s="95" t="s">
        <v>4</v>
      </c>
      <c r="C105" s="95">
        <f t="shared" si="10"/>
        <v>0.74</v>
      </c>
      <c r="D105" s="95">
        <f t="shared" si="11"/>
        <v>740</v>
      </c>
      <c r="E105" s="95">
        <f t="shared" si="12"/>
        <v>30</v>
      </c>
      <c r="F105" s="95">
        <f t="shared" si="13"/>
        <v>30</v>
      </c>
    </row>
    <row r="106" spans="2:6" x14ac:dyDescent="0.2">
      <c r="B106" s="95" t="s">
        <v>9</v>
      </c>
      <c r="C106" s="95">
        <f t="shared" si="10"/>
        <v>0.56000000000000005</v>
      </c>
      <c r="D106" s="95">
        <f t="shared" si="11"/>
        <v>560</v>
      </c>
      <c r="E106" s="95">
        <f t="shared" si="12"/>
        <v>27</v>
      </c>
      <c r="F106" s="95">
        <f t="shared" si="13"/>
        <v>27</v>
      </c>
    </row>
    <row r="107" spans="2:6" x14ac:dyDescent="0.2">
      <c r="B107" s="95" t="s">
        <v>8</v>
      </c>
      <c r="C107" s="95" t="b">
        <f t="shared" si="10"/>
        <v>0</v>
      </c>
      <c r="D107" s="95">
        <f t="shared" si="11"/>
        <v>0</v>
      </c>
      <c r="E107" s="95" t="b">
        <f t="shared" si="12"/>
        <v>0</v>
      </c>
      <c r="F107" s="95">
        <f t="shared" si="13"/>
        <v>0</v>
      </c>
    </row>
    <row r="108" spans="2:6" x14ac:dyDescent="0.2">
      <c r="B108" s="95" t="s">
        <v>7</v>
      </c>
      <c r="C108" s="95" t="b">
        <f t="shared" si="10"/>
        <v>0</v>
      </c>
      <c r="D108" s="95">
        <f t="shared" si="11"/>
        <v>0</v>
      </c>
      <c r="E108" s="95" t="b">
        <f t="shared" si="12"/>
        <v>0</v>
      </c>
      <c r="F108" s="95">
        <f t="shared" si="13"/>
        <v>0</v>
      </c>
    </row>
    <row r="109" spans="2:6" x14ac:dyDescent="0.2">
      <c r="B109" s="95" t="s">
        <v>6</v>
      </c>
      <c r="C109" s="95" t="b">
        <f t="shared" si="10"/>
        <v>0</v>
      </c>
      <c r="D109" s="95">
        <f t="shared" si="11"/>
        <v>0</v>
      </c>
      <c r="E109" s="95" t="b">
        <f t="shared" si="12"/>
        <v>0</v>
      </c>
      <c r="F109" s="95">
        <f t="shared" si="13"/>
        <v>0</v>
      </c>
    </row>
    <row r="110" spans="2:6" x14ac:dyDescent="0.2">
      <c r="B110" s="95" t="s">
        <v>55</v>
      </c>
      <c r="C110" s="95" t="b">
        <f t="shared" si="10"/>
        <v>0</v>
      </c>
      <c r="D110" s="95">
        <f t="shared" si="11"/>
        <v>0</v>
      </c>
      <c r="E110" s="95" t="b">
        <f t="shared" si="12"/>
        <v>0</v>
      </c>
      <c r="F110" s="95">
        <f t="shared" si="13"/>
        <v>0</v>
      </c>
    </row>
    <row r="111" spans="2:6" x14ac:dyDescent="0.2">
      <c r="B111" s="95" t="s">
        <v>56</v>
      </c>
      <c r="C111" s="95">
        <f t="shared" si="10"/>
        <v>0.45</v>
      </c>
      <c r="D111" s="95">
        <f t="shared" si="11"/>
        <v>450</v>
      </c>
      <c r="E111" s="95">
        <f t="shared" si="12"/>
        <v>24</v>
      </c>
      <c r="F111" s="95">
        <f t="shared" si="13"/>
        <v>24</v>
      </c>
    </row>
    <row r="112" spans="2:6" x14ac:dyDescent="0.2">
      <c r="B112" s="95" t="s">
        <v>33</v>
      </c>
      <c r="C112" s="95" t="b">
        <f t="shared" ref="C112:C143" si="14">IF(E36&gt;0,E36)</f>
        <v>0</v>
      </c>
      <c r="D112" s="95">
        <f t="shared" si="11"/>
        <v>0</v>
      </c>
      <c r="E112" s="95" t="b">
        <f t="shared" ref="E112:E143" si="15">IF(F36&gt;0,F36)</f>
        <v>0</v>
      </c>
      <c r="F112" s="95">
        <f t="shared" si="13"/>
        <v>0</v>
      </c>
    </row>
    <row r="113" spans="2:6" x14ac:dyDescent="0.2">
      <c r="B113" s="95" t="s">
        <v>34</v>
      </c>
      <c r="C113" s="95">
        <f t="shared" si="14"/>
        <v>0.62</v>
      </c>
      <c r="D113" s="95">
        <f t="shared" si="11"/>
        <v>620</v>
      </c>
      <c r="E113" s="95">
        <f t="shared" si="15"/>
        <v>21</v>
      </c>
      <c r="F113" s="95">
        <f t="shared" si="13"/>
        <v>21</v>
      </c>
    </row>
    <row r="114" spans="2:6" x14ac:dyDescent="0.2">
      <c r="B114" s="95" t="s">
        <v>35</v>
      </c>
      <c r="C114" s="95" t="b">
        <f t="shared" si="14"/>
        <v>0</v>
      </c>
      <c r="D114" s="95">
        <f t="shared" si="11"/>
        <v>0</v>
      </c>
      <c r="E114" s="95" t="b">
        <f t="shared" si="15"/>
        <v>0</v>
      </c>
      <c r="F114" s="95">
        <f t="shared" si="13"/>
        <v>0</v>
      </c>
    </row>
    <row r="115" spans="2:6" x14ac:dyDescent="0.2">
      <c r="B115" s="95" t="s">
        <v>36</v>
      </c>
      <c r="C115" s="95" t="b">
        <f t="shared" si="14"/>
        <v>0</v>
      </c>
      <c r="D115" s="95">
        <f t="shared" si="11"/>
        <v>0</v>
      </c>
      <c r="E115" s="95" t="b">
        <f t="shared" si="15"/>
        <v>0</v>
      </c>
      <c r="F115" s="95">
        <f t="shared" si="13"/>
        <v>0</v>
      </c>
    </row>
    <row r="116" spans="2:6" x14ac:dyDescent="0.2">
      <c r="B116" s="95" t="s">
        <v>37</v>
      </c>
      <c r="C116" s="95" t="b">
        <f t="shared" si="14"/>
        <v>0</v>
      </c>
      <c r="D116" s="95">
        <f t="shared" si="11"/>
        <v>0</v>
      </c>
      <c r="E116" s="95" t="b">
        <f t="shared" si="15"/>
        <v>0</v>
      </c>
      <c r="F116" s="95">
        <f t="shared" si="13"/>
        <v>0</v>
      </c>
    </row>
    <row r="117" spans="2:6" x14ac:dyDescent="0.2">
      <c r="B117" s="95" t="s">
        <v>38</v>
      </c>
      <c r="C117" s="95">
        <f t="shared" si="14"/>
        <v>0.88</v>
      </c>
      <c r="D117" s="95">
        <f t="shared" si="11"/>
        <v>880</v>
      </c>
      <c r="E117" s="95">
        <f t="shared" si="15"/>
        <v>30</v>
      </c>
      <c r="F117" s="95">
        <f t="shared" si="13"/>
        <v>30</v>
      </c>
    </row>
    <row r="118" spans="2:6" x14ac:dyDescent="0.2">
      <c r="B118" s="95" t="s">
        <v>39</v>
      </c>
      <c r="C118" s="95">
        <f t="shared" si="14"/>
        <v>0.6</v>
      </c>
      <c r="D118" s="95">
        <f t="shared" si="11"/>
        <v>600</v>
      </c>
      <c r="E118" s="95">
        <f t="shared" si="15"/>
        <v>28</v>
      </c>
      <c r="F118" s="95">
        <f t="shared" si="13"/>
        <v>28</v>
      </c>
    </row>
    <row r="119" spans="2:6" x14ac:dyDescent="0.2">
      <c r="B119" s="95" t="s">
        <v>52</v>
      </c>
      <c r="C119" s="95">
        <f t="shared" si="14"/>
        <v>0.31</v>
      </c>
      <c r="D119" s="95">
        <f t="shared" si="11"/>
        <v>310</v>
      </c>
      <c r="E119" s="95">
        <f t="shared" si="15"/>
        <v>14</v>
      </c>
      <c r="F119" s="95">
        <f t="shared" si="13"/>
        <v>14</v>
      </c>
    </row>
    <row r="120" spans="2:6" x14ac:dyDescent="0.2">
      <c r="B120" s="95" t="s">
        <v>25</v>
      </c>
      <c r="C120" s="95">
        <f t="shared" si="14"/>
        <v>0.62</v>
      </c>
      <c r="D120" s="95">
        <f t="shared" si="11"/>
        <v>620</v>
      </c>
      <c r="E120" s="95">
        <f t="shared" si="15"/>
        <v>28</v>
      </c>
      <c r="F120" s="95">
        <f t="shared" si="13"/>
        <v>28</v>
      </c>
    </row>
    <row r="121" spans="2:6" x14ac:dyDescent="0.2">
      <c r="B121" s="95" t="s">
        <v>3</v>
      </c>
      <c r="C121" s="95" t="b">
        <f t="shared" si="14"/>
        <v>0</v>
      </c>
      <c r="D121" s="95">
        <f t="shared" si="11"/>
        <v>0</v>
      </c>
      <c r="E121" s="95" t="b">
        <f t="shared" si="15"/>
        <v>0</v>
      </c>
      <c r="F121" s="95">
        <f t="shared" si="13"/>
        <v>0</v>
      </c>
    </row>
    <row r="122" spans="2:6" x14ac:dyDescent="0.2">
      <c r="B122" s="95" t="s">
        <v>26</v>
      </c>
      <c r="C122" s="95">
        <f t="shared" si="14"/>
        <v>0.69</v>
      </c>
      <c r="D122" s="95">
        <f t="shared" si="11"/>
        <v>690</v>
      </c>
      <c r="E122" s="95">
        <f t="shared" si="15"/>
        <v>25</v>
      </c>
      <c r="F122" s="95">
        <f t="shared" si="13"/>
        <v>25</v>
      </c>
    </row>
    <row r="123" spans="2:6" x14ac:dyDescent="0.2">
      <c r="B123" s="95" t="s">
        <v>2</v>
      </c>
      <c r="C123" s="95">
        <f t="shared" si="14"/>
        <v>0.72</v>
      </c>
      <c r="D123" s="95">
        <f t="shared" si="11"/>
        <v>720</v>
      </c>
      <c r="E123" s="95">
        <f t="shared" si="15"/>
        <v>19</v>
      </c>
      <c r="F123" s="95">
        <f t="shared" si="13"/>
        <v>19</v>
      </c>
    </row>
    <row r="124" spans="2:6" x14ac:dyDescent="0.2">
      <c r="B124" s="95" t="s">
        <v>1</v>
      </c>
      <c r="C124" s="95">
        <f t="shared" si="14"/>
        <v>0.71</v>
      </c>
      <c r="D124" s="95">
        <f t="shared" si="11"/>
        <v>710</v>
      </c>
      <c r="E124" s="95">
        <f t="shared" si="15"/>
        <v>26</v>
      </c>
      <c r="F124" s="95">
        <f t="shared" si="13"/>
        <v>26</v>
      </c>
    </row>
    <row r="125" spans="2:6" x14ac:dyDescent="0.2">
      <c r="B125" s="95" t="s">
        <v>0</v>
      </c>
      <c r="C125" s="95" t="b">
        <f t="shared" si="14"/>
        <v>0</v>
      </c>
      <c r="D125" s="95">
        <f t="shared" si="11"/>
        <v>0</v>
      </c>
      <c r="E125" s="95" t="b">
        <f t="shared" si="15"/>
        <v>0</v>
      </c>
      <c r="F125" s="95">
        <f t="shared" si="13"/>
        <v>0</v>
      </c>
    </row>
    <row r="126" spans="2:6" x14ac:dyDescent="0.2">
      <c r="B126" s="95" t="s">
        <v>24</v>
      </c>
      <c r="C126" s="95" t="b">
        <f t="shared" si="14"/>
        <v>0</v>
      </c>
      <c r="D126" s="95">
        <f t="shared" si="11"/>
        <v>0</v>
      </c>
      <c r="E126" s="95" t="b">
        <f t="shared" si="15"/>
        <v>0</v>
      </c>
      <c r="F126" s="95">
        <f t="shared" si="13"/>
        <v>0</v>
      </c>
    </row>
    <row r="127" spans="2:6" x14ac:dyDescent="0.2">
      <c r="B127" s="95" t="s">
        <v>54</v>
      </c>
      <c r="C127" s="95">
        <f t="shared" si="14"/>
        <v>0.45</v>
      </c>
      <c r="D127" s="95">
        <f t="shared" si="11"/>
        <v>450</v>
      </c>
      <c r="E127" s="95">
        <f t="shared" si="15"/>
        <v>17</v>
      </c>
      <c r="F127" s="95">
        <f t="shared" si="13"/>
        <v>17</v>
      </c>
    </row>
    <row r="128" spans="2:6" x14ac:dyDescent="0.2">
      <c r="B128" s="95" t="s">
        <v>45</v>
      </c>
      <c r="C128" s="95" t="b">
        <f t="shared" si="14"/>
        <v>0</v>
      </c>
      <c r="D128" s="95">
        <f t="shared" si="11"/>
        <v>0</v>
      </c>
      <c r="E128" s="95" t="b">
        <f t="shared" si="15"/>
        <v>0</v>
      </c>
      <c r="F128" s="95">
        <f t="shared" si="13"/>
        <v>0</v>
      </c>
    </row>
    <row r="129" spans="2:6" x14ac:dyDescent="0.2">
      <c r="B129" s="95" t="s">
        <v>46</v>
      </c>
      <c r="C129" s="95" t="b">
        <f t="shared" si="14"/>
        <v>0</v>
      </c>
      <c r="D129" s="95">
        <f t="shared" si="11"/>
        <v>0</v>
      </c>
      <c r="E129" s="95" t="b">
        <f t="shared" si="15"/>
        <v>0</v>
      </c>
      <c r="F129" s="95">
        <f t="shared" si="13"/>
        <v>0</v>
      </c>
    </row>
    <row r="130" spans="2:6" x14ac:dyDescent="0.2">
      <c r="B130" s="95" t="s">
        <v>47</v>
      </c>
      <c r="C130" s="95">
        <f t="shared" si="14"/>
        <v>1.02</v>
      </c>
      <c r="D130" s="95">
        <f t="shared" si="11"/>
        <v>1020</v>
      </c>
      <c r="E130" s="95">
        <f t="shared" si="15"/>
        <v>30</v>
      </c>
      <c r="F130" s="95">
        <f t="shared" si="13"/>
        <v>30</v>
      </c>
    </row>
    <row r="131" spans="2:6" x14ac:dyDescent="0.2">
      <c r="B131" s="95" t="s">
        <v>48</v>
      </c>
      <c r="C131" s="95" t="b">
        <f t="shared" si="14"/>
        <v>0</v>
      </c>
      <c r="D131" s="95">
        <f t="shared" si="11"/>
        <v>0</v>
      </c>
      <c r="E131" s="95" t="b">
        <f t="shared" si="15"/>
        <v>0</v>
      </c>
      <c r="F131" s="95">
        <f t="shared" si="13"/>
        <v>0</v>
      </c>
    </row>
    <row r="132" spans="2:6" x14ac:dyDescent="0.2">
      <c r="B132" s="95" t="s">
        <v>49</v>
      </c>
      <c r="C132" s="95" t="b">
        <f t="shared" si="14"/>
        <v>0</v>
      </c>
      <c r="D132" s="95">
        <f t="shared" si="11"/>
        <v>0</v>
      </c>
      <c r="E132" s="95" t="b">
        <f t="shared" si="15"/>
        <v>0</v>
      </c>
      <c r="F132" s="95">
        <f t="shared" si="13"/>
        <v>0</v>
      </c>
    </row>
    <row r="133" spans="2:6" x14ac:dyDescent="0.2">
      <c r="B133" s="95" t="s">
        <v>50</v>
      </c>
      <c r="C133" s="95" t="b">
        <f t="shared" si="14"/>
        <v>0</v>
      </c>
      <c r="D133" s="95">
        <f t="shared" si="11"/>
        <v>0</v>
      </c>
      <c r="E133" s="95" t="b">
        <f t="shared" si="15"/>
        <v>0</v>
      </c>
      <c r="F133" s="95">
        <f t="shared" si="13"/>
        <v>0</v>
      </c>
    </row>
    <row r="134" spans="2:6" x14ac:dyDescent="0.2">
      <c r="B134" s="95" t="s">
        <v>51</v>
      </c>
      <c r="C134" s="95" t="b">
        <f t="shared" si="14"/>
        <v>0</v>
      </c>
      <c r="D134" s="95">
        <f t="shared" si="11"/>
        <v>0</v>
      </c>
      <c r="E134" s="95" t="b">
        <f t="shared" si="15"/>
        <v>0</v>
      </c>
      <c r="F134" s="95">
        <f t="shared" si="13"/>
        <v>0</v>
      </c>
    </row>
    <row r="135" spans="2:6" x14ac:dyDescent="0.2">
      <c r="B135" s="95" t="s">
        <v>53</v>
      </c>
      <c r="C135" s="95" t="b">
        <f t="shared" si="14"/>
        <v>0</v>
      </c>
      <c r="D135" s="95">
        <f t="shared" si="11"/>
        <v>0</v>
      </c>
      <c r="E135" s="95" t="b">
        <f t="shared" si="15"/>
        <v>0</v>
      </c>
      <c r="F135" s="95">
        <f t="shared" si="13"/>
        <v>0</v>
      </c>
    </row>
    <row r="136" spans="2:6" x14ac:dyDescent="0.2">
      <c r="B136" s="95" t="s">
        <v>5</v>
      </c>
      <c r="C136" s="95" t="b">
        <f t="shared" si="14"/>
        <v>0</v>
      </c>
      <c r="D136" s="95">
        <f t="shared" si="11"/>
        <v>0</v>
      </c>
      <c r="E136" s="95" t="b">
        <f t="shared" si="15"/>
        <v>0</v>
      </c>
      <c r="F136" s="95">
        <f t="shared" si="13"/>
        <v>0</v>
      </c>
    </row>
    <row r="137" spans="2:6" x14ac:dyDescent="0.2">
      <c r="B137" s="95" t="s">
        <v>4</v>
      </c>
      <c r="C137" s="95">
        <f t="shared" si="14"/>
        <v>0.6</v>
      </c>
      <c r="D137" s="95">
        <f t="shared" si="11"/>
        <v>600</v>
      </c>
      <c r="E137" s="95">
        <f t="shared" si="15"/>
        <v>29</v>
      </c>
      <c r="F137" s="95">
        <f t="shared" si="13"/>
        <v>29</v>
      </c>
    </row>
    <row r="138" spans="2:6" x14ac:dyDescent="0.2">
      <c r="B138" s="95" t="s">
        <v>9</v>
      </c>
      <c r="C138" s="95">
        <f t="shared" si="14"/>
        <v>0.84</v>
      </c>
      <c r="D138" s="95">
        <f t="shared" si="11"/>
        <v>840</v>
      </c>
      <c r="E138" s="95">
        <f t="shared" si="15"/>
        <v>31</v>
      </c>
      <c r="F138" s="95">
        <f t="shared" si="13"/>
        <v>31</v>
      </c>
    </row>
    <row r="139" spans="2:6" x14ac:dyDescent="0.2">
      <c r="B139" s="95" t="s">
        <v>8</v>
      </c>
      <c r="C139" s="95" t="b">
        <f t="shared" si="14"/>
        <v>0</v>
      </c>
      <c r="D139" s="95">
        <f t="shared" si="11"/>
        <v>0</v>
      </c>
      <c r="E139" s="95" t="b">
        <f t="shared" si="15"/>
        <v>0</v>
      </c>
      <c r="F139" s="95">
        <f t="shared" si="13"/>
        <v>0</v>
      </c>
    </row>
    <row r="140" spans="2:6" x14ac:dyDescent="0.2">
      <c r="B140" s="95" t="s">
        <v>7</v>
      </c>
      <c r="C140" s="95" t="b">
        <f t="shared" si="14"/>
        <v>0</v>
      </c>
      <c r="D140" s="95">
        <f t="shared" si="11"/>
        <v>0</v>
      </c>
      <c r="E140" s="95" t="b">
        <f t="shared" si="15"/>
        <v>0</v>
      </c>
      <c r="F140" s="95">
        <f t="shared" si="13"/>
        <v>0</v>
      </c>
    </row>
    <row r="141" spans="2:6" x14ac:dyDescent="0.2">
      <c r="B141" s="95" t="s">
        <v>6</v>
      </c>
      <c r="C141" s="95" t="b">
        <f t="shared" si="14"/>
        <v>0</v>
      </c>
      <c r="D141" s="95">
        <f t="shared" si="11"/>
        <v>0</v>
      </c>
      <c r="E141" s="95" t="b">
        <f t="shared" si="15"/>
        <v>0</v>
      </c>
      <c r="F141" s="95">
        <f t="shared" si="13"/>
        <v>0</v>
      </c>
    </row>
    <row r="142" spans="2:6" x14ac:dyDescent="0.2">
      <c r="B142" s="95" t="s">
        <v>55</v>
      </c>
      <c r="C142" s="95" t="b">
        <f t="shared" si="14"/>
        <v>0</v>
      </c>
      <c r="D142" s="95">
        <f t="shared" si="11"/>
        <v>0</v>
      </c>
      <c r="E142" s="95" t="b">
        <f t="shared" si="15"/>
        <v>0</v>
      </c>
      <c r="F142" s="95">
        <f t="shared" si="13"/>
        <v>0</v>
      </c>
    </row>
    <row r="143" spans="2:6" x14ac:dyDescent="0.2">
      <c r="B143" s="95" t="s">
        <v>56</v>
      </c>
      <c r="C143" s="95" t="b">
        <f t="shared" si="14"/>
        <v>0</v>
      </c>
      <c r="D143" s="95">
        <f t="shared" si="11"/>
        <v>0</v>
      </c>
      <c r="E143" s="95" t="b">
        <f t="shared" si="15"/>
        <v>0</v>
      </c>
      <c r="F143" s="95">
        <f t="shared" si="13"/>
        <v>0</v>
      </c>
    </row>
    <row r="144" spans="2:6" x14ac:dyDescent="0.2">
      <c r="B144" s="95" t="s">
        <v>33</v>
      </c>
      <c r="C144" s="95" t="b">
        <f t="shared" ref="C144:C175" si="16">IF(G36&gt;0,G36)</f>
        <v>0</v>
      </c>
      <c r="D144" s="95">
        <f t="shared" ref="D144:D207" si="17">IF(C144&lt;&gt;FALSE,C144*1000,0)</f>
        <v>0</v>
      </c>
      <c r="E144" s="95" t="b">
        <f t="shared" ref="E144:E175" si="18">IF(H36&gt;0,H36)</f>
        <v>0</v>
      </c>
      <c r="F144" s="95">
        <f t="shared" ref="F144:F207" si="19">IF(E144&lt;&gt;FALSE,E144,0)</f>
        <v>0</v>
      </c>
    </row>
    <row r="145" spans="2:6" x14ac:dyDescent="0.2">
      <c r="B145" s="95" t="s">
        <v>34</v>
      </c>
      <c r="C145" s="95">
        <f t="shared" si="16"/>
        <v>0.46</v>
      </c>
      <c r="D145" s="95">
        <f t="shared" si="17"/>
        <v>460</v>
      </c>
      <c r="E145" s="95">
        <f t="shared" si="18"/>
        <v>17</v>
      </c>
      <c r="F145" s="95">
        <f t="shared" si="19"/>
        <v>17</v>
      </c>
    </row>
    <row r="146" spans="2:6" x14ac:dyDescent="0.2">
      <c r="B146" s="95" t="s">
        <v>35</v>
      </c>
      <c r="C146" s="95" t="b">
        <f t="shared" si="16"/>
        <v>0</v>
      </c>
      <c r="D146" s="95">
        <f t="shared" si="17"/>
        <v>0</v>
      </c>
      <c r="E146" s="95" t="b">
        <f t="shared" si="18"/>
        <v>0</v>
      </c>
      <c r="F146" s="95">
        <f t="shared" si="19"/>
        <v>0</v>
      </c>
    </row>
    <row r="147" spans="2:6" x14ac:dyDescent="0.2">
      <c r="B147" s="95" t="s">
        <v>36</v>
      </c>
      <c r="C147" s="95" t="b">
        <f t="shared" si="16"/>
        <v>0</v>
      </c>
      <c r="D147" s="95">
        <f t="shared" si="17"/>
        <v>0</v>
      </c>
      <c r="E147" s="95" t="b">
        <f t="shared" si="18"/>
        <v>0</v>
      </c>
      <c r="F147" s="95">
        <f t="shared" si="19"/>
        <v>0</v>
      </c>
    </row>
    <row r="148" spans="2:6" x14ac:dyDescent="0.2">
      <c r="B148" s="95" t="s">
        <v>37</v>
      </c>
      <c r="C148" s="95" t="b">
        <f t="shared" si="16"/>
        <v>0</v>
      </c>
      <c r="D148" s="95">
        <f t="shared" si="17"/>
        <v>0</v>
      </c>
      <c r="E148" s="95" t="b">
        <f t="shared" si="18"/>
        <v>0</v>
      </c>
      <c r="F148" s="95">
        <f t="shared" si="19"/>
        <v>0</v>
      </c>
    </row>
    <row r="149" spans="2:6" x14ac:dyDescent="0.2">
      <c r="B149" s="95" t="s">
        <v>38</v>
      </c>
      <c r="C149" s="95">
        <f t="shared" si="16"/>
        <v>0.61</v>
      </c>
      <c r="D149" s="95">
        <f t="shared" si="17"/>
        <v>610</v>
      </c>
      <c r="E149" s="95">
        <f t="shared" si="18"/>
        <v>24</v>
      </c>
      <c r="F149" s="95">
        <f t="shared" si="19"/>
        <v>24</v>
      </c>
    </row>
    <row r="150" spans="2:6" x14ac:dyDescent="0.2">
      <c r="B150" s="95" t="s">
        <v>39</v>
      </c>
      <c r="C150" s="95">
        <f t="shared" si="16"/>
        <v>0.43</v>
      </c>
      <c r="D150" s="95">
        <f t="shared" si="17"/>
        <v>430</v>
      </c>
      <c r="E150" s="95">
        <f t="shared" si="18"/>
        <v>19</v>
      </c>
      <c r="F150" s="95">
        <f t="shared" si="19"/>
        <v>19</v>
      </c>
    </row>
    <row r="151" spans="2:6" x14ac:dyDescent="0.2">
      <c r="B151" s="95" t="s">
        <v>52</v>
      </c>
      <c r="C151" s="95" t="b">
        <f t="shared" si="16"/>
        <v>0</v>
      </c>
      <c r="D151" s="95">
        <f t="shared" si="17"/>
        <v>0</v>
      </c>
      <c r="E151" s="95" t="b">
        <f t="shared" si="18"/>
        <v>0</v>
      </c>
      <c r="F151" s="95">
        <f t="shared" si="19"/>
        <v>0</v>
      </c>
    </row>
    <row r="152" spans="2:6" x14ac:dyDescent="0.2">
      <c r="B152" s="95" t="s">
        <v>25</v>
      </c>
      <c r="C152" s="95">
        <f t="shared" si="16"/>
        <v>0.45</v>
      </c>
      <c r="D152" s="95">
        <f t="shared" si="17"/>
        <v>450</v>
      </c>
      <c r="E152" s="95">
        <f t="shared" si="18"/>
        <v>22</v>
      </c>
      <c r="F152" s="95">
        <f t="shared" si="19"/>
        <v>22</v>
      </c>
    </row>
    <row r="153" spans="2:6" x14ac:dyDescent="0.2">
      <c r="B153" s="95" t="s">
        <v>3</v>
      </c>
      <c r="C153" s="95" t="b">
        <f t="shared" si="16"/>
        <v>0</v>
      </c>
      <c r="D153" s="95">
        <f t="shared" si="17"/>
        <v>0</v>
      </c>
      <c r="E153" s="95" t="b">
        <f t="shared" si="18"/>
        <v>0</v>
      </c>
      <c r="F153" s="95">
        <f t="shared" si="19"/>
        <v>0</v>
      </c>
    </row>
    <row r="154" spans="2:6" x14ac:dyDescent="0.2">
      <c r="B154" s="95" t="s">
        <v>26</v>
      </c>
      <c r="C154" s="95">
        <f t="shared" si="16"/>
        <v>1.95</v>
      </c>
      <c r="D154" s="95">
        <f t="shared" si="17"/>
        <v>1950</v>
      </c>
      <c r="E154" s="95">
        <f t="shared" si="18"/>
        <v>63</v>
      </c>
      <c r="F154" s="95">
        <f t="shared" si="19"/>
        <v>63</v>
      </c>
    </row>
    <row r="155" spans="2:6" x14ac:dyDescent="0.2">
      <c r="B155" s="95" t="s">
        <v>2</v>
      </c>
      <c r="C155" s="95">
        <f t="shared" si="16"/>
        <v>1.04</v>
      </c>
      <c r="D155" s="95">
        <f t="shared" si="17"/>
        <v>1040</v>
      </c>
      <c r="E155" s="95">
        <f t="shared" si="18"/>
        <v>31</v>
      </c>
      <c r="F155" s="95">
        <f t="shared" si="19"/>
        <v>31</v>
      </c>
    </row>
    <row r="156" spans="2:6" x14ac:dyDescent="0.2">
      <c r="B156" s="95" t="s">
        <v>1</v>
      </c>
      <c r="C156" s="95">
        <f t="shared" si="16"/>
        <v>0.73</v>
      </c>
      <c r="D156" s="95">
        <f t="shared" si="17"/>
        <v>730</v>
      </c>
      <c r="E156" s="95">
        <f t="shared" si="18"/>
        <v>28</v>
      </c>
      <c r="F156" s="95">
        <f t="shared" si="19"/>
        <v>28</v>
      </c>
    </row>
    <row r="157" spans="2:6" x14ac:dyDescent="0.2">
      <c r="B157" s="95" t="s">
        <v>0</v>
      </c>
      <c r="C157" s="95" t="b">
        <f t="shared" si="16"/>
        <v>0</v>
      </c>
      <c r="D157" s="95">
        <f t="shared" si="17"/>
        <v>0</v>
      </c>
      <c r="E157" s="95" t="b">
        <f t="shared" si="18"/>
        <v>0</v>
      </c>
      <c r="F157" s="95">
        <f t="shared" si="19"/>
        <v>0</v>
      </c>
    </row>
    <row r="158" spans="2:6" x14ac:dyDescent="0.2">
      <c r="B158" s="95" t="s">
        <v>24</v>
      </c>
      <c r="C158" s="95" t="b">
        <f t="shared" si="16"/>
        <v>0</v>
      </c>
      <c r="D158" s="95">
        <f t="shared" si="17"/>
        <v>0</v>
      </c>
      <c r="E158" s="95" t="b">
        <f t="shared" si="18"/>
        <v>0</v>
      </c>
      <c r="F158" s="95">
        <f t="shared" si="19"/>
        <v>0</v>
      </c>
    </row>
    <row r="159" spans="2:6" x14ac:dyDescent="0.2">
      <c r="B159" s="95" t="s">
        <v>54</v>
      </c>
      <c r="C159" s="95" t="b">
        <f t="shared" si="16"/>
        <v>0</v>
      </c>
      <c r="D159" s="95">
        <f t="shared" si="17"/>
        <v>0</v>
      </c>
      <c r="E159" s="95" t="b">
        <f t="shared" si="18"/>
        <v>0</v>
      </c>
      <c r="F159" s="95">
        <f t="shared" si="19"/>
        <v>0</v>
      </c>
    </row>
    <row r="160" spans="2:6" x14ac:dyDescent="0.2">
      <c r="B160" s="95" t="s">
        <v>45</v>
      </c>
      <c r="C160" s="95" t="b">
        <f t="shared" si="16"/>
        <v>0</v>
      </c>
      <c r="D160" s="95">
        <f t="shared" si="17"/>
        <v>0</v>
      </c>
      <c r="E160" s="95" t="b">
        <f t="shared" si="18"/>
        <v>0</v>
      </c>
      <c r="F160" s="95">
        <f t="shared" si="19"/>
        <v>0</v>
      </c>
    </row>
    <row r="161" spans="2:6" x14ac:dyDescent="0.2">
      <c r="B161" s="95" t="s">
        <v>46</v>
      </c>
      <c r="C161" s="95" t="b">
        <f t="shared" si="16"/>
        <v>0</v>
      </c>
      <c r="D161" s="95">
        <f t="shared" si="17"/>
        <v>0</v>
      </c>
      <c r="E161" s="95" t="b">
        <f t="shared" si="18"/>
        <v>0</v>
      </c>
      <c r="F161" s="95">
        <f t="shared" si="19"/>
        <v>0</v>
      </c>
    </row>
    <row r="162" spans="2:6" x14ac:dyDescent="0.2">
      <c r="B162" s="95" t="s">
        <v>47</v>
      </c>
      <c r="C162" s="95">
        <f t="shared" si="16"/>
        <v>0.76</v>
      </c>
      <c r="D162" s="95">
        <f t="shared" si="17"/>
        <v>760</v>
      </c>
      <c r="E162" s="95">
        <f t="shared" si="18"/>
        <v>28</v>
      </c>
      <c r="F162" s="95">
        <f t="shared" si="19"/>
        <v>28</v>
      </c>
    </row>
    <row r="163" spans="2:6" x14ac:dyDescent="0.2">
      <c r="B163" s="95" t="s">
        <v>48</v>
      </c>
      <c r="C163" s="95" t="b">
        <f t="shared" si="16"/>
        <v>0</v>
      </c>
      <c r="D163" s="95">
        <f t="shared" si="17"/>
        <v>0</v>
      </c>
      <c r="E163" s="95" t="b">
        <f t="shared" si="18"/>
        <v>0</v>
      </c>
      <c r="F163" s="95">
        <f t="shared" si="19"/>
        <v>0</v>
      </c>
    </row>
    <row r="164" spans="2:6" x14ac:dyDescent="0.2">
      <c r="B164" s="95" t="s">
        <v>49</v>
      </c>
      <c r="C164" s="95" t="b">
        <f t="shared" si="16"/>
        <v>0</v>
      </c>
      <c r="D164" s="95">
        <f t="shared" si="17"/>
        <v>0</v>
      </c>
      <c r="E164" s="95" t="b">
        <f t="shared" si="18"/>
        <v>0</v>
      </c>
      <c r="F164" s="95">
        <f t="shared" si="19"/>
        <v>0</v>
      </c>
    </row>
    <row r="165" spans="2:6" x14ac:dyDescent="0.2">
      <c r="B165" s="95" t="s">
        <v>50</v>
      </c>
      <c r="C165" s="95" t="b">
        <f t="shared" si="16"/>
        <v>0</v>
      </c>
      <c r="D165" s="95">
        <f t="shared" si="17"/>
        <v>0</v>
      </c>
      <c r="E165" s="95" t="b">
        <f t="shared" si="18"/>
        <v>0</v>
      </c>
      <c r="F165" s="95">
        <f t="shared" si="19"/>
        <v>0</v>
      </c>
    </row>
    <row r="166" spans="2:6" x14ac:dyDescent="0.2">
      <c r="B166" s="95" t="s">
        <v>51</v>
      </c>
      <c r="C166" s="95" t="b">
        <f t="shared" si="16"/>
        <v>0</v>
      </c>
      <c r="D166" s="95">
        <f t="shared" si="17"/>
        <v>0</v>
      </c>
      <c r="E166" s="95" t="b">
        <f t="shared" si="18"/>
        <v>0</v>
      </c>
      <c r="F166" s="95">
        <f t="shared" si="19"/>
        <v>0</v>
      </c>
    </row>
    <row r="167" spans="2:6" x14ac:dyDescent="0.2">
      <c r="B167" s="95" t="s">
        <v>53</v>
      </c>
      <c r="C167" s="95" t="b">
        <f t="shared" si="16"/>
        <v>0</v>
      </c>
      <c r="D167" s="95">
        <f t="shared" si="17"/>
        <v>0</v>
      </c>
      <c r="E167" s="95" t="b">
        <f t="shared" si="18"/>
        <v>0</v>
      </c>
      <c r="F167" s="95">
        <f t="shared" si="19"/>
        <v>0</v>
      </c>
    </row>
    <row r="168" spans="2:6" x14ac:dyDescent="0.2">
      <c r="B168" s="95" t="s">
        <v>5</v>
      </c>
      <c r="C168" s="95" t="b">
        <f t="shared" si="16"/>
        <v>0</v>
      </c>
      <c r="D168" s="95">
        <f t="shared" si="17"/>
        <v>0</v>
      </c>
      <c r="E168" s="95" t="b">
        <f t="shared" si="18"/>
        <v>0</v>
      </c>
      <c r="F168" s="95">
        <f t="shared" si="19"/>
        <v>0</v>
      </c>
    </row>
    <row r="169" spans="2:6" x14ac:dyDescent="0.2">
      <c r="B169" s="95" t="s">
        <v>4</v>
      </c>
      <c r="C169" s="95" t="b">
        <f t="shared" si="16"/>
        <v>0</v>
      </c>
      <c r="D169" s="95">
        <f t="shared" si="17"/>
        <v>0</v>
      </c>
      <c r="E169" s="95" t="b">
        <f t="shared" si="18"/>
        <v>0</v>
      </c>
      <c r="F169" s="95">
        <f t="shared" si="19"/>
        <v>0</v>
      </c>
    </row>
    <row r="170" spans="2:6" x14ac:dyDescent="0.2">
      <c r="B170" s="95" t="s">
        <v>9</v>
      </c>
      <c r="C170" s="95">
        <f t="shared" si="16"/>
        <v>0.82</v>
      </c>
      <c r="D170" s="95">
        <f t="shared" si="17"/>
        <v>820</v>
      </c>
      <c r="E170" s="95">
        <f t="shared" si="18"/>
        <v>28</v>
      </c>
      <c r="F170" s="95">
        <f t="shared" si="19"/>
        <v>28</v>
      </c>
    </row>
    <row r="171" spans="2:6" x14ac:dyDescent="0.2">
      <c r="B171" s="95" t="s">
        <v>8</v>
      </c>
      <c r="C171" s="95" t="b">
        <f t="shared" si="16"/>
        <v>0</v>
      </c>
      <c r="D171" s="95">
        <f t="shared" si="17"/>
        <v>0</v>
      </c>
      <c r="E171" s="95" t="b">
        <f t="shared" si="18"/>
        <v>0</v>
      </c>
      <c r="F171" s="95">
        <f t="shared" si="19"/>
        <v>0</v>
      </c>
    </row>
    <row r="172" spans="2:6" x14ac:dyDescent="0.2">
      <c r="B172" s="95" t="s">
        <v>7</v>
      </c>
      <c r="C172" s="95" t="b">
        <f t="shared" si="16"/>
        <v>0</v>
      </c>
      <c r="D172" s="95">
        <f t="shared" si="17"/>
        <v>0</v>
      </c>
      <c r="E172" s="95" t="b">
        <f t="shared" si="18"/>
        <v>0</v>
      </c>
      <c r="F172" s="95">
        <f t="shared" si="19"/>
        <v>0</v>
      </c>
    </row>
    <row r="173" spans="2:6" x14ac:dyDescent="0.2">
      <c r="B173" s="95" t="s">
        <v>6</v>
      </c>
      <c r="C173" s="95" t="b">
        <f t="shared" si="16"/>
        <v>0</v>
      </c>
      <c r="D173" s="95">
        <f t="shared" si="17"/>
        <v>0</v>
      </c>
      <c r="E173" s="95" t="b">
        <f t="shared" si="18"/>
        <v>0</v>
      </c>
      <c r="F173" s="95">
        <f t="shared" si="19"/>
        <v>0</v>
      </c>
    </row>
    <row r="174" spans="2:6" x14ac:dyDescent="0.2">
      <c r="B174" s="95" t="s">
        <v>55</v>
      </c>
      <c r="C174" s="95" t="b">
        <f t="shared" si="16"/>
        <v>0</v>
      </c>
      <c r="D174" s="95">
        <f t="shared" si="17"/>
        <v>0</v>
      </c>
      <c r="E174" s="95" t="b">
        <f t="shared" si="18"/>
        <v>0</v>
      </c>
      <c r="F174" s="95">
        <f t="shared" si="19"/>
        <v>0</v>
      </c>
    </row>
    <row r="175" spans="2:6" x14ac:dyDescent="0.2">
      <c r="B175" s="95" t="s">
        <v>56</v>
      </c>
      <c r="C175" s="95" t="b">
        <f t="shared" si="16"/>
        <v>0</v>
      </c>
      <c r="D175" s="95">
        <f t="shared" si="17"/>
        <v>0</v>
      </c>
      <c r="E175" s="95" t="b">
        <f t="shared" si="18"/>
        <v>0</v>
      </c>
      <c r="F175" s="95">
        <f t="shared" si="19"/>
        <v>0</v>
      </c>
    </row>
    <row r="176" spans="2:6" x14ac:dyDescent="0.2">
      <c r="B176" s="95" t="s">
        <v>33</v>
      </c>
      <c r="C176" s="95" t="b">
        <f t="shared" ref="C176:C207" si="20">IF(I36&gt;0,I36)</f>
        <v>0</v>
      </c>
      <c r="D176" s="95">
        <f t="shared" si="17"/>
        <v>0</v>
      </c>
      <c r="E176" s="95" t="b">
        <f t="shared" ref="E176:E207" si="21">IF(J36&gt;0,J36)</f>
        <v>0</v>
      </c>
      <c r="F176" s="95">
        <f t="shared" si="19"/>
        <v>0</v>
      </c>
    </row>
    <row r="177" spans="2:6" x14ac:dyDescent="0.2">
      <c r="B177" s="95" t="s">
        <v>34</v>
      </c>
      <c r="C177" s="95" t="b">
        <f t="shared" si="20"/>
        <v>0</v>
      </c>
      <c r="D177" s="95">
        <f t="shared" si="17"/>
        <v>0</v>
      </c>
      <c r="E177" s="95" t="b">
        <f t="shared" si="21"/>
        <v>0</v>
      </c>
      <c r="F177" s="95">
        <f t="shared" si="19"/>
        <v>0</v>
      </c>
    </row>
    <row r="178" spans="2:6" x14ac:dyDescent="0.2">
      <c r="B178" s="95" t="s">
        <v>35</v>
      </c>
      <c r="C178" s="95" t="b">
        <f t="shared" si="20"/>
        <v>0</v>
      </c>
      <c r="D178" s="95">
        <f t="shared" si="17"/>
        <v>0</v>
      </c>
      <c r="E178" s="95" t="b">
        <f t="shared" si="21"/>
        <v>0</v>
      </c>
      <c r="F178" s="95">
        <f t="shared" si="19"/>
        <v>0</v>
      </c>
    </row>
    <row r="179" spans="2:6" x14ac:dyDescent="0.2">
      <c r="B179" s="95" t="s">
        <v>36</v>
      </c>
      <c r="C179" s="95" t="b">
        <f t="shared" si="20"/>
        <v>0</v>
      </c>
      <c r="D179" s="95">
        <f t="shared" si="17"/>
        <v>0</v>
      </c>
      <c r="E179" s="95" t="b">
        <f t="shared" si="21"/>
        <v>0</v>
      </c>
      <c r="F179" s="95">
        <f t="shared" si="19"/>
        <v>0</v>
      </c>
    </row>
    <row r="180" spans="2:6" x14ac:dyDescent="0.2">
      <c r="B180" s="95" t="s">
        <v>37</v>
      </c>
      <c r="C180" s="95" t="b">
        <f t="shared" si="20"/>
        <v>0</v>
      </c>
      <c r="D180" s="95">
        <f t="shared" si="17"/>
        <v>0</v>
      </c>
      <c r="E180" s="95" t="b">
        <f t="shared" si="21"/>
        <v>0</v>
      </c>
      <c r="F180" s="95">
        <f t="shared" si="19"/>
        <v>0</v>
      </c>
    </row>
    <row r="181" spans="2:6" x14ac:dyDescent="0.2">
      <c r="B181" s="95" t="s">
        <v>38</v>
      </c>
      <c r="C181" s="95">
        <f t="shared" si="20"/>
        <v>0.52</v>
      </c>
      <c r="D181" s="95">
        <f t="shared" si="17"/>
        <v>520</v>
      </c>
      <c r="E181" s="95">
        <f t="shared" si="21"/>
        <v>17</v>
      </c>
      <c r="F181" s="95">
        <f t="shared" si="19"/>
        <v>17</v>
      </c>
    </row>
    <row r="182" spans="2:6" x14ac:dyDescent="0.2">
      <c r="B182" s="95" t="s">
        <v>39</v>
      </c>
      <c r="C182" s="95">
        <f t="shared" si="20"/>
        <v>0.64</v>
      </c>
      <c r="D182" s="95">
        <f t="shared" si="17"/>
        <v>640</v>
      </c>
      <c r="E182" s="95">
        <f t="shared" si="21"/>
        <v>34</v>
      </c>
      <c r="F182" s="95">
        <f t="shared" si="19"/>
        <v>34</v>
      </c>
    </row>
    <row r="183" spans="2:6" x14ac:dyDescent="0.2">
      <c r="B183" s="95" t="s">
        <v>52</v>
      </c>
      <c r="C183" s="95" t="b">
        <f t="shared" si="20"/>
        <v>0</v>
      </c>
      <c r="D183" s="95">
        <f t="shared" si="17"/>
        <v>0</v>
      </c>
      <c r="E183" s="95" t="b">
        <f t="shared" si="21"/>
        <v>0</v>
      </c>
      <c r="F183" s="95">
        <f t="shared" si="19"/>
        <v>0</v>
      </c>
    </row>
    <row r="184" spans="2:6" x14ac:dyDescent="0.2">
      <c r="B184" s="95" t="s">
        <v>25</v>
      </c>
      <c r="C184" s="95" t="b">
        <f t="shared" si="20"/>
        <v>0</v>
      </c>
      <c r="D184" s="95">
        <f t="shared" si="17"/>
        <v>0</v>
      </c>
      <c r="E184" s="95" t="b">
        <f t="shared" si="21"/>
        <v>0</v>
      </c>
      <c r="F184" s="95">
        <f t="shared" si="19"/>
        <v>0</v>
      </c>
    </row>
    <row r="185" spans="2:6" x14ac:dyDescent="0.2">
      <c r="B185" s="95" t="s">
        <v>3</v>
      </c>
      <c r="C185" s="95" t="b">
        <f t="shared" si="20"/>
        <v>0</v>
      </c>
      <c r="D185" s="95">
        <f t="shared" si="17"/>
        <v>0</v>
      </c>
      <c r="E185" s="95" t="b">
        <f t="shared" si="21"/>
        <v>0</v>
      </c>
      <c r="F185" s="95">
        <f t="shared" si="19"/>
        <v>0</v>
      </c>
    </row>
    <row r="186" spans="2:6" x14ac:dyDescent="0.2">
      <c r="B186" s="95" t="s">
        <v>26</v>
      </c>
      <c r="C186" s="95">
        <f t="shared" si="20"/>
        <v>0.64</v>
      </c>
      <c r="D186" s="95">
        <f t="shared" si="17"/>
        <v>640</v>
      </c>
      <c r="E186" s="95">
        <f t="shared" si="21"/>
        <v>33</v>
      </c>
      <c r="F186" s="95">
        <f t="shared" si="19"/>
        <v>33</v>
      </c>
    </row>
    <row r="187" spans="2:6" x14ac:dyDescent="0.2">
      <c r="B187" s="95" t="s">
        <v>2</v>
      </c>
      <c r="C187" s="95" t="b">
        <f t="shared" si="20"/>
        <v>0</v>
      </c>
      <c r="D187" s="95">
        <f t="shared" si="17"/>
        <v>0</v>
      </c>
      <c r="E187" s="95" t="b">
        <f t="shared" si="21"/>
        <v>0</v>
      </c>
      <c r="F187" s="95">
        <f t="shared" si="19"/>
        <v>0</v>
      </c>
    </row>
    <row r="188" spans="2:6" x14ac:dyDescent="0.2">
      <c r="B188" s="95" t="s">
        <v>1</v>
      </c>
      <c r="C188" s="95" t="b">
        <f t="shared" si="20"/>
        <v>0</v>
      </c>
      <c r="D188" s="95">
        <f t="shared" si="17"/>
        <v>0</v>
      </c>
      <c r="E188" s="95" t="b">
        <f t="shared" si="21"/>
        <v>0</v>
      </c>
      <c r="F188" s="95">
        <f t="shared" si="19"/>
        <v>0</v>
      </c>
    </row>
    <row r="189" spans="2:6" x14ac:dyDescent="0.2">
      <c r="B189" s="95" t="s">
        <v>0</v>
      </c>
      <c r="C189" s="95" t="b">
        <f t="shared" si="20"/>
        <v>0</v>
      </c>
      <c r="D189" s="95">
        <f t="shared" si="17"/>
        <v>0</v>
      </c>
      <c r="E189" s="95" t="b">
        <f t="shared" si="21"/>
        <v>0</v>
      </c>
      <c r="F189" s="95">
        <f t="shared" si="19"/>
        <v>0</v>
      </c>
    </row>
    <row r="190" spans="2:6" x14ac:dyDescent="0.2">
      <c r="B190" s="95" t="s">
        <v>24</v>
      </c>
      <c r="C190" s="95" t="b">
        <f t="shared" si="20"/>
        <v>0</v>
      </c>
      <c r="D190" s="95">
        <f t="shared" si="17"/>
        <v>0</v>
      </c>
      <c r="E190" s="95" t="b">
        <f t="shared" si="21"/>
        <v>0</v>
      </c>
      <c r="F190" s="95">
        <f t="shared" si="19"/>
        <v>0</v>
      </c>
    </row>
    <row r="191" spans="2:6" x14ac:dyDescent="0.2">
      <c r="B191" s="95" t="s">
        <v>54</v>
      </c>
      <c r="C191" s="95" t="b">
        <f t="shared" si="20"/>
        <v>0</v>
      </c>
      <c r="D191" s="95">
        <f t="shared" si="17"/>
        <v>0</v>
      </c>
      <c r="E191" s="95" t="b">
        <f t="shared" si="21"/>
        <v>0</v>
      </c>
      <c r="F191" s="95">
        <f t="shared" si="19"/>
        <v>0</v>
      </c>
    </row>
    <row r="192" spans="2:6" x14ac:dyDescent="0.2">
      <c r="B192" s="95" t="s">
        <v>45</v>
      </c>
      <c r="C192" s="95" t="b">
        <f t="shared" si="20"/>
        <v>0</v>
      </c>
      <c r="D192" s="95">
        <f t="shared" si="17"/>
        <v>0</v>
      </c>
      <c r="E192" s="95" t="b">
        <f t="shared" si="21"/>
        <v>0</v>
      </c>
      <c r="F192" s="95">
        <f t="shared" si="19"/>
        <v>0</v>
      </c>
    </row>
    <row r="193" spans="2:6" x14ac:dyDescent="0.2">
      <c r="B193" s="95" t="s">
        <v>46</v>
      </c>
      <c r="C193" s="95" t="b">
        <f t="shared" si="20"/>
        <v>0</v>
      </c>
      <c r="D193" s="95">
        <f t="shared" si="17"/>
        <v>0</v>
      </c>
      <c r="E193" s="95" t="b">
        <f t="shared" si="21"/>
        <v>0</v>
      </c>
      <c r="F193" s="95">
        <f t="shared" si="19"/>
        <v>0</v>
      </c>
    </row>
    <row r="194" spans="2:6" x14ac:dyDescent="0.2">
      <c r="B194" s="95" t="s">
        <v>47</v>
      </c>
      <c r="C194" s="95">
        <f t="shared" si="20"/>
        <v>0.74</v>
      </c>
      <c r="D194" s="95">
        <f t="shared" si="17"/>
        <v>740</v>
      </c>
      <c r="E194" s="95">
        <f t="shared" si="21"/>
        <v>31</v>
      </c>
      <c r="F194" s="95">
        <f t="shared" si="19"/>
        <v>31</v>
      </c>
    </row>
    <row r="195" spans="2:6" x14ac:dyDescent="0.2">
      <c r="B195" s="95" t="s">
        <v>48</v>
      </c>
      <c r="C195" s="95" t="b">
        <f t="shared" si="20"/>
        <v>0</v>
      </c>
      <c r="D195" s="95">
        <f t="shared" si="17"/>
        <v>0</v>
      </c>
      <c r="E195" s="95" t="b">
        <f t="shared" si="21"/>
        <v>0</v>
      </c>
      <c r="F195" s="95">
        <f t="shared" si="19"/>
        <v>0</v>
      </c>
    </row>
    <row r="196" spans="2:6" x14ac:dyDescent="0.2">
      <c r="B196" s="95" t="s">
        <v>49</v>
      </c>
      <c r="C196" s="95" t="b">
        <f t="shared" si="20"/>
        <v>0</v>
      </c>
      <c r="D196" s="95">
        <f t="shared" si="17"/>
        <v>0</v>
      </c>
      <c r="E196" s="95" t="b">
        <f t="shared" si="21"/>
        <v>0</v>
      </c>
      <c r="F196" s="95">
        <f t="shared" si="19"/>
        <v>0</v>
      </c>
    </row>
    <row r="197" spans="2:6" x14ac:dyDescent="0.2">
      <c r="B197" s="95" t="s">
        <v>50</v>
      </c>
      <c r="C197" s="95" t="b">
        <f t="shared" si="20"/>
        <v>0</v>
      </c>
      <c r="D197" s="95">
        <f t="shared" si="17"/>
        <v>0</v>
      </c>
      <c r="E197" s="95" t="b">
        <f t="shared" si="21"/>
        <v>0</v>
      </c>
      <c r="F197" s="95">
        <f t="shared" si="19"/>
        <v>0</v>
      </c>
    </row>
    <row r="198" spans="2:6" x14ac:dyDescent="0.2">
      <c r="B198" s="95" t="s">
        <v>51</v>
      </c>
      <c r="C198" s="95" t="b">
        <f t="shared" si="20"/>
        <v>0</v>
      </c>
      <c r="D198" s="95">
        <f t="shared" si="17"/>
        <v>0</v>
      </c>
      <c r="E198" s="95" t="b">
        <f t="shared" si="21"/>
        <v>0</v>
      </c>
      <c r="F198" s="95">
        <f t="shared" si="19"/>
        <v>0</v>
      </c>
    </row>
    <row r="199" spans="2:6" x14ac:dyDescent="0.2">
      <c r="B199" s="95" t="s">
        <v>53</v>
      </c>
      <c r="C199" s="95" t="b">
        <f t="shared" si="20"/>
        <v>0</v>
      </c>
      <c r="D199" s="95">
        <f t="shared" si="17"/>
        <v>0</v>
      </c>
      <c r="E199" s="95" t="b">
        <f t="shared" si="21"/>
        <v>0</v>
      </c>
      <c r="F199" s="95">
        <f t="shared" si="19"/>
        <v>0</v>
      </c>
    </row>
    <row r="200" spans="2:6" x14ac:dyDescent="0.2">
      <c r="B200" s="95" t="s">
        <v>5</v>
      </c>
      <c r="C200" s="95" t="b">
        <f t="shared" si="20"/>
        <v>0</v>
      </c>
      <c r="D200" s="95">
        <f t="shared" si="17"/>
        <v>0</v>
      </c>
      <c r="E200" s="95" t="b">
        <f t="shared" si="21"/>
        <v>0</v>
      </c>
      <c r="F200" s="95">
        <f t="shared" si="19"/>
        <v>0</v>
      </c>
    </row>
    <row r="201" spans="2:6" x14ac:dyDescent="0.2">
      <c r="B201" s="95" t="s">
        <v>4</v>
      </c>
      <c r="C201" s="95" t="b">
        <f t="shared" si="20"/>
        <v>0</v>
      </c>
      <c r="D201" s="95">
        <f t="shared" si="17"/>
        <v>0</v>
      </c>
      <c r="E201" s="95" t="b">
        <f t="shared" si="21"/>
        <v>0</v>
      </c>
      <c r="F201" s="95">
        <f t="shared" si="19"/>
        <v>0</v>
      </c>
    </row>
    <row r="202" spans="2:6" x14ac:dyDescent="0.2">
      <c r="B202" s="95" t="s">
        <v>9</v>
      </c>
      <c r="C202" s="95">
        <f t="shared" si="20"/>
        <v>0.74</v>
      </c>
      <c r="D202" s="95">
        <f t="shared" si="17"/>
        <v>740</v>
      </c>
      <c r="E202" s="95">
        <f t="shared" si="21"/>
        <v>21</v>
      </c>
      <c r="F202" s="95">
        <f t="shared" si="19"/>
        <v>21</v>
      </c>
    </row>
    <row r="203" spans="2:6" x14ac:dyDescent="0.2">
      <c r="B203" s="95" t="s">
        <v>8</v>
      </c>
      <c r="C203" s="95" t="b">
        <f t="shared" si="20"/>
        <v>0</v>
      </c>
      <c r="D203" s="95">
        <f t="shared" si="17"/>
        <v>0</v>
      </c>
      <c r="E203" s="95" t="b">
        <f t="shared" si="21"/>
        <v>0</v>
      </c>
      <c r="F203" s="95">
        <f t="shared" si="19"/>
        <v>0</v>
      </c>
    </row>
    <row r="204" spans="2:6" x14ac:dyDescent="0.2">
      <c r="B204" s="95" t="s">
        <v>7</v>
      </c>
      <c r="C204" s="95" t="b">
        <f t="shared" si="20"/>
        <v>0</v>
      </c>
      <c r="D204" s="95">
        <f t="shared" si="17"/>
        <v>0</v>
      </c>
      <c r="E204" s="95" t="b">
        <f t="shared" si="21"/>
        <v>0</v>
      </c>
      <c r="F204" s="95">
        <f t="shared" si="19"/>
        <v>0</v>
      </c>
    </row>
    <row r="205" spans="2:6" x14ac:dyDescent="0.2">
      <c r="B205" s="95" t="s">
        <v>6</v>
      </c>
      <c r="C205" s="95" t="b">
        <f t="shared" si="20"/>
        <v>0</v>
      </c>
      <c r="D205" s="95">
        <f t="shared" si="17"/>
        <v>0</v>
      </c>
      <c r="E205" s="95" t="b">
        <f t="shared" si="21"/>
        <v>0</v>
      </c>
      <c r="F205" s="95">
        <f t="shared" si="19"/>
        <v>0</v>
      </c>
    </row>
    <row r="206" spans="2:6" x14ac:dyDescent="0.2">
      <c r="B206" s="95" t="s">
        <v>55</v>
      </c>
      <c r="C206" s="95" t="b">
        <f t="shared" si="20"/>
        <v>0</v>
      </c>
      <c r="D206" s="95">
        <f t="shared" si="17"/>
        <v>0</v>
      </c>
      <c r="E206" s="95" t="b">
        <f t="shared" si="21"/>
        <v>0</v>
      </c>
      <c r="F206" s="95">
        <f t="shared" si="19"/>
        <v>0</v>
      </c>
    </row>
    <row r="207" spans="2:6" x14ac:dyDescent="0.2">
      <c r="B207" s="95" t="s">
        <v>56</v>
      </c>
      <c r="C207" s="95" t="b">
        <f t="shared" si="20"/>
        <v>0</v>
      </c>
      <c r="D207" s="95">
        <f t="shared" si="17"/>
        <v>0</v>
      </c>
      <c r="E207" s="95" t="b">
        <f t="shared" si="21"/>
        <v>0</v>
      </c>
      <c r="F207" s="95">
        <f t="shared" si="19"/>
        <v>0</v>
      </c>
    </row>
    <row r="208" spans="2:6" x14ac:dyDescent="0.2">
      <c r="B208" s="95" t="s">
        <v>33</v>
      </c>
      <c r="C208" s="95" t="b">
        <f t="shared" ref="C208:C239" si="22">IF(K36&gt;0,K36)</f>
        <v>0</v>
      </c>
      <c r="D208" s="95">
        <f t="shared" ref="D208:D271" si="23">IF(C208&lt;&gt;FALSE,C208*1000,0)</f>
        <v>0</v>
      </c>
      <c r="E208" s="95" t="b">
        <f t="shared" ref="E208:E239" si="24">IF(L36&gt;0,L36)</f>
        <v>0</v>
      </c>
      <c r="F208" s="95">
        <f t="shared" ref="F208:F271" si="25">IF(E208&lt;&gt;FALSE,E208,0)</f>
        <v>0</v>
      </c>
    </row>
    <row r="209" spans="2:6" x14ac:dyDescent="0.2">
      <c r="B209" s="95" t="s">
        <v>34</v>
      </c>
      <c r="C209" s="95" t="b">
        <f t="shared" si="22"/>
        <v>0</v>
      </c>
      <c r="D209" s="95">
        <f t="shared" si="23"/>
        <v>0</v>
      </c>
      <c r="E209" s="95" t="b">
        <f t="shared" si="24"/>
        <v>0</v>
      </c>
      <c r="F209" s="95">
        <f t="shared" si="25"/>
        <v>0</v>
      </c>
    </row>
    <row r="210" spans="2:6" x14ac:dyDescent="0.2">
      <c r="B210" s="95" t="s">
        <v>35</v>
      </c>
      <c r="C210" s="95" t="b">
        <f t="shared" si="22"/>
        <v>0</v>
      </c>
      <c r="D210" s="95">
        <f t="shared" si="23"/>
        <v>0</v>
      </c>
      <c r="E210" s="95" t="b">
        <f t="shared" si="24"/>
        <v>0</v>
      </c>
      <c r="F210" s="95">
        <f t="shared" si="25"/>
        <v>0</v>
      </c>
    </row>
    <row r="211" spans="2:6" x14ac:dyDescent="0.2">
      <c r="B211" s="95" t="s">
        <v>36</v>
      </c>
      <c r="C211" s="95" t="b">
        <f t="shared" si="22"/>
        <v>0</v>
      </c>
      <c r="D211" s="95">
        <f t="shared" si="23"/>
        <v>0</v>
      </c>
      <c r="E211" s="95" t="b">
        <f t="shared" si="24"/>
        <v>0</v>
      </c>
      <c r="F211" s="95">
        <f t="shared" si="25"/>
        <v>0</v>
      </c>
    </row>
    <row r="212" spans="2:6" x14ac:dyDescent="0.2">
      <c r="B212" s="95" t="s">
        <v>37</v>
      </c>
      <c r="C212" s="95" t="b">
        <f t="shared" si="22"/>
        <v>0</v>
      </c>
      <c r="D212" s="95">
        <f t="shared" si="23"/>
        <v>0</v>
      </c>
      <c r="E212" s="95" t="b">
        <f t="shared" si="24"/>
        <v>0</v>
      </c>
      <c r="F212" s="95">
        <f t="shared" si="25"/>
        <v>0</v>
      </c>
    </row>
    <row r="213" spans="2:6" x14ac:dyDescent="0.2">
      <c r="B213" s="95" t="s">
        <v>38</v>
      </c>
      <c r="C213" s="95">
        <f t="shared" si="22"/>
        <v>0.62</v>
      </c>
      <c r="D213" s="95">
        <f t="shared" si="23"/>
        <v>620</v>
      </c>
      <c r="E213" s="95">
        <f t="shared" si="24"/>
        <v>22</v>
      </c>
      <c r="F213" s="95">
        <f t="shared" si="25"/>
        <v>22</v>
      </c>
    </row>
    <row r="214" spans="2:6" x14ac:dyDescent="0.2">
      <c r="B214" s="95" t="s">
        <v>39</v>
      </c>
      <c r="C214" s="95" t="b">
        <f t="shared" si="22"/>
        <v>0</v>
      </c>
      <c r="D214" s="95">
        <f t="shared" si="23"/>
        <v>0</v>
      </c>
      <c r="E214" s="95" t="b">
        <f t="shared" si="24"/>
        <v>0</v>
      </c>
      <c r="F214" s="95">
        <f t="shared" si="25"/>
        <v>0</v>
      </c>
    </row>
    <row r="215" spans="2:6" x14ac:dyDescent="0.2">
      <c r="B215" s="95" t="s">
        <v>52</v>
      </c>
      <c r="C215" s="95" t="b">
        <f t="shared" si="22"/>
        <v>0</v>
      </c>
      <c r="D215" s="95">
        <f t="shared" si="23"/>
        <v>0</v>
      </c>
      <c r="E215" s="95" t="b">
        <f t="shared" si="24"/>
        <v>0</v>
      </c>
      <c r="F215" s="95">
        <f t="shared" si="25"/>
        <v>0</v>
      </c>
    </row>
    <row r="216" spans="2:6" x14ac:dyDescent="0.2">
      <c r="B216" s="95" t="s">
        <v>25</v>
      </c>
      <c r="C216" s="95" t="b">
        <f t="shared" si="22"/>
        <v>0</v>
      </c>
      <c r="D216" s="95">
        <f t="shared" si="23"/>
        <v>0</v>
      </c>
      <c r="E216" s="95" t="b">
        <f t="shared" si="24"/>
        <v>0</v>
      </c>
      <c r="F216" s="95">
        <f t="shared" si="25"/>
        <v>0</v>
      </c>
    </row>
    <row r="217" spans="2:6" x14ac:dyDescent="0.2">
      <c r="B217" s="95" t="s">
        <v>3</v>
      </c>
      <c r="C217" s="95" t="b">
        <f t="shared" si="22"/>
        <v>0</v>
      </c>
      <c r="D217" s="95">
        <f t="shared" si="23"/>
        <v>0</v>
      </c>
      <c r="E217" s="95" t="b">
        <f t="shared" si="24"/>
        <v>0</v>
      </c>
      <c r="F217" s="95">
        <f t="shared" si="25"/>
        <v>0</v>
      </c>
    </row>
    <row r="218" spans="2:6" x14ac:dyDescent="0.2">
      <c r="B218" s="95" t="s">
        <v>26</v>
      </c>
      <c r="C218" s="95" t="b">
        <f t="shared" si="22"/>
        <v>0</v>
      </c>
      <c r="D218" s="95">
        <f t="shared" si="23"/>
        <v>0</v>
      </c>
      <c r="E218" s="95" t="b">
        <f t="shared" si="24"/>
        <v>0</v>
      </c>
      <c r="F218" s="95">
        <f t="shared" si="25"/>
        <v>0</v>
      </c>
    </row>
    <row r="219" spans="2:6" x14ac:dyDescent="0.2">
      <c r="B219" s="95" t="s">
        <v>2</v>
      </c>
      <c r="C219" s="95" t="b">
        <f t="shared" si="22"/>
        <v>0</v>
      </c>
      <c r="D219" s="95">
        <f t="shared" si="23"/>
        <v>0</v>
      </c>
      <c r="E219" s="95" t="b">
        <f t="shared" si="24"/>
        <v>0</v>
      </c>
      <c r="F219" s="95">
        <f t="shared" si="25"/>
        <v>0</v>
      </c>
    </row>
    <row r="220" spans="2:6" x14ac:dyDescent="0.2">
      <c r="B220" s="95" t="s">
        <v>1</v>
      </c>
      <c r="C220" s="95" t="b">
        <f t="shared" si="22"/>
        <v>0</v>
      </c>
      <c r="D220" s="95">
        <f t="shared" si="23"/>
        <v>0</v>
      </c>
      <c r="E220" s="95" t="b">
        <f t="shared" si="24"/>
        <v>0</v>
      </c>
      <c r="F220" s="95">
        <f t="shared" si="25"/>
        <v>0</v>
      </c>
    </row>
    <row r="221" spans="2:6" x14ac:dyDescent="0.2">
      <c r="B221" s="95" t="s">
        <v>0</v>
      </c>
      <c r="C221" s="95" t="b">
        <f t="shared" si="22"/>
        <v>0</v>
      </c>
      <c r="D221" s="95">
        <f t="shared" si="23"/>
        <v>0</v>
      </c>
      <c r="E221" s="95" t="b">
        <f t="shared" si="24"/>
        <v>0</v>
      </c>
      <c r="F221" s="95">
        <f t="shared" si="25"/>
        <v>0</v>
      </c>
    </row>
    <row r="222" spans="2:6" x14ac:dyDescent="0.2">
      <c r="B222" s="95" t="s">
        <v>24</v>
      </c>
      <c r="C222" s="95" t="b">
        <f t="shared" si="22"/>
        <v>0</v>
      </c>
      <c r="D222" s="95">
        <f t="shared" si="23"/>
        <v>0</v>
      </c>
      <c r="E222" s="95" t="b">
        <f t="shared" si="24"/>
        <v>0</v>
      </c>
      <c r="F222" s="95">
        <f t="shared" si="25"/>
        <v>0</v>
      </c>
    </row>
    <row r="223" spans="2:6" x14ac:dyDescent="0.2">
      <c r="B223" s="95" t="s">
        <v>54</v>
      </c>
      <c r="C223" s="95" t="b">
        <f t="shared" si="22"/>
        <v>0</v>
      </c>
      <c r="D223" s="95">
        <f t="shared" si="23"/>
        <v>0</v>
      </c>
      <c r="E223" s="95" t="b">
        <f t="shared" si="24"/>
        <v>0</v>
      </c>
      <c r="F223" s="95">
        <f t="shared" si="25"/>
        <v>0</v>
      </c>
    </row>
    <row r="224" spans="2:6" x14ac:dyDescent="0.2">
      <c r="B224" s="95" t="s">
        <v>45</v>
      </c>
      <c r="C224" s="95" t="b">
        <f t="shared" si="22"/>
        <v>0</v>
      </c>
      <c r="D224" s="95">
        <f t="shared" si="23"/>
        <v>0</v>
      </c>
      <c r="E224" s="95" t="b">
        <f t="shared" si="24"/>
        <v>0</v>
      </c>
      <c r="F224" s="95">
        <f t="shared" si="25"/>
        <v>0</v>
      </c>
    </row>
    <row r="225" spans="2:6" x14ac:dyDescent="0.2">
      <c r="B225" s="95" t="s">
        <v>46</v>
      </c>
      <c r="C225" s="95" t="b">
        <f t="shared" si="22"/>
        <v>0</v>
      </c>
      <c r="D225" s="95">
        <f t="shared" si="23"/>
        <v>0</v>
      </c>
      <c r="E225" s="95" t="b">
        <f t="shared" si="24"/>
        <v>0</v>
      </c>
      <c r="F225" s="95">
        <f t="shared" si="25"/>
        <v>0</v>
      </c>
    </row>
    <row r="226" spans="2:6" x14ac:dyDescent="0.2">
      <c r="B226" s="95" t="s">
        <v>47</v>
      </c>
      <c r="C226" s="95" t="b">
        <f t="shared" si="22"/>
        <v>0</v>
      </c>
      <c r="D226" s="95">
        <f t="shared" si="23"/>
        <v>0</v>
      </c>
      <c r="E226" s="95" t="b">
        <f t="shared" si="24"/>
        <v>0</v>
      </c>
      <c r="F226" s="95">
        <f t="shared" si="25"/>
        <v>0</v>
      </c>
    </row>
    <row r="227" spans="2:6" x14ac:dyDescent="0.2">
      <c r="B227" s="95" t="s">
        <v>48</v>
      </c>
      <c r="C227" s="95" t="b">
        <f t="shared" si="22"/>
        <v>0</v>
      </c>
      <c r="D227" s="95">
        <f t="shared" si="23"/>
        <v>0</v>
      </c>
      <c r="E227" s="95" t="b">
        <f t="shared" si="24"/>
        <v>0</v>
      </c>
      <c r="F227" s="95">
        <f t="shared" si="25"/>
        <v>0</v>
      </c>
    </row>
    <row r="228" spans="2:6" x14ac:dyDescent="0.2">
      <c r="B228" s="95" t="s">
        <v>49</v>
      </c>
      <c r="C228" s="95" t="b">
        <f t="shared" si="22"/>
        <v>0</v>
      </c>
      <c r="D228" s="95">
        <f t="shared" si="23"/>
        <v>0</v>
      </c>
      <c r="E228" s="95" t="b">
        <f t="shared" si="24"/>
        <v>0</v>
      </c>
      <c r="F228" s="95">
        <f t="shared" si="25"/>
        <v>0</v>
      </c>
    </row>
    <row r="229" spans="2:6" x14ac:dyDescent="0.2">
      <c r="B229" s="95" t="s">
        <v>50</v>
      </c>
      <c r="C229" s="95" t="b">
        <f t="shared" si="22"/>
        <v>0</v>
      </c>
      <c r="D229" s="95">
        <f t="shared" si="23"/>
        <v>0</v>
      </c>
      <c r="E229" s="95" t="b">
        <f t="shared" si="24"/>
        <v>0</v>
      </c>
      <c r="F229" s="95">
        <f t="shared" si="25"/>
        <v>0</v>
      </c>
    </row>
    <row r="230" spans="2:6" x14ac:dyDescent="0.2">
      <c r="B230" s="95" t="s">
        <v>51</v>
      </c>
      <c r="C230" s="95" t="b">
        <f t="shared" si="22"/>
        <v>0</v>
      </c>
      <c r="D230" s="95">
        <f t="shared" si="23"/>
        <v>0</v>
      </c>
      <c r="E230" s="95" t="b">
        <f t="shared" si="24"/>
        <v>0</v>
      </c>
      <c r="F230" s="95">
        <f t="shared" si="25"/>
        <v>0</v>
      </c>
    </row>
    <row r="231" spans="2:6" x14ac:dyDescent="0.2">
      <c r="B231" s="95" t="s">
        <v>53</v>
      </c>
      <c r="C231" s="95" t="b">
        <f t="shared" si="22"/>
        <v>0</v>
      </c>
      <c r="D231" s="95">
        <f t="shared" si="23"/>
        <v>0</v>
      </c>
      <c r="E231" s="95" t="b">
        <f t="shared" si="24"/>
        <v>0</v>
      </c>
      <c r="F231" s="95">
        <f t="shared" si="25"/>
        <v>0</v>
      </c>
    </row>
    <row r="232" spans="2:6" x14ac:dyDescent="0.2">
      <c r="B232" s="95" t="s">
        <v>5</v>
      </c>
      <c r="C232" s="95" t="b">
        <f t="shared" si="22"/>
        <v>0</v>
      </c>
      <c r="D232" s="95">
        <f t="shared" si="23"/>
        <v>0</v>
      </c>
      <c r="E232" s="95" t="b">
        <f t="shared" si="24"/>
        <v>0</v>
      </c>
      <c r="F232" s="95">
        <f t="shared" si="25"/>
        <v>0</v>
      </c>
    </row>
    <row r="233" spans="2:6" x14ac:dyDescent="0.2">
      <c r="B233" s="95" t="s">
        <v>4</v>
      </c>
      <c r="C233" s="95" t="b">
        <f t="shared" si="22"/>
        <v>0</v>
      </c>
      <c r="D233" s="95">
        <f t="shared" si="23"/>
        <v>0</v>
      </c>
      <c r="E233" s="95" t="b">
        <f t="shared" si="24"/>
        <v>0</v>
      </c>
      <c r="F233" s="95">
        <f t="shared" si="25"/>
        <v>0</v>
      </c>
    </row>
    <row r="234" spans="2:6" x14ac:dyDescent="0.2">
      <c r="B234" s="95" t="s">
        <v>9</v>
      </c>
      <c r="C234" s="95">
        <f t="shared" si="22"/>
        <v>1.01</v>
      </c>
      <c r="D234" s="95">
        <f t="shared" si="23"/>
        <v>1010</v>
      </c>
      <c r="E234" s="95">
        <f t="shared" si="24"/>
        <v>30</v>
      </c>
      <c r="F234" s="95">
        <f t="shared" si="25"/>
        <v>30</v>
      </c>
    </row>
    <row r="235" spans="2:6" x14ac:dyDescent="0.2">
      <c r="B235" s="95" t="s">
        <v>8</v>
      </c>
      <c r="C235" s="95" t="b">
        <f t="shared" si="22"/>
        <v>0</v>
      </c>
      <c r="D235" s="95">
        <f t="shared" si="23"/>
        <v>0</v>
      </c>
      <c r="E235" s="95" t="b">
        <f t="shared" si="24"/>
        <v>0</v>
      </c>
      <c r="F235" s="95">
        <f t="shared" si="25"/>
        <v>0</v>
      </c>
    </row>
    <row r="236" spans="2:6" x14ac:dyDescent="0.2">
      <c r="B236" s="95" t="s">
        <v>7</v>
      </c>
      <c r="C236" s="95" t="b">
        <f t="shared" si="22"/>
        <v>0</v>
      </c>
      <c r="D236" s="95">
        <f t="shared" si="23"/>
        <v>0</v>
      </c>
      <c r="E236" s="95" t="b">
        <f t="shared" si="24"/>
        <v>0</v>
      </c>
      <c r="F236" s="95">
        <f t="shared" si="25"/>
        <v>0</v>
      </c>
    </row>
    <row r="237" spans="2:6" x14ac:dyDescent="0.2">
      <c r="B237" s="95" t="s">
        <v>6</v>
      </c>
      <c r="C237" s="95" t="b">
        <f t="shared" si="22"/>
        <v>0</v>
      </c>
      <c r="D237" s="95">
        <f t="shared" si="23"/>
        <v>0</v>
      </c>
      <c r="E237" s="95" t="b">
        <f t="shared" si="24"/>
        <v>0</v>
      </c>
      <c r="F237" s="95">
        <f t="shared" si="25"/>
        <v>0</v>
      </c>
    </row>
    <row r="238" spans="2:6" x14ac:dyDescent="0.2">
      <c r="B238" s="95" t="s">
        <v>55</v>
      </c>
      <c r="C238" s="95" t="b">
        <f t="shared" si="22"/>
        <v>0</v>
      </c>
      <c r="D238" s="95">
        <f t="shared" si="23"/>
        <v>0</v>
      </c>
      <c r="E238" s="95" t="b">
        <f t="shared" si="24"/>
        <v>0</v>
      </c>
      <c r="F238" s="95">
        <f t="shared" si="25"/>
        <v>0</v>
      </c>
    </row>
    <row r="239" spans="2:6" x14ac:dyDescent="0.2">
      <c r="B239" s="95" t="s">
        <v>56</v>
      </c>
      <c r="C239" s="95" t="b">
        <f t="shared" si="22"/>
        <v>0</v>
      </c>
      <c r="D239" s="95">
        <f t="shared" si="23"/>
        <v>0</v>
      </c>
      <c r="E239" s="95" t="b">
        <f t="shared" si="24"/>
        <v>0</v>
      </c>
      <c r="F239" s="95">
        <f t="shared" si="25"/>
        <v>0</v>
      </c>
    </row>
    <row r="240" spans="2:6" x14ac:dyDescent="0.2">
      <c r="B240" s="95" t="s">
        <v>33</v>
      </c>
      <c r="C240" s="95" t="b">
        <f t="shared" ref="C240:C271" si="26">IF(M36&gt;0,M36)</f>
        <v>0</v>
      </c>
      <c r="D240" s="95">
        <f t="shared" si="23"/>
        <v>0</v>
      </c>
      <c r="E240" s="95" t="b">
        <f t="shared" ref="E240:E271" si="27">IF(N36&gt;0,N36)</f>
        <v>0</v>
      </c>
      <c r="F240" s="95">
        <f t="shared" si="25"/>
        <v>0</v>
      </c>
    </row>
    <row r="241" spans="2:6" x14ac:dyDescent="0.2">
      <c r="B241" s="95" t="s">
        <v>34</v>
      </c>
      <c r="C241" s="95" t="b">
        <f t="shared" si="26"/>
        <v>0</v>
      </c>
      <c r="D241" s="95">
        <f t="shared" si="23"/>
        <v>0</v>
      </c>
      <c r="E241" s="95" t="b">
        <f t="shared" si="27"/>
        <v>0</v>
      </c>
      <c r="F241" s="95">
        <f t="shared" si="25"/>
        <v>0</v>
      </c>
    </row>
    <row r="242" spans="2:6" x14ac:dyDescent="0.2">
      <c r="B242" s="95" t="s">
        <v>35</v>
      </c>
      <c r="C242" s="95" t="b">
        <f t="shared" si="26"/>
        <v>0</v>
      </c>
      <c r="D242" s="95">
        <f t="shared" si="23"/>
        <v>0</v>
      </c>
      <c r="E242" s="95" t="b">
        <f t="shared" si="27"/>
        <v>0</v>
      </c>
      <c r="F242" s="95">
        <f t="shared" si="25"/>
        <v>0</v>
      </c>
    </row>
    <row r="243" spans="2:6" x14ac:dyDescent="0.2">
      <c r="B243" s="95" t="s">
        <v>36</v>
      </c>
      <c r="C243" s="95" t="b">
        <f t="shared" si="26"/>
        <v>0</v>
      </c>
      <c r="D243" s="95">
        <f t="shared" si="23"/>
        <v>0</v>
      </c>
      <c r="E243" s="95" t="b">
        <f t="shared" si="27"/>
        <v>0</v>
      </c>
      <c r="F243" s="95">
        <f t="shared" si="25"/>
        <v>0</v>
      </c>
    </row>
    <row r="244" spans="2:6" x14ac:dyDescent="0.2">
      <c r="B244" s="95" t="s">
        <v>37</v>
      </c>
      <c r="C244" s="95" t="b">
        <f t="shared" si="26"/>
        <v>0</v>
      </c>
      <c r="D244" s="95">
        <f t="shared" si="23"/>
        <v>0</v>
      </c>
      <c r="E244" s="95" t="b">
        <f t="shared" si="27"/>
        <v>0</v>
      </c>
      <c r="F244" s="95">
        <f t="shared" si="25"/>
        <v>0</v>
      </c>
    </row>
    <row r="245" spans="2:6" x14ac:dyDescent="0.2">
      <c r="B245" s="95" t="s">
        <v>38</v>
      </c>
      <c r="C245" s="95" t="b">
        <f t="shared" si="26"/>
        <v>0</v>
      </c>
      <c r="D245" s="95">
        <f t="shared" si="23"/>
        <v>0</v>
      </c>
      <c r="E245" s="95" t="b">
        <f t="shared" si="27"/>
        <v>0</v>
      </c>
      <c r="F245" s="95">
        <f t="shared" si="25"/>
        <v>0</v>
      </c>
    </row>
    <row r="246" spans="2:6" x14ac:dyDescent="0.2">
      <c r="B246" s="95" t="s">
        <v>39</v>
      </c>
      <c r="C246" s="95" t="b">
        <f t="shared" si="26"/>
        <v>0</v>
      </c>
      <c r="D246" s="95">
        <f t="shared" si="23"/>
        <v>0</v>
      </c>
      <c r="E246" s="95" t="b">
        <f t="shared" si="27"/>
        <v>0</v>
      </c>
      <c r="F246" s="95">
        <f t="shared" si="25"/>
        <v>0</v>
      </c>
    </row>
    <row r="247" spans="2:6" x14ac:dyDescent="0.2">
      <c r="B247" s="95" t="s">
        <v>52</v>
      </c>
      <c r="C247" s="95" t="b">
        <f t="shared" si="26"/>
        <v>0</v>
      </c>
      <c r="D247" s="95">
        <f t="shared" si="23"/>
        <v>0</v>
      </c>
      <c r="E247" s="95" t="b">
        <f t="shared" si="27"/>
        <v>0</v>
      </c>
      <c r="F247" s="95">
        <f t="shared" si="25"/>
        <v>0</v>
      </c>
    </row>
    <row r="248" spans="2:6" x14ac:dyDescent="0.2">
      <c r="B248" s="95" t="s">
        <v>25</v>
      </c>
      <c r="C248" s="95" t="b">
        <f t="shared" si="26"/>
        <v>0</v>
      </c>
      <c r="D248" s="95">
        <f t="shared" si="23"/>
        <v>0</v>
      </c>
      <c r="E248" s="95" t="b">
        <f t="shared" si="27"/>
        <v>0</v>
      </c>
      <c r="F248" s="95">
        <f t="shared" si="25"/>
        <v>0</v>
      </c>
    </row>
    <row r="249" spans="2:6" x14ac:dyDescent="0.2">
      <c r="B249" s="95" t="s">
        <v>3</v>
      </c>
      <c r="C249" s="95" t="b">
        <f t="shared" si="26"/>
        <v>0</v>
      </c>
      <c r="D249" s="95">
        <f t="shared" si="23"/>
        <v>0</v>
      </c>
      <c r="E249" s="95" t="b">
        <f t="shared" si="27"/>
        <v>0</v>
      </c>
      <c r="F249" s="95">
        <f t="shared" si="25"/>
        <v>0</v>
      </c>
    </row>
    <row r="250" spans="2:6" x14ac:dyDescent="0.2">
      <c r="B250" s="95" t="s">
        <v>26</v>
      </c>
      <c r="C250" s="95" t="b">
        <f t="shared" si="26"/>
        <v>0</v>
      </c>
      <c r="D250" s="95">
        <f t="shared" si="23"/>
        <v>0</v>
      </c>
      <c r="E250" s="95" t="b">
        <f t="shared" si="27"/>
        <v>0</v>
      </c>
      <c r="F250" s="95">
        <f t="shared" si="25"/>
        <v>0</v>
      </c>
    </row>
    <row r="251" spans="2:6" x14ac:dyDescent="0.2">
      <c r="B251" s="95" t="s">
        <v>2</v>
      </c>
      <c r="C251" s="95" t="b">
        <f t="shared" si="26"/>
        <v>0</v>
      </c>
      <c r="D251" s="95">
        <f t="shared" si="23"/>
        <v>0</v>
      </c>
      <c r="E251" s="95" t="b">
        <f t="shared" si="27"/>
        <v>0</v>
      </c>
      <c r="F251" s="95">
        <f t="shared" si="25"/>
        <v>0</v>
      </c>
    </row>
    <row r="252" spans="2:6" x14ac:dyDescent="0.2">
      <c r="B252" s="95" t="s">
        <v>1</v>
      </c>
      <c r="C252" s="95" t="b">
        <f t="shared" si="26"/>
        <v>0</v>
      </c>
      <c r="D252" s="95">
        <f t="shared" si="23"/>
        <v>0</v>
      </c>
      <c r="E252" s="95" t="b">
        <f t="shared" si="27"/>
        <v>0</v>
      </c>
      <c r="F252" s="95">
        <f t="shared" si="25"/>
        <v>0</v>
      </c>
    </row>
    <row r="253" spans="2:6" x14ac:dyDescent="0.2">
      <c r="B253" s="95" t="s">
        <v>0</v>
      </c>
      <c r="C253" s="95" t="b">
        <f t="shared" si="26"/>
        <v>0</v>
      </c>
      <c r="D253" s="95">
        <f t="shared" si="23"/>
        <v>0</v>
      </c>
      <c r="E253" s="95" t="b">
        <f t="shared" si="27"/>
        <v>0</v>
      </c>
      <c r="F253" s="95">
        <f t="shared" si="25"/>
        <v>0</v>
      </c>
    </row>
    <row r="254" spans="2:6" x14ac:dyDescent="0.2">
      <c r="B254" s="95" t="s">
        <v>24</v>
      </c>
      <c r="C254" s="95" t="b">
        <f t="shared" si="26"/>
        <v>0</v>
      </c>
      <c r="D254" s="95">
        <f t="shared" si="23"/>
        <v>0</v>
      </c>
      <c r="E254" s="95" t="b">
        <f t="shared" si="27"/>
        <v>0</v>
      </c>
      <c r="F254" s="95">
        <f t="shared" si="25"/>
        <v>0</v>
      </c>
    </row>
    <row r="255" spans="2:6" x14ac:dyDescent="0.2">
      <c r="B255" s="95" t="s">
        <v>54</v>
      </c>
      <c r="C255" s="95" t="b">
        <f t="shared" si="26"/>
        <v>0</v>
      </c>
      <c r="D255" s="95">
        <f t="shared" si="23"/>
        <v>0</v>
      </c>
      <c r="E255" s="95" t="b">
        <f t="shared" si="27"/>
        <v>0</v>
      </c>
      <c r="F255" s="95">
        <f t="shared" si="25"/>
        <v>0</v>
      </c>
    </row>
    <row r="256" spans="2:6" x14ac:dyDescent="0.2">
      <c r="B256" s="95" t="s">
        <v>45</v>
      </c>
      <c r="C256" s="95" t="b">
        <f t="shared" si="26"/>
        <v>0</v>
      </c>
      <c r="D256" s="95">
        <f t="shared" si="23"/>
        <v>0</v>
      </c>
      <c r="E256" s="95" t="b">
        <f t="shared" si="27"/>
        <v>0</v>
      </c>
      <c r="F256" s="95">
        <f t="shared" si="25"/>
        <v>0</v>
      </c>
    </row>
    <row r="257" spans="2:6" x14ac:dyDescent="0.2">
      <c r="B257" s="95" t="s">
        <v>46</v>
      </c>
      <c r="C257" s="95" t="b">
        <f t="shared" si="26"/>
        <v>0</v>
      </c>
      <c r="D257" s="95">
        <f t="shared" si="23"/>
        <v>0</v>
      </c>
      <c r="E257" s="95" t="b">
        <f t="shared" si="27"/>
        <v>0</v>
      </c>
      <c r="F257" s="95">
        <f t="shared" si="25"/>
        <v>0</v>
      </c>
    </row>
    <row r="258" spans="2:6" x14ac:dyDescent="0.2">
      <c r="B258" s="95" t="s">
        <v>47</v>
      </c>
      <c r="C258" s="95" t="b">
        <f t="shared" si="26"/>
        <v>0</v>
      </c>
      <c r="D258" s="95">
        <f t="shared" si="23"/>
        <v>0</v>
      </c>
      <c r="E258" s="95" t="b">
        <f t="shared" si="27"/>
        <v>0</v>
      </c>
      <c r="F258" s="95">
        <f t="shared" si="25"/>
        <v>0</v>
      </c>
    </row>
    <row r="259" spans="2:6" x14ac:dyDescent="0.2">
      <c r="B259" s="95" t="s">
        <v>48</v>
      </c>
      <c r="C259" s="95" t="b">
        <f t="shared" si="26"/>
        <v>0</v>
      </c>
      <c r="D259" s="95">
        <f t="shared" si="23"/>
        <v>0</v>
      </c>
      <c r="E259" s="95" t="b">
        <f t="shared" si="27"/>
        <v>0</v>
      </c>
      <c r="F259" s="95">
        <f t="shared" si="25"/>
        <v>0</v>
      </c>
    </row>
    <row r="260" spans="2:6" x14ac:dyDescent="0.2">
      <c r="B260" s="95" t="s">
        <v>49</v>
      </c>
      <c r="C260" s="95" t="b">
        <f t="shared" si="26"/>
        <v>0</v>
      </c>
      <c r="D260" s="95">
        <f t="shared" si="23"/>
        <v>0</v>
      </c>
      <c r="E260" s="95" t="b">
        <f t="shared" si="27"/>
        <v>0</v>
      </c>
      <c r="F260" s="95">
        <f t="shared" si="25"/>
        <v>0</v>
      </c>
    </row>
    <row r="261" spans="2:6" x14ac:dyDescent="0.2">
      <c r="B261" s="95" t="s">
        <v>50</v>
      </c>
      <c r="C261" s="95" t="b">
        <f t="shared" si="26"/>
        <v>0</v>
      </c>
      <c r="D261" s="95">
        <f t="shared" si="23"/>
        <v>0</v>
      </c>
      <c r="E261" s="95" t="b">
        <f t="shared" si="27"/>
        <v>0</v>
      </c>
      <c r="F261" s="95">
        <f t="shared" si="25"/>
        <v>0</v>
      </c>
    </row>
    <row r="262" spans="2:6" x14ac:dyDescent="0.2">
      <c r="B262" s="95" t="s">
        <v>51</v>
      </c>
      <c r="C262" s="95" t="b">
        <f t="shared" si="26"/>
        <v>0</v>
      </c>
      <c r="D262" s="95">
        <f t="shared" si="23"/>
        <v>0</v>
      </c>
      <c r="E262" s="95" t="b">
        <f t="shared" si="27"/>
        <v>0</v>
      </c>
      <c r="F262" s="95">
        <f t="shared" si="25"/>
        <v>0</v>
      </c>
    </row>
    <row r="263" spans="2:6" x14ac:dyDescent="0.2">
      <c r="B263" s="95" t="s">
        <v>53</v>
      </c>
      <c r="C263" s="95" t="b">
        <f t="shared" si="26"/>
        <v>0</v>
      </c>
      <c r="D263" s="95">
        <f t="shared" si="23"/>
        <v>0</v>
      </c>
      <c r="E263" s="95" t="b">
        <f t="shared" si="27"/>
        <v>0</v>
      </c>
      <c r="F263" s="95">
        <f t="shared" si="25"/>
        <v>0</v>
      </c>
    </row>
    <row r="264" spans="2:6" x14ac:dyDescent="0.2">
      <c r="B264" s="95" t="s">
        <v>5</v>
      </c>
      <c r="C264" s="95" t="b">
        <f t="shared" si="26"/>
        <v>0</v>
      </c>
      <c r="D264" s="95">
        <f t="shared" si="23"/>
        <v>0</v>
      </c>
      <c r="E264" s="95" t="b">
        <f t="shared" si="27"/>
        <v>0</v>
      </c>
      <c r="F264" s="95">
        <f t="shared" si="25"/>
        <v>0</v>
      </c>
    </row>
    <row r="265" spans="2:6" x14ac:dyDescent="0.2">
      <c r="B265" s="95" t="s">
        <v>4</v>
      </c>
      <c r="C265" s="95" t="b">
        <f t="shared" si="26"/>
        <v>0</v>
      </c>
      <c r="D265" s="95">
        <f t="shared" si="23"/>
        <v>0</v>
      </c>
      <c r="E265" s="95" t="b">
        <f t="shared" si="27"/>
        <v>0</v>
      </c>
      <c r="F265" s="95">
        <f t="shared" si="25"/>
        <v>0</v>
      </c>
    </row>
    <row r="266" spans="2:6" x14ac:dyDescent="0.2">
      <c r="B266" s="95" t="s">
        <v>9</v>
      </c>
      <c r="C266" s="95" t="b">
        <f t="shared" si="26"/>
        <v>0</v>
      </c>
      <c r="D266" s="95">
        <f t="shared" si="23"/>
        <v>0</v>
      </c>
      <c r="E266" s="95" t="b">
        <f t="shared" si="27"/>
        <v>0</v>
      </c>
      <c r="F266" s="95">
        <f t="shared" si="25"/>
        <v>0</v>
      </c>
    </row>
    <row r="267" spans="2:6" x14ac:dyDescent="0.2">
      <c r="B267" s="95" t="s">
        <v>8</v>
      </c>
      <c r="C267" s="95" t="b">
        <f t="shared" si="26"/>
        <v>0</v>
      </c>
      <c r="D267" s="95">
        <f t="shared" si="23"/>
        <v>0</v>
      </c>
      <c r="E267" s="95" t="b">
        <f t="shared" si="27"/>
        <v>0</v>
      </c>
      <c r="F267" s="95">
        <f t="shared" si="25"/>
        <v>0</v>
      </c>
    </row>
    <row r="268" spans="2:6" x14ac:dyDescent="0.2">
      <c r="B268" s="95" t="s">
        <v>7</v>
      </c>
      <c r="C268" s="95" t="b">
        <f t="shared" si="26"/>
        <v>0</v>
      </c>
      <c r="D268" s="95">
        <f t="shared" si="23"/>
        <v>0</v>
      </c>
      <c r="E268" s="95" t="b">
        <f t="shared" si="27"/>
        <v>0</v>
      </c>
      <c r="F268" s="95">
        <f t="shared" si="25"/>
        <v>0</v>
      </c>
    </row>
    <row r="269" spans="2:6" x14ac:dyDescent="0.2">
      <c r="B269" s="95" t="s">
        <v>6</v>
      </c>
      <c r="C269" s="95" t="b">
        <f t="shared" si="26"/>
        <v>0</v>
      </c>
      <c r="D269" s="95">
        <f t="shared" si="23"/>
        <v>0</v>
      </c>
      <c r="E269" s="95" t="b">
        <f t="shared" si="27"/>
        <v>0</v>
      </c>
      <c r="F269" s="95">
        <f t="shared" si="25"/>
        <v>0</v>
      </c>
    </row>
    <row r="270" spans="2:6" x14ac:dyDescent="0.2">
      <c r="B270" s="95" t="s">
        <v>55</v>
      </c>
      <c r="C270" s="95" t="b">
        <f t="shared" si="26"/>
        <v>0</v>
      </c>
      <c r="D270" s="95">
        <f t="shared" si="23"/>
        <v>0</v>
      </c>
      <c r="E270" s="95" t="b">
        <f t="shared" si="27"/>
        <v>0</v>
      </c>
      <c r="F270" s="95">
        <f t="shared" si="25"/>
        <v>0</v>
      </c>
    </row>
    <row r="271" spans="2:6" x14ac:dyDescent="0.2">
      <c r="B271" s="95" t="s">
        <v>56</v>
      </c>
      <c r="C271" s="95" t="b">
        <f t="shared" si="26"/>
        <v>0</v>
      </c>
      <c r="D271" s="95">
        <f t="shared" si="23"/>
        <v>0</v>
      </c>
      <c r="E271" s="95" t="b">
        <f t="shared" si="27"/>
        <v>0</v>
      </c>
      <c r="F271" s="95">
        <f t="shared" si="25"/>
        <v>0</v>
      </c>
    </row>
    <row r="272" spans="2:6" x14ac:dyDescent="0.2">
      <c r="B272" s="95" t="s">
        <v>33</v>
      </c>
      <c r="C272" s="95" t="b">
        <f t="shared" ref="C272:C303" si="28">IF(O36&gt;0,O36)</f>
        <v>0</v>
      </c>
      <c r="D272" s="95">
        <f t="shared" ref="D272:D335" si="29">IF(C272&lt;&gt;FALSE,C272*1000,0)</f>
        <v>0</v>
      </c>
      <c r="E272" s="95" t="b">
        <f t="shared" ref="E272:E303" si="30">IF(P36&gt;0,P36)</f>
        <v>0</v>
      </c>
      <c r="F272" s="95">
        <f t="shared" ref="F272:F335" si="31">IF(E272&lt;&gt;FALSE,E272,0)</f>
        <v>0</v>
      </c>
    </row>
    <row r="273" spans="2:6" x14ac:dyDescent="0.2">
      <c r="B273" s="95" t="s">
        <v>34</v>
      </c>
      <c r="C273" s="95" t="b">
        <f t="shared" si="28"/>
        <v>0</v>
      </c>
      <c r="D273" s="95">
        <f t="shared" si="29"/>
        <v>0</v>
      </c>
      <c r="E273" s="95" t="b">
        <f t="shared" si="30"/>
        <v>0</v>
      </c>
      <c r="F273" s="95">
        <f t="shared" si="31"/>
        <v>0</v>
      </c>
    </row>
    <row r="274" spans="2:6" x14ac:dyDescent="0.2">
      <c r="B274" s="95" t="s">
        <v>35</v>
      </c>
      <c r="C274" s="95" t="b">
        <f t="shared" si="28"/>
        <v>0</v>
      </c>
      <c r="D274" s="95">
        <f t="shared" si="29"/>
        <v>0</v>
      </c>
      <c r="E274" s="95" t="b">
        <f t="shared" si="30"/>
        <v>0</v>
      </c>
      <c r="F274" s="95">
        <f t="shared" si="31"/>
        <v>0</v>
      </c>
    </row>
    <row r="275" spans="2:6" x14ac:dyDescent="0.2">
      <c r="B275" s="95" t="s">
        <v>36</v>
      </c>
      <c r="C275" s="95" t="b">
        <f t="shared" si="28"/>
        <v>0</v>
      </c>
      <c r="D275" s="95">
        <f t="shared" si="29"/>
        <v>0</v>
      </c>
      <c r="E275" s="95" t="b">
        <f t="shared" si="30"/>
        <v>0</v>
      </c>
      <c r="F275" s="95">
        <f t="shared" si="31"/>
        <v>0</v>
      </c>
    </row>
    <row r="276" spans="2:6" x14ac:dyDescent="0.2">
      <c r="B276" s="95" t="s">
        <v>37</v>
      </c>
      <c r="C276" s="95" t="b">
        <f t="shared" si="28"/>
        <v>0</v>
      </c>
      <c r="D276" s="95">
        <f t="shared" si="29"/>
        <v>0</v>
      </c>
      <c r="E276" s="95" t="b">
        <f t="shared" si="30"/>
        <v>0</v>
      </c>
      <c r="F276" s="95">
        <f t="shared" si="31"/>
        <v>0</v>
      </c>
    </row>
    <row r="277" spans="2:6" x14ac:dyDescent="0.2">
      <c r="B277" s="95" t="s">
        <v>38</v>
      </c>
      <c r="C277" s="95" t="b">
        <f t="shared" si="28"/>
        <v>0</v>
      </c>
      <c r="D277" s="95">
        <f t="shared" si="29"/>
        <v>0</v>
      </c>
      <c r="E277" s="95" t="b">
        <f t="shared" si="30"/>
        <v>0</v>
      </c>
      <c r="F277" s="95">
        <f t="shared" si="31"/>
        <v>0</v>
      </c>
    </row>
    <row r="278" spans="2:6" x14ac:dyDescent="0.2">
      <c r="B278" s="95" t="s">
        <v>39</v>
      </c>
      <c r="C278" s="95" t="b">
        <f t="shared" si="28"/>
        <v>0</v>
      </c>
      <c r="D278" s="95">
        <f t="shared" si="29"/>
        <v>0</v>
      </c>
      <c r="E278" s="95" t="b">
        <f t="shared" si="30"/>
        <v>0</v>
      </c>
      <c r="F278" s="95">
        <f t="shared" si="31"/>
        <v>0</v>
      </c>
    </row>
    <row r="279" spans="2:6" x14ac:dyDescent="0.2">
      <c r="B279" s="95" t="s">
        <v>52</v>
      </c>
      <c r="C279" s="95" t="b">
        <f t="shared" si="28"/>
        <v>0</v>
      </c>
      <c r="D279" s="95">
        <f t="shared" si="29"/>
        <v>0</v>
      </c>
      <c r="E279" s="95" t="b">
        <f t="shared" si="30"/>
        <v>0</v>
      </c>
      <c r="F279" s="95">
        <f t="shared" si="31"/>
        <v>0</v>
      </c>
    </row>
    <row r="280" spans="2:6" x14ac:dyDescent="0.2">
      <c r="B280" s="95" t="s">
        <v>25</v>
      </c>
      <c r="C280" s="95" t="b">
        <f t="shared" si="28"/>
        <v>0</v>
      </c>
      <c r="D280" s="95">
        <f t="shared" si="29"/>
        <v>0</v>
      </c>
      <c r="E280" s="95" t="b">
        <f t="shared" si="30"/>
        <v>0</v>
      </c>
      <c r="F280" s="95">
        <f t="shared" si="31"/>
        <v>0</v>
      </c>
    </row>
    <row r="281" spans="2:6" x14ac:dyDescent="0.2">
      <c r="B281" s="95" t="s">
        <v>3</v>
      </c>
      <c r="C281" s="95" t="b">
        <f t="shared" si="28"/>
        <v>0</v>
      </c>
      <c r="D281" s="95">
        <f t="shared" si="29"/>
        <v>0</v>
      </c>
      <c r="E281" s="95" t="b">
        <f t="shared" si="30"/>
        <v>0</v>
      </c>
      <c r="F281" s="95">
        <f t="shared" si="31"/>
        <v>0</v>
      </c>
    </row>
    <row r="282" spans="2:6" x14ac:dyDescent="0.2">
      <c r="B282" s="95" t="s">
        <v>26</v>
      </c>
      <c r="C282" s="95" t="b">
        <f t="shared" si="28"/>
        <v>0</v>
      </c>
      <c r="D282" s="95">
        <f t="shared" si="29"/>
        <v>0</v>
      </c>
      <c r="E282" s="95" t="b">
        <f t="shared" si="30"/>
        <v>0</v>
      </c>
      <c r="F282" s="95">
        <f t="shared" si="31"/>
        <v>0</v>
      </c>
    </row>
    <row r="283" spans="2:6" x14ac:dyDescent="0.2">
      <c r="B283" s="95" t="s">
        <v>2</v>
      </c>
      <c r="C283" s="95" t="b">
        <f t="shared" si="28"/>
        <v>0</v>
      </c>
      <c r="D283" s="95">
        <f t="shared" si="29"/>
        <v>0</v>
      </c>
      <c r="E283" s="95" t="b">
        <f t="shared" si="30"/>
        <v>0</v>
      </c>
      <c r="F283" s="95">
        <f t="shared" si="31"/>
        <v>0</v>
      </c>
    </row>
    <row r="284" spans="2:6" x14ac:dyDescent="0.2">
      <c r="B284" s="95" t="s">
        <v>1</v>
      </c>
      <c r="C284" s="95" t="b">
        <f t="shared" si="28"/>
        <v>0</v>
      </c>
      <c r="D284" s="95">
        <f t="shared" si="29"/>
        <v>0</v>
      </c>
      <c r="E284" s="95" t="b">
        <f t="shared" si="30"/>
        <v>0</v>
      </c>
      <c r="F284" s="95">
        <f t="shared" si="31"/>
        <v>0</v>
      </c>
    </row>
    <row r="285" spans="2:6" x14ac:dyDescent="0.2">
      <c r="B285" s="95" t="s">
        <v>0</v>
      </c>
      <c r="C285" s="95" t="b">
        <f t="shared" si="28"/>
        <v>0</v>
      </c>
      <c r="D285" s="95">
        <f t="shared" si="29"/>
        <v>0</v>
      </c>
      <c r="E285" s="95" t="b">
        <f t="shared" si="30"/>
        <v>0</v>
      </c>
      <c r="F285" s="95">
        <f t="shared" si="31"/>
        <v>0</v>
      </c>
    </row>
    <row r="286" spans="2:6" x14ac:dyDescent="0.2">
      <c r="B286" s="95" t="s">
        <v>24</v>
      </c>
      <c r="C286" s="95" t="b">
        <f t="shared" si="28"/>
        <v>0</v>
      </c>
      <c r="D286" s="95">
        <f t="shared" si="29"/>
        <v>0</v>
      </c>
      <c r="E286" s="95" t="b">
        <f t="shared" si="30"/>
        <v>0</v>
      </c>
      <c r="F286" s="95">
        <f t="shared" si="31"/>
        <v>0</v>
      </c>
    </row>
    <row r="287" spans="2:6" x14ac:dyDescent="0.2">
      <c r="B287" s="95" t="s">
        <v>54</v>
      </c>
      <c r="C287" s="95" t="b">
        <f t="shared" si="28"/>
        <v>0</v>
      </c>
      <c r="D287" s="95">
        <f t="shared" si="29"/>
        <v>0</v>
      </c>
      <c r="E287" s="95" t="b">
        <f t="shared" si="30"/>
        <v>0</v>
      </c>
      <c r="F287" s="95">
        <f t="shared" si="31"/>
        <v>0</v>
      </c>
    </row>
    <row r="288" spans="2:6" x14ac:dyDescent="0.2">
      <c r="B288" s="95" t="s">
        <v>45</v>
      </c>
      <c r="C288" s="95" t="b">
        <f t="shared" si="28"/>
        <v>0</v>
      </c>
      <c r="D288" s="95">
        <f t="shared" si="29"/>
        <v>0</v>
      </c>
      <c r="E288" s="95" t="b">
        <f t="shared" si="30"/>
        <v>0</v>
      </c>
      <c r="F288" s="95">
        <f t="shared" si="31"/>
        <v>0</v>
      </c>
    </row>
    <row r="289" spans="2:6" x14ac:dyDescent="0.2">
      <c r="B289" s="95" t="s">
        <v>46</v>
      </c>
      <c r="C289" s="95" t="b">
        <f t="shared" si="28"/>
        <v>0</v>
      </c>
      <c r="D289" s="95">
        <f t="shared" si="29"/>
        <v>0</v>
      </c>
      <c r="E289" s="95" t="b">
        <f t="shared" si="30"/>
        <v>0</v>
      </c>
      <c r="F289" s="95">
        <f t="shared" si="31"/>
        <v>0</v>
      </c>
    </row>
    <row r="290" spans="2:6" x14ac:dyDescent="0.2">
      <c r="B290" s="95" t="s">
        <v>47</v>
      </c>
      <c r="C290" s="95" t="b">
        <f t="shared" si="28"/>
        <v>0</v>
      </c>
      <c r="D290" s="95">
        <f t="shared" si="29"/>
        <v>0</v>
      </c>
      <c r="E290" s="95" t="b">
        <f t="shared" si="30"/>
        <v>0</v>
      </c>
      <c r="F290" s="95">
        <f t="shared" si="31"/>
        <v>0</v>
      </c>
    </row>
    <row r="291" spans="2:6" x14ac:dyDescent="0.2">
      <c r="B291" s="95" t="s">
        <v>48</v>
      </c>
      <c r="C291" s="95" t="b">
        <f t="shared" si="28"/>
        <v>0</v>
      </c>
      <c r="D291" s="95">
        <f t="shared" si="29"/>
        <v>0</v>
      </c>
      <c r="E291" s="95" t="b">
        <f t="shared" si="30"/>
        <v>0</v>
      </c>
      <c r="F291" s="95">
        <f t="shared" si="31"/>
        <v>0</v>
      </c>
    </row>
    <row r="292" spans="2:6" x14ac:dyDescent="0.2">
      <c r="B292" s="95" t="s">
        <v>49</v>
      </c>
      <c r="C292" s="95" t="b">
        <f t="shared" si="28"/>
        <v>0</v>
      </c>
      <c r="D292" s="95">
        <f t="shared" si="29"/>
        <v>0</v>
      </c>
      <c r="E292" s="95" t="b">
        <f t="shared" si="30"/>
        <v>0</v>
      </c>
      <c r="F292" s="95">
        <f t="shared" si="31"/>
        <v>0</v>
      </c>
    </row>
    <row r="293" spans="2:6" x14ac:dyDescent="0.2">
      <c r="B293" s="95" t="s">
        <v>50</v>
      </c>
      <c r="C293" s="95" t="b">
        <f t="shared" si="28"/>
        <v>0</v>
      </c>
      <c r="D293" s="95">
        <f t="shared" si="29"/>
        <v>0</v>
      </c>
      <c r="E293" s="95" t="b">
        <f t="shared" si="30"/>
        <v>0</v>
      </c>
      <c r="F293" s="95">
        <f t="shared" si="31"/>
        <v>0</v>
      </c>
    </row>
    <row r="294" spans="2:6" x14ac:dyDescent="0.2">
      <c r="B294" s="95" t="s">
        <v>51</v>
      </c>
      <c r="C294" s="95" t="b">
        <f t="shared" si="28"/>
        <v>0</v>
      </c>
      <c r="D294" s="95">
        <f t="shared" si="29"/>
        <v>0</v>
      </c>
      <c r="E294" s="95" t="b">
        <f t="shared" si="30"/>
        <v>0</v>
      </c>
      <c r="F294" s="95">
        <f t="shared" si="31"/>
        <v>0</v>
      </c>
    </row>
    <row r="295" spans="2:6" x14ac:dyDescent="0.2">
      <c r="B295" s="95" t="s">
        <v>53</v>
      </c>
      <c r="C295" s="95" t="b">
        <f t="shared" si="28"/>
        <v>0</v>
      </c>
      <c r="D295" s="95">
        <f t="shared" si="29"/>
        <v>0</v>
      </c>
      <c r="E295" s="95" t="b">
        <f t="shared" si="30"/>
        <v>0</v>
      </c>
      <c r="F295" s="95">
        <f t="shared" si="31"/>
        <v>0</v>
      </c>
    </row>
    <row r="296" spans="2:6" x14ac:dyDescent="0.2">
      <c r="B296" s="95" t="s">
        <v>5</v>
      </c>
      <c r="C296" s="95" t="b">
        <f t="shared" si="28"/>
        <v>0</v>
      </c>
      <c r="D296" s="95">
        <f t="shared" si="29"/>
        <v>0</v>
      </c>
      <c r="E296" s="95" t="b">
        <f t="shared" si="30"/>
        <v>0</v>
      </c>
      <c r="F296" s="95">
        <f t="shared" si="31"/>
        <v>0</v>
      </c>
    </row>
    <row r="297" spans="2:6" x14ac:dyDescent="0.2">
      <c r="B297" s="95" t="s">
        <v>4</v>
      </c>
      <c r="C297" s="95" t="b">
        <f t="shared" si="28"/>
        <v>0</v>
      </c>
      <c r="D297" s="95">
        <f t="shared" si="29"/>
        <v>0</v>
      </c>
      <c r="E297" s="95" t="b">
        <f t="shared" si="30"/>
        <v>0</v>
      </c>
      <c r="F297" s="95">
        <f t="shared" si="31"/>
        <v>0</v>
      </c>
    </row>
    <row r="298" spans="2:6" x14ac:dyDescent="0.2">
      <c r="B298" s="95" t="s">
        <v>9</v>
      </c>
      <c r="C298" s="95" t="b">
        <f t="shared" si="28"/>
        <v>0</v>
      </c>
      <c r="D298" s="95">
        <f t="shared" si="29"/>
        <v>0</v>
      </c>
      <c r="E298" s="95" t="b">
        <f t="shared" si="30"/>
        <v>0</v>
      </c>
      <c r="F298" s="95">
        <f t="shared" si="31"/>
        <v>0</v>
      </c>
    </row>
    <row r="299" spans="2:6" x14ac:dyDescent="0.2">
      <c r="B299" s="95" t="s">
        <v>8</v>
      </c>
      <c r="C299" s="95" t="b">
        <f t="shared" si="28"/>
        <v>0</v>
      </c>
      <c r="D299" s="95">
        <f t="shared" si="29"/>
        <v>0</v>
      </c>
      <c r="E299" s="95" t="b">
        <f t="shared" si="30"/>
        <v>0</v>
      </c>
      <c r="F299" s="95">
        <f t="shared" si="31"/>
        <v>0</v>
      </c>
    </row>
    <row r="300" spans="2:6" x14ac:dyDescent="0.2">
      <c r="B300" s="95" t="s">
        <v>7</v>
      </c>
      <c r="C300" s="95" t="b">
        <f t="shared" si="28"/>
        <v>0</v>
      </c>
      <c r="D300" s="95">
        <f t="shared" si="29"/>
        <v>0</v>
      </c>
      <c r="E300" s="95" t="b">
        <f t="shared" si="30"/>
        <v>0</v>
      </c>
      <c r="F300" s="95">
        <f t="shared" si="31"/>
        <v>0</v>
      </c>
    </row>
    <row r="301" spans="2:6" x14ac:dyDescent="0.2">
      <c r="B301" s="95" t="s">
        <v>6</v>
      </c>
      <c r="C301" s="95" t="b">
        <f t="shared" si="28"/>
        <v>0</v>
      </c>
      <c r="D301" s="95">
        <f t="shared" si="29"/>
        <v>0</v>
      </c>
      <c r="E301" s="95" t="b">
        <f t="shared" si="30"/>
        <v>0</v>
      </c>
      <c r="F301" s="95">
        <f t="shared" si="31"/>
        <v>0</v>
      </c>
    </row>
    <row r="302" spans="2:6" x14ac:dyDescent="0.2">
      <c r="B302" s="95" t="s">
        <v>55</v>
      </c>
      <c r="C302" s="95" t="b">
        <f t="shared" si="28"/>
        <v>0</v>
      </c>
      <c r="D302" s="95">
        <f t="shared" si="29"/>
        <v>0</v>
      </c>
      <c r="E302" s="95" t="b">
        <f t="shared" si="30"/>
        <v>0</v>
      </c>
      <c r="F302" s="95">
        <f t="shared" si="31"/>
        <v>0</v>
      </c>
    </row>
    <row r="303" spans="2:6" x14ac:dyDescent="0.2">
      <c r="B303" s="95" t="s">
        <v>56</v>
      </c>
      <c r="C303" s="95" t="b">
        <f t="shared" si="28"/>
        <v>0</v>
      </c>
      <c r="D303" s="95">
        <f t="shared" si="29"/>
        <v>0</v>
      </c>
      <c r="E303" s="95" t="b">
        <f t="shared" si="30"/>
        <v>0</v>
      </c>
      <c r="F303" s="95">
        <f t="shared" si="31"/>
        <v>0</v>
      </c>
    </row>
    <row r="304" spans="2:6" x14ac:dyDescent="0.2">
      <c r="B304" s="95" t="s">
        <v>33</v>
      </c>
      <c r="C304" s="95" t="b">
        <f t="shared" ref="C304:C335" si="32">IF(Q36&gt;0,Q36)</f>
        <v>0</v>
      </c>
      <c r="D304" s="95">
        <f t="shared" si="29"/>
        <v>0</v>
      </c>
      <c r="E304" s="95" t="b">
        <f t="shared" ref="E304:E335" si="33">IF(R36&gt;0,R36)</f>
        <v>0</v>
      </c>
      <c r="F304" s="95">
        <f t="shared" si="31"/>
        <v>0</v>
      </c>
    </row>
    <row r="305" spans="2:6" x14ac:dyDescent="0.2">
      <c r="B305" s="95" t="s">
        <v>34</v>
      </c>
      <c r="C305" s="95" t="b">
        <f t="shared" si="32"/>
        <v>0</v>
      </c>
      <c r="D305" s="95">
        <f t="shared" si="29"/>
        <v>0</v>
      </c>
      <c r="E305" s="95" t="b">
        <f t="shared" si="33"/>
        <v>0</v>
      </c>
      <c r="F305" s="95">
        <f t="shared" si="31"/>
        <v>0</v>
      </c>
    </row>
    <row r="306" spans="2:6" x14ac:dyDescent="0.2">
      <c r="B306" s="95" t="s">
        <v>35</v>
      </c>
      <c r="C306" s="95" t="b">
        <f t="shared" si="32"/>
        <v>0</v>
      </c>
      <c r="D306" s="95">
        <f t="shared" si="29"/>
        <v>0</v>
      </c>
      <c r="E306" s="95" t="b">
        <f t="shared" si="33"/>
        <v>0</v>
      </c>
      <c r="F306" s="95">
        <f t="shared" si="31"/>
        <v>0</v>
      </c>
    </row>
    <row r="307" spans="2:6" x14ac:dyDescent="0.2">
      <c r="B307" s="95" t="s">
        <v>36</v>
      </c>
      <c r="C307" s="95" t="b">
        <f t="shared" si="32"/>
        <v>0</v>
      </c>
      <c r="D307" s="95">
        <f t="shared" si="29"/>
        <v>0</v>
      </c>
      <c r="E307" s="95" t="b">
        <f t="shared" si="33"/>
        <v>0</v>
      </c>
      <c r="F307" s="95">
        <f t="shared" si="31"/>
        <v>0</v>
      </c>
    </row>
    <row r="308" spans="2:6" x14ac:dyDescent="0.2">
      <c r="B308" s="95" t="s">
        <v>37</v>
      </c>
      <c r="C308" s="95" t="b">
        <f t="shared" si="32"/>
        <v>0</v>
      </c>
      <c r="D308" s="95">
        <f t="shared" si="29"/>
        <v>0</v>
      </c>
      <c r="E308" s="95" t="b">
        <f t="shared" si="33"/>
        <v>0</v>
      </c>
      <c r="F308" s="95">
        <f t="shared" si="31"/>
        <v>0</v>
      </c>
    </row>
    <row r="309" spans="2:6" x14ac:dyDescent="0.2">
      <c r="B309" s="95" t="s">
        <v>38</v>
      </c>
      <c r="C309" s="95" t="b">
        <f t="shared" si="32"/>
        <v>0</v>
      </c>
      <c r="D309" s="95">
        <f t="shared" si="29"/>
        <v>0</v>
      </c>
      <c r="E309" s="95" t="b">
        <f t="shared" si="33"/>
        <v>0</v>
      </c>
      <c r="F309" s="95">
        <f t="shared" si="31"/>
        <v>0</v>
      </c>
    </row>
    <row r="310" spans="2:6" x14ac:dyDescent="0.2">
      <c r="B310" s="95" t="s">
        <v>39</v>
      </c>
      <c r="C310" s="95" t="b">
        <f t="shared" si="32"/>
        <v>0</v>
      </c>
      <c r="D310" s="95">
        <f t="shared" si="29"/>
        <v>0</v>
      </c>
      <c r="E310" s="95" t="b">
        <f t="shared" si="33"/>
        <v>0</v>
      </c>
      <c r="F310" s="95">
        <f t="shared" si="31"/>
        <v>0</v>
      </c>
    </row>
    <row r="311" spans="2:6" x14ac:dyDescent="0.2">
      <c r="B311" s="95" t="s">
        <v>52</v>
      </c>
      <c r="C311" s="95" t="b">
        <f t="shared" si="32"/>
        <v>0</v>
      </c>
      <c r="D311" s="95">
        <f t="shared" si="29"/>
        <v>0</v>
      </c>
      <c r="E311" s="95" t="b">
        <f t="shared" si="33"/>
        <v>0</v>
      </c>
      <c r="F311" s="95">
        <f t="shared" si="31"/>
        <v>0</v>
      </c>
    </row>
    <row r="312" spans="2:6" x14ac:dyDescent="0.2">
      <c r="B312" s="95" t="s">
        <v>25</v>
      </c>
      <c r="C312" s="95" t="b">
        <f t="shared" si="32"/>
        <v>0</v>
      </c>
      <c r="D312" s="95">
        <f t="shared" si="29"/>
        <v>0</v>
      </c>
      <c r="E312" s="95" t="b">
        <f t="shared" si="33"/>
        <v>0</v>
      </c>
      <c r="F312" s="95">
        <f t="shared" si="31"/>
        <v>0</v>
      </c>
    </row>
    <row r="313" spans="2:6" x14ac:dyDescent="0.2">
      <c r="B313" s="95" t="s">
        <v>3</v>
      </c>
      <c r="C313" s="95" t="b">
        <f t="shared" si="32"/>
        <v>0</v>
      </c>
      <c r="D313" s="95">
        <f t="shared" si="29"/>
        <v>0</v>
      </c>
      <c r="E313" s="95" t="b">
        <f t="shared" si="33"/>
        <v>0</v>
      </c>
      <c r="F313" s="95">
        <f t="shared" si="31"/>
        <v>0</v>
      </c>
    </row>
    <row r="314" spans="2:6" x14ac:dyDescent="0.2">
      <c r="B314" s="95" t="s">
        <v>26</v>
      </c>
      <c r="C314" s="95" t="b">
        <f t="shared" si="32"/>
        <v>0</v>
      </c>
      <c r="D314" s="95">
        <f t="shared" si="29"/>
        <v>0</v>
      </c>
      <c r="E314" s="95" t="b">
        <f t="shared" si="33"/>
        <v>0</v>
      </c>
      <c r="F314" s="95">
        <f t="shared" si="31"/>
        <v>0</v>
      </c>
    </row>
    <row r="315" spans="2:6" x14ac:dyDescent="0.2">
      <c r="B315" s="95" t="s">
        <v>2</v>
      </c>
      <c r="C315" s="95" t="b">
        <f t="shared" si="32"/>
        <v>0</v>
      </c>
      <c r="D315" s="95">
        <f t="shared" si="29"/>
        <v>0</v>
      </c>
      <c r="E315" s="95" t="b">
        <f t="shared" si="33"/>
        <v>0</v>
      </c>
      <c r="F315" s="95">
        <f t="shared" si="31"/>
        <v>0</v>
      </c>
    </row>
    <row r="316" spans="2:6" x14ac:dyDescent="0.2">
      <c r="B316" s="95" t="s">
        <v>1</v>
      </c>
      <c r="C316" s="95" t="b">
        <f t="shared" si="32"/>
        <v>0</v>
      </c>
      <c r="D316" s="95">
        <f t="shared" si="29"/>
        <v>0</v>
      </c>
      <c r="E316" s="95" t="b">
        <f t="shared" si="33"/>
        <v>0</v>
      </c>
      <c r="F316" s="95">
        <f t="shared" si="31"/>
        <v>0</v>
      </c>
    </row>
    <row r="317" spans="2:6" x14ac:dyDescent="0.2">
      <c r="B317" s="95" t="s">
        <v>0</v>
      </c>
      <c r="C317" s="95" t="b">
        <f t="shared" si="32"/>
        <v>0</v>
      </c>
      <c r="D317" s="95">
        <f t="shared" si="29"/>
        <v>0</v>
      </c>
      <c r="E317" s="95" t="b">
        <f t="shared" si="33"/>
        <v>0</v>
      </c>
      <c r="F317" s="95">
        <f t="shared" si="31"/>
        <v>0</v>
      </c>
    </row>
    <row r="318" spans="2:6" x14ac:dyDescent="0.2">
      <c r="B318" s="95" t="s">
        <v>24</v>
      </c>
      <c r="C318" s="95" t="b">
        <f t="shared" si="32"/>
        <v>0</v>
      </c>
      <c r="D318" s="95">
        <f t="shared" si="29"/>
        <v>0</v>
      </c>
      <c r="E318" s="95" t="b">
        <f t="shared" si="33"/>
        <v>0</v>
      </c>
      <c r="F318" s="95">
        <f t="shared" si="31"/>
        <v>0</v>
      </c>
    </row>
    <row r="319" spans="2:6" x14ac:dyDescent="0.2">
      <c r="B319" s="95" t="s">
        <v>54</v>
      </c>
      <c r="C319" s="95" t="b">
        <f t="shared" si="32"/>
        <v>0</v>
      </c>
      <c r="D319" s="95">
        <f t="shared" si="29"/>
        <v>0</v>
      </c>
      <c r="E319" s="95" t="b">
        <f t="shared" si="33"/>
        <v>0</v>
      </c>
      <c r="F319" s="95">
        <f t="shared" si="31"/>
        <v>0</v>
      </c>
    </row>
    <row r="320" spans="2:6" x14ac:dyDescent="0.2">
      <c r="B320" s="95" t="s">
        <v>45</v>
      </c>
      <c r="C320" s="95" t="b">
        <f t="shared" si="32"/>
        <v>0</v>
      </c>
      <c r="D320" s="95">
        <f t="shared" si="29"/>
        <v>0</v>
      </c>
      <c r="E320" s="95" t="b">
        <f t="shared" si="33"/>
        <v>0</v>
      </c>
      <c r="F320" s="95">
        <f t="shared" si="31"/>
        <v>0</v>
      </c>
    </row>
    <row r="321" spans="2:6" x14ac:dyDescent="0.2">
      <c r="B321" s="95" t="s">
        <v>46</v>
      </c>
      <c r="C321" s="95" t="b">
        <f t="shared" si="32"/>
        <v>0</v>
      </c>
      <c r="D321" s="95">
        <f t="shared" si="29"/>
        <v>0</v>
      </c>
      <c r="E321" s="95" t="b">
        <f t="shared" si="33"/>
        <v>0</v>
      </c>
      <c r="F321" s="95">
        <f t="shared" si="31"/>
        <v>0</v>
      </c>
    </row>
    <row r="322" spans="2:6" x14ac:dyDescent="0.2">
      <c r="B322" s="95" t="s">
        <v>47</v>
      </c>
      <c r="C322" s="95" t="b">
        <f t="shared" si="32"/>
        <v>0</v>
      </c>
      <c r="D322" s="95">
        <f t="shared" si="29"/>
        <v>0</v>
      </c>
      <c r="E322" s="95" t="b">
        <f t="shared" si="33"/>
        <v>0</v>
      </c>
      <c r="F322" s="95">
        <f t="shared" si="31"/>
        <v>0</v>
      </c>
    </row>
    <row r="323" spans="2:6" x14ac:dyDescent="0.2">
      <c r="B323" s="95" t="s">
        <v>48</v>
      </c>
      <c r="C323" s="95" t="b">
        <f t="shared" si="32"/>
        <v>0</v>
      </c>
      <c r="D323" s="95">
        <f t="shared" si="29"/>
        <v>0</v>
      </c>
      <c r="E323" s="95" t="b">
        <f t="shared" si="33"/>
        <v>0</v>
      </c>
      <c r="F323" s="95">
        <f t="shared" si="31"/>
        <v>0</v>
      </c>
    </row>
    <row r="324" spans="2:6" x14ac:dyDescent="0.2">
      <c r="B324" s="95" t="s">
        <v>49</v>
      </c>
      <c r="C324" s="95" t="b">
        <f t="shared" si="32"/>
        <v>0</v>
      </c>
      <c r="D324" s="95">
        <f t="shared" si="29"/>
        <v>0</v>
      </c>
      <c r="E324" s="95" t="b">
        <f t="shared" si="33"/>
        <v>0</v>
      </c>
      <c r="F324" s="95">
        <f t="shared" si="31"/>
        <v>0</v>
      </c>
    </row>
    <row r="325" spans="2:6" x14ac:dyDescent="0.2">
      <c r="B325" s="95" t="s">
        <v>50</v>
      </c>
      <c r="C325" s="95" t="b">
        <f t="shared" si="32"/>
        <v>0</v>
      </c>
      <c r="D325" s="95">
        <f t="shared" si="29"/>
        <v>0</v>
      </c>
      <c r="E325" s="95" t="b">
        <f t="shared" si="33"/>
        <v>0</v>
      </c>
      <c r="F325" s="95">
        <f t="shared" si="31"/>
        <v>0</v>
      </c>
    </row>
    <row r="326" spans="2:6" x14ac:dyDescent="0.2">
      <c r="B326" s="95" t="s">
        <v>51</v>
      </c>
      <c r="C326" s="95" t="b">
        <f t="shared" si="32"/>
        <v>0</v>
      </c>
      <c r="D326" s="95">
        <f t="shared" si="29"/>
        <v>0</v>
      </c>
      <c r="E326" s="95" t="b">
        <f t="shared" si="33"/>
        <v>0</v>
      </c>
      <c r="F326" s="95">
        <f t="shared" si="31"/>
        <v>0</v>
      </c>
    </row>
    <row r="327" spans="2:6" x14ac:dyDescent="0.2">
      <c r="B327" s="95" t="s">
        <v>53</v>
      </c>
      <c r="C327" s="95" t="b">
        <f t="shared" si="32"/>
        <v>0</v>
      </c>
      <c r="D327" s="95">
        <f t="shared" si="29"/>
        <v>0</v>
      </c>
      <c r="E327" s="95" t="b">
        <f t="shared" si="33"/>
        <v>0</v>
      </c>
      <c r="F327" s="95">
        <f t="shared" si="31"/>
        <v>0</v>
      </c>
    </row>
    <row r="328" spans="2:6" x14ac:dyDescent="0.2">
      <c r="B328" s="95" t="s">
        <v>5</v>
      </c>
      <c r="C328" s="95" t="b">
        <f t="shared" si="32"/>
        <v>0</v>
      </c>
      <c r="D328" s="95">
        <f t="shared" si="29"/>
        <v>0</v>
      </c>
      <c r="E328" s="95" t="b">
        <f t="shared" si="33"/>
        <v>0</v>
      </c>
      <c r="F328" s="95">
        <f t="shared" si="31"/>
        <v>0</v>
      </c>
    </row>
    <row r="329" spans="2:6" x14ac:dyDescent="0.2">
      <c r="B329" s="95" t="s">
        <v>4</v>
      </c>
      <c r="C329" s="95" t="b">
        <f t="shared" si="32"/>
        <v>0</v>
      </c>
      <c r="D329" s="95">
        <f t="shared" si="29"/>
        <v>0</v>
      </c>
      <c r="E329" s="95" t="b">
        <f t="shared" si="33"/>
        <v>0</v>
      </c>
      <c r="F329" s="95">
        <f t="shared" si="31"/>
        <v>0</v>
      </c>
    </row>
    <row r="330" spans="2:6" x14ac:dyDescent="0.2">
      <c r="B330" s="95" t="s">
        <v>9</v>
      </c>
      <c r="C330" s="95" t="b">
        <f t="shared" si="32"/>
        <v>0</v>
      </c>
      <c r="D330" s="95">
        <f t="shared" si="29"/>
        <v>0</v>
      </c>
      <c r="E330" s="95" t="b">
        <f t="shared" si="33"/>
        <v>0</v>
      </c>
      <c r="F330" s="95">
        <f t="shared" si="31"/>
        <v>0</v>
      </c>
    </row>
    <row r="331" spans="2:6" x14ac:dyDescent="0.2">
      <c r="B331" s="95" t="s">
        <v>8</v>
      </c>
      <c r="C331" s="95" t="b">
        <f t="shared" si="32"/>
        <v>0</v>
      </c>
      <c r="D331" s="95">
        <f t="shared" si="29"/>
        <v>0</v>
      </c>
      <c r="E331" s="95" t="b">
        <f t="shared" si="33"/>
        <v>0</v>
      </c>
      <c r="F331" s="95">
        <f t="shared" si="31"/>
        <v>0</v>
      </c>
    </row>
    <row r="332" spans="2:6" x14ac:dyDescent="0.2">
      <c r="B332" s="95" t="s">
        <v>7</v>
      </c>
      <c r="C332" s="95" t="b">
        <f t="shared" si="32"/>
        <v>0</v>
      </c>
      <c r="D332" s="95">
        <f t="shared" si="29"/>
        <v>0</v>
      </c>
      <c r="E332" s="95" t="b">
        <f t="shared" si="33"/>
        <v>0</v>
      </c>
      <c r="F332" s="95">
        <f t="shared" si="31"/>
        <v>0</v>
      </c>
    </row>
    <row r="333" spans="2:6" x14ac:dyDescent="0.2">
      <c r="B333" s="95" t="s">
        <v>6</v>
      </c>
      <c r="C333" s="95" t="b">
        <f t="shared" si="32"/>
        <v>0</v>
      </c>
      <c r="D333" s="95">
        <f t="shared" si="29"/>
        <v>0</v>
      </c>
      <c r="E333" s="95" t="b">
        <f t="shared" si="33"/>
        <v>0</v>
      </c>
      <c r="F333" s="95">
        <f t="shared" si="31"/>
        <v>0</v>
      </c>
    </row>
    <row r="334" spans="2:6" x14ac:dyDescent="0.2">
      <c r="B334" s="95" t="s">
        <v>55</v>
      </c>
      <c r="C334" s="95" t="b">
        <f t="shared" si="32"/>
        <v>0</v>
      </c>
      <c r="D334" s="95">
        <f t="shared" si="29"/>
        <v>0</v>
      </c>
      <c r="E334" s="95" t="b">
        <f t="shared" si="33"/>
        <v>0</v>
      </c>
      <c r="F334" s="95">
        <f t="shared" si="31"/>
        <v>0</v>
      </c>
    </row>
    <row r="335" spans="2:6" x14ac:dyDescent="0.2">
      <c r="B335" s="95" t="s">
        <v>56</v>
      </c>
      <c r="C335" s="95" t="b">
        <f t="shared" si="32"/>
        <v>0</v>
      </c>
      <c r="D335" s="95">
        <f t="shared" si="29"/>
        <v>0</v>
      </c>
      <c r="E335" s="95" t="b">
        <f t="shared" si="33"/>
        <v>0</v>
      </c>
      <c r="F335" s="95">
        <f t="shared" si="31"/>
        <v>0</v>
      </c>
    </row>
  </sheetData>
  <mergeCells count="75">
    <mergeCell ref="BF2:BG2"/>
    <mergeCell ref="C3:C4"/>
    <mergeCell ref="D3:D4"/>
    <mergeCell ref="E3:E4"/>
    <mergeCell ref="F3:G3"/>
    <mergeCell ref="H3:I3"/>
    <mergeCell ref="J3:M3"/>
    <mergeCell ref="AW2:AX2"/>
    <mergeCell ref="AZ2:BA2"/>
    <mergeCell ref="BC2:BD2"/>
    <mergeCell ref="N3:Q3"/>
    <mergeCell ref="R3:U3"/>
    <mergeCell ref="X3:X4"/>
    <mergeCell ref="C2:U2"/>
    <mergeCell ref="X2:AP2"/>
    <mergeCell ref="AR2:AS2"/>
    <mergeCell ref="AU10:AU11"/>
    <mergeCell ref="AU12:AU15"/>
    <mergeCell ref="Y3:Y4"/>
    <mergeCell ref="Z3:Z4"/>
    <mergeCell ref="AA3:AB3"/>
    <mergeCell ref="AC3:AD3"/>
    <mergeCell ref="AE3:AH3"/>
    <mergeCell ref="AI3:AL3"/>
    <mergeCell ref="AM3:AP3"/>
    <mergeCell ref="AU5:AV5"/>
    <mergeCell ref="AU6:AV6"/>
    <mergeCell ref="AU7:AV7"/>
    <mergeCell ref="AU8:AU9"/>
    <mergeCell ref="AU28:AU29"/>
    <mergeCell ref="C18:C19"/>
    <mergeCell ref="D18:D19"/>
    <mergeCell ref="E18:E19"/>
    <mergeCell ref="F18:G18"/>
    <mergeCell ref="H18:I18"/>
    <mergeCell ref="J18:M18"/>
    <mergeCell ref="N18:Q18"/>
    <mergeCell ref="AC18:AD18"/>
    <mergeCell ref="AU16:AU19"/>
    <mergeCell ref="AU20:AU23"/>
    <mergeCell ref="AU25:AV25"/>
    <mergeCell ref="C17:U17"/>
    <mergeCell ref="X17:AP17"/>
    <mergeCell ref="R18:U18"/>
    <mergeCell ref="X18:X19"/>
    <mergeCell ref="Y18:Y19"/>
    <mergeCell ref="Z18:Z19"/>
    <mergeCell ref="AA18:AB18"/>
    <mergeCell ref="AU52:AU55"/>
    <mergeCell ref="AE18:AH18"/>
    <mergeCell ref="AI18:AL18"/>
    <mergeCell ref="AM18:AP18"/>
    <mergeCell ref="AU30:AU31"/>
    <mergeCell ref="AU32:AU35"/>
    <mergeCell ref="AQ33:AR33"/>
    <mergeCell ref="AU26:AV26"/>
    <mergeCell ref="AU27:AV27"/>
    <mergeCell ref="AU36:AU39"/>
    <mergeCell ref="AU40:AU43"/>
    <mergeCell ref="AU45:AV45"/>
    <mergeCell ref="AU46:AV46"/>
    <mergeCell ref="AU47:AV47"/>
    <mergeCell ref="AU48:AU49"/>
    <mergeCell ref="AU50:AU51"/>
    <mergeCell ref="AU80:AU83"/>
    <mergeCell ref="AU56:AU59"/>
    <mergeCell ref="AU60:AU63"/>
    <mergeCell ref="AU65:AV65"/>
    <mergeCell ref="AU66:AV66"/>
    <mergeCell ref="AU67:AV67"/>
    <mergeCell ref="L70:M70"/>
    <mergeCell ref="AU68:AU69"/>
    <mergeCell ref="AU70:AU71"/>
    <mergeCell ref="AU72:AU75"/>
    <mergeCell ref="AU76:AU79"/>
  </mergeCell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CL165"/>
  <sheetViews>
    <sheetView topLeftCell="A4" zoomScale="70" zoomScaleNormal="70" workbookViewId="0">
      <selection activeCell="Q31" sqref="Q31"/>
    </sheetView>
  </sheetViews>
  <sheetFormatPr baseColWidth="10" defaultColWidth="8.83203125" defaultRowHeight="15" x14ac:dyDescent="0.2"/>
  <cols>
    <col min="1" max="1" width="1" style="117" customWidth="1"/>
    <col min="2" max="2" width="12.1640625" style="11" customWidth="1"/>
    <col min="3" max="5" width="4.6640625" style="11" customWidth="1"/>
    <col min="6" max="24" width="6.83203125" style="11" customWidth="1"/>
    <col min="25" max="25" width="2.33203125" style="11" customWidth="1"/>
    <col min="26" max="40" width="6.83203125" style="11" customWidth="1"/>
    <col min="41" max="41" width="6.83203125" style="117" customWidth="1"/>
    <col min="42" max="44" width="6.83203125" style="11" customWidth="1"/>
    <col min="45" max="45" width="3.33203125" style="117" customWidth="1"/>
    <col min="46" max="46" width="13.6640625" style="117" customWidth="1"/>
    <col min="47" max="53" width="9.6640625" style="117" customWidth="1"/>
    <col min="54" max="55" width="10.33203125" style="412" customWidth="1"/>
    <col min="56" max="56" width="12.83203125" style="117" customWidth="1"/>
    <col min="57" max="57" width="8.83203125" style="117"/>
    <col min="58" max="58" width="14" style="117" customWidth="1"/>
    <col min="59" max="65" width="8.83203125" style="117"/>
    <col min="66" max="67" width="10.33203125" style="412" customWidth="1"/>
    <col min="68" max="68" width="8.83203125" style="117"/>
    <col min="69" max="69" width="11.6640625" style="117" customWidth="1"/>
    <col min="70" max="76" width="8.83203125" style="117"/>
    <col min="77" max="78" width="10.33203125" style="412" customWidth="1"/>
    <col min="79" max="87" width="8.83203125" style="117"/>
    <col min="88" max="89" width="10.33203125" style="412" customWidth="1"/>
    <col min="90" max="16384" width="8.83203125" style="117"/>
  </cols>
  <sheetData>
    <row r="1" spans="2:79" ht="13.5" customHeight="1" x14ac:dyDescent="0.2">
      <c r="BG1" s="551" t="s">
        <v>176</v>
      </c>
      <c r="BH1" s="551"/>
      <c r="BI1" s="551"/>
      <c r="BJ1" s="551"/>
      <c r="BK1" s="551"/>
      <c r="BL1" s="551"/>
      <c r="BM1" s="551"/>
      <c r="BN1" s="551"/>
      <c r="BO1" s="551"/>
      <c r="BP1" s="551"/>
      <c r="BR1" s="551" t="s">
        <v>177</v>
      </c>
      <c r="BS1" s="551"/>
      <c r="BT1" s="551"/>
      <c r="BU1" s="551"/>
      <c r="BV1" s="551"/>
      <c r="BW1" s="551"/>
      <c r="BX1" s="551"/>
      <c r="BY1" s="551"/>
      <c r="BZ1" s="551"/>
      <c r="CA1" s="551"/>
    </row>
    <row r="2" spans="2:79" ht="19" x14ac:dyDescent="0.2">
      <c r="B2" s="532" t="s">
        <v>100</v>
      </c>
      <c r="C2" s="532"/>
      <c r="D2" s="532"/>
      <c r="E2" s="532"/>
      <c r="F2" s="532"/>
      <c r="G2" s="532"/>
      <c r="H2" s="532"/>
      <c r="I2" s="532"/>
      <c r="J2" s="532"/>
      <c r="K2" s="532"/>
      <c r="L2" s="532"/>
      <c r="M2" s="532"/>
      <c r="N2" s="532"/>
      <c r="O2" s="532"/>
      <c r="P2" s="532"/>
      <c r="Q2" s="532"/>
      <c r="R2" s="532"/>
      <c r="S2" s="532"/>
      <c r="T2" s="532"/>
      <c r="U2" s="532"/>
      <c r="V2" s="532"/>
      <c r="W2" s="532"/>
      <c r="X2" s="532"/>
      <c r="Y2" s="532"/>
      <c r="Z2" s="532"/>
      <c r="AA2" s="532"/>
      <c r="AB2" s="532"/>
      <c r="AC2" s="532"/>
      <c r="AD2" s="532"/>
      <c r="AE2" s="532"/>
      <c r="AF2" s="532"/>
      <c r="AG2" s="532"/>
      <c r="AH2" s="532"/>
      <c r="AI2" s="532"/>
      <c r="AJ2" s="532"/>
      <c r="AK2" s="532"/>
      <c r="AL2" s="532"/>
      <c r="AM2" s="532"/>
      <c r="AN2" s="532"/>
      <c r="AO2" s="532"/>
      <c r="AP2" s="532"/>
      <c r="AQ2" s="532"/>
      <c r="AR2" s="532"/>
      <c r="BG2" s="117" t="str">
        <f>'observer 1'!Z35</f>
        <v>And_SR_1</v>
      </c>
      <c r="BH2" s="117" t="str">
        <f>'observer 1'!AA35</f>
        <v>And_SR_2</v>
      </c>
      <c r="BI2" s="117" t="str">
        <f>'observer 1'!AB35</f>
        <v>And_SR_3</v>
      </c>
      <c r="BJ2" s="117" t="str">
        <f>'observer 1'!AC35</f>
        <v>And_SR_4</v>
      </c>
      <c r="BK2" s="117" t="str">
        <f>'observer 1'!AD35</f>
        <v>And_SR_5</v>
      </c>
      <c r="BL2" s="117" t="str">
        <f>'observer 1'!AE35</f>
        <v>And_SR_6</v>
      </c>
      <c r="BM2" s="117" t="str">
        <f>'observer 1'!AF35</f>
        <v>And_SR_7</v>
      </c>
      <c r="BN2" s="117" t="str">
        <f>'observer 1'!AG35</f>
        <v>And_SR_8</v>
      </c>
      <c r="BR2" s="117" t="str">
        <f>'observer 2 '!Z35</f>
        <v>And_SR_1</v>
      </c>
      <c r="BS2" s="117" t="str">
        <f>'observer 2 '!AA35</f>
        <v>And_SR_2</v>
      </c>
      <c r="BT2" s="117" t="str">
        <f>'observer 2 '!AB35</f>
        <v>And_SR_3</v>
      </c>
      <c r="BU2" s="117" t="str">
        <f>'observer 2 '!AC35</f>
        <v>And_SR_4</v>
      </c>
      <c r="BV2" s="117" t="str">
        <f>'observer 2 '!AD35</f>
        <v>And_SR_5</v>
      </c>
      <c r="BW2" s="117" t="str">
        <f>'observer 2 '!AE35</f>
        <v>And_SR_6</v>
      </c>
      <c r="BX2" s="117" t="str">
        <f>'observer 2 '!AF35</f>
        <v>And_SR_7</v>
      </c>
      <c r="BY2" s="117" t="str">
        <f>'observer 2 '!AG35</f>
        <v>And_SR_8</v>
      </c>
    </row>
    <row r="3" spans="2:79" ht="13.5" customHeight="1" thickBot="1" x14ac:dyDescent="0.25">
      <c r="BG3" s="117" t="str">
        <f>'observer 1'!Z36</f>
        <v>.</v>
      </c>
      <c r="BH3" s="117" t="str">
        <f>'observer 1'!AA36</f>
        <v>.</v>
      </c>
      <c r="BI3" s="117" t="str">
        <f>'observer 1'!AB36</f>
        <v>.</v>
      </c>
      <c r="BJ3" s="117" t="str">
        <f>'observer 1'!AC36</f>
        <v>.</v>
      </c>
      <c r="BK3" s="117" t="str">
        <f>'observer 1'!AD36</f>
        <v>.</v>
      </c>
      <c r="BL3" s="117" t="str">
        <f>'observer 1'!AE36</f>
        <v>.</v>
      </c>
      <c r="BM3" s="117" t="str">
        <f>'observer 1'!AF36</f>
        <v>.</v>
      </c>
      <c r="BN3" s="117" t="str">
        <f>'observer 1'!AG36</f>
        <v>.</v>
      </c>
      <c r="BR3" s="117" t="str">
        <f>'observer 2 '!Z36</f>
        <v>.</v>
      </c>
      <c r="BS3" s="117" t="str">
        <f>'observer 2 '!AA36</f>
        <v>.</v>
      </c>
      <c r="BT3" s="117" t="str">
        <f>'observer 2 '!AB36</f>
        <v>.</v>
      </c>
      <c r="BU3" s="117" t="str">
        <f>'observer 2 '!AC36</f>
        <v>.</v>
      </c>
      <c r="BV3" s="117" t="str">
        <f>'observer 2 '!AD36</f>
        <v>.</v>
      </c>
      <c r="BW3" s="117" t="str">
        <f>'observer 2 '!AE36</f>
        <v>.</v>
      </c>
      <c r="BX3" s="117" t="str">
        <f>'observer 2 '!AF36</f>
        <v>.</v>
      </c>
      <c r="BY3" s="117" t="str">
        <f>'observer 2 '!AG36</f>
        <v>.</v>
      </c>
    </row>
    <row r="4" spans="2:79" ht="28" customHeight="1" thickBot="1" x14ac:dyDescent="0.25">
      <c r="F4" s="490" t="s">
        <v>42</v>
      </c>
      <c r="G4" s="491"/>
      <c r="H4" s="491"/>
      <c r="I4" s="491"/>
      <c r="J4" s="491"/>
      <c r="K4" s="491"/>
      <c r="L4" s="491"/>
      <c r="M4" s="491"/>
      <c r="N4" s="491"/>
      <c r="O4" s="491"/>
      <c r="P4" s="491"/>
      <c r="Q4" s="491"/>
      <c r="R4" s="491"/>
      <c r="S4" s="491"/>
      <c r="T4" s="491"/>
      <c r="U4" s="491"/>
      <c r="V4" s="491"/>
      <c r="W4" s="491"/>
      <c r="X4" s="492"/>
      <c r="Y4" s="235"/>
      <c r="Z4" s="490" t="s">
        <v>41</v>
      </c>
      <c r="AA4" s="491"/>
      <c r="AB4" s="491"/>
      <c r="AC4" s="491"/>
      <c r="AD4" s="491"/>
      <c r="AE4" s="491"/>
      <c r="AF4" s="491"/>
      <c r="AG4" s="491"/>
      <c r="AH4" s="491"/>
      <c r="AI4" s="491"/>
      <c r="AJ4" s="491"/>
      <c r="AK4" s="491"/>
      <c r="AL4" s="491"/>
      <c r="AM4" s="491"/>
      <c r="AN4" s="491"/>
      <c r="AO4" s="491"/>
      <c r="AP4" s="491"/>
      <c r="AQ4" s="491"/>
      <c r="AR4" s="492"/>
      <c r="BG4" s="117">
        <f>'observer 1'!Z37</f>
        <v>28.70967741935484</v>
      </c>
      <c r="BH4" s="117">
        <f>'observer 1'!AA37</f>
        <v>27.441860465116278</v>
      </c>
      <c r="BI4" s="117">
        <f>'observer 1'!AB37</f>
        <v>26.5</v>
      </c>
      <c r="BJ4" s="117">
        <f>'observer 1'!AC37</f>
        <v>24.358974358974358</v>
      </c>
      <c r="BK4" s="117">
        <f>'observer 1'!AD37</f>
        <v>24.166666666666668</v>
      </c>
      <c r="BL4" s="117">
        <f>'observer 1'!AE37</f>
        <v>25.185185185185187</v>
      </c>
      <c r="BM4" s="117">
        <f>'observer 1'!AF37</f>
        <v>25.294117647058822</v>
      </c>
      <c r="BN4" s="117">
        <f>'observer 1'!AG37</f>
        <v>27.272727272727273</v>
      </c>
      <c r="BR4" s="117">
        <f>'observer 2 '!Z37</f>
        <v>40.833333333333336</v>
      </c>
      <c r="BS4" s="117">
        <f>'observer 2 '!AA37</f>
        <v>29.523809523809526</v>
      </c>
      <c r="BT4" s="117">
        <f>'observer 2 '!AB37</f>
        <v>27.058823529411764</v>
      </c>
      <c r="BU4" s="117" t="str">
        <f>'observer 2 '!AC37</f>
        <v>.</v>
      </c>
      <c r="BV4" s="117" t="str">
        <f>'observer 2 '!AD37</f>
        <v>.</v>
      </c>
      <c r="BW4" s="117" t="str">
        <f>'observer 2 '!AE37</f>
        <v>.</v>
      </c>
      <c r="BX4" s="117" t="str">
        <f>'observer 2 '!AF37</f>
        <v>.</v>
      </c>
      <c r="BY4" s="117" t="str">
        <f>'observer 2 '!AG37</f>
        <v>.</v>
      </c>
    </row>
    <row r="5" spans="2:79" ht="16" thickBot="1" x14ac:dyDescent="0.25">
      <c r="F5" s="482" t="s">
        <v>33</v>
      </c>
      <c r="G5" s="482" t="s">
        <v>34</v>
      </c>
      <c r="H5" s="482" t="s">
        <v>35</v>
      </c>
      <c r="I5" s="487" t="s">
        <v>36</v>
      </c>
      <c r="J5" s="488"/>
      <c r="K5" s="489" t="s">
        <v>37</v>
      </c>
      <c r="L5" s="527"/>
      <c r="M5" s="522" t="s">
        <v>38</v>
      </c>
      <c r="N5" s="489"/>
      <c r="O5" s="489"/>
      <c r="P5" s="527"/>
      <c r="Q5" s="522" t="s">
        <v>39</v>
      </c>
      <c r="R5" s="489"/>
      <c r="S5" s="489"/>
      <c r="T5" s="527"/>
      <c r="U5" s="531" t="s">
        <v>52</v>
      </c>
      <c r="V5" s="524"/>
      <c r="W5" s="524"/>
      <c r="X5" s="525"/>
      <c r="Y5" s="116"/>
      <c r="Z5" s="482" t="s">
        <v>25</v>
      </c>
      <c r="AA5" s="482" t="s">
        <v>3</v>
      </c>
      <c r="AB5" s="482" t="s">
        <v>26</v>
      </c>
      <c r="AC5" s="487" t="s">
        <v>2</v>
      </c>
      <c r="AD5" s="488"/>
      <c r="AE5" s="489" t="s">
        <v>1</v>
      </c>
      <c r="AF5" s="527"/>
      <c r="AG5" s="522" t="s">
        <v>0</v>
      </c>
      <c r="AH5" s="489"/>
      <c r="AI5" s="489"/>
      <c r="AJ5" s="527"/>
      <c r="AK5" s="522" t="s">
        <v>24</v>
      </c>
      <c r="AL5" s="489"/>
      <c r="AM5" s="489"/>
      <c r="AN5" s="527"/>
      <c r="AO5" s="531" t="s">
        <v>54</v>
      </c>
      <c r="AP5" s="524"/>
      <c r="AQ5" s="524"/>
      <c r="AR5" s="525"/>
      <c r="BG5" s="117" t="str">
        <f>'observer 1'!Z38</f>
        <v>.</v>
      </c>
      <c r="BH5" s="117" t="str">
        <f>'observer 1'!AA38</f>
        <v>.</v>
      </c>
      <c r="BI5" s="117" t="str">
        <f>'observer 1'!AB38</f>
        <v>.</v>
      </c>
      <c r="BJ5" s="117" t="str">
        <f>'observer 1'!AC38</f>
        <v>.</v>
      </c>
      <c r="BK5" s="117" t="str">
        <f>'observer 1'!AD38</f>
        <v>.</v>
      </c>
      <c r="BL5" s="117" t="str">
        <f>'observer 1'!AE38</f>
        <v>.</v>
      </c>
      <c r="BM5" s="117" t="str">
        <f>'observer 1'!AF38</f>
        <v>.</v>
      </c>
      <c r="BN5" s="117" t="str">
        <f>'observer 1'!AG38</f>
        <v>.</v>
      </c>
      <c r="BR5" s="117" t="str">
        <f>'observer 2 '!Z38</f>
        <v>.</v>
      </c>
      <c r="BS5" s="117" t="str">
        <f>'observer 2 '!AA38</f>
        <v>.</v>
      </c>
      <c r="BT5" s="117" t="str">
        <f>'observer 2 '!AB38</f>
        <v>.</v>
      </c>
      <c r="BU5" s="117" t="str">
        <f>'observer 2 '!AC38</f>
        <v>.</v>
      </c>
      <c r="BV5" s="117" t="str">
        <f>'observer 2 '!AD38</f>
        <v>.</v>
      </c>
      <c r="BW5" s="117" t="str">
        <f>'observer 2 '!AE38</f>
        <v>.</v>
      </c>
      <c r="BX5" s="117" t="str">
        <f>'observer 2 '!AF38</f>
        <v>.</v>
      </c>
      <c r="BY5" s="117" t="str">
        <f>'observer 2 '!AG38</f>
        <v>.</v>
      </c>
    </row>
    <row r="6" spans="2:79" ht="16" thickBot="1" x14ac:dyDescent="0.25">
      <c r="F6" s="483"/>
      <c r="G6" s="483"/>
      <c r="H6" s="483"/>
      <c r="I6" s="163" t="s">
        <v>185</v>
      </c>
      <c r="J6" s="164" t="s">
        <v>186</v>
      </c>
      <c r="K6" s="240" t="s">
        <v>185</v>
      </c>
      <c r="L6" s="241" t="s">
        <v>186</v>
      </c>
      <c r="M6" s="240" t="s">
        <v>185</v>
      </c>
      <c r="N6" s="242" t="s">
        <v>186</v>
      </c>
      <c r="O6" s="242" t="s">
        <v>184</v>
      </c>
      <c r="P6" s="241" t="s">
        <v>189</v>
      </c>
      <c r="Q6" s="240" t="s">
        <v>185</v>
      </c>
      <c r="R6" s="242" t="s">
        <v>186</v>
      </c>
      <c r="S6" s="242" t="s">
        <v>184</v>
      </c>
      <c r="T6" s="241" t="s">
        <v>189</v>
      </c>
      <c r="U6" s="240" t="s">
        <v>185</v>
      </c>
      <c r="V6" s="242" t="s">
        <v>186</v>
      </c>
      <c r="W6" s="242" t="s">
        <v>184</v>
      </c>
      <c r="X6" s="241" t="s">
        <v>189</v>
      </c>
      <c r="Y6" s="116"/>
      <c r="Z6" s="483"/>
      <c r="AA6" s="483"/>
      <c r="AB6" s="483"/>
      <c r="AC6" s="163" t="s">
        <v>185</v>
      </c>
      <c r="AD6" s="164" t="s">
        <v>186</v>
      </c>
      <c r="AE6" s="240" t="s">
        <v>185</v>
      </c>
      <c r="AF6" s="241" t="s">
        <v>186</v>
      </c>
      <c r="AG6" s="240" t="s">
        <v>185</v>
      </c>
      <c r="AH6" s="242" t="s">
        <v>186</v>
      </c>
      <c r="AI6" s="242" t="s">
        <v>184</v>
      </c>
      <c r="AJ6" s="241" t="s">
        <v>189</v>
      </c>
      <c r="AK6" s="240" t="s">
        <v>185</v>
      </c>
      <c r="AL6" s="242" t="s">
        <v>186</v>
      </c>
      <c r="AM6" s="242" t="s">
        <v>184</v>
      </c>
      <c r="AN6" s="241" t="s">
        <v>189</v>
      </c>
      <c r="AO6" s="240" t="s">
        <v>185</v>
      </c>
      <c r="AP6" s="242" t="s">
        <v>186</v>
      </c>
      <c r="AQ6" s="242" t="s">
        <v>184</v>
      </c>
      <c r="AR6" s="241" t="s">
        <v>189</v>
      </c>
      <c r="BG6" s="117" t="str">
        <f>'observer 1'!Z39</f>
        <v>.</v>
      </c>
      <c r="BH6" s="117" t="str">
        <f>'observer 1'!AA39</f>
        <v>.</v>
      </c>
      <c r="BI6" s="117" t="str">
        <f>'observer 1'!AB39</f>
        <v>.</v>
      </c>
      <c r="BJ6" s="117" t="str">
        <f>'observer 1'!AC39</f>
        <v>.</v>
      </c>
      <c r="BK6" s="117" t="str">
        <f>'observer 1'!AD39</f>
        <v>.</v>
      </c>
      <c r="BL6" s="117" t="str">
        <f>'observer 1'!AE39</f>
        <v>.</v>
      </c>
      <c r="BM6" s="117" t="str">
        <f>'observer 1'!AF39</f>
        <v>.</v>
      </c>
      <c r="BN6" s="117" t="str">
        <f>'observer 1'!AG39</f>
        <v>.</v>
      </c>
      <c r="BR6" s="117" t="str">
        <f>'observer 2 '!Z39</f>
        <v>.</v>
      </c>
      <c r="BS6" s="117" t="str">
        <f>'observer 2 '!AA39</f>
        <v>.</v>
      </c>
      <c r="BT6" s="117" t="str">
        <f>'observer 2 '!AB39</f>
        <v>.</v>
      </c>
      <c r="BU6" s="117" t="str">
        <f>'observer 2 '!AC39</f>
        <v>.</v>
      </c>
      <c r="BV6" s="117" t="str">
        <f>'observer 2 '!AD39</f>
        <v>.</v>
      </c>
      <c r="BW6" s="117" t="str">
        <f>'observer 2 '!AE39</f>
        <v>.</v>
      </c>
      <c r="BX6" s="117" t="str">
        <f>'observer 2 '!AF39</f>
        <v>.</v>
      </c>
      <c r="BY6" s="117" t="str">
        <f>'observer 2 '!AG39</f>
        <v>.</v>
      </c>
    </row>
    <row r="7" spans="2:79" ht="16" thickBot="1" x14ac:dyDescent="0.25">
      <c r="F7" s="238">
        <v>0</v>
      </c>
      <c r="G7" s="238">
        <v>1</v>
      </c>
      <c r="H7" s="238">
        <v>0</v>
      </c>
      <c r="I7" s="487">
        <v>0</v>
      </c>
      <c r="J7" s="488"/>
      <c r="K7" s="487">
        <v>0</v>
      </c>
      <c r="L7" s="488"/>
      <c r="M7" s="487">
        <v>1</v>
      </c>
      <c r="N7" s="489"/>
      <c r="O7" s="489"/>
      <c r="P7" s="488"/>
      <c r="Q7" s="487">
        <v>1</v>
      </c>
      <c r="R7" s="489"/>
      <c r="S7" s="489"/>
      <c r="T7" s="488"/>
      <c r="U7" s="523">
        <v>1</v>
      </c>
      <c r="V7" s="524"/>
      <c r="W7" s="524"/>
      <c r="X7" s="525"/>
      <c r="Y7" s="116"/>
      <c r="Z7" s="238">
        <v>1</v>
      </c>
      <c r="AA7" s="238">
        <v>0</v>
      </c>
      <c r="AB7" s="238">
        <v>1</v>
      </c>
      <c r="AC7" s="487">
        <v>1</v>
      </c>
      <c r="AD7" s="488"/>
      <c r="AE7" s="487">
        <v>1</v>
      </c>
      <c r="AF7" s="488"/>
      <c r="AG7" s="487">
        <v>0</v>
      </c>
      <c r="AH7" s="489"/>
      <c r="AI7" s="489"/>
      <c r="AJ7" s="488"/>
      <c r="AK7" s="487">
        <v>0</v>
      </c>
      <c r="AL7" s="489"/>
      <c r="AM7" s="489"/>
      <c r="AN7" s="488"/>
      <c r="AO7" s="523">
        <v>1</v>
      </c>
      <c r="AP7" s="524"/>
      <c r="AQ7" s="524"/>
      <c r="AR7" s="525"/>
      <c r="AS7" s="126" t="s">
        <v>84</v>
      </c>
      <c r="BG7" s="117" t="str">
        <f>'observer 1'!Z40</f>
        <v>.</v>
      </c>
      <c r="BH7" s="117" t="str">
        <f>'observer 1'!AA40</f>
        <v>.</v>
      </c>
      <c r="BI7" s="117" t="str">
        <f>'observer 1'!AB40</f>
        <v>.</v>
      </c>
      <c r="BJ7" s="117" t="str">
        <f>'observer 1'!AC40</f>
        <v>.</v>
      </c>
      <c r="BK7" s="117" t="str">
        <f>'observer 1'!AD40</f>
        <v>.</v>
      </c>
      <c r="BL7" s="117" t="str">
        <f>'observer 1'!AE40</f>
        <v>.</v>
      </c>
      <c r="BM7" s="117" t="str">
        <f>'observer 1'!AF40</f>
        <v>.</v>
      </c>
      <c r="BN7" s="117" t="str">
        <f>'observer 1'!AG40</f>
        <v>.</v>
      </c>
      <c r="BR7" s="117" t="str">
        <f>'observer 2 '!Z40</f>
        <v>.</v>
      </c>
      <c r="BS7" s="117" t="str">
        <f>'observer 2 '!AA40</f>
        <v>.</v>
      </c>
      <c r="BT7" s="117" t="str">
        <f>'observer 2 '!AB40</f>
        <v>.</v>
      </c>
      <c r="BU7" s="117" t="str">
        <f>'observer 2 '!AC40</f>
        <v>.</v>
      </c>
      <c r="BV7" s="117" t="str">
        <f>'observer 2 '!AD40</f>
        <v>.</v>
      </c>
      <c r="BW7" s="117" t="str">
        <f>'observer 2 '!AE40</f>
        <v>.</v>
      </c>
      <c r="BX7" s="117" t="str">
        <f>'observer 2 '!AF40</f>
        <v>.</v>
      </c>
      <c r="BY7" s="117" t="str">
        <f>'observer 2 '!AG40</f>
        <v>.</v>
      </c>
    </row>
    <row r="8" spans="2:79" ht="16" thickBot="1" x14ac:dyDescent="0.25">
      <c r="C8" s="548" t="s">
        <v>139</v>
      </c>
      <c r="D8" s="548"/>
      <c r="E8" s="549"/>
      <c r="F8" s="238">
        <v>0</v>
      </c>
      <c r="G8" s="238">
        <v>0</v>
      </c>
      <c r="H8" s="238">
        <v>0</v>
      </c>
      <c r="I8" s="182">
        <v>0</v>
      </c>
      <c r="J8" s="239">
        <v>0</v>
      </c>
      <c r="K8" s="182">
        <v>0</v>
      </c>
      <c r="L8" s="239">
        <v>0</v>
      </c>
      <c r="M8" s="182">
        <v>1</v>
      </c>
      <c r="N8" s="148">
        <v>0</v>
      </c>
      <c r="O8" s="148">
        <v>0</v>
      </c>
      <c r="P8" s="239">
        <v>0</v>
      </c>
      <c r="Q8" s="182">
        <v>0</v>
      </c>
      <c r="R8" s="119">
        <v>0</v>
      </c>
      <c r="S8" s="119">
        <v>0</v>
      </c>
      <c r="T8" s="239">
        <v>0</v>
      </c>
      <c r="U8" s="243">
        <v>0</v>
      </c>
      <c r="V8" s="119">
        <v>0</v>
      </c>
      <c r="W8" s="119">
        <v>0</v>
      </c>
      <c r="X8" s="239">
        <v>0</v>
      </c>
      <c r="Y8" s="116"/>
      <c r="Z8" s="238">
        <v>0</v>
      </c>
      <c r="AA8" s="238">
        <v>0</v>
      </c>
      <c r="AB8" s="238">
        <v>0</v>
      </c>
      <c r="AC8" s="182">
        <v>0</v>
      </c>
      <c r="AD8" s="239">
        <v>0</v>
      </c>
      <c r="AE8" s="182">
        <v>0</v>
      </c>
      <c r="AF8" s="239">
        <v>0</v>
      </c>
      <c r="AG8" s="182">
        <v>0</v>
      </c>
      <c r="AH8" s="148">
        <v>0</v>
      </c>
      <c r="AI8" s="148">
        <v>0</v>
      </c>
      <c r="AJ8" s="239">
        <v>0</v>
      </c>
      <c r="AK8" s="182">
        <v>0</v>
      </c>
      <c r="AL8" s="119">
        <v>0</v>
      </c>
      <c r="AM8" s="119">
        <v>0</v>
      </c>
      <c r="AN8" s="239">
        <v>0</v>
      </c>
      <c r="AO8" s="243">
        <v>0</v>
      </c>
      <c r="AP8" s="119">
        <v>0</v>
      </c>
      <c r="AQ8" s="119">
        <v>0</v>
      </c>
      <c r="AR8" s="239">
        <v>0</v>
      </c>
      <c r="AS8" s="126" t="s">
        <v>101</v>
      </c>
      <c r="AX8" s="117" t="s">
        <v>102</v>
      </c>
      <c r="AY8" s="117" t="s">
        <v>140</v>
      </c>
      <c r="AZ8" s="117" t="s">
        <v>142</v>
      </c>
      <c r="BG8" s="117">
        <f>'observer 1'!Z41</f>
        <v>21.93548387096774</v>
      </c>
      <c r="BH8" s="117">
        <f>'observer 1'!AA41</f>
        <v>28.214285714285715</v>
      </c>
      <c r="BI8" s="117">
        <f>'observer 1'!AB41</f>
        <v>25.714285714285715</v>
      </c>
      <c r="BJ8" s="117">
        <f>'observer 1'!AC41</f>
        <v>22.692307692307693</v>
      </c>
      <c r="BK8" s="117">
        <f>'observer 1'!AD41</f>
        <v>23.870967741935484</v>
      </c>
      <c r="BL8" s="117">
        <f>'observer 1'!AE41</f>
        <v>29.375</v>
      </c>
      <c r="BM8" s="117">
        <f>'observer 1'!AF41</f>
        <v>28.5</v>
      </c>
      <c r="BN8" s="117">
        <f>'observer 1'!AG41</f>
        <v>25.833333333333332</v>
      </c>
      <c r="BR8" s="117">
        <f>'observer 2 '!Z41</f>
        <v>28.181818181818183</v>
      </c>
      <c r="BS8" s="117">
        <f>'observer 2 '!AA41</f>
        <v>29.333333333333332</v>
      </c>
      <c r="BT8" s="117">
        <f>'observer 2 '!AB41</f>
        <v>25.416666666666668</v>
      </c>
      <c r="BU8" s="117">
        <f>'observer 2 '!AC41</f>
        <v>30.588235294117649</v>
      </c>
      <c r="BV8" s="117">
        <f>'observer 2 '!AD41</f>
        <v>28.181818181818183</v>
      </c>
      <c r="BW8" s="117" t="str">
        <f>'observer 2 '!AE41</f>
        <v>.</v>
      </c>
      <c r="BX8" s="117" t="str">
        <f>'observer 2 '!AF41</f>
        <v>.</v>
      </c>
      <c r="BY8" s="117" t="str">
        <f>'observer 2 '!AG41</f>
        <v>.</v>
      </c>
    </row>
    <row r="9" spans="2:79" ht="16" thickBot="1" x14ac:dyDescent="0.25">
      <c r="B9" s="545" t="s">
        <v>66</v>
      </c>
      <c r="C9" s="539" t="s">
        <v>13</v>
      </c>
      <c r="D9" s="540"/>
      <c r="E9" s="541"/>
      <c r="F9" s="131" t="str">
        <f>IF(F8=0,".",IF(('observer 1'!C5+'observer 2 '!C5)&gt;0,ROUND(AVERAGE('observer 1'!C5, 'observer 2 '!C5),3),0))</f>
        <v>.</v>
      </c>
      <c r="G9" s="131" t="str">
        <f>IF(G8=0,".",IF(('observer 1'!D5+'observer 2 '!D5)&gt;0,ROUND(AVERAGE('observer 1'!D5, 'observer 2 '!D5),3),0))</f>
        <v>.</v>
      </c>
      <c r="H9" s="131" t="str">
        <f>IF(H8=0,".",IF(('observer 1'!E5+'observer 2 '!E5)&gt;0,ROUND(AVERAGE('observer 1'!E5, 'observer 2 '!E5),3),0))</f>
        <v>.</v>
      </c>
      <c r="I9" s="131" t="str">
        <f>IF(I8=0,".",IF(('observer 1'!F5+'observer 2 '!F5)&gt;0,ROUND(AVERAGE('observer 1'!F5, 'observer 2 '!F5),3),0))</f>
        <v>.</v>
      </c>
      <c r="J9" s="131" t="str">
        <f>IF(J8=0,".",IF(('observer 1'!G5+'observer 2 '!G5)&gt;0,ROUND(AVERAGE('observer 1'!G5, 'observer 2 '!G5),3),0))</f>
        <v>.</v>
      </c>
      <c r="K9" s="131" t="str">
        <f>IF(K8=0,".",IF(('observer 1'!H5+'observer 2 '!H5)&gt;0,ROUND(AVERAGE('observer 1'!H5, 'observer 2 '!H5),3),0))</f>
        <v>.</v>
      </c>
      <c r="L9" s="131" t="str">
        <f>IF(L8=0,".",IF(('observer 1'!I5+'observer 2 '!I5)&gt;0,ROUND(AVERAGE('observer 1'!I5, 'observer 2 '!I5),3),0))</f>
        <v>.</v>
      </c>
      <c r="M9" s="131">
        <f>IF(M8=0,".",IF(('observer 1'!J5+'observer 2 '!J5)&gt;0,ROUND(AVERAGE('observer 1'!J5, 'observer 2 '!J5),3),0))</f>
        <v>0</v>
      </c>
      <c r="N9" s="131" t="str">
        <f>IF(N8=0,".",IF(('observer 1'!K5+'observer 2 '!K5)&gt;0,ROUND(AVERAGE('observer 1'!K5, 'observer 2 '!K5),3),0))</f>
        <v>.</v>
      </c>
      <c r="O9" s="131" t="str">
        <f>IF(O8=0,".",IF(('observer 1'!L5+'observer 2 '!L5)&gt;0,ROUND(AVERAGE('observer 1'!L5, 'observer 2 '!L5),3),0))</f>
        <v>.</v>
      </c>
      <c r="P9" s="131" t="str">
        <f>IF(P8=0,".",IF(('observer 1'!M5+'observer 2 '!M5)&gt;0,ROUND(AVERAGE('observer 1'!M5, 'observer 2 '!M5),3),0))</f>
        <v>.</v>
      </c>
      <c r="Q9" s="131" t="str">
        <f>IF(Q8=0,".",IF(('observer 1'!N5+'observer 2 '!N5)&gt;0,ROUND(AVERAGE('observer 1'!N5, 'observer 2 '!N5),3),0))</f>
        <v>.</v>
      </c>
      <c r="R9" s="131" t="str">
        <f>IF(R8=0,".",IF(('observer 1'!O5+'observer 2 '!O5)&gt;0,ROUND(AVERAGE('observer 1'!O5, 'observer 2 '!O5),3),0))</f>
        <v>.</v>
      </c>
      <c r="S9" s="131" t="str">
        <f>IF(S8=0,".",IF(('observer 1'!P5+'observer 2 '!P5)&gt;0,ROUND(AVERAGE('observer 1'!P5, 'observer 2 '!P5),3),0))</f>
        <v>.</v>
      </c>
      <c r="T9" s="131" t="str">
        <f>IF(T8=0,".",IF(('observer 1'!Q5+'observer 2 '!Q5)&gt;0,ROUND(AVERAGE('observer 1'!Q5, 'observer 2 '!Q5),3),0))</f>
        <v>.</v>
      </c>
      <c r="U9" s="131" t="str">
        <f>IF(U8=0,".",IF(('observer 1'!R5+'observer 2 '!R5)&gt;0,ROUND(AVERAGE('observer 1'!R5, 'observer 2 '!R5),3),0))</f>
        <v>.</v>
      </c>
      <c r="V9" s="131" t="str">
        <f>IF(V8=0,".",IF(('observer 1'!S5+'observer 2 '!S5)&gt;0,ROUND(AVERAGE('observer 1'!S5, 'observer 2 '!S5),3),0))</f>
        <v>.</v>
      </c>
      <c r="W9" s="131" t="str">
        <f>IF(W8=0,".",IF(('observer 1'!T5+'observer 2 '!T5)&gt;0,ROUND(AVERAGE('observer 1'!T5, 'observer 2 '!T5),3),0))</f>
        <v>.</v>
      </c>
      <c r="X9" s="131" t="str">
        <f>IF(X8=0,".",IF(('observer 1'!U5+'observer 2 '!U5)&gt;0,ROUND(AVERAGE('observer 1'!U5, 'observer 2 '!U5),3),0))</f>
        <v>.</v>
      </c>
      <c r="Z9" s="131" t="str">
        <f>IF(Z8=0,".",IF(('observer 1'!X5+'observer 2 '!X5)&gt;0,ROUND(AVERAGE('observer 1'!X5, 'observer 2 '!X5),3),0))</f>
        <v>.</v>
      </c>
      <c r="AA9" s="131" t="str">
        <f>IF(AA8=0,".",IF(('observer 1'!Y5+'observer 2 '!Y5)&gt;0,ROUND(AVERAGE('observer 1'!Y5, 'observer 2 '!Y5),3),0))</f>
        <v>.</v>
      </c>
      <c r="AB9" s="131" t="str">
        <f>IF(AB8=0,".",IF(('observer 1'!Z5+'observer 2 '!Z5)&gt;0,ROUND(AVERAGE('observer 1'!Z5, 'observer 2 '!Z5),3),0))</f>
        <v>.</v>
      </c>
      <c r="AC9" s="131" t="str">
        <f>IF(AC8=0,".",IF(('observer 1'!AA5+'observer 2 '!AA5)&gt;0,ROUND(AVERAGE('observer 1'!AA5, 'observer 2 '!AA5),3),0))</f>
        <v>.</v>
      </c>
      <c r="AD9" s="131" t="str">
        <f>IF(AD8=0,".",IF(('observer 1'!AB5+'observer 2 '!AB5)&gt;0,ROUND(AVERAGE('observer 1'!AB5, 'observer 2 '!AB5),3),0))</f>
        <v>.</v>
      </c>
      <c r="AE9" s="131" t="str">
        <f>IF(AE8=0,".",IF(('observer 1'!AC5+'observer 2 '!AC5)&gt;0,ROUND(AVERAGE('observer 1'!AC5, 'observer 2 '!AC5),3),0))</f>
        <v>.</v>
      </c>
      <c r="AF9" s="131" t="str">
        <f>IF(AF8=0,".",IF(('observer 1'!AD5+'observer 2 '!AD5)&gt;0,ROUND(AVERAGE('observer 1'!AD5, 'observer 2 '!AD5),3),0))</f>
        <v>.</v>
      </c>
      <c r="AG9" s="131" t="str">
        <f>IF(AG8=0,".",IF(('observer 1'!AE5+'observer 2 '!AE5)&gt;0,ROUND(AVERAGE('observer 1'!AE5, 'observer 2 '!AE5),3),0))</f>
        <v>.</v>
      </c>
      <c r="AH9" s="131" t="str">
        <f>IF(AH8=0,".",IF(('observer 1'!AF5+'observer 2 '!AF5)&gt;0,ROUND(AVERAGE('observer 1'!AF5, 'observer 2 '!AF5),3),0))</f>
        <v>.</v>
      </c>
      <c r="AI9" s="131" t="str">
        <f>IF(AI8=0,".",IF(('observer 1'!AG5+'observer 2 '!AG5)&gt;0,ROUND(AVERAGE('observer 1'!AG5, 'observer 2 '!AG5),3),0))</f>
        <v>.</v>
      </c>
      <c r="AJ9" s="131" t="str">
        <f>IF(AJ8=0,".",IF(('observer 1'!AH5+'observer 2 '!AH5)&gt;0,ROUND(AVERAGE('observer 1'!AH5, 'observer 2 '!AH5),3),0))</f>
        <v>.</v>
      </c>
      <c r="AK9" s="131" t="str">
        <f>IF(AK8=0,".",IF(('observer 1'!AI5+'observer 2 '!AI5)&gt;0,ROUND(AVERAGE('observer 1'!AI5, 'observer 2 '!AI5),3),0))</f>
        <v>.</v>
      </c>
      <c r="AL9" s="131" t="str">
        <f>IF(AL8=0,".",IF(('observer 1'!AJ5+'observer 2 '!AJ5)&gt;0,ROUND(AVERAGE('observer 1'!AJ5, 'observer 2 '!AJ5),3),0))</f>
        <v>.</v>
      </c>
      <c r="AM9" s="131" t="str">
        <f>IF(AM8=0,".",IF(('observer 1'!AK5+'observer 2 '!AK5)&gt;0,ROUND(AVERAGE('observer 1'!AK5, 'observer 2 '!AK5),3),0))</f>
        <v>.</v>
      </c>
      <c r="AN9" s="131" t="str">
        <f>IF(AN8=0,".",IF(('observer 1'!AL5+'observer 2 '!AL5)&gt;0,ROUND(AVERAGE('observer 1'!AL5, 'observer 2 '!AL5),3),0))</f>
        <v>.</v>
      </c>
      <c r="AO9" s="131" t="str">
        <f>IF(AO8=0,".",IF(('observer 1'!AM5+'observer 2 '!AM5)&gt;0,ROUND(AVERAGE('observer 1'!AM5, 'observer 2 '!AM5),3),0))</f>
        <v>.</v>
      </c>
      <c r="AP9" s="131" t="str">
        <f>IF(AP8=0,".",IF(('observer 1'!AN5+'observer 2 '!AN5)&gt;0,ROUND(AVERAGE('observer 1'!AN5, 'observer 2 '!AN5),3),0))</f>
        <v>.</v>
      </c>
      <c r="AQ9" s="131" t="str">
        <f>IF(AQ8=0,".",IF(('observer 1'!AO5+'observer 2 '!AO5)&gt;0,ROUND(AVERAGE('observer 1'!AO5, 'observer 2 '!AO5),3),0))</f>
        <v>.</v>
      </c>
      <c r="AR9" s="131" t="str">
        <f>IF(AR8=0,".",IF(('observer 1'!AP5+'observer 2 '!AP5)&gt;0,ROUND(AVERAGE('observer 1'!AP5, 'observer 2 '!AP5),3),0))</f>
        <v>.</v>
      </c>
      <c r="AX9" s="117">
        <v>1</v>
      </c>
      <c r="AY9" s="184" t="s">
        <v>232</v>
      </c>
      <c r="AZ9" s="117">
        <f>IF(AY9&gt;0,AX9,".")</f>
        <v>1</v>
      </c>
      <c r="BG9" s="117">
        <f>'observer 1'!Z42</f>
        <v>22.307692307692307</v>
      </c>
      <c r="BH9" s="117">
        <f>'observer 1'!AA42</f>
        <v>20</v>
      </c>
      <c r="BI9" s="117">
        <f>'observer 1'!AB42</f>
        <v>20.416666666666668</v>
      </c>
      <c r="BJ9" s="117">
        <f>'observer 1'!AC42</f>
        <v>17.61904761904762</v>
      </c>
      <c r="BK9" s="117">
        <f>'observer 1'!AD42</f>
        <v>20</v>
      </c>
      <c r="BL9" s="117">
        <f>'observer 1'!AE42</f>
        <v>22.173913043478262</v>
      </c>
      <c r="BM9" s="117" t="str">
        <f>'observer 1'!AF42</f>
        <v>.</v>
      </c>
      <c r="BN9" s="117" t="str">
        <f>'observer 1'!AG42</f>
        <v>.</v>
      </c>
      <c r="BR9" s="117">
        <f>'observer 2 '!Z42</f>
        <v>18.620689655172413</v>
      </c>
      <c r="BS9" s="117">
        <f>'observer 2 '!AA42</f>
        <v>21.428571428571427</v>
      </c>
      <c r="BT9" s="117">
        <f>'observer 2 '!AB42</f>
        <v>22.631578947368421</v>
      </c>
      <c r="BU9" s="117">
        <f>'observer 2 '!AC42</f>
        <v>18.823529411764707</v>
      </c>
      <c r="BV9" s="117" t="str">
        <f>'observer 2 '!AD42</f>
        <v>.</v>
      </c>
      <c r="BW9" s="117" t="str">
        <f>'observer 2 '!AE42</f>
        <v>.</v>
      </c>
      <c r="BX9" s="117" t="str">
        <f>'observer 2 '!AF42</f>
        <v>.</v>
      </c>
      <c r="BY9" s="117" t="str">
        <f>'observer 2 '!AG42</f>
        <v>.</v>
      </c>
    </row>
    <row r="10" spans="2:79" ht="17" thickBot="1" x14ac:dyDescent="0.25">
      <c r="B10" s="546"/>
      <c r="C10" s="185" t="s">
        <v>137</v>
      </c>
      <c r="D10" s="186" t="s">
        <v>138</v>
      </c>
      <c r="E10" s="187">
        <f>$AZ$9</f>
        <v>1</v>
      </c>
      <c r="F10" s="133" t="str">
        <f>IF(('observer 1'!C6+'observer 2 '!C6)&gt;0,ROUND(AVERAGE('observer 1'!C6, 'observer 2 '!C6),3),".")</f>
        <v>.</v>
      </c>
      <c r="G10" s="133">
        <f>IF(('observer 1'!D6+'observer 2 '!D6)&gt;0,ROUND(AVERAGE('observer 1'!D6, 'observer 2 '!D6),3),".")</f>
        <v>3.69</v>
      </c>
      <c r="H10" s="133" t="str">
        <f>IF(('observer 1'!E6+'observer 2 '!E6)&gt;0,ROUND(AVERAGE('observer 1'!E6, 'observer 2 '!E6),3),".")</f>
        <v>.</v>
      </c>
      <c r="I10" s="133" t="str">
        <f>IF(('observer 1'!F6+'observer 2 '!F6)&gt;0,ROUND(AVERAGE('observer 1'!F6, 'observer 2 '!F6),3),".")</f>
        <v>.</v>
      </c>
      <c r="J10" s="133" t="str">
        <f>IF(('observer 1'!G6+'observer 2 '!G6)&gt;0,ROUND(AVERAGE('observer 1'!G6, 'observer 2 '!G6),3),".")</f>
        <v>.</v>
      </c>
      <c r="K10" s="133" t="str">
        <f>IF(('observer 1'!H6+'observer 2 '!H6)&gt;0,ROUND(AVERAGE('observer 1'!H6, 'observer 2 '!H6),3),".")</f>
        <v>.</v>
      </c>
      <c r="L10" s="133" t="str">
        <f>IF(('observer 1'!I6+'observer 2 '!I6)&gt;0,ROUND(AVERAGE('observer 1'!I6, 'observer 2 '!I6),3),".")</f>
        <v>.</v>
      </c>
      <c r="M10" s="133">
        <f>IF(('observer 1'!J6+'observer 2 '!J6)&gt;0,ROUND(AVERAGE('observer 1'!J6, 'observer 2 '!J6),3),".")</f>
        <v>4.8499999999999996</v>
      </c>
      <c r="N10" s="133">
        <f>IF(('observer 1'!K6+'observer 2 '!K6)&gt;0,ROUND(AVERAGE('observer 1'!K6, 'observer 2 '!K6),3),".")</f>
        <v>4.8550000000000004</v>
      </c>
      <c r="O10" s="133">
        <f>IF(('observer 1'!L6+'observer 2 '!L6)&gt;0,ROUND(AVERAGE('observer 1'!L6, 'observer 2 '!L6),3),".")</f>
        <v>4.6349999999999998</v>
      </c>
      <c r="P10" s="133">
        <f>IF(('observer 1'!M6+'observer 2 '!M6)&gt;0,ROUND(AVERAGE('observer 1'!M6, 'observer 2 '!M6),3),".")</f>
        <v>4.1900000000000004</v>
      </c>
      <c r="Q10" s="133" t="str">
        <f>IF(('observer 1'!N6+'observer 2 '!N6)&gt;0,ROUND(AVERAGE('observer 1'!N6, 'observer 2 '!N6),3),".")</f>
        <v>.</v>
      </c>
      <c r="R10" s="133" t="str">
        <f>IF(('observer 1'!O6+'observer 2 '!O6)&gt;0,ROUND(AVERAGE('observer 1'!O6, 'observer 2 '!O6),3),".")</f>
        <v>.</v>
      </c>
      <c r="S10" s="133" t="str">
        <f>IF(('observer 1'!P6+'observer 2 '!P6)&gt;0,ROUND(AVERAGE('observer 1'!P6, 'observer 2 '!P6),3),".")</f>
        <v>.</v>
      </c>
      <c r="T10" s="133" t="str">
        <f>IF(('observer 1'!Q6+'observer 2 '!Q6)&gt;0,ROUND(AVERAGE('observer 1'!Q6, 'observer 2 '!Q6),3),".")</f>
        <v>.</v>
      </c>
      <c r="U10" s="133" t="str">
        <f>IF(('observer 1'!R6+'observer 2 '!R6)&gt;0,ROUND(AVERAGE('observer 1'!R6, 'observer 2 '!R6),3),".")</f>
        <v>.</v>
      </c>
      <c r="V10" s="133" t="str">
        <f>IF(('observer 1'!S6+'observer 2 '!S6)&gt;0,ROUND(AVERAGE('observer 1'!S6, 'observer 2 '!S6),3),".")</f>
        <v>.</v>
      </c>
      <c r="W10" s="133" t="str">
        <f>IF(('observer 1'!T6+'observer 2 '!T6)&gt;0,ROUND(AVERAGE('observer 1'!T6, 'observer 2 '!T6),3),".")</f>
        <v>.</v>
      </c>
      <c r="X10" s="133" t="str">
        <f>IF(('observer 1'!U6+'observer 2 '!U6)&gt;0,ROUND(AVERAGE('observer 1'!U6, 'observer 2 '!U6),3),".")</f>
        <v>.</v>
      </c>
      <c r="Z10" s="133">
        <f>IF(('observer 1'!X6+'observer 2 '!X6)&gt;0,ROUND(AVERAGE('observer 1'!X6, 'observer 2 '!X6),3),".")</f>
        <v>4.38</v>
      </c>
      <c r="AA10" s="133" t="str">
        <f>IF(('observer 1'!Y6+'observer 2 '!Y6)&gt;0,ROUND(AVERAGE('observer 1'!Y6, 'observer 2 '!Y6),3),".")</f>
        <v>.</v>
      </c>
      <c r="AB10" s="133">
        <f>IF(('observer 1'!Z6+'observer 2 '!Z6)&gt;0,ROUND(AVERAGE('observer 1'!Z6, 'observer 2 '!Z6),3),".")</f>
        <v>3.32</v>
      </c>
      <c r="AC10" s="133" t="str">
        <f>IF(('observer 1'!AA6+'observer 2 '!AA6)&gt;0,ROUND(AVERAGE('observer 1'!AA6, 'observer 2 '!AA6),3),".")</f>
        <v>.</v>
      </c>
      <c r="AD10" s="133" t="str">
        <f>IF(('observer 1'!AB6+'observer 2 '!AB6)&gt;0,ROUND(AVERAGE('observer 1'!AB6, 'observer 2 '!AB6),3),".")</f>
        <v>.</v>
      </c>
      <c r="AE10" s="133" t="str">
        <f>IF(('observer 1'!AC6+'observer 2 '!AC6)&gt;0,ROUND(AVERAGE('observer 1'!AC6, 'observer 2 '!AC6),3),".")</f>
        <v>.</v>
      </c>
      <c r="AF10" s="133" t="str">
        <f>IF(('observer 1'!AD6+'observer 2 '!AD6)&gt;0,ROUND(AVERAGE('observer 1'!AD6, 'observer 2 '!AD6),3),".")</f>
        <v>.</v>
      </c>
      <c r="AG10" s="133" t="str">
        <f>IF(('observer 1'!AE6+'observer 2 '!AE6)&gt;0,ROUND(AVERAGE('observer 1'!AE6, 'observer 2 '!AE6),3),".")</f>
        <v>.</v>
      </c>
      <c r="AH10" s="133" t="str">
        <f>IF(('observer 1'!AF6+'observer 2 '!AF6)&gt;0,ROUND(AVERAGE('observer 1'!AF6, 'observer 2 '!AF6),3),".")</f>
        <v>.</v>
      </c>
      <c r="AI10" s="133" t="str">
        <f>IF(('observer 1'!AG6+'observer 2 '!AG6)&gt;0,ROUND(AVERAGE('observer 1'!AG6, 'observer 2 '!AG6),3),".")</f>
        <v>.</v>
      </c>
      <c r="AJ10" s="133" t="str">
        <f>IF(('observer 1'!AH6+'observer 2 '!AH6)&gt;0,ROUND(AVERAGE('observer 1'!AH6, 'observer 2 '!AH6),3),".")</f>
        <v>.</v>
      </c>
      <c r="AK10" s="133" t="str">
        <f>IF(('observer 1'!AI6+'observer 2 '!AI6)&gt;0,ROUND(AVERAGE('observer 1'!AI6, 'observer 2 '!AI6),3),".")</f>
        <v>.</v>
      </c>
      <c r="AL10" s="133" t="str">
        <f>IF(('observer 1'!AJ6+'observer 2 '!AJ6)&gt;0,ROUND(AVERAGE('observer 1'!AJ6, 'observer 2 '!AJ6),3),".")</f>
        <v>.</v>
      </c>
      <c r="AM10" s="133" t="str">
        <f>IF(('observer 1'!AK6+'observer 2 '!AK6)&gt;0,ROUND(AVERAGE('observer 1'!AK6, 'observer 2 '!AK6),3),".")</f>
        <v>.</v>
      </c>
      <c r="AN10" s="133" t="str">
        <f>IF(('observer 1'!AL6+'observer 2 '!AL6)&gt;0,ROUND(AVERAGE('observer 1'!AL6, 'observer 2 '!AL6),3),".")</f>
        <v>.</v>
      </c>
      <c r="AO10" s="133" t="str">
        <f>IF(('observer 1'!AM6+'observer 2 '!AM6)&gt;0,ROUND(AVERAGE('observer 1'!AM6, 'observer 2 '!AM6),3),".")</f>
        <v>.</v>
      </c>
      <c r="AP10" s="133" t="str">
        <f>IF(('observer 1'!AN6+'observer 2 '!AN6)&gt;0,ROUND(AVERAGE('observer 1'!AN6, 'observer 2 '!AN6),3),".")</f>
        <v>.</v>
      </c>
      <c r="AQ10" s="133" t="str">
        <f>IF(('observer 1'!AO6+'observer 2 '!AO6)&gt;0,ROUND(AVERAGE('observer 1'!AO6, 'observer 2 '!AO6),3),".")</f>
        <v>.</v>
      </c>
      <c r="AR10" s="133" t="str">
        <f>IF(('observer 1'!AP6+'observer 2 '!AP6)&gt;0,ROUND(AVERAGE('observer 1'!AP6, 'observer 2 '!AP6),3),".")</f>
        <v>.</v>
      </c>
      <c r="AT10" s="188">
        <f>IF('observer 1'!AT2='observer 2 '!X3,'observer 1'!AT2,'observer 1'!AT2)</f>
        <v>6</v>
      </c>
      <c r="AU10" s="126" t="s">
        <v>87</v>
      </c>
      <c r="AX10" s="117">
        <v>2</v>
      </c>
      <c r="AY10" s="184" t="s">
        <v>236</v>
      </c>
      <c r="AZ10" s="117">
        <f t="shared" ref="AZ10:AZ18" si="0">IF(AY10&gt;0,AX10,".")</f>
        <v>2</v>
      </c>
      <c r="BG10" s="117">
        <f>'observer 1'!Z43</f>
        <v>25.434782608695652</v>
      </c>
      <c r="BH10" s="117">
        <f>'observer 1'!AA43</f>
        <v>28.181818181818183</v>
      </c>
      <c r="BI10" s="117">
        <f>'observer 1'!AB43</f>
        <v>24</v>
      </c>
      <c r="BJ10" s="117">
        <f>'observer 1'!AC43</f>
        <v>25</v>
      </c>
      <c r="BK10" s="117">
        <f>'observer 1'!AD43</f>
        <v>23.181818181818183</v>
      </c>
      <c r="BL10" s="117">
        <f>'observer 1'!AE43</f>
        <v>23.225806451612904</v>
      </c>
      <c r="BM10" s="117">
        <f>'observer 1'!AF43</f>
        <v>25.813953488372093</v>
      </c>
      <c r="BN10" s="117">
        <f>'observer 1'!AG43</f>
        <v>23.75</v>
      </c>
      <c r="BR10" s="117">
        <f>'observer 2 '!Z43</f>
        <v>23.333333333333332</v>
      </c>
      <c r="BS10" s="117">
        <f>'observer 2 '!AA43</f>
        <v>22.142857142857142</v>
      </c>
      <c r="BT10" s="117" t="str">
        <f>'observer 2 '!AB43</f>
        <v>.</v>
      </c>
      <c r="BU10" s="117" t="str">
        <f>'observer 2 '!AC43</f>
        <v>.</v>
      </c>
      <c r="BV10" s="117" t="str">
        <f>'observer 2 '!AD43</f>
        <v>.</v>
      </c>
      <c r="BW10" s="117" t="str">
        <f>'observer 2 '!AE43</f>
        <v>.</v>
      </c>
      <c r="BX10" s="117" t="str">
        <f>'observer 2 '!AF43</f>
        <v>.</v>
      </c>
      <c r="BY10" s="117" t="str">
        <f>'observer 2 '!AG43</f>
        <v>.</v>
      </c>
    </row>
    <row r="11" spans="2:79" ht="16" x14ac:dyDescent="0.2">
      <c r="B11" s="546"/>
      <c r="C11" s="185">
        <f>$AZ$9</f>
        <v>1</v>
      </c>
      <c r="D11" s="186" t="s">
        <v>138</v>
      </c>
      <c r="E11" s="189">
        <f>$AZ$10</f>
        <v>2</v>
      </c>
      <c r="F11" s="133" t="str">
        <f>IF(('observer 1'!C7+'observer 2 '!C7)&gt;0,ROUND(AVERAGE('observer 1'!C7, 'observer 2 '!C7),3),".")</f>
        <v>.</v>
      </c>
      <c r="G11" s="133">
        <f>IF(('observer 1'!D7+'observer 2 '!D7)&gt;0,ROUND(AVERAGE('observer 1'!D7, 'observer 2 '!D7),3),".")</f>
        <v>2.645</v>
      </c>
      <c r="H11" s="133" t="str">
        <f>IF(('observer 1'!E7+'observer 2 '!E7)&gt;0,ROUND(AVERAGE('observer 1'!E7, 'observer 2 '!E7),3),".")</f>
        <v>.</v>
      </c>
      <c r="I11" s="133" t="str">
        <f>IF(('observer 1'!F7+'observer 2 '!F7)&gt;0,ROUND(AVERAGE('observer 1'!F7, 'observer 2 '!F7),3),".")</f>
        <v>.</v>
      </c>
      <c r="J11" s="133" t="str">
        <f>IF(('observer 1'!G7+'observer 2 '!G7)&gt;0,ROUND(AVERAGE('observer 1'!G7, 'observer 2 '!G7),3),".")</f>
        <v>.</v>
      </c>
      <c r="K11" s="133" t="str">
        <f>IF(('observer 1'!H7+'observer 2 '!H7)&gt;0,ROUND(AVERAGE('observer 1'!H7, 'observer 2 '!H7),3),".")</f>
        <v>.</v>
      </c>
      <c r="L11" s="133" t="str">
        <f>IF(('observer 1'!I7+'observer 2 '!I7)&gt;0,ROUND(AVERAGE('observer 1'!I7, 'observer 2 '!I7),3),".")</f>
        <v>.</v>
      </c>
      <c r="M11" s="133">
        <f>IF(('observer 1'!J7+'observer 2 '!J7)&gt;0,ROUND(AVERAGE('observer 1'!J7, 'observer 2 '!J7),3),".")</f>
        <v>2.605</v>
      </c>
      <c r="N11" s="133">
        <f>IF(('observer 1'!K7+'observer 2 '!K7)&gt;0,ROUND(AVERAGE('observer 1'!K7, 'observer 2 '!K7),3),".")</f>
        <v>2.6349999999999998</v>
      </c>
      <c r="O11" s="133">
        <f>IF(('observer 1'!L7+'observer 2 '!L7)&gt;0,ROUND(AVERAGE('observer 1'!L7, 'observer 2 '!L7),3),".")</f>
        <v>2.5499999999999998</v>
      </c>
      <c r="P11" s="133" t="str">
        <f>IF(('observer 1'!M7+'observer 2 '!M7)&gt;0,ROUND(AVERAGE('observer 1'!M7, 'observer 2 '!M7),3),".")</f>
        <v>.</v>
      </c>
      <c r="Q11" s="133">
        <f>IF(('observer 1'!N7+'observer 2 '!N7)&gt;0,ROUND(AVERAGE('observer 1'!N7, 'observer 2 '!N7),3),".")</f>
        <v>1.52</v>
      </c>
      <c r="R11" s="133">
        <f>IF(('observer 1'!O7+'observer 2 '!O7)&gt;0,ROUND(AVERAGE('observer 1'!O7, 'observer 2 '!O7),3),".")</f>
        <v>1.2649999999999999</v>
      </c>
      <c r="S11" s="133">
        <f>IF(('observer 1'!P7+'observer 2 '!P7)&gt;0,ROUND(AVERAGE('observer 1'!P7, 'observer 2 '!P7),3),".")</f>
        <v>1.115</v>
      </c>
      <c r="T11" s="133">
        <f>IF(('observer 1'!Q7+'observer 2 '!Q7)&gt;0,ROUND(AVERAGE('observer 1'!Q7, 'observer 2 '!Q7),3),".")</f>
        <v>1.1100000000000001</v>
      </c>
      <c r="U11" s="133" t="str">
        <f>IF(('observer 1'!R7+'observer 2 '!R7)&gt;0,ROUND(AVERAGE('observer 1'!R7, 'observer 2 '!R7),3),".")</f>
        <v>.</v>
      </c>
      <c r="V11" s="133" t="str">
        <f>IF(('observer 1'!S7+'observer 2 '!S7)&gt;0,ROUND(AVERAGE('observer 1'!S7, 'observer 2 '!S7),3),".")</f>
        <v>.</v>
      </c>
      <c r="W11" s="133" t="str">
        <f>IF(('observer 1'!T7+'observer 2 '!T7)&gt;0,ROUND(AVERAGE('observer 1'!T7, 'observer 2 '!T7),3),".")</f>
        <v>.</v>
      </c>
      <c r="X11" s="133" t="str">
        <f>IF(('observer 1'!U7+'observer 2 '!U7)&gt;0,ROUND(AVERAGE('observer 1'!U7, 'observer 2 '!U7),3),".")</f>
        <v>.</v>
      </c>
      <c r="Z11" s="133">
        <f>IF(('observer 1'!X7+'observer 2 '!X7)&gt;0,ROUND(AVERAGE('observer 1'!X7, 'observer 2 '!X7),3),".")</f>
        <v>2.72</v>
      </c>
      <c r="AA11" s="133" t="str">
        <f>IF(('observer 1'!Y7+'observer 2 '!Y7)&gt;0,ROUND(AVERAGE('observer 1'!Y7, 'observer 2 '!Y7),3),".")</f>
        <v>.</v>
      </c>
      <c r="AB11" s="133">
        <f>IF(('observer 1'!Z7+'observer 2 '!Z7)&gt;0,ROUND(AVERAGE('observer 1'!Z7, 'observer 2 '!Z7),3),".")</f>
        <v>2.585</v>
      </c>
      <c r="AC11" s="133">
        <f>IF(('observer 1'!AA7+'observer 2 '!AA7)&gt;0,ROUND(AVERAGE('observer 1'!AA7, 'observer 2 '!AA7),3),".")</f>
        <v>2.25</v>
      </c>
      <c r="AD11" s="133">
        <f>IF(('observer 1'!AB7+'observer 2 '!AB7)&gt;0,ROUND(AVERAGE('observer 1'!AB7, 'observer 2 '!AB7),3),".")</f>
        <v>1.39</v>
      </c>
      <c r="AE11" s="133">
        <f>IF(('observer 1'!AC7+'observer 2 '!AC7)&gt;0,ROUND(AVERAGE('observer 1'!AC7, 'observer 2 '!AC7),3),".")</f>
        <v>1.31</v>
      </c>
      <c r="AF11" s="133">
        <f>IF(('observer 1'!AD7+'observer 2 '!AD7)&gt;0,ROUND(AVERAGE('observer 1'!AD7, 'observer 2 '!AD7),3),".")</f>
        <v>0.79500000000000004</v>
      </c>
      <c r="AG11" s="133" t="str">
        <f>IF(('observer 1'!AE7+'observer 2 '!AE7)&gt;0,ROUND(AVERAGE('observer 1'!AE7, 'observer 2 '!AE7),3),".")</f>
        <v>.</v>
      </c>
      <c r="AH11" s="133" t="str">
        <f>IF(('observer 1'!AF7+'observer 2 '!AF7)&gt;0,ROUND(AVERAGE('observer 1'!AF7, 'observer 2 '!AF7),3),".")</f>
        <v>.</v>
      </c>
      <c r="AI11" s="133" t="str">
        <f>IF(('observer 1'!AG7+'observer 2 '!AG7)&gt;0,ROUND(AVERAGE('observer 1'!AG7, 'observer 2 '!AG7),3),".")</f>
        <v>.</v>
      </c>
      <c r="AJ11" s="133" t="str">
        <f>IF(('observer 1'!AH7+'observer 2 '!AH7)&gt;0,ROUND(AVERAGE('observer 1'!AH7, 'observer 2 '!AH7),3),".")</f>
        <v>.</v>
      </c>
      <c r="AK11" s="133" t="str">
        <f>IF(('observer 1'!AI7+'observer 2 '!AI7)&gt;0,ROUND(AVERAGE('observer 1'!AI7, 'observer 2 '!AI7),3),".")</f>
        <v>.</v>
      </c>
      <c r="AL11" s="133" t="str">
        <f>IF(('observer 1'!AJ7+'observer 2 '!AJ7)&gt;0,ROUND(AVERAGE('observer 1'!AJ7, 'observer 2 '!AJ7),3),".")</f>
        <v>.</v>
      </c>
      <c r="AM11" s="133" t="str">
        <f>IF(('observer 1'!AK7+'observer 2 '!AK7)&gt;0,ROUND(AVERAGE('observer 1'!AK7, 'observer 2 '!AK7),3),".")</f>
        <v>.</v>
      </c>
      <c r="AN11" s="133" t="str">
        <f>IF(('observer 1'!AL7+'observer 2 '!AL7)&gt;0,ROUND(AVERAGE('observer 1'!AL7, 'observer 2 '!AL7),3),".")</f>
        <v>.</v>
      </c>
      <c r="AO11" s="133" t="str">
        <f>IF(('observer 1'!AM7+'observer 2 '!AM7)&gt;0,ROUND(AVERAGE('observer 1'!AM7, 'observer 2 '!AM7),3),".")</f>
        <v>.</v>
      </c>
      <c r="AP11" s="133" t="str">
        <f>IF(('observer 1'!AN7+'observer 2 '!AN7)&gt;0,ROUND(AVERAGE('observer 1'!AN7, 'observer 2 '!AN7),3),".")</f>
        <v>.</v>
      </c>
      <c r="AQ11" s="133" t="str">
        <f>IF(('observer 1'!AO7+'observer 2 '!AO7)&gt;0,ROUND(AVERAGE('observer 1'!AO7, 'observer 2 '!AO7),3),".")</f>
        <v>.</v>
      </c>
      <c r="AR11" s="133" t="str">
        <f>IF(('observer 1'!AP7+'observer 2 '!AP7)&gt;0,ROUND(AVERAGE('observer 1'!AP7, 'observer 2 '!AP7),3),".")</f>
        <v>.</v>
      </c>
      <c r="AT11" s="117" t="str">
        <f>IF(ABS('observer 1'!AT2-'observer 2 '!AT2)&gt;0,IF('observer 2 '!AT2=0,"single value","problem"),"OK")</f>
        <v>OK</v>
      </c>
      <c r="AX11" s="117">
        <v>3</v>
      </c>
      <c r="AY11" s="184" t="s">
        <v>233</v>
      </c>
      <c r="AZ11" s="117">
        <f t="shared" si="0"/>
        <v>3</v>
      </c>
      <c r="BG11" s="117">
        <f>'observer 1'!Z44</f>
        <v>21.739130434782609</v>
      </c>
      <c r="BH11" s="117">
        <f>'observer 1'!AA44</f>
        <v>23.846153846153847</v>
      </c>
      <c r="BI11" s="117">
        <f>'observer 1'!AB44</f>
        <v>25.925925925925927</v>
      </c>
      <c r="BJ11" s="117">
        <f>'observer 1'!AC44</f>
        <v>23.846153846153847</v>
      </c>
      <c r="BK11" s="117">
        <f>'observer 1'!AD44</f>
        <v>25.2</v>
      </c>
      <c r="BL11" s="117">
        <f>'observer 1'!AE44</f>
        <v>22.903225806451612</v>
      </c>
      <c r="BM11" s="117">
        <f>'observer 1'!AF44</f>
        <v>21.212121212121211</v>
      </c>
      <c r="BN11" s="117">
        <f>'observer 1'!AG44</f>
        <v>28.181818181818183</v>
      </c>
      <c r="BR11" s="117">
        <f>'observer 2 '!Z44</f>
        <v>29.666666666666668</v>
      </c>
      <c r="BS11" s="117">
        <f>'observer 2 '!AA44</f>
        <v>22.142857142857142</v>
      </c>
      <c r="BT11" s="117">
        <f>'observer 2 '!AB44</f>
        <v>20.454545454545453</v>
      </c>
      <c r="BU11" s="117" t="str">
        <f>'observer 2 '!AC44</f>
        <v>.</v>
      </c>
      <c r="BV11" s="117" t="str">
        <f>'observer 2 '!AD44</f>
        <v>.</v>
      </c>
      <c r="BW11" s="117" t="str">
        <f>'observer 2 '!AE44</f>
        <v>.</v>
      </c>
      <c r="BX11" s="117" t="str">
        <f>'observer 2 '!AF44</f>
        <v>.</v>
      </c>
      <c r="BY11" s="117" t="str">
        <f>'observer 2 '!AG44</f>
        <v>.</v>
      </c>
    </row>
    <row r="12" spans="2:79" ht="17" thickBot="1" x14ac:dyDescent="0.25">
      <c r="B12" s="546"/>
      <c r="C12" s="185">
        <f>$AZ$10</f>
        <v>2</v>
      </c>
      <c r="D12" s="186" t="s">
        <v>138</v>
      </c>
      <c r="E12" s="189">
        <f>$AZ$11</f>
        <v>3</v>
      </c>
      <c r="F12" s="133" t="str">
        <f>IF(('observer 1'!C8+'observer 2 '!C8)&gt;0,ROUND(AVERAGE('observer 1'!C8, 'observer 2 '!C8),3),".")</f>
        <v>.</v>
      </c>
      <c r="G12" s="133">
        <f>IF(('observer 1'!D8+'observer 2 '!D8)&gt;0,ROUND(AVERAGE('observer 1'!D8, 'observer 2 '!D8),3),".")</f>
        <v>2.27</v>
      </c>
      <c r="H12" s="133" t="str">
        <f>IF(('observer 1'!E8+'observer 2 '!E8)&gt;0,ROUND(AVERAGE('observer 1'!E8, 'observer 2 '!E8),3),".")</f>
        <v>.</v>
      </c>
      <c r="I12" s="133" t="str">
        <f>IF(('observer 1'!F8+'observer 2 '!F8)&gt;0,ROUND(AVERAGE('observer 1'!F8, 'observer 2 '!F8),3),".")</f>
        <v>.</v>
      </c>
      <c r="J12" s="133" t="str">
        <f>IF(('observer 1'!G8+'observer 2 '!G8)&gt;0,ROUND(AVERAGE('observer 1'!G8, 'observer 2 '!G8),3),".")</f>
        <v>.</v>
      </c>
      <c r="K12" s="133" t="str">
        <f>IF(('observer 1'!H8+'observer 2 '!H8)&gt;0,ROUND(AVERAGE('observer 1'!H8, 'observer 2 '!H8),3),".")</f>
        <v>.</v>
      </c>
      <c r="L12" s="133" t="str">
        <f>IF(('observer 1'!I8+'observer 2 '!I8)&gt;0,ROUND(AVERAGE('observer 1'!I8, 'observer 2 '!I8),3),".")</f>
        <v>.</v>
      </c>
      <c r="M12" s="133">
        <f>IF(('observer 1'!J8+'observer 2 '!J8)&gt;0,ROUND(AVERAGE('observer 1'!J8, 'observer 2 '!J8),3),".")</f>
        <v>1.49</v>
      </c>
      <c r="N12" s="133">
        <f>IF(('observer 1'!K8+'observer 2 '!K8)&gt;0,ROUND(AVERAGE('observer 1'!K8, 'observer 2 '!K8),3),".")</f>
        <v>2.0750000000000002</v>
      </c>
      <c r="O12" s="133">
        <f>IF(('observer 1'!L8+'observer 2 '!L8)&gt;0,ROUND(AVERAGE('observer 1'!L8, 'observer 2 '!L8),3),".")</f>
        <v>2.415</v>
      </c>
      <c r="P12" s="133" t="str">
        <f>IF(('observer 1'!M8+'observer 2 '!M8)&gt;0,ROUND(AVERAGE('observer 1'!M8, 'observer 2 '!M8),3),".")</f>
        <v>.</v>
      </c>
      <c r="Q12" s="133">
        <f>IF(('observer 1'!N8+'observer 2 '!N8)&gt;0,ROUND(AVERAGE('observer 1'!N8, 'observer 2 '!N8),3),".")</f>
        <v>2.63</v>
      </c>
      <c r="R12" s="133" t="str">
        <f>IF(('observer 1'!O8+'observer 2 '!O8)&gt;0,ROUND(AVERAGE('observer 1'!O8, 'observer 2 '!O8),3),".")</f>
        <v>.</v>
      </c>
      <c r="S12" s="133" t="str">
        <f>IF(('observer 1'!P8+'observer 2 '!P8)&gt;0,ROUND(AVERAGE('observer 1'!P8, 'observer 2 '!P8),3),".")</f>
        <v>.</v>
      </c>
      <c r="T12" s="133" t="str">
        <f>IF(('observer 1'!Q8+'observer 2 '!Q8)&gt;0,ROUND(AVERAGE('observer 1'!Q8, 'observer 2 '!Q8),3),".")</f>
        <v>.</v>
      </c>
      <c r="U12" s="133" t="str">
        <f>IF(('observer 1'!R8+'observer 2 '!R8)&gt;0,ROUND(AVERAGE('observer 1'!R8, 'observer 2 '!R8),3),".")</f>
        <v>.</v>
      </c>
      <c r="V12" s="133" t="str">
        <f>IF(('observer 1'!S8+'observer 2 '!S8)&gt;0,ROUND(AVERAGE('observer 1'!S8, 'observer 2 '!S8),3),".")</f>
        <v>.</v>
      </c>
      <c r="W12" s="133" t="str">
        <f>IF(('observer 1'!T8+'observer 2 '!T8)&gt;0,ROUND(AVERAGE('observer 1'!T8, 'observer 2 '!T8),3),".")</f>
        <v>.</v>
      </c>
      <c r="X12" s="133" t="str">
        <f>IF(('observer 1'!U8+'observer 2 '!U8)&gt;0,ROUND(AVERAGE('observer 1'!U8, 'observer 2 '!U8),3),".")</f>
        <v>.</v>
      </c>
      <c r="Z12" s="133">
        <f>IF(('observer 1'!X8+'observer 2 '!X8)&gt;0,ROUND(AVERAGE('observer 1'!X8, 'observer 2 '!X8),3),".")</f>
        <v>2.1850000000000001</v>
      </c>
      <c r="AA12" s="133" t="str">
        <f>IF(('observer 1'!Y8+'observer 2 '!Y8)&gt;0,ROUND(AVERAGE('observer 1'!Y8, 'observer 2 '!Y8),3),".")</f>
        <v>.</v>
      </c>
      <c r="AB12" s="133">
        <f>IF(('observer 1'!Z8+'observer 2 '!Z8)&gt;0,ROUND(AVERAGE('observer 1'!Z8, 'observer 2 '!Z8),3),".")</f>
        <v>2.31</v>
      </c>
      <c r="AC12" s="133">
        <f>IF(('observer 1'!AA8+'observer 2 '!AA8)&gt;0,ROUND(AVERAGE('observer 1'!AA8, 'observer 2 '!AA8),3),".")</f>
        <v>2.415</v>
      </c>
      <c r="AD12" s="133">
        <f>IF(('observer 1'!AB8+'observer 2 '!AB8)&gt;0,ROUND(AVERAGE('observer 1'!AB8, 'observer 2 '!AB8),3),".")</f>
        <v>2.4449999999999998</v>
      </c>
      <c r="AE12" s="133">
        <f>IF(('observer 1'!AC8+'observer 2 '!AC8)&gt;0,ROUND(AVERAGE('observer 1'!AC8, 'observer 2 '!AC8),3),".")</f>
        <v>2.2999999999999998</v>
      </c>
      <c r="AF12" s="133">
        <f>IF(('observer 1'!AD8+'observer 2 '!AD8)&gt;0,ROUND(AVERAGE('observer 1'!AD8, 'observer 2 '!AD8),3),".")</f>
        <v>2.3250000000000002</v>
      </c>
      <c r="AG12" s="133" t="str">
        <f>IF(('observer 1'!AE8+'observer 2 '!AE8)&gt;0,ROUND(AVERAGE('observer 1'!AE8, 'observer 2 '!AE8),3),".")</f>
        <v>.</v>
      </c>
      <c r="AH12" s="133" t="str">
        <f>IF(('observer 1'!AF8+'observer 2 '!AF8)&gt;0,ROUND(AVERAGE('observer 1'!AF8, 'observer 2 '!AF8),3),".")</f>
        <v>.</v>
      </c>
      <c r="AI12" s="133" t="str">
        <f>IF(('observer 1'!AG8+'observer 2 '!AG8)&gt;0,ROUND(AVERAGE('observer 1'!AG8, 'observer 2 '!AG8),3),".")</f>
        <v>.</v>
      </c>
      <c r="AJ12" s="133" t="str">
        <f>IF(('observer 1'!AH8+'observer 2 '!AH8)&gt;0,ROUND(AVERAGE('observer 1'!AH8, 'observer 2 '!AH8),3),".")</f>
        <v>.</v>
      </c>
      <c r="AK12" s="133" t="str">
        <f>IF(('observer 1'!AI8+'observer 2 '!AI8)&gt;0,ROUND(AVERAGE('observer 1'!AI8, 'observer 2 '!AI8),3),".")</f>
        <v>.</v>
      </c>
      <c r="AL12" s="133" t="str">
        <f>IF(('observer 1'!AJ8+'observer 2 '!AJ8)&gt;0,ROUND(AVERAGE('observer 1'!AJ8, 'observer 2 '!AJ8),3),".")</f>
        <v>.</v>
      </c>
      <c r="AM12" s="133" t="str">
        <f>IF(('observer 1'!AK8+'observer 2 '!AK8)&gt;0,ROUND(AVERAGE('observer 1'!AK8, 'observer 2 '!AK8),3),".")</f>
        <v>.</v>
      </c>
      <c r="AN12" s="133" t="str">
        <f>IF(('observer 1'!AL8+'observer 2 '!AL8)&gt;0,ROUND(AVERAGE('observer 1'!AL8, 'observer 2 '!AL8),3),".")</f>
        <v>.</v>
      </c>
      <c r="AO12" s="133" t="str">
        <f>IF(('observer 1'!AM8+'observer 2 '!AM8)&gt;0,ROUND(AVERAGE('observer 1'!AM8, 'observer 2 '!AM8),3),".")</f>
        <v>.</v>
      </c>
      <c r="AP12" s="133" t="str">
        <f>IF(('observer 1'!AN8+'observer 2 '!AN8)&gt;0,ROUND(AVERAGE('observer 1'!AN8, 'observer 2 '!AN8),3),".")</f>
        <v>.</v>
      </c>
      <c r="AQ12" s="133" t="str">
        <f>IF(('observer 1'!AO8+'observer 2 '!AO8)&gt;0,ROUND(AVERAGE('observer 1'!AO8, 'observer 2 '!AO8),3),".")</f>
        <v>.</v>
      </c>
      <c r="AR12" s="133" t="str">
        <f>IF(('observer 1'!AP8+'observer 2 '!AP8)&gt;0,ROUND(AVERAGE('observer 1'!AP8, 'observer 2 '!AP8),3),".")</f>
        <v>.</v>
      </c>
      <c r="AX12" s="117">
        <v>4</v>
      </c>
      <c r="AY12" s="184" t="s">
        <v>234</v>
      </c>
      <c r="AZ12" s="117">
        <f t="shared" si="0"/>
        <v>4</v>
      </c>
      <c r="BG12" s="117" t="str">
        <f>'observer 1'!Z45</f>
        <v>.</v>
      </c>
      <c r="BH12" s="117" t="str">
        <f>'observer 1'!AA45</f>
        <v>.</v>
      </c>
      <c r="BI12" s="117" t="str">
        <f>'observer 1'!AB45</f>
        <v>.</v>
      </c>
      <c r="BJ12" s="117" t="str">
        <f>'observer 1'!AC45</f>
        <v>.</v>
      </c>
      <c r="BK12" s="117" t="str">
        <f>'observer 1'!AD45</f>
        <v>.</v>
      </c>
      <c r="BL12" s="117" t="str">
        <f>'observer 1'!AE45</f>
        <v>.</v>
      </c>
      <c r="BM12" s="117" t="str">
        <f>'observer 1'!AF45</f>
        <v>.</v>
      </c>
      <c r="BN12" s="117" t="str">
        <f>'observer 1'!AG45</f>
        <v>.</v>
      </c>
      <c r="BR12" s="117" t="str">
        <f>'observer 2 '!Z45</f>
        <v>.</v>
      </c>
      <c r="BS12" s="117" t="str">
        <f>'observer 2 '!AA45</f>
        <v>.</v>
      </c>
      <c r="BT12" s="117" t="str">
        <f>'observer 2 '!AB45</f>
        <v>.</v>
      </c>
      <c r="BU12" s="117" t="str">
        <f>'observer 2 '!AC45</f>
        <v>.</v>
      </c>
      <c r="BV12" s="117" t="str">
        <f>'observer 2 '!AD45</f>
        <v>.</v>
      </c>
      <c r="BW12" s="117" t="str">
        <f>'observer 2 '!AE45</f>
        <v>.</v>
      </c>
      <c r="BX12" s="117" t="str">
        <f>'observer 2 '!AF45</f>
        <v>.</v>
      </c>
      <c r="BY12" s="117" t="str">
        <f>'observer 2 '!AG45</f>
        <v>.</v>
      </c>
    </row>
    <row r="13" spans="2:79" ht="17" thickBot="1" x14ac:dyDescent="0.25">
      <c r="B13" s="546"/>
      <c r="C13" s="185">
        <f>$AZ$11</f>
        <v>3</v>
      </c>
      <c r="D13" s="186" t="s">
        <v>138</v>
      </c>
      <c r="E13" s="189">
        <f>$AZ$12</f>
        <v>4</v>
      </c>
      <c r="F13" s="133" t="str">
        <f>IF(('observer 1'!C9+'observer 2 '!C9)&gt;0,ROUND(AVERAGE('observer 1'!C9, 'observer 2 '!C9),3),".")</f>
        <v>.</v>
      </c>
      <c r="G13" s="133">
        <f>IF(('observer 1'!D9+'observer 2 '!D9)&gt;0,ROUND(AVERAGE('observer 1'!D9, 'observer 2 '!D9),3),".")</f>
        <v>3.4449999999999998</v>
      </c>
      <c r="H13" s="133" t="str">
        <f>IF(('observer 1'!E9+'observer 2 '!E9)&gt;0,ROUND(AVERAGE('observer 1'!E9, 'observer 2 '!E9),3),".")</f>
        <v>.</v>
      </c>
      <c r="I13" s="133" t="str">
        <f>IF(('observer 1'!F9+'observer 2 '!F9)&gt;0,ROUND(AVERAGE('observer 1'!F9, 'observer 2 '!F9),3),".")</f>
        <v>.</v>
      </c>
      <c r="J13" s="133" t="str">
        <f>IF(('observer 1'!G9+'observer 2 '!G9)&gt;0,ROUND(AVERAGE('observer 1'!G9, 'observer 2 '!G9),3),".")</f>
        <v>.</v>
      </c>
      <c r="K13" s="133" t="str">
        <f>IF(('observer 1'!H9+'observer 2 '!H9)&gt;0,ROUND(AVERAGE('observer 1'!H9, 'observer 2 '!H9),3),".")</f>
        <v>.</v>
      </c>
      <c r="L13" s="133" t="str">
        <f>IF(('observer 1'!I9+'observer 2 '!I9)&gt;0,ROUND(AVERAGE('observer 1'!I9, 'observer 2 '!I9),3),".")</f>
        <v>.</v>
      </c>
      <c r="M13" s="133" t="str">
        <f>IF(('observer 1'!J9+'observer 2 '!J9)&gt;0,ROUND(AVERAGE('observer 1'!J9, 'observer 2 '!J9),3),".")</f>
        <v>.</v>
      </c>
      <c r="N13" s="133" t="str">
        <f>IF(('observer 1'!K9+'observer 2 '!K9)&gt;0,ROUND(AVERAGE('observer 1'!K9, 'observer 2 '!K9),3),".")</f>
        <v>.</v>
      </c>
      <c r="O13" s="133" t="str">
        <f>IF(('observer 1'!L9+'observer 2 '!L9)&gt;0,ROUND(AVERAGE('observer 1'!L9, 'observer 2 '!L9),3),".")</f>
        <v>.</v>
      </c>
      <c r="P13" s="133" t="str">
        <f>IF(('observer 1'!M9+'observer 2 '!M9)&gt;0,ROUND(AVERAGE('observer 1'!M9, 'observer 2 '!M9),3),".")</f>
        <v>.</v>
      </c>
      <c r="Q13" s="133" t="str">
        <f>IF(('observer 1'!N9+'observer 2 '!N9)&gt;0,ROUND(AVERAGE('observer 1'!N9, 'observer 2 '!N9),3),".")</f>
        <v>.</v>
      </c>
      <c r="R13" s="133" t="str">
        <f>IF(('observer 1'!O9+'observer 2 '!O9)&gt;0,ROUND(AVERAGE('observer 1'!O9, 'observer 2 '!O9),3),".")</f>
        <v>.</v>
      </c>
      <c r="S13" s="133" t="str">
        <f>IF(('observer 1'!P9+'observer 2 '!P9)&gt;0,ROUND(AVERAGE('observer 1'!P9, 'observer 2 '!P9),3),".")</f>
        <v>.</v>
      </c>
      <c r="T13" s="133" t="str">
        <f>IF(('observer 1'!Q9+'observer 2 '!Q9)&gt;0,ROUND(AVERAGE('observer 1'!Q9, 'observer 2 '!Q9),3),".")</f>
        <v>.</v>
      </c>
      <c r="U13" s="133">
        <f>IF(('observer 1'!R9+'observer 2 '!R9)&gt;0,ROUND(AVERAGE('observer 1'!R9, 'observer 2 '!R9),3),".")</f>
        <v>2.2850000000000001</v>
      </c>
      <c r="V13" s="133">
        <f>IF(('observer 1'!S9+'observer 2 '!S9)&gt;0,ROUND(AVERAGE('observer 1'!S9, 'observer 2 '!S9),3),".")</f>
        <v>1.7250000000000001</v>
      </c>
      <c r="W13" s="133">
        <f>IF(('observer 1'!T9+'observer 2 '!T9)&gt;0,ROUND(AVERAGE('observer 1'!T9, 'observer 2 '!T9),3),".")</f>
        <v>1.54</v>
      </c>
      <c r="X13" s="133">
        <f>IF(('observer 1'!U9+'observer 2 '!U9)&gt;0,ROUND(AVERAGE('observer 1'!U9, 'observer 2 '!U9),3),".")</f>
        <v>1.2350000000000001</v>
      </c>
      <c r="Z13" s="133">
        <f>IF(('observer 1'!X9+'observer 2 '!X9)&gt;0,ROUND(AVERAGE('observer 1'!X9, 'observer 2 '!X9),3),".")</f>
        <v>2.3650000000000002</v>
      </c>
      <c r="AA13" s="133" t="str">
        <f>IF(('observer 1'!Y9+'observer 2 '!Y9)&gt;0,ROUND(AVERAGE('observer 1'!Y9, 'observer 2 '!Y9),3),".")</f>
        <v>.</v>
      </c>
      <c r="AB13" s="133">
        <f>IF(('observer 1'!Z9+'observer 2 '!Z9)&gt;0,ROUND(AVERAGE('observer 1'!Z9, 'observer 2 '!Z9),3),".")</f>
        <v>2.7549999999999999</v>
      </c>
      <c r="AC13" s="133">
        <f>IF(('observer 1'!AA9+'observer 2 '!AA9)&gt;0,ROUND(AVERAGE('observer 1'!AA9, 'observer 2 '!AA9),3),".")</f>
        <v>2.835</v>
      </c>
      <c r="AD13" s="133">
        <f>IF(('observer 1'!AB9+'observer 2 '!AB9)&gt;0,ROUND(AVERAGE('observer 1'!AB9, 'observer 2 '!AB9),3),".")</f>
        <v>2.9550000000000001</v>
      </c>
      <c r="AE13" s="133" t="str">
        <f>IF(('observer 1'!AC9+'observer 2 '!AC9)&gt;0,ROUND(AVERAGE('observer 1'!AC9, 'observer 2 '!AC9),3),".")</f>
        <v>.</v>
      </c>
      <c r="AF13" s="133" t="str">
        <f>IF(('observer 1'!AD9+'observer 2 '!AD9)&gt;0,ROUND(AVERAGE('observer 1'!AD9, 'observer 2 '!AD9),3),".")</f>
        <v>.</v>
      </c>
      <c r="AG13" s="133" t="str">
        <f>IF(('observer 1'!AE9+'observer 2 '!AE9)&gt;0,ROUND(AVERAGE('observer 1'!AE9, 'observer 2 '!AE9),3),".")</f>
        <v>.</v>
      </c>
      <c r="AH13" s="133" t="str">
        <f>IF(('observer 1'!AF9+'observer 2 '!AF9)&gt;0,ROUND(AVERAGE('observer 1'!AF9, 'observer 2 '!AF9),3),".")</f>
        <v>.</v>
      </c>
      <c r="AI13" s="133" t="str">
        <f>IF(('observer 1'!AG9+'observer 2 '!AG9)&gt;0,ROUND(AVERAGE('observer 1'!AG9, 'observer 2 '!AG9),3),".")</f>
        <v>.</v>
      </c>
      <c r="AJ13" s="133" t="str">
        <f>IF(('observer 1'!AH9+'observer 2 '!AH9)&gt;0,ROUND(AVERAGE('observer 1'!AH9, 'observer 2 '!AH9),3),".")</f>
        <v>.</v>
      </c>
      <c r="AK13" s="133" t="str">
        <f>IF(('observer 1'!AI9+'observer 2 '!AI9)&gt;0,ROUND(AVERAGE('observer 1'!AI9, 'observer 2 '!AI9),3),".")</f>
        <v>.</v>
      </c>
      <c r="AL13" s="133" t="str">
        <f>IF(('observer 1'!AJ9+'observer 2 '!AJ9)&gt;0,ROUND(AVERAGE('observer 1'!AJ9, 'observer 2 '!AJ9),3),".")</f>
        <v>.</v>
      </c>
      <c r="AM13" s="133" t="str">
        <f>IF(('observer 1'!AK9+'observer 2 '!AK9)&gt;0,ROUND(AVERAGE('observer 1'!AK9, 'observer 2 '!AK9),3),".")</f>
        <v>.</v>
      </c>
      <c r="AN13" s="133" t="str">
        <f>IF(('observer 1'!AL9+'observer 2 '!AL9)&gt;0,ROUND(AVERAGE('observer 1'!AL9, 'observer 2 '!AL9),3),".")</f>
        <v>.</v>
      </c>
      <c r="AO13" s="133">
        <f>IF(('observer 1'!AM9+'observer 2 '!AM9)&gt;0,ROUND(AVERAGE('observer 1'!AM9, 'observer 2 '!AM9),3),".")</f>
        <v>1.6850000000000001</v>
      </c>
      <c r="AP13" s="133">
        <f>IF(('observer 1'!AN9+'observer 2 '!AN9)&gt;0,ROUND(AVERAGE('observer 1'!AN9, 'observer 2 '!AN9),3),".")</f>
        <v>1.365</v>
      </c>
      <c r="AQ13" s="133">
        <f>IF(('observer 1'!AO9+'observer 2 '!AO9)&gt;0,ROUND(AVERAGE('observer 1'!AO9, 'observer 2 '!AO9),3),".")</f>
        <v>0.97499999999999998</v>
      </c>
      <c r="AR13" s="133">
        <f>IF(('observer 1'!AP9+'observer 2 '!AP9)&gt;0,ROUND(AVERAGE('observer 1'!AP9, 'observer 2 '!AP9),3),".")</f>
        <v>1.02</v>
      </c>
      <c r="AT13" s="190">
        <f>BF32</f>
        <v>4.2835394796685389</v>
      </c>
      <c r="AU13" s="126" t="s">
        <v>88</v>
      </c>
      <c r="AX13" s="117">
        <v>5</v>
      </c>
      <c r="AY13" s="184" t="s">
        <v>235</v>
      </c>
      <c r="AZ13" s="117">
        <f t="shared" si="0"/>
        <v>5</v>
      </c>
      <c r="BG13" s="117">
        <f>'observer 1'!Z46</f>
        <v>23.863636363636363</v>
      </c>
      <c r="BH13" s="117">
        <f>'observer 1'!AA46</f>
        <v>28.823529411764707</v>
      </c>
      <c r="BI13" s="117">
        <f>'observer 1'!AB46</f>
        <v>26.555555555555557</v>
      </c>
      <c r="BJ13" s="117">
        <f>'observer 1'!AC46</f>
        <v>29.195402298850574</v>
      </c>
      <c r="BK13" s="117">
        <f>'observer 1'!AD46</f>
        <v>27.228915662650603</v>
      </c>
      <c r="BL13" s="117">
        <f>'observer 1'!AE46</f>
        <v>29.2</v>
      </c>
      <c r="BM13" s="117">
        <f>'observer 1'!AF46</f>
        <v>27.215189873417721</v>
      </c>
      <c r="BN13" s="117">
        <f>'observer 1'!AG46</f>
        <v>26.47887323943662</v>
      </c>
      <c r="BR13" s="117">
        <f>'observer 2 '!Z46</f>
        <v>24.761904761904763</v>
      </c>
      <c r="BS13" s="117">
        <f>'observer 2 '!AA46</f>
        <v>27.6</v>
      </c>
      <c r="BT13" s="117">
        <f>'observer 2 '!AB46</f>
        <v>30.952380952380953</v>
      </c>
      <c r="BU13" s="117">
        <f>'observer 2 '!AC46</f>
        <v>19.393939393939394</v>
      </c>
      <c r="BV13" s="117" t="str">
        <f>'observer 2 '!AD46</f>
        <v>.</v>
      </c>
      <c r="BW13" s="117" t="str">
        <f>'observer 2 '!AE46</f>
        <v>.</v>
      </c>
      <c r="BX13" s="117" t="str">
        <f>'observer 2 '!AF46</f>
        <v>.</v>
      </c>
      <c r="BY13" s="117" t="str">
        <f>'observer 2 '!AG46</f>
        <v>.</v>
      </c>
    </row>
    <row r="14" spans="2:79" ht="16" x14ac:dyDescent="0.2">
      <c r="B14" s="546"/>
      <c r="C14" s="185">
        <f>$AZ$12</f>
        <v>4</v>
      </c>
      <c r="D14" s="186" t="s">
        <v>138</v>
      </c>
      <c r="E14" s="189">
        <f>$AZ$13</f>
        <v>5</v>
      </c>
      <c r="F14" s="133" t="str">
        <f>IF(('observer 1'!C10+'observer 2 '!C10)&gt;0,ROUND(AVERAGE('observer 1'!C10, 'observer 2 '!C10),3),".")</f>
        <v>.</v>
      </c>
      <c r="G14" s="133" t="str">
        <f>IF(('observer 1'!D10+'observer 2 '!D10)&gt;0,ROUND(AVERAGE('observer 1'!D10, 'observer 2 '!D10),3),".")</f>
        <v>.</v>
      </c>
      <c r="H14" s="133" t="str">
        <f>IF(('observer 1'!E10+'observer 2 '!E10)&gt;0,ROUND(AVERAGE('observer 1'!E10, 'observer 2 '!E10),3),".")</f>
        <v>.</v>
      </c>
      <c r="I14" s="133" t="str">
        <f>IF(('observer 1'!F10+'observer 2 '!F10)&gt;0,ROUND(AVERAGE('observer 1'!F10, 'observer 2 '!F10),3),".")</f>
        <v>.</v>
      </c>
      <c r="J14" s="133" t="str">
        <f>IF(('observer 1'!G10+'observer 2 '!G10)&gt;0,ROUND(AVERAGE('observer 1'!G10, 'observer 2 '!G10),3),".")</f>
        <v>.</v>
      </c>
      <c r="K14" s="133" t="str">
        <f>IF(('observer 1'!H10+'observer 2 '!H10)&gt;0,ROUND(AVERAGE('observer 1'!H10, 'observer 2 '!H10),3),".")</f>
        <v>.</v>
      </c>
      <c r="L14" s="133" t="str">
        <f>IF(('observer 1'!I10+'observer 2 '!I10)&gt;0,ROUND(AVERAGE('observer 1'!I10, 'observer 2 '!I10),3),".")</f>
        <v>.</v>
      </c>
      <c r="M14" s="133" t="str">
        <f>IF(('observer 1'!J10+'observer 2 '!J10)&gt;0,ROUND(AVERAGE('observer 1'!J10, 'observer 2 '!J10),3),".")</f>
        <v>.</v>
      </c>
      <c r="N14" s="133" t="str">
        <f>IF(('observer 1'!K10+'observer 2 '!K10)&gt;0,ROUND(AVERAGE('observer 1'!K10, 'observer 2 '!K10),3),".")</f>
        <v>.</v>
      </c>
      <c r="O14" s="133" t="str">
        <f>IF(('observer 1'!L10+'observer 2 '!L10)&gt;0,ROUND(AVERAGE('observer 1'!L10, 'observer 2 '!L10),3),".")</f>
        <v>.</v>
      </c>
      <c r="P14" s="133" t="str">
        <f>IF(('observer 1'!M10+'observer 2 '!M10)&gt;0,ROUND(AVERAGE('observer 1'!M10, 'observer 2 '!M10),3),".")</f>
        <v>.</v>
      </c>
      <c r="Q14" s="133" t="str">
        <f>IF(('observer 1'!N10+'observer 2 '!N10)&gt;0,ROUND(AVERAGE('observer 1'!N10, 'observer 2 '!N10),3),".")</f>
        <v>.</v>
      </c>
      <c r="R14" s="133" t="str">
        <f>IF(('observer 1'!O10+'observer 2 '!O10)&gt;0,ROUND(AVERAGE('observer 1'!O10, 'observer 2 '!O10),3),".")</f>
        <v>.</v>
      </c>
      <c r="S14" s="133" t="str">
        <f>IF(('observer 1'!P10+'observer 2 '!P10)&gt;0,ROUND(AVERAGE('observer 1'!P10, 'observer 2 '!P10),3),".")</f>
        <v>.</v>
      </c>
      <c r="T14" s="133" t="str">
        <f>IF(('observer 1'!Q10+'observer 2 '!Q10)&gt;0,ROUND(AVERAGE('observer 1'!Q10, 'observer 2 '!Q10),3),".")</f>
        <v>.</v>
      </c>
      <c r="U14" s="133">
        <f>IF(('observer 1'!R10+'observer 2 '!R10)&gt;0,ROUND(AVERAGE('observer 1'!R10, 'observer 2 '!R10),3),".")</f>
        <v>1.4450000000000001</v>
      </c>
      <c r="V14" s="133">
        <f>IF(('observer 1'!S10+'observer 2 '!S10)&gt;0,ROUND(AVERAGE('observer 1'!S10, 'observer 2 '!S10),3),".")</f>
        <v>1.47</v>
      </c>
      <c r="W14" s="133">
        <f>IF(('observer 1'!T10+'observer 2 '!T10)&gt;0,ROUND(AVERAGE('observer 1'!T10, 'observer 2 '!T10),3),".")</f>
        <v>1.59</v>
      </c>
      <c r="X14" s="133" t="str">
        <f>IF(('observer 1'!U10+'observer 2 '!U10)&gt;0,ROUND(AVERAGE('observer 1'!U10, 'observer 2 '!U10),3),".")</f>
        <v>.</v>
      </c>
      <c r="Z14" s="133" t="str">
        <f>IF(('observer 1'!X10+'observer 2 '!X10)&gt;0,ROUND(AVERAGE('observer 1'!X10, 'observer 2 '!X10),3),".")</f>
        <v>.</v>
      </c>
      <c r="AA14" s="133" t="str">
        <f>IF(('observer 1'!Y10+'observer 2 '!Y10)&gt;0,ROUND(AVERAGE('observer 1'!Y10, 'observer 2 '!Y10),3),".")</f>
        <v>.</v>
      </c>
      <c r="AB14" s="133">
        <f>IF(('observer 1'!Z10+'observer 2 '!Z10)&gt;0,ROUND(AVERAGE('observer 1'!Z10, 'observer 2 '!Z10),3),".")</f>
        <v>1.46</v>
      </c>
      <c r="AC14" s="133">
        <f>IF(('observer 1'!AA10+'observer 2 '!AA10)&gt;0,ROUND(AVERAGE('observer 1'!AA10, 'observer 2 '!AA10),3),".")</f>
        <v>1.605</v>
      </c>
      <c r="AD14" s="133">
        <f>IF(('observer 1'!AB10+'observer 2 '!AB10)&gt;0,ROUND(AVERAGE('observer 1'!AB10, 'observer 2 '!AB10),3),".")</f>
        <v>1.2949999999999999</v>
      </c>
      <c r="AE14" s="133" t="str">
        <f>IF(('observer 1'!AC10+'observer 2 '!AC10)&gt;0,ROUND(AVERAGE('observer 1'!AC10, 'observer 2 '!AC10),3),".")</f>
        <v>.</v>
      </c>
      <c r="AF14" s="133" t="str">
        <f>IF(('observer 1'!AD10+'observer 2 '!AD10)&gt;0,ROUND(AVERAGE('observer 1'!AD10, 'observer 2 '!AD10),3),".")</f>
        <v>.</v>
      </c>
      <c r="AG14" s="133" t="str">
        <f>IF(('observer 1'!AE10+'observer 2 '!AE10)&gt;0,ROUND(AVERAGE('observer 1'!AE10, 'observer 2 '!AE10),3),".")</f>
        <v>.</v>
      </c>
      <c r="AH14" s="133" t="str">
        <f>IF(('observer 1'!AF10+'observer 2 '!AF10)&gt;0,ROUND(AVERAGE('observer 1'!AF10, 'observer 2 '!AF10),3),".")</f>
        <v>.</v>
      </c>
      <c r="AI14" s="133" t="str">
        <f>IF(('observer 1'!AG10+'observer 2 '!AG10)&gt;0,ROUND(AVERAGE('observer 1'!AG10, 'observer 2 '!AG10),3),".")</f>
        <v>.</v>
      </c>
      <c r="AJ14" s="133" t="str">
        <f>IF(('observer 1'!AH10+'observer 2 '!AH10)&gt;0,ROUND(AVERAGE('observer 1'!AH10, 'observer 2 '!AH10),3),".")</f>
        <v>.</v>
      </c>
      <c r="AK14" s="133" t="str">
        <f>IF(('observer 1'!AI10+'observer 2 '!AI10)&gt;0,ROUND(AVERAGE('observer 1'!AI10, 'observer 2 '!AI10),3),".")</f>
        <v>.</v>
      </c>
      <c r="AL14" s="133" t="str">
        <f>IF(('observer 1'!AJ10+'observer 2 '!AJ10)&gt;0,ROUND(AVERAGE('observer 1'!AJ10, 'observer 2 '!AJ10),3),".")</f>
        <v>.</v>
      </c>
      <c r="AM14" s="133" t="str">
        <f>IF(('observer 1'!AK10+'observer 2 '!AK10)&gt;0,ROUND(AVERAGE('observer 1'!AK10, 'observer 2 '!AK10),3),".")</f>
        <v>.</v>
      </c>
      <c r="AN14" s="133" t="str">
        <f>IF(('observer 1'!AL10+'observer 2 '!AL10)&gt;0,ROUND(AVERAGE('observer 1'!AL10, 'observer 2 '!AL10),3),".")</f>
        <v>.</v>
      </c>
      <c r="AO14" s="133">
        <f>IF(('observer 1'!AM10+'observer 2 '!AM10)&gt;0,ROUND(AVERAGE('observer 1'!AM10, 'observer 2 '!AM10),3),".")</f>
        <v>1.5249999999999999</v>
      </c>
      <c r="AP14" s="133">
        <f>IF(('observer 1'!AN10+'observer 2 '!AN10)&gt;0,ROUND(AVERAGE('observer 1'!AN10, 'observer 2 '!AN10),3),".")</f>
        <v>1.49</v>
      </c>
      <c r="AQ14" s="133">
        <f>IF(('observer 1'!AO10+'observer 2 '!AO10)&gt;0,ROUND(AVERAGE('observer 1'!AO10, 'observer 2 '!AO10),3),".")</f>
        <v>1.57</v>
      </c>
      <c r="AR14" s="133" t="str">
        <f>IF(('observer 1'!AP10+'observer 2 '!AP10)&gt;0,ROUND(AVERAGE('observer 1'!AP10, 'observer 2 '!AP10),3),".")</f>
        <v>.</v>
      </c>
      <c r="AT14" s="191">
        <f>BF33</f>
        <v>0.11829971352165858</v>
      </c>
      <c r="AU14" s="126" t="s">
        <v>156</v>
      </c>
      <c r="AX14" s="117">
        <v>6</v>
      </c>
      <c r="AY14" s="184" t="s">
        <v>237</v>
      </c>
      <c r="AZ14" s="117">
        <f t="shared" si="0"/>
        <v>6</v>
      </c>
      <c r="BG14" s="117">
        <f>'observer 1'!Z47</f>
        <v>31.159420289855074</v>
      </c>
      <c r="BH14" s="117">
        <f>'observer 1'!AA47</f>
        <v>29.310344827586206</v>
      </c>
      <c r="BI14" s="117">
        <f>'observer 1'!AB47</f>
        <v>27.241379310344829</v>
      </c>
      <c r="BJ14" s="117">
        <f>'observer 1'!AC47</f>
        <v>22.5</v>
      </c>
      <c r="BK14" s="117">
        <f>'observer 1'!AD47</f>
        <v>28.06451612903226</v>
      </c>
      <c r="BL14" s="117">
        <f>'observer 1'!AE47</f>
        <v>26.25</v>
      </c>
      <c r="BM14" s="117" t="str">
        <f>'observer 1'!AF47</f>
        <v>.</v>
      </c>
      <c r="BN14" s="117" t="str">
        <f>'observer 1'!AG47</f>
        <v>.</v>
      </c>
      <c r="BR14" s="117">
        <f>'observer 2 '!Z47</f>
        <v>26.5625</v>
      </c>
      <c r="BS14" s="117">
        <f>'observer 2 '!AA47</f>
        <v>37.89473684210526</v>
      </c>
      <c r="BT14" s="117">
        <f>'observer 2 '!AB47</f>
        <v>33.548387096774192</v>
      </c>
      <c r="BU14" s="117" t="str">
        <f>'observer 2 '!AC47</f>
        <v>.</v>
      </c>
      <c r="BV14" s="117" t="str">
        <f>'observer 2 '!AD47</f>
        <v>.</v>
      </c>
      <c r="BW14" s="117" t="str">
        <f>'observer 2 '!AE47</f>
        <v>.</v>
      </c>
      <c r="BX14" s="117" t="str">
        <f>'observer 2 '!AF47</f>
        <v>.</v>
      </c>
      <c r="BY14" s="117" t="str">
        <f>'observer 2 '!AG47</f>
        <v>.</v>
      </c>
    </row>
    <row r="15" spans="2:79" ht="16" x14ac:dyDescent="0.2">
      <c r="B15" s="546"/>
      <c r="C15" s="185">
        <f>$AZ$13</f>
        <v>5</v>
      </c>
      <c r="D15" s="186" t="s">
        <v>138</v>
      </c>
      <c r="E15" s="189">
        <f>$AZ$14</f>
        <v>6</v>
      </c>
      <c r="F15" s="133" t="str">
        <f>IF(('observer 1'!C11+'observer 2 '!C11)&gt;0,ROUND(AVERAGE('observer 1'!C11, 'observer 2 '!C11),3),".")</f>
        <v>.</v>
      </c>
      <c r="G15" s="133" t="str">
        <f>IF(('observer 1'!D11+'observer 2 '!D11)&gt;0,ROUND(AVERAGE('observer 1'!D11, 'observer 2 '!D11),3),".")</f>
        <v>.</v>
      </c>
      <c r="H15" s="133" t="str">
        <f>IF(('observer 1'!E11+'observer 2 '!E11)&gt;0,ROUND(AVERAGE('observer 1'!E11, 'observer 2 '!E11),3),".")</f>
        <v>.</v>
      </c>
      <c r="I15" s="133" t="str">
        <f>IF(('observer 1'!F11+'observer 2 '!F11)&gt;0,ROUND(AVERAGE('observer 1'!F11, 'observer 2 '!F11),3),".")</f>
        <v>.</v>
      </c>
      <c r="J15" s="133" t="str">
        <f>IF(('observer 1'!G11+'observer 2 '!G11)&gt;0,ROUND(AVERAGE('observer 1'!G11, 'observer 2 '!G11),3),".")</f>
        <v>.</v>
      </c>
      <c r="K15" s="133" t="str">
        <f>IF(('observer 1'!H11+'observer 2 '!H11)&gt;0,ROUND(AVERAGE('observer 1'!H11, 'observer 2 '!H11),3),".")</f>
        <v>.</v>
      </c>
      <c r="L15" s="133" t="str">
        <f>IF(('observer 1'!I11+'observer 2 '!I11)&gt;0,ROUND(AVERAGE('observer 1'!I11, 'observer 2 '!I11),3),".")</f>
        <v>.</v>
      </c>
      <c r="M15" s="133" t="str">
        <f>IF(('observer 1'!J11+'observer 2 '!J11)&gt;0,ROUND(AVERAGE('observer 1'!J11, 'observer 2 '!J11),3),".")</f>
        <v>.</v>
      </c>
      <c r="N15" s="133" t="str">
        <f>IF(('observer 1'!K11+'observer 2 '!K11)&gt;0,ROUND(AVERAGE('observer 1'!K11, 'observer 2 '!K11),3),".")</f>
        <v>.</v>
      </c>
      <c r="O15" s="133" t="str">
        <f>IF(('observer 1'!L11+'observer 2 '!L11)&gt;0,ROUND(AVERAGE('observer 1'!L11, 'observer 2 '!L11),3),".")</f>
        <v>.</v>
      </c>
      <c r="P15" s="133" t="str">
        <f>IF(('observer 1'!M11+'observer 2 '!M11)&gt;0,ROUND(AVERAGE('observer 1'!M11, 'observer 2 '!M11),3),".")</f>
        <v>.</v>
      </c>
      <c r="Q15" s="133" t="str">
        <f>IF(('observer 1'!N11+'observer 2 '!N11)&gt;0,ROUND(AVERAGE('observer 1'!N11, 'observer 2 '!N11),3),".")</f>
        <v>.</v>
      </c>
      <c r="R15" s="133" t="str">
        <f>IF(('observer 1'!O11+'observer 2 '!O11)&gt;0,ROUND(AVERAGE('observer 1'!O11, 'observer 2 '!O11),3),".")</f>
        <v>.</v>
      </c>
      <c r="S15" s="133" t="str">
        <f>IF(('observer 1'!P11+'observer 2 '!P11)&gt;0,ROUND(AVERAGE('observer 1'!P11, 'observer 2 '!P11),3),".")</f>
        <v>.</v>
      </c>
      <c r="T15" s="133" t="str">
        <f>IF(('observer 1'!Q11+'observer 2 '!Q11)&gt;0,ROUND(AVERAGE('observer 1'!Q11, 'observer 2 '!Q11),3),".")</f>
        <v>.</v>
      </c>
      <c r="U15" s="133">
        <f>IF(('observer 1'!R11+'observer 2 '!R11)&gt;0,ROUND(AVERAGE('observer 1'!R11, 'observer 2 '!R11),3),".")</f>
        <v>2.3849999999999998</v>
      </c>
      <c r="V15" s="133">
        <f>IF(('observer 1'!S11+'observer 2 '!S11)&gt;0,ROUND(AVERAGE('observer 1'!S11, 'observer 2 '!S11),3),".")</f>
        <v>2.35</v>
      </c>
      <c r="W15" s="133">
        <f>IF(('observer 1'!T11+'observer 2 '!T11)&gt;0,ROUND(AVERAGE('observer 1'!T11, 'observer 2 '!T11),3),".")</f>
        <v>2.2949999999999999</v>
      </c>
      <c r="X15" s="133" t="str">
        <f>IF(('observer 1'!U11+'observer 2 '!U11)&gt;0,ROUND(AVERAGE('observer 1'!U11, 'observer 2 '!U11),3),".")</f>
        <v>.</v>
      </c>
      <c r="Z15" s="133" t="str">
        <f>IF(('observer 1'!X11+'observer 2 '!X11)&gt;0,ROUND(AVERAGE('observer 1'!X11, 'observer 2 '!X11),3),".")</f>
        <v>.</v>
      </c>
      <c r="AA15" s="133" t="str">
        <f>IF(('observer 1'!Y11+'observer 2 '!Y11)&gt;0,ROUND(AVERAGE('observer 1'!Y11, 'observer 2 '!Y11),3),".")</f>
        <v>.</v>
      </c>
      <c r="AB15" s="133">
        <f>IF(('observer 1'!Z11+'observer 2 '!Z11)&gt;0,ROUND(AVERAGE('observer 1'!Z11, 'observer 2 '!Z11),3),".")</f>
        <v>2.3849999999999998</v>
      </c>
      <c r="AC15" s="133">
        <f>IF(('observer 1'!AA11+'observer 2 '!AA11)&gt;0,ROUND(AVERAGE('observer 1'!AA11, 'observer 2 '!AA11),3),".")</f>
        <v>1.4950000000000001</v>
      </c>
      <c r="AD15" s="133">
        <f>IF(('observer 1'!AB11+'observer 2 '!AB11)&gt;0,ROUND(AVERAGE('observer 1'!AB11, 'observer 2 '!AB11),3),".")</f>
        <v>1.3049999999999999</v>
      </c>
      <c r="AE15" s="133" t="str">
        <f>IF(('observer 1'!AC11+'observer 2 '!AC11)&gt;0,ROUND(AVERAGE('observer 1'!AC11, 'observer 2 '!AC11),3),".")</f>
        <v>.</v>
      </c>
      <c r="AF15" s="133" t="str">
        <f>IF(('observer 1'!AD11+'observer 2 '!AD11)&gt;0,ROUND(AVERAGE('observer 1'!AD11, 'observer 2 '!AD11),3),".")</f>
        <v>.</v>
      </c>
      <c r="AG15" s="133" t="str">
        <f>IF(('observer 1'!AE11+'observer 2 '!AE11)&gt;0,ROUND(AVERAGE('observer 1'!AE11, 'observer 2 '!AE11),3),".")</f>
        <v>.</v>
      </c>
      <c r="AH15" s="133" t="str">
        <f>IF(('observer 1'!AF11+'observer 2 '!AF11)&gt;0,ROUND(AVERAGE('observer 1'!AF11, 'observer 2 '!AF11),3),".")</f>
        <v>.</v>
      </c>
      <c r="AI15" s="133" t="str">
        <f>IF(('observer 1'!AG11+'observer 2 '!AG11)&gt;0,ROUND(AVERAGE('observer 1'!AG11, 'observer 2 '!AG11),3),".")</f>
        <v>.</v>
      </c>
      <c r="AJ15" s="133" t="str">
        <f>IF(('observer 1'!AH11+'observer 2 '!AH11)&gt;0,ROUND(AVERAGE('observer 1'!AH11, 'observer 2 '!AH11),3),".")</f>
        <v>.</v>
      </c>
      <c r="AK15" s="133" t="str">
        <f>IF(('observer 1'!AI11+'observer 2 '!AI11)&gt;0,ROUND(AVERAGE('observer 1'!AI11, 'observer 2 '!AI11),3),".")</f>
        <v>.</v>
      </c>
      <c r="AL15" s="133" t="str">
        <f>IF(('observer 1'!AJ11+'observer 2 '!AJ11)&gt;0,ROUND(AVERAGE('observer 1'!AJ11, 'observer 2 '!AJ11),3),".")</f>
        <v>.</v>
      </c>
      <c r="AM15" s="133" t="str">
        <f>IF(('observer 1'!AK11+'observer 2 '!AK11)&gt;0,ROUND(AVERAGE('observer 1'!AK11, 'observer 2 '!AK11),3),".")</f>
        <v>.</v>
      </c>
      <c r="AN15" s="133" t="str">
        <f>IF(('observer 1'!AL11+'observer 2 '!AL11)&gt;0,ROUND(AVERAGE('observer 1'!AL11, 'observer 2 '!AL11),3),".")</f>
        <v>.</v>
      </c>
      <c r="AO15" s="133">
        <f>IF(('observer 1'!AM11+'observer 2 '!AM11)&gt;0,ROUND(AVERAGE('observer 1'!AM11, 'observer 2 '!AM11),3),".")</f>
        <v>2.36</v>
      </c>
      <c r="AP15" s="133">
        <f>IF(('observer 1'!AN11+'observer 2 '!AN11)&gt;0,ROUND(AVERAGE('observer 1'!AN11, 'observer 2 '!AN11),3),".")</f>
        <v>2.48</v>
      </c>
      <c r="AQ15" s="133">
        <f>IF(('observer 1'!AO11+'observer 2 '!AO11)&gt;0,ROUND(AVERAGE('observer 1'!AO11, 'observer 2 '!AO11),3),".")</f>
        <v>2.415</v>
      </c>
      <c r="AR15" s="133" t="str">
        <f>IF(('observer 1'!AP11+'observer 2 '!AP11)&gt;0,ROUND(AVERAGE('observer 1'!AP11, 'observer 2 '!AP11),3),".")</f>
        <v>.</v>
      </c>
      <c r="AX15" s="117">
        <v>7</v>
      </c>
      <c r="AY15" s="192" t="s">
        <v>238</v>
      </c>
      <c r="AZ15" s="117">
        <f t="shared" si="0"/>
        <v>7</v>
      </c>
      <c r="BG15" s="117">
        <f>'observer 1'!Z48</f>
        <v>26</v>
      </c>
      <c r="BH15" s="117">
        <f>'observer 1'!AA48</f>
        <v>22.727272727272727</v>
      </c>
      <c r="BI15" s="117">
        <f>'observer 1'!AB48</f>
        <v>25.555555555555557</v>
      </c>
      <c r="BJ15" s="117">
        <f>'observer 1'!AC48</f>
        <v>23.75</v>
      </c>
      <c r="BK15" s="117">
        <f>'observer 1'!AD48</f>
        <v>26.53846153846154</v>
      </c>
      <c r="BL15" s="117" t="str">
        <f>'observer 1'!AE48</f>
        <v>.</v>
      </c>
      <c r="BM15" s="117" t="str">
        <f>'observer 1'!AF48</f>
        <v>.</v>
      </c>
      <c r="BN15" s="117" t="str">
        <f>'observer 1'!AG48</f>
        <v>.</v>
      </c>
      <c r="BR15" s="117">
        <f>'observer 2 '!Z48</f>
        <v>23.80952380952381</v>
      </c>
      <c r="BS15" s="117">
        <f>'observer 2 '!AA48</f>
        <v>27.307692307692307</v>
      </c>
      <c r="BT15" s="117">
        <f>'observer 2 '!AB48</f>
        <v>26.071428571428573</v>
      </c>
      <c r="BU15" s="117" t="str">
        <f>'observer 2 '!AC48</f>
        <v>.</v>
      </c>
      <c r="BV15" s="117" t="str">
        <f>'observer 2 '!AD48</f>
        <v>.</v>
      </c>
      <c r="BW15" s="117" t="str">
        <f>'observer 2 '!AE48</f>
        <v>.</v>
      </c>
      <c r="BX15" s="117" t="str">
        <f>'observer 2 '!AF48</f>
        <v>.</v>
      </c>
      <c r="BY15" s="117" t="str">
        <f>'observer 2 '!AG48</f>
        <v>.</v>
      </c>
    </row>
    <row r="16" spans="2:79" ht="16" x14ac:dyDescent="0.2">
      <c r="B16" s="546"/>
      <c r="C16" s="185">
        <f>$AZ$14</f>
        <v>6</v>
      </c>
      <c r="D16" s="186" t="s">
        <v>138</v>
      </c>
      <c r="E16" s="189">
        <f>$AZ$15</f>
        <v>7</v>
      </c>
      <c r="F16" s="133" t="str">
        <f>IF(('observer 1'!C12+'observer 2 '!C12)&gt;0,ROUND(AVERAGE('observer 1'!C12, 'observer 2 '!C12),3),".")</f>
        <v>.</v>
      </c>
      <c r="G16" s="133" t="str">
        <f>IF(('observer 1'!D12+'observer 2 '!D12)&gt;0,ROUND(AVERAGE('observer 1'!D12, 'observer 2 '!D12),3),".")</f>
        <v>.</v>
      </c>
      <c r="H16" s="133" t="str">
        <f>IF(('observer 1'!E12+'observer 2 '!E12)&gt;0,ROUND(AVERAGE('observer 1'!E12, 'observer 2 '!E12),3),".")</f>
        <v>.</v>
      </c>
      <c r="I16" s="133" t="str">
        <f>IF(('observer 1'!F12+'observer 2 '!F12)&gt;0,ROUND(AVERAGE('observer 1'!F12, 'observer 2 '!F12),3),".")</f>
        <v>.</v>
      </c>
      <c r="J16" s="133" t="str">
        <f>IF(('observer 1'!G12+'observer 2 '!G12)&gt;0,ROUND(AVERAGE('observer 1'!G12, 'observer 2 '!G12),3),".")</f>
        <v>.</v>
      </c>
      <c r="K16" s="133" t="str">
        <f>IF(('observer 1'!H12+'observer 2 '!H12)&gt;0,ROUND(AVERAGE('observer 1'!H12, 'observer 2 '!H12),3),".")</f>
        <v>.</v>
      </c>
      <c r="L16" s="133" t="str">
        <f>IF(('observer 1'!I12+'observer 2 '!I12)&gt;0,ROUND(AVERAGE('observer 1'!I12, 'observer 2 '!I12),3),".")</f>
        <v>.</v>
      </c>
      <c r="M16" s="133" t="str">
        <f>IF(('observer 1'!J12+'observer 2 '!J12)&gt;0,ROUND(AVERAGE('observer 1'!J12, 'observer 2 '!J12),3),".")</f>
        <v>.</v>
      </c>
      <c r="N16" s="133" t="str">
        <f>IF(('observer 1'!K12+'observer 2 '!K12)&gt;0,ROUND(AVERAGE('observer 1'!K12, 'observer 2 '!K12),3),".")</f>
        <v>.</v>
      </c>
      <c r="O16" s="133" t="str">
        <f>IF(('observer 1'!L12+'observer 2 '!L12)&gt;0,ROUND(AVERAGE('observer 1'!L12, 'observer 2 '!L12),3),".")</f>
        <v>.</v>
      </c>
      <c r="P16" s="133" t="str">
        <f>IF(('observer 1'!M12+'observer 2 '!M12)&gt;0,ROUND(AVERAGE('observer 1'!M12, 'observer 2 '!M12),3),".")</f>
        <v>.</v>
      </c>
      <c r="Q16" s="133" t="str">
        <f>IF(('observer 1'!N12+'observer 2 '!N12)&gt;0,ROUND(AVERAGE('observer 1'!N12, 'observer 2 '!N12),3),".")</f>
        <v>.</v>
      </c>
      <c r="R16" s="133" t="str">
        <f>IF(('observer 1'!O12+'observer 2 '!O12)&gt;0,ROUND(AVERAGE('observer 1'!O12, 'observer 2 '!O12),3),".")</f>
        <v>.</v>
      </c>
      <c r="S16" s="133" t="str">
        <f>IF(('observer 1'!P12+'observer 2 '!P12)&gt;0,ROUND(AVERAGE('observer 1'!P12, 'observer 2 '!P12),3),".")</f>
        <v>.</v>
      </c>
      <c r="T16" s="133" t="str">
        <f>IF(('observer 1'!Q12+'observer 2 '!Q12)&gt;0,ROUND(AVERAGE('observer 1'!Q12, 'observer 2 '!Q12),3),".")</f>
        <v>.</v>
      </c>
      <c r="U16" s="133">
        <f>IF(('observer 1'!R12+'observer 2 '!R12)&gt;0,ROUND(AVERAGE('observer 1'!R12, 'observer 2 '!R12),3),".")</f>
        <v>1.47</v>
      </c>
      <c r="V16" s="133">
        <f>IF(('observer 1'!S12+'observer 2 '!S12)&gt;0,ROUND(AVERAGE('observer 1'!S12, 'observer 2 '!S12),3),".")</f>
        <v>1.44</v>
      </c>
      <c r="W16" s="133">
        <f>IF(('observer 1'!T12+'observer 2 '!T12)&gt;0,ROUND(AVERAGE('observer 1'!T12, 'observer 2 '!T12),3),".")</f>
        <v>1.335</v>
      </c>
      <c r="X16" s="133" t="str">
        <f>IF(('observer 1'!U12+'observer 2 '!U12)&gt;0,ROUND(AVERAGE('observer 1'!U12, 'observer 2 '!U12),3),".")</f>
        <v>.</v>
      </c>
      <c r="Z16" s="133" t="str">
        <f>IF(('observer 1'!X12+'observer 2 '!X12)&gt;0,ROUND(AVERAGE('observer 1'!X12, 'observer 2 '!X12),3),".")</f>
        <v>.</v>
      </c>
      <c r="AA16" s="133" t="str">
        <f>IF(('observer 1'!Y12+'observer 2 '!Y12)&gt;0,ROUND(AVERAGE('observer 1'!Y12, 'observer 2 '!Y12),3),".")</f>
        <v>.</v>
      </c>
      <c r="AB16" s="133">
        <f>IF(('observer 1'!Z12+'observer 2 '!Z12)&gt;0,ROUND(AVERAGE('observer 1'!Z12, 'observer 2 '!Z12),3),".")</f>
        <v>1.45</v>
      </c>
      <c r="AC16" s="133" t="str">
        <f>IF(('observer 1'!AA12+'observer 2 '!AA12)&gt;0,ROUND(AVERAGE('observer 1'!AA12, 'observer 2 '!AA12),3),".")</f>
        <v>.</v>
      </c>
      <c r="AD16" s="133" t="str">
        <f>IF(('observer 1'!AB12+'observer 2 '!AB12)&gt;0,ROUND(AVERAGE('observer 1'!AB12, 'observer 2 '!AB12),3),".")</f>
        <v>.</v>
      </c>
      <c r="AE16" s="133" t="str">
        <f>IF(('observer 1'!AC12+'observer 2 '!AC12)&gt;0,ROUND(AVERAGE('observer 1'!AC12, 'observer 2 '!AC12),3),".")</f>
        <v>.</v>
      </c>
      <c r="AF16" s="133" t="str">
        <f>IF(('observer 1'!AD12+'observer 2 '!AD12)&gt;0,ROUND(AVERAGE('observer 1'!AD12, 'observer 2 '!AD12),3),".")</f>
        <v>.</v>
      </c>
      <c r="AG16" s="133" t="str">
        <f>IF(('observer 1'!AE12+'observer 2 '!AE12)&gt;0,ROUND(AVERAGE('observer 1'!AE12, 'observer 2 '!AE12),3),".")</f>
        <v>.</v>
      </c>
      <c r="AH16" s="133" t="str">
        <f>IF(('observer 1'!AF12+'observer 2 '!AF12)&gt;0,ROUND(AVERAGE('observer 1'!AF12, 'observer 2 '!AF12),3),".")</f>
        <v>.</v>
      </c>
      <c r="AI16" s="133" t="str">
        <f>IF(('observer 1'!AG12+'observer 2 '!AG12)&gt;0,ROUND(AVERAGE('observer 1'!AG12, 'observer 2 '!AG12),3),".")</f>
        <v>.</v>
      </c>
      <c r="AJ16" s="133" t="str">
        <f>IF(('observer 1'!AH12+'observer 2 '!AH12)&gt;0,ROUND(AVERAGE('observer 1'!AH12, 'observer 2 '!AH12),3),".")</f>
        <v>.</v>
      </c>
      <c r="AK16" s="133" t="str">
        <f>IF(('observer 1'!AI12+'observer 2 '!AI12)&gt;0,ROUND(AVERAGE('observer 1'!AI12, 'observer 2 '!AI12),3),".")</f>
        <v>.</v>
      </c>
      <c r="AL16" s="133" t="str">
        <f>IF(('observer 1'!AJ12+'observer 2 '!AJ12)&gt;0,ROUND(AVERAGE('observer 1'!AJ12, 'observer 2 '!AJ12),3),".")</f>
        <v>.</v>
      </c>
      <c r="AM16" s="133" t="str">
        <f>IF(('observer 1'!AK12+'observer 2 '!AK12)&gt;0,ROUND(AVERAGE('observer 1'!AK12, 'observer 2 '!AK12),3),".")</f>
        <v>.</v>
      </c>
      <c r="AN16" s="133" t="str">
        <f>IF(('observer 1'!AL12+'observer 2 '!AL12)&gt;0,ROUND(AVERAGE('observer 1'!AL12, 'observer 2 '!AL12),3),".")</f>
        <v>.</v>
      </c>
      <c r="AO16" s="133">
        <f>IF(('observer 1'!AM12+'observer 2 '!AM12)&gt;0,ROUND(AVERAGE('observer 1'!AM12, 'observer 2 '!AM12),3),".")</f>
        <v>1.4750000000000001</v>
      </c>
      <c r="AP16" s="133">
        <f>IF(('observer 1'!AN12+'observer 2 '!AN12)&gt;0,ROUND(AVERAGE('observer 1'!AN12, 'observer 2 '!AN12),3),".")</f>
        <v>1.4</v>
      </c>
      <c r="AQ16" s="133">
        <f>IF(('observer 1'!AO12+'observer 2 '!AO12)&gt;0,ROUND(AVERAGE('observer 1'!AO12, 'observer 2 '!AO12),3),".")</f>
        <v>1.5249999999999999</v>
      </c>
      <c r="AR16" s="133" t="str">
        <f>IF(('observer 1'!AP12+'observer 2 '!AP12)&gt;0,ROUND(AVERAGE('observer 1'!AP12, 'observer 2 '!AP12),3),".")</f>
        <v>.</v>
      </c>
      <c r="AT16" s="191"/>
      <c r="AX16" s="117">
        <v>8</v>
      </c>
      <c r="AZ16" s="117" t="str">
        <f t="shared" si="0"/>
        <v>.</v>
      </c>
      <c r="BG16" s="117" t="str">
        <f>'observer 1'!Z49</f>
        <v>.</v>
      </c>
      <c r="BH16" s="117" t="str">
        <f>'observer 1'!AA49</f>
        <v>.</v>
      </c>
      <c r="BI16" s="117" t="str">
        <f>'observer 1'!AB49</f>
        <v>.</v>
      </c>
      <c r="BJ16" s="117" t="str">
        <f>'observer 1'!AC49</f>
        <v>.</v>
      </c>
      <c r="BK16" s="117" t="str">
        <f>'observer 1'!AD49</f>
        <v>.</v>
      </c>
      <c r="BL16" s="117" t="str">
        <f>'observer 1'!AE49</f>
        <v>.</v>
      </c>
      <c r="BM16" s="117" t="str">
        <f>'observer 1'!AF49</f>
        <v>.</v>
      </c>
      <c r="BN16" s="117" t="str">
        <f>'observer 1'!AG49</f>
        <v>.</v>
      </c>
      <c r="BR16" s="117" t="str">
        <f>'observer 2 '!Z49</f>
        <v>.</v>
      </c>
      <c r="BS16" s="117" t="str">
        <f>'observer 2 '!AA49</f>
        <v>.</v>
      </c>
      <c r="BT16" s="117" t="str">
        <f>'observer 2 '!AB49</f>
        <v>.</v>
      </c>
      <c r="BU16" s="117" t="str">
        <f>'observer 2 '!AC49</f>
        <v>.</v>
      </c>
      <c r="BV16" s="117" t="str">
        <f>'observer 2 '!AD49</f>
        <v>.</v>
      </c>
      <c r="BW16" s="117" t="str">
        <f>'observer 2 '!AE49</f>
        <v>.</v>
      </c>
      <c r="BX16" s="117" t="str">
        <f>'observer 2 '!AF49</f>
        <v>.</v>
      </c>
      <c r="BY16" s="117" t="str">
        <f>'observer 2 '!AG49</f>
        <v>.</v>
      </c>
    </row>
    <row r="17" spans="2:77" ht="16" x14ac:dyDescent="0.2">
      <c r="B17" s="546"/>
      <c r="C17" s="185">
        <f>$AZ$15</f>
        <v>7</v>
      </c>
      <c r="D17" s="186" t="s">
        <v>138</v>
      </c>
      <c r="E17" s="189" t="str">
        <f>$AZ$16</f>
        <v>.</v>
      </c>
      <c r="F17" s="133" t="str">
        <f>IF(('observer 1'!C13+'observer 2 '!C13)&gt;0,ROUND(AVERAGE('observer 1'!C13, 'observer 2 '!C13),3),".")</f>
        <v>.</v>
      </c>
      <c r="G17" s="133" t="str">
        <f>IF(('observer 1'!D13+'observer 2 '!D13)&gt;0,ROUND(AVERAGE('observer 1'!D13, 'observer 2 '!D13),3),".")</f>
        <v>.</v>
      </c>
      <c r="H17" s="133" t="str">
        <f>IF(('observer 1'!E13+'observer 2 '!E13)&gt;0,ROUND(AVERAGE('observer 1'!E13, 'observer 2 '!E13),3),".")</f>
        <v>.</v>
      </c>
      <c r="I17" s="133" t="str">
        <f>IF(('observer 1'!F13+'observer 2 '!F13)&gt;0,ROUND(AVERAGE('observer 1'!F13, 'observer 2 '!F13),3),".")</f>
        <v>.</v>
      </c>
      <c r="J17" s="133" t="str">
        <f>IF(('observer 1'!G13+'observer 2 '!G13)&gt;0,ROUND(AVERAGE('observer 1'!G13, 'observer 2 '!G13),3),".")</f>
        <v>.</v>
      </c>
      <c r="K17" s="133" t="str">
        <f>IF(('observer 1'!H13+'observer 2 '!H13)&gt;0,ROUND(AVERAGE('observer 1'!H13, 'observer 2 '!H13),3),".")</f>
        <v>.</v>
      </c>
      <c r="L17" s="133" t="str">
        <f>IF(('observer 1'!I13+'observer 2 '!I13)&gt;0,ROUND(AVERAGE('observer 1'!I13, 'observer 2 '!I13),3),".")</f>
        <v>.</v>
      </c>
      <c r="M17" s="133" t="str">
        <f>IF(('observer 1'!J13+'observer 2 '!J13)&gt;0,ROUND(AVERAGE('observer 1'!J13, 'observer 2 '!J13),3),".")</f>
        <v>.</v>
      </c>
      <c r="N17" s="133" t="str">
        <f>IF(('observer 1'!K13+'observer 2 '!K13)&gt;0,ROUND(AVERAGE('observer 1'!K13, 'observer 2 '!K13),3),".")</f>
        <v>.</v>
      </c>
      <c r="O17" s="133" t="str">
        <f>IF(('observer 1'!L13+'observer 2 '!L13)&gt;0,ROUND(AVERAGE('observer 1'!L13, 'observer 2 '!L13),3),".")</f>
        <v>.</v>
      </c>
      <c r="P17" s="133" t="str">
        <f>IF(('observer 1'!M13+'observer 2 '!M13)&gt;0,ROUND(AVERAGE('observer 1'!M13, 'observer 2 '!M13),3),".")</f>
        <v>.</v>
      </c>
      <c r="Q17" s="133" t="str">
        <f>IF(('observer 1'!N13+'observer 2 '!N13)&gt;0,ROUND(AVERAGE('observer 1'!N13, 'observer 2 '!N13),3),".")</f>
        <v>.</v>
      </c>
      <c r="R17" s="133" t="str">
        <f>IF(('observer 1'!O13+'observer 2 '!O13)&gt;0,ROUND(AVERAGE('observer 1'!O13, 'observer 2 '!O13),3),".")</f>
        <v>.</v>
      </c>
      <c r="S17" s="133" t="str">
        <f>IF(('observer 1'!P13+'observer 2 '!P13)&gt;0,ROUND(AVERAGE('observer 1'!P13, 'observer 2 '!P13),3),".")</f>
        <v>.</v>
      </c>
      <c r="T17" s="133" t="str">
        <f>IF(('observer 1'!Q13+'observer 2 '!Q13)&gt;0,ROUND(AVERAGE('observer 1'!Q13, 'observer 2 '!Q13),3),".")</f>
        <v>.</v>
      </c>
      <c r="U17" s="133" t="str">
        <f>IF(('observer 1'!R13+'observer 2 '!R13)&gt;0,ROUND(AVERAGE('observer 1'!R13, 'observer 2 '!R13),3),".")</f>
        <v>.</v>
      </c>
      <c r="V17" s="133" t="str">
        <f>IF(('observer 1'!S13+'observer 2 '!S13)&gt;0,ROUND(AVERAGE('observer 1'!S13, 'observer 2 '!S13),3),".")</f>
        <v>.</v>
      </c>
      <c r="W17" s="133" t="str">
        <f>IF(('observer 1'!T13+'observer 2 '!T13)&gt;0,ROUND(AVERAGE('observer 1'!T13, 'observer 2 '!T13),3),".")</f>
        <v>.</v>
      </c>
      <c r="X17" s="133" t="str">
        <f>IF(('observer 1'!U13+'observer 2 '!U13)&gt;0,ROUND(AVERAGE('observer 1'!U13, 'observer 2 '!U13),3),".")</f>
        <v>.</v>
      </c>
      <c r="Z17" s="133" t="str">
        <f>IF(('observer 1'!X13+'observer 2 '!X13)&gt;0,ROUND(AVERAGE('observer 1'!X13, 'observer 2 '!X13),3),".")</f>
        <v>.</v>
      </c>
      <c r="AA17" s="133" t="str">
        <f>IF(('observer 1'!Y13+'observer 2 '!Y13)&gt;0,ROUND(AVERAGE('observer 1'!Y13, 'observer 2 '!Y13),3),".")</f>
        <v>.</v>
      </c>
      <c r="AB17" s="133" t="str">
        <f>IF(('observer 1'!Z13+'observer 2 '!Z13)&gt;0,ROUND(AVERAGE('observer 1'!Z13, 'observer 2 '!Z13),3),".")</f>
        <v>.</v>
      </c>
      <c r="AC17" s="133" t="str">
        <f>IF(('observer 1'!AA13+'observer 2 '!AA13)&gt;0,ROUND(AVERAGE('observer 1'!AA13, 'observer 2 '!AA13),3),".")</f>
        <v>.</v>
      </c>
      <c r="AD17" s="133" t="str">
        <f>IF(('observer 1'!AB13+'observer 2 '!AB13)&gt;0,ROUND(AVERAGE('observer 1'!AB13, 'observer 2 '!AB13),3),".")</f>
        <v>.</v>
      </c>
      <c r="AE17" s="133" t="str">
        <f>IF(('observer 1'!AC13+'observer 2 '!AC13)&gt;0,ROUND(AVERAGE('observer 1'!AC13, 'observer 2 '!AC13),3),".")</f>
        <v>.</v>
      </c>
      <c r="AF17" s="133" t="str">
        <f>IF(('observer 1'!AD13+'observer 2 '!AD13)&gt;0,ROUND(AVERAGE('observer 1'!AD13, 'observer 2 '!AD13),3),".")</f>
        <v>.</v>
      </c>
      <c r="AG17" s="133" t="str">
        <f>IF(('observer 1'!AE13+'observer 2 '!AE13)&gt;0,ROUND(AVERAGE('observer 1'!AE13, 'observer 2 '!AE13),3),".")</f>
        <v>.</v>
      </c>
      <c r="AH17" s="133" t="str">
        <f>IF(('observer 1'!AF13+'observer 2 '!AF13)&gt;0,ROUND(AVERAGE('observer 1'!AF13, 'observer 2 '!AF13),3),".")</f>
        <v>.</v>
      </c>
      <c r="AI17" s="133" t="str">
        <f>IF(('observer 1'!AG13+'observer 2 '!AG13)&gt;0,ROUND(AVERAGE('observer 1'!AG13, 'observer 2 '!AG13),3),".")</f>
        <v>.</v>
      </c>
      <c r="AJ17" s="133" t="str">
        <f>IF(('observer 1'!AH13+'observer 2 '!AH13)&gt;0,ROUND(AVERAGE('observer 1'!AH13, 'observer 2 '!AH13),3),".")</f>
        <v>.</v>
      </c>
      <c r="AK17" s="133" t="str">
        <f>IF(('observer 1'!AI13+'observer 2 '!AI13)&gt;0,ROUND(AVERAGE('observer 1'!AI13, 'observer 2 '!AI13),3),".")</f>
        <v>.</v>
      </c>
      <c r="AL17" s="133" t="str">
        <f>IF(('observer 1'!AJ13+'observer 2 '!AJ13)&gt;0,ROUND(AVERAGE('observer 1'!AJ13, 'observer 2 '!AJ13),3),".")</f>
        <v>.</v>
      </c>
      <c r="AM17" s="133" t="str">
        <f>IF(('observer 1'!AK13+'observer 2 '!AK13)&gt;0,ROUND(AVERAGE('observer 1'!AK13, 'observer 2 '!AK13),3),".")</f>
        <v>.</v>
      </c>
      <c r="AN17" s="133" t="str">
        <f>IF(('observer 1'!AL13+'observer 2 '!AL13)&gt;0,ROUND(AVERAGE('observer 1'!AL13, 'observer 2 '!AL13),3),".")</f>
        <v>.</v>
      </c>
      <c r="AO17" s="133" t="str">
        <f>IF(('observer 1'!AM13+'observer 2 '!AM13)&gt;0,ROUND(AVERAGE('observer 1'!AM13, 'observer 2 '!AM13),3),".")</f>
        <v>.</v>
      </c>
      <c r="AP17" s="133" t="str">
        <f>IF(('observer 1'!AN13+'observer 2 '!AN13)&gt;0,ROUND(AVERAGE('observer 1'!AN13, 'observer 2 '!AN13),3),".")</f>
        <v>.</v>
      </c>
      <c r="AQ17" s="133" t="str">
        <f>IF(('observer 1'!AO13+'observer 2 '!AO13)&gt;0,ROUND(AVERAGE('observer 1'!AO13, 'observer 2 '!AO13),3),".")</f>
        <v>.</v>
      </c>
      <c r="AR17" s="133" t="str">
        <f>IF(('observer 1'!AP13+'observer 2 '!AP13)&gt;0,ROUND(AVERAGE('observer 1'!AP13, 'observer 2 '!AP13),3),".")</f>
        <v>.</v>
      </c>
      <c r="AX17" s="117">
        <v>9</v>
      </c>
      <c r="AZ17" s="117" t="str">
        <f t="shared" si="0"/>
        <v>.</v>
      </c>
      <c r="BG17" s="117" t="str">
        <f>'observer 1'!Z50</f>
        <v>.</v>
      </c>
      <c r="BH17" s="117" t="str">
        <f>'observer 1'!AA50</f>
        <v>.</v>
      </c>
      <c r="BI17" s="117" t="str">
        <f>'observer 1'!AB50</f>
        <v>.</v>
      </c>
      <c r="BJ17" s="117" t="str">
        <f>'observer 1'!AC50</f>
        <v>.</v>
      </c>
      <c r="BK17" s="117" t="str">
        <f>'observer 1'!AD50</f>
        <v>.</v>
      </c>
      <c r="BL17" s="117" t="str">
        <f>'observer 1'!AE50</f>
        <v>.</v>
      </c>
      <c r="BM17" s="117" t="str">
        <f>'observer 1'!AF50</f>
        <v>.</v>
      </c>
      <c r="BN17" s="117" t="str">
        <f>'observer 1'!AG50</f>
        <v>.</v>
      </c>
      <c r="BR17" s="117" t="str">
        <f>'observer 2 '!Z50</f>
        <v>.</v>
      </c>
      <c r="BS17" s="117" t="str">
        <f>'observer 2 '!AA50</f>
        <v>.</v>
      </c>
      <c r="BT17" s="117" t="str">
        <f>'observer 2 '!AB50</f>
        <v>.</v>
      </c>
      <c r="BU17" s="117" t="str">
        <f>'observer 2 '!AC50</f>
        <v>.</v>
      </c>
      <c r="BV17" s="117" t="str">
        <f>'observer 2 '!AD50</f>
        <v>.</v>
      </c>
      <c r="BW17" s="117" t="str">
        <f>'observer 2 '!AE50</f>
        <v>.</v>
      </c>
      <c r="BX17" s="117" t="str">
        <f>'observer 2 '!AF50</f>
        <v>.</v>
      </c>
      <c r="BY17" s="117" t="str">
        <f>'observer 2 '!AG50</f>
        <v>.</v>
      </c>
    </row>
    <row r="18" spans="2:77" ht="16" x14ac:dyDescent="0.2">
      <c r="B18" s="546"/>
      <c r="C18" s="185" t="str">
        <f>$AZ$16</f>
        <v>.</v>
      </c>
      <c r="D18" s="186" t="s">
        <v>138</v>
      </c>
      <c r="E18" s="193" t="str">
        <f>$AZ$17</f>
        <v>.</v>
      </c>
      <c r="F18" s="133" t="str">
        <f>IF(('observer 1'!C14+'observer 2 '!C14)&gt;0,ROUND(AVERAGE('observer 1'!C14, 'observer 2 '!C14),3),".")</f>
        <v>.</v>
      </c>
      <c r="G18" s="133" t="str">
        <f>IF(('observer 1'!D14+'observer 2 '!D14)&gt;0,ROUND(AVERAGE('observer 1'!D14, 'observer 2 '!D14),3),".")</f>
        <v>.</v>
      </c>
      <c r="H18" s="133" t="str">
        <f>IF(('observer 1'!E14+'observer 2 '!E14)&gt;0,ROUND(AVERAGE('observer 1'!E14, 'observer 2 '!E14),3),".")</f>
        <v>.</v>
      </c>
      <c r="I18" s="133" t="str">
        <f>IF(('observer 1'!F14+'observer 2 '!F14)&gt;0,ROUND(AVERAGE('observer 1'!F14, 'observer 2 '!F14),3),".")</f>
        <v>.</v>
      </c>
      <c r="J18" s="133" t="str">
        <f>IF(('observer 1'!G14+'observer 2 '!G14)&gt;0,ROUND(AVERAGE('observer 1'!G14, 'observer 2 '!G14),3),".")</f>
        <v>.</v>
      </c>
      <c r="K18" s="133" t="str">
        <f>IF(('observer 1'!H14+'observer 2 '!H14)&gt;0,ROUND(AVERAGE('observer 1'!H14, 'observer 2 '!H14),3),".")</f>
        <v>.</v>
      </c>
      <c r="L18" s="133" t="str">
        <f>IF(('observer 1'!I14+'observer 2 '!I14)&gt;0,ROUND(AVERAGE('observer 1'!I14, 'observer 2 '!I14),3),".")</f>
        <v>.</v>
      </c>
      <c r="M18" s="133" t="str">
        <f>IF(('observer 1'!J14+'observer 2 '!J14)&gt;0,ROUND(AVERAGE('observer 1'!J14, 'observer 2 '!J14),3),".")</f>
        <v>.</v>
      </c>
      <c r="N18" s="133" t="str">
        <f>IF(('observer 1'!K14+'observer 2 '!K14)&gt;0,ROUND(AVERAGE('observer 1'!K14, 'observer 2 '!K14),3),".")</f>
        <v>.</v>
      </c>
      <c r="O18" s="133" t="str">
        <f>IF(('observer 1'!L14+'observer 2 '!L14)&gt;0,ROUND(AVERAGE('observer 1'!L14, 'observer 2 '!L14),3),".")</f>
        <v>.</v>
      </c>
      <c r="P18" s="133" t="str">
        <f>IF(('observer 1'!M14+'observer 2 '!M14)&gt;0,ROUND(AVERAGE('observer 1'!M14, 'observer 2 '!M14),3),".")</f>
        <v>.</v>
      </c>
      <c r="Q18" s="133" t="str">
        <f>IF(('observer 1'!N14+'observer 2 '!N14)&gt;0,ROUND(AVERAGE('observer 1'!N14, 'observer 2 '!N14),3),".")</f>
        <v>.</v>
      </c>
      <c r="R18" s="133" t="str">
        <f>IF(('observer 1'!O14+'observer 2 '!O14)&gt;0,ROUND(AVERAGE('observer 1'!O14, 'observer 2 '!O14),3),".")</f>
        <v>.</v>
      </c>
      <c r="S18" s="133" t="str">
        <f>IF(('observer 1'!P14+'observer 2 '!P14)&gt;0,ROUND(AVERAGE('observer 1'!P14, 'observer 2 '!P14),3),".")</f>
        <v>.</v>
      </c>
      <c r="T18" s="133" t="str">
        <f>IF(('observer 1'!Q14+'observer 2 '!Q14)&gt;0,ROUND(AVERAGE('observer 1'!Q14, 'observer 2 '!Q14),3),".")</f>
        <v>.</v>
      </c>
      <c r="U18" s="133" t="str">
        <f>IF(('observer 1'!R14+'observer 2 '!R14)&gt;0,ROUND(AVERAGE('observer 1'!R14, 'observer 2 '!R14),3),".")</f>
        <v>.</v>
      </c>
      <c r="V18" s="133" t="str">
        <f>IF(('observer 1'!S14+'observer 2 '!S14)&gt;0,ROUND(AVERAGE('observer 1'!S14, 'observer 2 '!S14),3),".")</f>
        <v>.</v>
      </c>
      <c r="W18" s="133" t="str">
        <f>IF(('observer 1'!T14+'observer 2 '!T14)&gt;0,ROUND(AVERAGE('observer 1'!T14, 'observer 2 '!T14),3),".")</f>
        <v>.</v>
      </c>
      <c r="X18" s="133" t="str">
        <f>IF(('observer 1'!U14+'observer 2 '!U14)&gt;0,ROUND(AVERAGE('observer 1'!U14, 'observer 2 '!U14),3),".")</f>
        <v>.</v>
      </c>
      <c r="Z18" s="133" t="str">
        <f>IF(('observer 1'!X14+'observer 2 '!X14)&gt;0,ROUND(AVERAGE('observer 1'!X14, 'observer 2 '!X14),3),".")</f>
        <v>.</v>
      </c>
      <c r="AA18" s="133" t="str">
        <f>IF(('observer 1'!Y14+'observer 2 '!Y14)&gt;0,ROUND(AVERAGE('observer 1'!Y14, 'observer 2 '!Y14),3),".")</f>
        <v>.</v>
      </c>
      <c r="AB18" s="133" t="str">
        <f>IF(('observer 1'!Z14+'observer 2 '!Z14)&gt;0,ROUND(AVERAGE('observer 1'!Z14, 'observer 2 '!Z14),3),".")</f>
        <v>.</v>
      </c>
      <c r="AC18" s="133" t="str">
        <f>IF(('observer 1'!AA14+'observer 2 '!AA14)&gt;0,ROUND(AVERAGE('observer 1'!AA14, 'observer 2 '!AA14),3),".")</f>
        <v>.</v>
      </c>
      <c r="AD18" s="133" t="str">
        <f>IF(('observer 1'!AB14+'observer 2 '!AB14)&gt;0,ROUND(AVERAGE('observer 1'!AB14, 'observer 2 '!AB14),3),".")</f>
        <v>.</v>
      </c>
      <c r="AE18" s="133" t="str">
        <f>IF(('observer 1'!AC14+'observer 2 '!AC14)&gt;0,ROUND(AVERAGE('observer 1'!AC14, 'observer 2 '!AC14),3),".")</f>
        <v>.</v>
      </c>
      <c r="AF18" s="133" t="str">
        <f>IF(('observer 1'!AD14+'observer 2 '!AD14)&gt;0,ROUND(AVERAGE('observer 1'!AD14, 'observer 2 '!AD14),3),".")</f>
        <v>.</v>
      </c>
      <c r="AG18" s="133" t="str">
        <f>IF(('observer 1'!AE14+'observer 2 '!AE14)&gt;0,ROUND(AVERAGE('observer 1'!AE14, 'observer 2 '!AE14),3),".")</f>
        <v>.</v>
      </c>
      <c r="AH18" s="133" t="str">
        <f>IF(('observer 1'!AF14+'observer 2 '!AF14)&gt;0,ROUND(AVERAGE('observer 1'!AF14, 'observer 2 '!AF14),3),".")</f>
        <v>.</v>
      </c>
      <c r="AI18" s="133" t="str">
        <f>IF(('observer 1'!AG14+'observer 2 '!AG14)&gt;0,ROUND(AVERAGE('observer 1'!AG14, 'observer 2 '!AG14),3),".")</f>
        <v>.</v>
      </c>
      <c r="AJ18" s="133" t="str">
        <f>IF(('observer 1'!AH14+'observer 2 '!AH14)&gt;0,ROUND(AVERAGE('observer 1'!AH14, 'observer 2 '!AH14),3),".")</f>
        <v>.</v>
      </c>
      <c r="AK18" s="133" t="str">
        <f>IF(('observer 1'!AI14+'observer 2 '!AI14)&gt;0,ROUND(AVERAGE('observer 1'!AI14, 'observer 2 '!AI14),3),".")</f>
        <v>.</v>
      </c>
      <c r="AL18" s="133" t="str">
        <f>IF(('observer 1'!AJ14+'observer 2 '!AJ14)&gt;0,ROUND(AVERAGE('observer 1'!AJ14, 'observer 2 '!AJ14),3),".")</f>
        <v>.</v>
      </c>
      <c r="AM18" s="133" t="str">
        <f>IF(('observer 1'!AK14+'observer 2 '!AK14)&gt;0,ROUND(AVERAGE('observer 1'!AK14, 'observer 2 '!AK14),3),".")</f>
        <v>.</v>
      </c>
      <c r="AN18" s="133" t="str">
        <f>IF(('observer 1'!AL14+'observer 2 '!AL14)&gt;0,ROUND(AVERAGE('observer 1'!AL14, 'observer 2 '!AL14),3),".")</f>
        <v>.</v>
      </c>
      <c r="AO18" s="133" t="str">
        <f>IF(('observer 1'!AM14+'observer 2 '!AM14)&gt;0,ROUND(AVERAGE('observer 1'!AM14, 'observer 2 '!AM14),3),".")</f>
        <v>.</v>
      </c>
      <c r="AP18" s="133" t="str">
        <f>IF(('observer 1'!AN14+'observer 2 '!AN14)&gt;0,ROUND(AVERAGE('observer 1'!AN14, 'observer 2 '!AN14),3),".")</f>
        <v>.</v>
      </c>
      <c r="AQ18" s="133" t="str">
        <f>IF(('observer 1'!AO14+'observer 2 '!AO14)&gt;0,ROUND(AVERAGE('observer 1'!AO14, 'observer 2 '!AO14),3),".")</f>
        <v>.</v>
      </c>
      <c r="AR18" s="133" t="str">
        <f>IF(('observer 1'!AP14+'observer 2 '!AP14)&gt;0,ROUND(AVERAGE('observer 1'!AP14, 'observer 2 '!AP14),3),".")</f>
        <v>.</v>
      </c>
      <c r="AX18" s="117">
        <v>10</v>
      </c>
      <c r="AZ18" s="117" t="str">
        <f t="shared" si="0"/>
        <v>.</v>
      </c>
      <c r="BG18" s="117">
        <f>'observer 1'!Z51</f>
        <v>33.432835820895519</v>
      </c>
      <c r="BH18" s="117">
        <f>'observer 1'!AA51</f>
        <v>31.724137931034484</v>
      </c>
      <c r="BI18" s="117">
        <f>'observer 1'!AB51</f>
        <v>24.181818181818183</v>
      </c>
      <c r="BJ18" s="117">
        <f>'observer 1'!AC51</f>
        <v>23.191489361702128</v>
      </c>
      <c r="BK18" s="117" t="str">
        <f>'observer 1'!AD51</f>
        <v>.</v>
      </c>
      <c r="BL18" s="117" t="str">
        <f>'observer 1'!AE51</f>
        <v>.</v>
      </c>
      <c r="BM18" s="117" t="str">
        <f>'observer 1'!AF51</f>
        <v>.</v>
      </c>
      <c r="BN18" s="117" t="str">
        <f>'observer 1'!AG51</f>
        <v>.</v>
      </c>
      <c r="BR18" s="117">
        <f>'observer 2 '!Z51</f>
        <v>24.615384615384617</v>
      </c>
      <c r="BS18" s="117">
        <f>'observer 2 '!AA51</f>
        <v>26.470588235294116</v>
      </c>
      <c r="BT18" s="117" t="str">
        <f>'observer 2 '!AB51</f>
        <v>.</v>
      </c>
      <c r="BU18" s="117" t="str">
        <f>'observer 2 '!AC51</f>
        <v>.</v>
      </c>
      <c r="BV18" s="117" t="str">
        <f>'observer 2 '!AD51</f>
        <v>.</v>
      </c>
      <c r="BW18" s="117" t="str">
        <f>'observer 2 '!AE51</f>
        <v>.</v>
      </c>
      <c r="BX18" s="117" t="str">
        <f>'observer 2 '!AF51</f>
        <v>.</v>
      </c>
      <c r="BY18" s="117" t="str">
        <f>'observer 2 '!AG51</f>
        <v>.</v>
      </c>
    </row>
    <row r="19" spans="2:77" ht="17" thickBot="1" x14ac:dyDescent="0.25">
      <c r="B19" s="547"/>
      <c r="C19" s="194" t="str">
        <f>$AZ$17</f>
        <v>.</v>
      </c>
      <c r="D19" s="195" t="s">
        <v>138</v>
      </c>
      <c r="E19" s="196" t="str">
        <f>$AZ$18</f>
        <v>.</v>
      </c>
      <c r="F19" s="149" t="str">
        <f>IF(('observer 1'!C15+'observer 2 '!C15)&gt;0,ROUND(AVERAGE('observer 1'!C15, 'observer 2 '!C15),3),".")</f>
        <v>.</v>
      </c>
      <c r="G19" s="149" t="str">
        <f>IF(('observer 1'!D15+'observer 2 '!D15)&gt;0,ROUND(AVERAGE('observer 1'!D15, 'observer 2 '!D15),3),".")</f>
        <v>.</v>
      </c>
      <c r="H19" s="149" t="str">
        <f>IF(('observer 1'!E15+'observer 2 '!E15)&gt;0,ROUND(AVERAGE('observer 1'!E15, 'observer 2 '!E15),3),".")</f>
        <v>.</v>
      </c>
      <c r="I19" s="149" t="str">
        <f>IF(('observer 1'!F15+'observer 2 '!F15)&gt;0,ROUND(AVERAGE('observer 1'!F15, 'observer 2 '!F15),3),".")</f>
        <v>.</v>
      </c>
      <c r="J19" s="149" t="str">
        <f>IF(('observer 1'!G15+'observer 2 '!G15)&gt;0,ROUND(AVERAGE('observer 1'!G15, 'observer 2 '!G15),3),".")</f>
        <v>.</v>
      </c>
      <c r="K19" s="149" t="str">
        <f>IF(('observer 1'!H15+'observer 2 '!H15)&gt;0,ROUND(AVERAGE('observer 1'!H15, 'observer 2 '!H15),3),".")</f>
        <v>.</v>
      </c>
      <c r="L19" s="149" t="str">
        <f>IF(('observer 1'!I15+'observer 2 '!I15)&gt;0,ROUND(AVERAGE('observer 1'!I15, 'observer 2 '!I15),3),".")</f>
        <v>.</v>
      </c>
      <c r="M19" s="149" t="str">
        <f>IF(('observer 1'!J15+'observer 2 '!J15)&gt;0,ROUND(AVERAGE('observer 1'!J15, 'observer 2 '!J15),3),".")</f>
        <v>.</v>
      </c>
      <c r="N19" s="149" t="str">
        <f>IF(('observer 1'!K15+'observer 2 '!K15)&gt;0,ROUND(AVERAGE('observer 1'!K15, 'observer 2 '!K15),3),".")</f>
        <v>.</v>
      </c>
      <c r="O19" s="149" t="str">
        <f>IF(('observer 1'!L15+'observer 2 '!L15)&gt;0,ROUND(AVERAGE('observer 1'!L15, 'observer 2 '!L15),3),".")</f>
        <v>.</v>
      </c>
      <c r="P19" s="149" t="str">
        <f>IF(('observer 1'!M15+'observer 2 '!M15)&gt;0,ROUND(AVERAGE('observer 1'!M15, 'observer 2 '!M15),3),".")</f>
        <v>.</v>
      </c>
      <c r="Q19" s="149" t="str">
        <f>IF(('observer 1'!N15+'observer 2 '!N15)&gt;0,ROUND(AVERAGE('observer 1'!N15, 'observer 2 '!N15),3),".")</f>
        <v>.</v>
      </c>
      <c r="R19" s="149" t="str">
        <f>IF(('observer 1'!O15+'observer 2 '!O15)&gt;0,ROUND(AVERAGE('observer 1'!O15, 'observer 2 '!O15),3),".")</f>
        <v>.</v>
      </c>
      <c r="S19" s="149" t="str">
        <f>IF(('observer 1'!P15+'observer 2 '!P15)&gt;0,ROUND(AVERAGE('observer 1'!P15, 'observer 2 '!P15),3),".")</f>
        <v>.</v>
      </c>
      <c r="T19" s="149" t="str">
        <f>IF(('observer 1'!Q15+'observer 2 '!Q15)&gt;0,ROUND(AVERAGE('observer 1'!Q15, 'observer 2 '!Q15),3),".")</f>
        <v>.</v>
      </c>
      <c r="U19" s="149" t="str">
        <f>IF(('observer 1'!R15+'observer 2 '!R15)&gt;0,ROUND(AVERAGE('observer 1'!R15, 'observer 2 '!R15),3),".")</f>
        <v>.</v>
      </c>
      <c r="V19" s="149" t="str">
        <f>IF(('observer 1'!S15+'observer 2 '!S15)&gt;0,ROUND(AVERAGE('observer 1'!S15, 'observer 2 '!S15),3),".")</f>
        <v>.</v>
      </c>
      <c r="W19" s="149" t="str">
        <f>IF(('observer 1'!T15+'observer 2 '!T15)&gt;0,ROUND(AVERAGE('observer 1'!T15, 'observer 2 '!T15),3),".")</f>
        <v>.</v>
      </c>
      <c r="X19" s="149" t="str">
        <f>IF(('observer 1'!U15+'observer 2 '!U15)&gt;0,ROUND(AVERAGE('observer 1'!U15, 'observer 2 '!U15),3),".")</f>
        <v>.</v>
      </c>
      <c r="Z19" s="149" t="str">
        <f>IF(('observer 1'!X15+'observer 2 '!X15)&gt;0,ROUND(AVERAGE('observer 1'!X15, 'observer 2 '!X15),3),".")</f>
        <v>.</v>
      </c>
      <c r="AA19" s="149" t="str">
        <f>IF(('observer 1'!Y15+'observer 2 '!Y15)&gt;0,ROUND(AVERAGE('observer 1'!Y15, 'observer 2 '!Y15),3),".")</f>
        <v>.</v>
      </c>
      <c r="AB19" s="149" t="str">
        <f>IF(('observer 1'!Z15+'observer 2 '!Z15)&gt;0,ROUND(AVERAGE('observer 1'!Z15, 'observer 2 '!Z15),3),".")</f>
        <v>.</v>
      </c>
      <c r="AC19" s="149" t="str">
        <f>IF(('observer 1'!AA15+'observer 2 '!AA15)&gt;0,ROUND(AVERAGE('observer 1'!AA15, 'observer 2 '!AA15),3),".")</f>
        <v>.</v>
      </c>
      <c r="AD19" s="149" t="str">
        <f>IF(('observer 1'!AB15+'observer 2 '!AB15)&gt;0,ROUND(AVERAGE('observer 1'!AB15, 'observer 2 '!AB15),3),".")</f>
        <v>.</v>
      </c>
      <c r="AE19" s="149" t="str">
        <f>IF(('observer 1'!AC15+'observer 2 '!AC15)&gt;0,ROUND(AVERAGE('observer 1'!AC15, 'observer 2 '!AC15),3),".")</f>
        <v>.</v>
      </c>
      <c r="AF19" s="149" t="str">
        <f>IF(('observer 1'!AD15+'observer 2 '!AD15)&gt;0,ROUND(AVERAGE('observer 1'!AD15, 'observer 2 '!AD15),3),".")</f>
        <v>.</v>
      </c>
      <c r="AG19" s="149" t="str">
        <f>IF(('observer 1'!AE15+'observer 2 '!AE15)&gt;0,ROUND(AVERAGE('observer 1'!AE15, 'observer 2 '!AE15),3),".")</f>
        <v>.</v>
      </c>
      <c r="AH19" s="149" t="str">
        <f>IF(('observer 1'!AF15+'observer 2 '!AF15)&gt;0,ROUND(AVERAGE('observer 1'!AF15, 'observer 2 '!AF15),3),".")</f>
        <v>.</v>
      </c>
      <c r="AI19" s="149" t="str">
        <f>IF(('observer 1'!AG15+'observer 2 '!AG15)&gt;0,ROUND(AVERAGE('observer 1'!AG15, 'observer 2 '!AG15),3),".")</f>
        <v>.</v>
      </c>
      <c r="AJ19" s="149" t="str">
        <f>IF(('observer 1'!AH15+'observer 2 '!AH15)&gt;0,ROUND(AVERAGE('observer 1'!AH15, 'observer 2 '!AH15),3),".")</f>
        <v>.</v>
      </c>
      <c r="AK19" s="149" t="str">
        <f>IF(('observer 1'!AI15+'observer 2 '!AI15)&gt;0,ROUND(AVERAGE('observer 1'!AI15, 'observer 2 '!AI15),3),".")</f>
        <v>.</v>
      </c>
      <c r="AL19" s="149" t="str">
        <f>IF(('observer 1'!AJ15+'observer 2 '!AJ15)&gt;0,ROUND(AVERAGE('observer 1'!AJ15, 'observer 2 '!AJ15),3),".")</f>
        <v>.</v>
      </c>
      <c r="AM19" s="149" t="str">
        <f>IF(('observer 1'!AK15+'observer 2 '!AK15)&gt;0,ROUND(AVERAGE('observer 1'!AK15, 'observer 2 '!AK15),3),".")</f>
        <v>.</v>
      </c>
      <c r="AN19" s="149" t="str">
        <f>IF(('observer 1'!AL15+'observer 2 '!AL15)&gt;0,ROUND(AVERAGE('observer 1'!AL15, 'observer 2 '!AL15),3),".")</f>
        <v>.</v>
      </c>
      <c r="AO19" s="149" t="str">
        <f>IF(('observer 1'!AM15+'observer 2 '!AM15)&gt;0,ROUND(AVERAGE('observer 1'!AM15, 'observer 2 '!AM15),3),".")</f>
        <v>.</v>
      </c>
      <c r="AP19" s="149" t="str">
        <f>IF(('observer 1'!AN15+'observer 2 '!AN15)&gt;0,ROUND(AVERAGE('observer 1'!AN15, 'observer 2 '!AN15),3),".")</f>
        <v>.</v>
      </c>
      <c r="AQ19" s="149" t="str">
        <f>IF(('observer 1'!AO15+'observer 2 '!AO15)&gt;0,ROUND(AVERAGE('observer 1'!AO15, 'observer 2 '!AO15),3),".")</f>
        <v>.</v>
      </c>
      <c r="AR19" s="149" t="str">
        <f>IF(('observer 1'!AP15+'observer 2 '!AP15)&gt;0,ROUND(AVERAGE('observer 1'!AP15, 'observer 2 '!AP15),3),".")</f>
        <v>.</v>
      </c>
      <c r="AY19" s="192" t="s">
        <v>141</v>
      </c>
      <c r="AZ19" s="117">
        <f>MAX(AZ9:AZ18)</f>
        <v>7</v>
      </c>
      <c r="BG19" s="117" t="str">
        <f>'observer 1'!Z52</f>
        <v>.</v>
      </c>
      <c r="BH19" s="117" t="str">
        <f>'observer 1'!AA52</f>
        <v>.</v>
      </c>
      <c r="BI19" s="117" t="str">
        <f>'observer 1'!AB52</f>
        <v>.</v>
      </c>
      <c r="BJ19" s="117" t="str">
        <f>'observer 1'!AC52</f>
        <v>.</v>
      </c>
      <c r="BK19" s="117" t="str">
        <f>'observer 1'!AD52</f>
        <v>.</v>
      </c>
      <c r="BL19" s="117" t="str">
        <f>'observer 1'!AE52</f>
        <v>.</v>
      </c>
      <c r="BM19" s="117" t="str">
        <f>'observer 1'!AF52</f>
        <v>.</v>
      </c>
      <c r="BN19" s="117" t="str">
        <f>'observer 1'!AG52</f>
        <v>.</v>
      </c>
      <c r="BR19" s="117" t="str">
        <f>'observer 2 '!Z52</f>
        <v>.</v>
      </c>
      <c r="BS19" s="117" t="str">
        <f>'observer 2 '!AA52</f>
        <v>.</v>
      </c>
      <c r="BT19" s="117" t="str">
        <f>'observer 2 '!AB52</f>
        <v>.</v>
      </c>
      <c r="BU19" s="117" t="str">
        <f>'observer 2 '!AC52</f>
        <v>.</v>
      </c>
      <c r="BV19" s="117" t="str">
        <f>'observer 2 '!AD52</f>
        <v>.</v>
      </c>
      <c r="BW19" s="117" t="str">
        <f>'observer 2 '!AE52</f>
        <v>.</v>
      </c>
      <c r="BX19" s="117" t="str">
        <f>'observer 2 '!AF52</f>
        <v>.</v>
      </c>
      <c r="BY19" s="117" t="str">
        <f>'observer 2 '!AG52</f>
        <v>.</v>
      </c>
    </row>
    <row r="20" spans="2:77" x14ac:dyDescent="0.2">
      <c r="B20" s="21"/>
      <c r="C20" s="292"/>
      <c r="D20" s="293"/>
      <c r="E20" s="294"/>
      <c r="AO20" s="11"/>
      <c r="AY20" s="192"/>
      <c r="BN20" s="117"/>
      <c r="BY20" s="117"/>
    </row>
    <row r="21" spans="2:77" ht="16" thickBot="1" x14ac:dyDescent="0.25">
      <c r="E21" s="147"/>
      <c r="BG21" s="117" t="str">
        <f>'observer 1'!Z53</f>
        <v>.</v>
      </c>
      <c r="BH21" s="117" t="str">
        <f>'observer 1'!AA53</f>
        <v>.</v>
      </c>
      <c r="BI21" s="117" t="str">
        <f>'observer 1'!AB53</f>
        <v>.</v>
      </c>
      <c r="BJ21" s="117" t="str">
        <f>'observer 1'!AC53</f>
        <v>.</v>
      </c>
      <c r="BK21" s="117" t="str">
        <f>'observer 1'!AD53</f>
        <v>.</v>
      </c>
      <c r="BL21" s="117" t="str">
        <f>'observer 1'!AE53</f>
        <v>.</v>
      </c>
      <c r="BM21" s="117" t="str">
        <f>'observer 1'!AF53</f>
        <v>.</v>
      </c>
      <c r="BN21" s="117" t="str">
        <f>'observer 1'!AG53</f>
        <v>.</v>
      </c>
      <c r="BR21" s="117" t="str">
        <f>'observer 2 '!Z53</f>
        <v>.</v>
      </c>
      <c r="BS21" s="117" t="str">
        <f>'observer 2 '!AA53</f>
        <v>.</v>
      </c>
      <c r="BT21" s="117" t="str">
        <f>'observer 2 '!AB53</f>
        <v>.</v>
      </c>
      <c r="BU21" s="117" t="str">
        <f>'observer 2 '!AC53</f>
        <v>.</v>
      </c>
      <c r="BV21" s="117" t="str">
        <f>'observer 2 '!AD53</f>
        <v>.</v>
      </c>
      <c r="BW21" s="117" t="str">
        <f>'observer 2 '!AE53</f>
        <v>.</v>
      </c>
      <c r="BX21" s="117" t="str">
        <f>'observer 2 '!AF53</f>
        <v>.</v>
      </c>
      <c r="BY21" s="117" t="str">
        <f>'observer 2 '!AG53</f>
        <v>.</v>
      </c>
    </row>
    <row r="22" spans="2:77" ht="28" customHeight="1" thickBot="1" x14ac:dyDescent="0.25">
      <c r="F22" s="490" t="s">
        <v>44</v>
      </c>
      <c r="G22" s="491"/>
      <c r="H22" s="491"/>
      <c r="I22" s="491"/>
      <c r="J22" s="491"/>
      <c r="K22" s="491"/>
      <c r="L22" s="491"/>
      <c r="M22" s="491"/>
      <c r="N22" s="491"/>
      <c r="O22" s="491"/>
      <c r="P22" s="491"/>
      <c r="Q22" s="491"/>
      <c r="R22" s="491"/>
      <c r="S22" s="491"/>
      <c r="T22" s="491"/>
      <c r="U22" s="491"/>
      <c r="V22" s="491"/>
      <c r="W22" s="491"/>
      <c r="X22" s="492"/>
      <c r="Y22" s="235"/>
      <c r="Z22" s="490" t="s">
        <v>43</v>
      </c>
      <c r="AA22" s="491"/>
      <c r="AB22" s="491"/>
      <c r="AC22" s="491"/>
      <c r="AD22" s="491"/>
      <c r="AE22" s="491"/>
      <c r="AF22" s="491"/>
      <c r="AG22" s="491"/>
      <c r="AH22" s="491"/>
      <c r="AI22" s="491"/>
      <c r="AJ22" s="491"/>
      <c r="AK22" s="491"/>
      <c r="AL22" s="491"/>
      <c r="AM22" s="491"/>
      <c r="AN22" s="491"/>
      <c r="AO22" s="491"/>
      <c r="AP22" s="491"/>
      <c r="AQ22" s="491"/>
      <c r="AR22" s="492"/>
      <c r="AS22" s="117" t="s">
        <v>10</v>
      </c>
      <c r="BG22" s="117">
        <f>'observer 1'!Z54</f>
        <v>28.275862068965516</v>
      </c>
      <c r="BH22" s="117">
        <f>'observer 1'!AA54</f>
        <v>26.153846153846153</v>
      </c>
      <c r="BI22" s="117">
        <f>'observer 1'!AB54</f>
        <v>27.647058823529413</v>
      </c>
      <c r="BJ22" s="117">
        <f>'observer 1'!AC54</f>
        <v>24.318181818181817</v>
      </c>
      <c r="BK22" s="117">
        <f>'observer 1'!AD54</f>
        <v>29.310344827586206</v>
      </c>
      <c r="BL22" s="117">
        <f>'observer 1'!AE54</f>
        <v>29.375</v>
      </c>
      <c r="BM22" s="117">
        <f>'observer 1'!AF54</f>
        <v>28.5</v>
      </c>
      <c r="BN22" s="117">
        <f>'observer 1'!AG54</f>
        <v>25.833333333333332</v>
      </c>
      <c r="BR22" s="117">
        <f>'observer 2 '!Z54</f>
        <v>26.363636363636363</v>
      </c>
      <c r="BS22" s="117">
        <f>'observer 2 '!AA54</f>
        <v>34</v>
      </c>
      <c r="BT22" s="117">
        <f>'observer 2 '!AB54</f>
        <v>27.142857142857142</v>
      </c>
      <c r="BU22" s="117">
        <f>'observer 2 '!AC54</f>
        <v>23.870967741935484</v>
      </c>
      <c r="BV22" s="117" t="str">
        <f>'observer 2 '!AD54</f>
        <v>.</v>
      </c>
      <c r="BW22" s="117" t="str">
        <f>'observer 2 '!AE54</f>
        <v>.</v>
      </c>
      <c r="BX22" s="117" t="str">
        <f>'observer 2 '!AF54</f>
        <v>.</v>
      </c>
      <c r="BY22" s="117" t="str">
        <f>'observer 2 '!AG54</f>
        <v>.</v>
      </c>
    </row>
    <row r="23" spans="2:77" ht="16" thickBot="1" x14ac:dyDescent="0.25">
      <c r="F23" s="482" t="s">
        <v>45</v>
      </c>
      <c r="G23" s="482" t="s">
        <v>46</v>
      </c>
      <c r="H23" s="482" t="s">
        <v>47</v>
      </c>
      <c r="I23" s="487" t="s">
        <v>48</v>
      </c>
      <c r="J23" s="488"/>
      <c r="K23" s="489" t="s">
        <v>49</v>
      </c>
      <c r="L23" s="527"/>
      <c r="M23" s="522" t="s">
        <v>50</v>
      </c>
      <c r="N23" s="489"/>
      <c r="O23" s="489"/>
      <c r="P23" s="527"/>
      <c r="Q23" s="522" t="s">
        <v>51</v>
      </c>
      <c r="R23" s="489"/>
      <c r="S23" s="489"/>
      <c r="T23" s="527"/>
      <c r="U23" s="531" t="s">
        <v>53</v>
      </c>
      <c r="V23" s="524"/>
      <c r="W23" s="524"/>
      <c r="X23" s="525"/>
      <c r="Y23" s="116"/>
      <c r="Z23" s="482" t="s">
        <v>5</v>
      </c>
      <c r="AA23" s="482" t="s">
        <v>4</v>
      </c>
      <c r="AB23" s="482" t="s">
        <v>9</v>
      </c>
      <c r="AC23" s="487" t="s">
        <v>8</v>
      </c>
      <c r="AD23" s="488"/>
      <c r="AE23" s="489" t="s">
        <v>7</v>
      </c>
      <c r="AF23" s="527"/>
      <c r="AG23" s="522" t="s">
        <v>6</v>
      </c>
      <c r="AH23" s="489"/>
      <c r="AI23" s="489"/>
      <c r="AJ23" s="527"/>
      <c r="AK23" s="522" t="s">
        <v>55</v>
      </c>
      <c r="AL23" s="489"/>
      <c r="AM23" s="489"/>
      <c r="AN23" s="527"/>
      <c r="AO23" s="531" t="s">
        <v>56</v>
      </c>
      <c r="AP23" s="524"/>
      <c r="AQ23" s="524"/>
      <c r="AR23" s="525"/>
      <c r="BG23" s="117" t="str">
        <f>'observer 1'!Z55</f>
        <v>.</v>
      </c>
      <c r="BH23" s="117" t="str">
        <f>'observer 1'!AA55</f>
        <v>.</v>
      </c>
      <c r="BI23" s="117" t="str">
        <f>'observer 1'!AB55</f>
        <v>.</v>
      </c>
      <c r="BJ23" s="117" t="str">
        <f>'observer 1'!AC55</f>
        <v>.</v>
      </c>
      <c r="BK23" s="117" t="str">
        <f>'observer 1'!AD55</f>
        <v>.</v>
      </c>
      <c r="BL23" s="117" t="str">
        <f>'observer 1'!AE55</f>
        <v>.</v>
      </c>
      <c r="BM23" s="117" t="str">
        <f>'observer 1'!AF55</f>
        <v>.</v>
      </c>
      <c r="BN23" s="117" t="str">
        <f>'observer 1'!AG55</f>
        <v>.</v>
      </c>
      <c r="BR23" s="117" t="str">
        <f>'observer 2 '!Z55</f>
        <v>.</v>
      </c>
      <c r="BS23" s="117" t="str">
        <f>'observer 2 '!AA55</f>
        <v>.</v>
      </c>
      <c r="BT23" s="117" t="str">
        <f>'observer 2 '!AB55</f>
        <v>.</v>
      </c>
      <c r="BU23" s="117" t="str">
        <f>'observer 2 '!AC55</f>
        <v>.</v>
      </c>
      <c r="BV23" s="117" t="str">
        <f>'observer 2 '!AD55</f>
        <v>.</v>
      </c>
      <c r="BW23" s="117" t="str">
        <f>'observer 2 '!AE55</f>
        <v>.</v>
      </c>
      <c r="BX23" s="117" t="str">
        <f>'observer 2 '!AF55</f>
        <v>.</v>
      </c>
      <c r="BY23" s="117" t="str">
        <f>'observer 2 '!AG55</f>
        <v>.</v>
      </c>
    </row>
    <row r="24" spans="2:77" ht="16" thickBot="1" x14ac:dyDescent="0.25">
      <c r="F24" s="483"/>
      <c r="G24" s="483"/>
      <c r="H24" s="483"/>
      <c r="I24" s="163" t="s">
        <v>185</v>
      </c>
      <c r="J24" s="164" t="s">
        <v>186</v>
      </c>
      <c r="K24" s="240" t="s">
        <v>185</v>
      </c>
      <c r="L24" s="241" t="s">
        <v>186</v>
      </c>
      <c r="M24" s="240" t="s">
        <v>185</v>
      </c>
      <c r="N24" s="242" t="s">
        <v>186</v>
      </c>
      <c r="O24" s="242" t="s">
        <v>184</v>
      </c>
      <c r="P24" s="241" t="s">
        <v>189</v>
      </c>
      <c r="Q24" s="240" t="s">
        <v>185</v>
      </c>
      <c r="R24" s="242" t="s">
        <v>186</v>
      </c>
      <c r="S24" s="242" t="s">
        <v>184</v>
      </c>
      <c r="T24" s="241" t="s">
        <v>189</v>
      </c>
      <c r="U24" s="240" t="s">
        <v>185</v>
      </c>
      <c r="V24" s="242" t="s">
        <v>186</v>
      </c>
      <c r="W24" s="242" t="s">
        <v>184</v>
      </c>
      <c r="X24" s="241" t="s">
        <v>189</v>
      </c>
      <c r="Y24" s="116"/>
      <c r="Z24" s="483"/>
      <c r="AA24" s="483"/>
      <c r="AB24" s="483"/>
      <c r="AC24" s="163" t="s">
        <v>185</v>
      </c>
      <c r="AD24" s="164" t="s">
        <v>186</v>
      </c>
      <c r="AE24" s="240" t="s">
        <v>185</v>
      </c>
      <c r="AF24" s="241" t="s">
        <v>186</v>
      </c>
      <c r="AG24" s="240" t="s">
        <v>185</v>
      </c>
      <c r="AH24" s="242" t="s">
        <v>186</v>
      </c>
      <c r="AI24" s="242" t="s">
        <v>184</v>
      </c>
      <c r="AJ24" s="241" t="s">
        <v>189</v>
      </c>
      <c r="AK24" s="240" t="s">
        <v>185</v>
      </c>
      <c r="AL24" s="242" t="s">
        <v>186</v>
      </c>
      <c r="AM24" s="242" t="s">
        <v>184</v>
      </c>
      <c r="AN24" s="241" t="s">
        <v>189</v>
      </c>
      <c r="AO24" s="240" t="s">
        <v>185</v>
      </c>
      <c r="AP24" s="242" t="s">
        <v>186</v>
      </c>
      <c r="AQ24" s="242" t="s">
        <v>184</v>
      </c>
      <c r="AR24" s="241" t="s">
        <v>189</v>
      </c>
      <c r="BG24" s="117" t="str">
        <f>'observer 1'!Z56</f>
        <v>.</v>
      </c>
      <c r="BH24" s="117" t="str">
        <f>'observer 1'!AA56</f>
        <v>.</v>
      </c>
      <c r="BI24" s="117" t="str">
        <f>'observer 1'!AB56</f>
        <v>.</v>
      </c>
      <c r="BJ24" s="117" t="str">
        <f>'observer 1'!AC56</f>
        <v>.</v>
      </c>
      <c r="BK24" s="117" t="str">
        <f>'observer 1'!AD56</f>
        <v>.</v>
      </c>
      <c r="BL24" s="117" t="str">
        <f>'observer 1'!AE56</f>
        <v>.</v>
      </c>
      <c r="BM24" s="117" t="str">
        <f>'observer 1'!AF56</f>
        <v>.</v>
      </c>
      <c r="BN24" s="117" t="str">
        <f>'observer 1'!AG56</f>
        <v>.</v>
      </c>
      <c r="BR24" s="117" t="str">
        <f>'observer 2 '!Z56</f>
        <v>.</v>
      </c>
      <c r="BS24" s="117" t="str">
        <f>'observer 2 '!AA56</f>
        <v>.</v>
      </c>
      <c r="BT24" s="117" t="str">
        <f>'observer 2 '!AB56</f>
        <v>.</v>
      </c>
      <c r="BU24" s="117" t="str">
        <f>'observer 2 '!AC56</f>
        <v>.</v>
      </c>
      <c r="BV24" s="117" t="str">
        <f>'observer 2 '!AD56</f>
        <v>.</v>
      </c>
      <c r="BW24" s="117" t="str">
        <f>'observer 2 '!AE56</f>
        <v>.</v>
      </c>
      <c r="BX24" s="117" t="str">
        <f>'observer 2 '!AF56</f>
        <v>.</v>
      </c>
      <c r="BY24" s="117" t="str">
        <f>'observer 2 '!AG56</f>
        <v>.</v>
      </c>
    </row>
    <row r="25" spans="2:77" ht="16" thickBot="1" x14ac:dyDescent="0.25">
      <c r="F25" s="238">
        <v>0</v>
      </c>
      <c r="G25" s="238">
        <v>0</v>
      </c>
      <c r="H25" s="238">
        <v>1</v>
      </c>
      <c r="I25" s="487">
        <v>0</v>
      </c>
      <c r="J25" s="488"/>
      <c r="K25" s="487">
        <v>0</v>
      </c>
      <c r="L25" s="488"/>
      <c r="M25" s="487">
        <v>0</v>
      </c>
      <c r="N25" s="489"/>
      <c r="O25" s="489"/>
      <c r="P25" s="488"/>
      <c r="Q25" s="487">
        <v>0</v>
      </c>
      <c r="R25" s="489"/>
      <c r="S25" s="489"/>
      <c r="T25" s="488"/>
      <c r="U25" s="523">
        <v>0</v>
      </c>
      <c r="V25" s="524"/>
      <c r="W25" s="524"/>
      <c r="X25" s="525"/>
      <c r="Y25" s="116"/>
      <c r="Z25" s="238">
        <v>0</v>
      </c>
      <c r="AA25" s="238">
        <v>1</v>
      </c>
      <c r="AB25" s="238">
        <v>1</v>
      </c>
      <c r="AC25" s="487">
        <v>0</v>
      </c>
      <c r="AD25" s="488"/>
      <c r="AE25" s="487">
        <v>0</v>
      </c>
      <c r="AF25" s="488"/>
      <c r="AG25" s="487">
        <v>0</v>
      </c>
      <c r="AH25" s="489"/>
      <c r="AI25" s="489"/>
      <c r="AJ25" s="488"/>
      <c r="AK25" s="487">
        <v>0</v>
      </c>
      <c r="AL25" s="489"/>
      <c r="AM25" s="489"/>
      <c r="AN25" s="488"/>
      <c r="AO25" s="523">
        <v>1</v>
      </c>
      <c r="AP25" s="524"/>
      <c r="AQ25" s="524"/>
      <c r="AR25" s="525"/>
      <c r="AS25" s="126" t="s">
        <v>84</v>
      </c>
      <c r="BG25" s="117" t="str">
        <f>'observer 1'!Z57</f>
        <v>.</v>
      </c>
      <c r="BH25" s="117" t="str">
        <f>'observer 1'!AA57</f>
        <v>.</v>
      </c>
      <c r="BI25" s="117" t="str">
        <f>'observer 1'!AB57</f>
        <v>.</v>
      </c>
      <c r="BJ25" s="117" t="str">
        <f>'observer 1'!AC57</f>
        <v>.</v>
      </c>
      <c r="BK25" s="117" t="str">
        <f>'observer 1'!AD57</f>
        <v>.</v>
      </c>
      <c r="BL25" s="117" t="str">
        <f>'observer 1'!AE57</f>
        <v>.</v>
      </c>
      <c r="BM25" s="117" t="str">
        <f>'observer 1'!AF57</f>
        <v>.</v>
      </c>
      <c r="BN25" s="117" t="str">
        <f>'observer 1'!AG57</f>
        <v>.</v>
      </c>
      <c r="BR25" s="117" t="str">
        <f>'observer 2 '!Z57</f>
        <v>.</v>
      </c>
      <c r="BS25" s="117" t="str">
        <f>'observer 2 '!AA57</f>
        <v>.</v>
      </c>
      <c r="BT25" s="117" t="str">
        <f>'observer 2 '!AB57</f>
        <v>.</v>
      </c>
      <c r="BU25" s="117" t="str">
        <f>'observer 2 '!AC57</f>
        <v>.</v>
      </c>
      <c r="BV25" s="117" t="str">
        <f>'observer 2 '!AD57</f>
        <v>.</v>
      </c>
      <c r="BW25" s="117" t="str">
        <f>'observer 2 '!AE57</f>
        <v>.</v>
      </c>
      <c r="BX25" s="117" t="str">
        <f>'observer 2 '!AF57</f>
        <v>.</v>
      </c>
      <c r="BY25" s="117" t="str">
        <f>'observer 2 '!AG57</f>
        <v>.</v>
      </c>
    </row>
    <row r="26" spans="2:77" ht="16" thickBot="1" x14ac:dyDescent="0.25">
      <c r="C26" s="548" t="s">
        <v>139</v>
      </c>
      <c r="D26" s="548"/>
      <c r="E26" s="549"/>
      <c r="F26" s="238">
        <v>0</v>
      </c>
      <c r="G26" s="238">
        <v>0</v>
      </c>
      <c r="H26" s="238">
        <v>0</v>
      </c>
      <c r="I26" s="182">
        <v>0</v>
      </c>
      <c r="J26" s="239">
        <v>0</v>
      </c>
      <c r="K26" s="182">
        <v>0</v>
      </c>
      <c r="L26" s="239">
        <v>0</v>
      </c>
      <c r="M26" s="182">
        <v>0</v>
      </c>
      <c r="N26" s="148">
        <v>0</v>
      </c>
      <c r="O26" s="148">
        <v>0</v>
      </c>
      <c r="P26" s="239">
        <v>0</v>
      </c>
      <c r="Q26" s="182">
        <v>0</v>
      </c>
      <c r="R26" s="119">
        <v>0</v>
      </c>
      <c r="S26" s="119">
        <v>0</v>
      </c>
      <c r="T26" s="239">
        <v>0</v>
      </c>
      <c r="U26" s="243">
        <v>0</v>
      </c>
      <c r="V26" s="119">
        <v>0</v>
      </c>
      <c r="W26" s="119">
        <v>0</v>
      </c>
      <c r="X26" s="239">
        <v>0</v>
      </c>
      <c r="Y26" s="116"/>
      <c r="Z26" s="238">
        <v>0</v>
      </c>
      <c r="AA26" s="238">
        <v>0</v>
      </c>
      <c r="AB26" s="238">
        <v>0</v>
      </c>
      <c r="AC26" s="182">
        <v>0</v>
      </c>
      <c r="AD26" s="239">
        <v>0</v>
      </c>
      <c r="AE26" s="182">
        <v>0</v>
      </c>
      <c r="AF26" s="239">
        <v>0</v>
      </c>
      <c r="AG26" s="182">
        <v>0</v>
      </c>
      <c r="AH26" s="148">
        <v>0</v>
      </c>
      <c r="AI26" s="148">
        <v>0</v>
      </c>
      <c r="AJ26" s="239">
        <v>0</v>
      </c>
      <c r="AK26" s="182">
        <v>0</v>
      </c>
      <c r="AL26" s="119">
        <v>0</v>
      </c>
      <c r="AM26" s="119">
        <v>0</v>
      </c>
      <c r="AN26" s="239">
        <v>0</v>
      </c>
      <c r="AO26" s="243">
        <v>0</v>
      </c>
      <c r="AP26" s="119">
        <v>0</v>
      </c>
      <c r="AQ26" s="119">
        <v>0</v>
      </c>
      <c r="AR26" s="239">
        <v>0</v>
      </c>
      <c r="AS26" s="126" t="s">
        <v>101</v>
      </c>
      <c r="AX26" s="117" t="s">
        <v>103</v>
      </c>
      <c r="AY26" s="117" t="s">
        <v>103</v>
      </c>
      <c r="AZ26" s="117" t="s">
        <v>103</v>
      </c>
      <c r="BG26" s="117" t="str">
        <f>'observer 1'!Z58</f>
        <v>.</v>
      </c>
      <c r="BH26" s="117" t="str">
        <f>'observer 1'!AA58</f>
        <v>.</v>
      </c>
      <c r="BI26" s="117" t="str">
        <f>'observer 1'!AB58</f>
        <v>.</v>
      </c>
      <c r="BJ26" s="117" t="str">
        <f>'observer 1'!AC58</f>
        <v>.</v>
      </c>
      <c r="BK26" s="117" t="str">
        <f>'observer 1'!AD58</f>
        <v>.</v>
      </c>
      <c r="BL26" s="117" t="str">
        <f>'observer 1'!AE58</f>
        <v>.</v>
      </c>
      <c r="BM26" s="117" t="str">
        <f>'observer 1'!AF58</f>
        <v>.</v>
      </c>
      <c r="BN26" s="117" t="str">
        <f>'observer 1'!AG58</f>
        <v>.</v>
      </c>
      <c r="BR26" s="117" t="str">
        <f>'observer 2 '!Z58</f>
        <v>.</v>
      </c>
      <c r="BS26" s="117" t="str">
        <f>'observer 2 '!AA58</f>
        <v>.</v>
      </c>
      <c r="BT26" s="117" t="str">
        <f>'observer 2 '!AB58</f>
        <v>.</v>
      </c>
      <c r="BU26" s="117" t="str">
        <f>'observer 2 '!AC58</f>
        <v>.</v>
      </c>
      <c r="BV26" s="117" t="str">
        <f>'observer 2 '!AD58</f>
        <v>.</v>
      </c>
      <c r="BW26" s="117" t="str">
        <f>'observer 2 '!AE58</f>
        <v>.</v>
      </c>
      <c r="BX26" s="117" t="str">
        <f>'observer 2 '!AF58</f>
        <v>.</v>
      </c>
      <c r="BY26" s="117" t="str">
        <f>'observer 2 '!AG58</f>
        <v>.</v>
      </c>
    </row>
    <row r="27" spans="2:77" ht="14.75" customHeight="1" x14ac:dyDescent="0.2">
      <c r="B27" s="542" t="s">
        <v>66</v>
      </c>
      <c r="C27" s="539" t="s">
        <v>13</v>
      </c>
      <c r="D27" s="540"/>
      <c r="E27" s="541"/>
      <c r="F27" s="131" t="str">
        <f>IF(F26=0,".",IF(('observer 1'!C20+'observer 2 '!C20)&gt;0,ROUND(AVERAGE('observer 1'!C20, 'observer 2 '!C20),3),0))</f>
        <v>.</v>
      </c>
      <c r="G27" s="131" t="str">
        <f>IF(G26=0,".",IF(('observer 1'!D20+'observer 2 '!D20)&gt;0,ROUND(AVERAGE('observer 1'!D20, 'observer 2 '!D20),3),0))</f>
        <v>.</v>
      </c>
      <c r="H27" s="131" t="str">
        <f>IF(H26=0,".",IF(('observer 1'!E20+'observer 2 '!E20)&gt;0,ROUND(AVERAGE('observer 1'!E20, 'observer 2 '!E20),3),0))</f>
        <v>.</v>
      </c>
      <c r="I27" s="131" t="str">
        <f>IF(I26=0,".",IF(('observer 1'!F20+'observer 2 '!F20)&gt;0,ROUND(AVERAGE('observer 1'!F20, 'observer 2 '!F20),3),0))</f>
        <v>.</v>
      </c>
      <c r="J27" s="131" t="str">
        <f>IF(J26=0,".",IF(('observer 1'!G20+'observer 2 '!G20)&gt;0,ROUND(AVERAGE('observer 1'!G20, 'observer 2 '!G20),3),0))</f>
        <v>.</v>
      </c>
      <c r="K27" s="131" t="str">
        <f>IF(K26=0,".",IF(('observer 1'!H20+'observer 2 '!H20)&gt;0,ROUND(AVERAGE('observer 1'!H20, 'observer 2 '!H20),3),0))</f>
        <v>.</v>
      </c>
      <c r="L27" s="131" t="str">
        <f>IF(L26=0,".",IF(('observer 1'!I20+'observer 2 '!I20)&gt;0,ROUND(AVERAGE('observer 1'!I20, 'observer 2 '!I20),3),0))</f>
        <v>.</v>
      </c>
      <c r="M27" s="131" t="str">
        <f>IF(M26=0,".",IF(('observer 1'!J20+'observer 2 '!J20)&gt;0,ROUND(AVERAGE('observer 1'!J20, 'observer 2 '!J20),3),0))</f>
        <v>.</v>
      </c>
      <c r="N27" s="131" t="str">
        <f>IF(N26=0,".",IF(('observer 1'!K20+'observer 2 '!K20)&gt;0,ROUND(AVERAGE('observer 1'!K20, 'observer 2 '!K20),3),0))</f>
        <v>.</v>
      </c>
      <c r="O27" s="131" t="str">
        <f>IF(O26=0,".",IF(('observer 1'!L20+'observer 2 '!L20)&gt;0,ROUND(AVERAGE('observer 1'!L20, 'observer 2 '!L20),3),0))</f>
        <v>.</v>
      </c>
      <c r="P27" s="131" t="str">
        <f>IF(P26=0,".",IF(('observer 1'!M20+'observer 2 '!M20)&gt;0,ROUND(AVERAGE('observer 1'!M20, 'observer 2 '!M20),3),0))</f>
        <v>.</v>
      </c>
      <c r="Q27" s="131" t="str">
        <f>IF(Q26=0,".",IF(('observer 1'!N20+'observer 2 '!N20)&gt;0,ROUND(AVERAGE('observer 1'!N20, 'observer 2 '!N20),3),0))</f>
        <v>.</v>
      </c>
      <c r="R27" s="131" t="str">
        <f>IF(R26=0,".",IF(('observer 1'!O20+'observer 2 '!O20)&gt;0,ROUND(AVERAGE('observer 1'!O20, 'observer 2 '!O20),3),0))</f>
        <v>.</v>
      </c>
      <c r="S27" s="131" t="str">
        <f>IF(S26=0,".",IF(('observer 1'!P20+'observer 2 '!P20)&gt;0,ROUND(AVERAGE('observer 1'!P20, 'observer 2 '!P20),3),0))</f>
        <v>.</v>
      </c>
      <c r="T27" s="131" t="str">
        <f>IF(T26=0,".",IF(('observer 1'!Q20+'observer 2 '!Q20)&gt;0,ROUND(AVERAGE('observer 1'!Q20, 'observer 2 '!Q20),3),0))</f>
        <v>.</v>
      </c>
      <c r="U27" s="131" t="str">
        <f>IF(U26=0,".",IF(('observer 1'!R20+'observer 2 '!R20)&gt;0,ROUND(AVERAGE('observer 1'!R20, 'observer 2 '!R20),3),0))</f>
        <v>.</v>
      </c>
      <c r="V27" s="131" t="str">
        <f>IF(V26=0,".",IF(('observer 1'!S20+'observer 2 '!S20)&gt;0,ROUND(AVERAGE('observer 1'!S20, 'observer 2 '!S20),3),0))</f>
        <v>.</v>
      </c>
      <c r="W27" s="131" t="str">
        <f>IF(W26=0,".",IF(('observer 1'!T20+'observer 2 '!T20)&gt;0,ROUND(AVERAGE('observer 1'!T20, 'observer 2 '!T20),3),0))</f>
        <v>.</v>
      </c>
      <c r="X27" s="131" t="str">
        <f>IF(X26=0,".",IF(('observer 1'!U20+'observer 2 '!U20)&gt;0,ROUND(AVERAGE('observer 1'!U20, 'observer 2 '!U20),3),0))</f>
        <v>.</v>
      </c>
      <c r="Z27" s="131" t="str">
        <f>IF(Z26=0,".",IF(('observer 1'!W20+'observer 2 '!W20)&gt;0,ROUND(AVERAGE('observer 1'!W20, 'observer 2 '!W20),3),0))</f>
        <v>.</v>
      </c>
      <c r="AA27" s="131" t="str">
        <f>IF(AA26=0,".",IF(('observer 1'!X20+'observer 2 '!X20)&gt;0,ROUND(AVERAGE('observer 1'!X20, 'observer 2 '!X20),3),0))</f>
        <v>.</v>
      </c>
      <c r="AB27" s="131" t="str">
        <f>IF(AB26=0,".",IF(('observer 1'!Y20+'observer 2 '!Y20)&gt;0,ROUND(AVERAGE('observer 1'!Y20, 'observer 2 '!Y20),3),0))</f>
        <v>.</v>
      </c>
      <c r="AC27" s="131" t="str">
        <f>IF(AC26=0,".",IF(('observer 1'!Z20+'observer 2 '!Z20)&gt;0,ROUND(AVERAGE('observer 1'!Z20, 'observer 2 '!Z20),3),0))</f>
        <v>.</v>
      </c>
      <c r="AD27" s="131" t="str">
        <f>IF(AD26=0,".",IF(('observer 1'!AA20+'observer 2 '!AA20)&gt;0,ROUND(AVERAGE('observer 1'!AA20, 'observer 2 '!AA20),3),0))</f>
        <v>.</v>
      </c>
      <c r="AE27" s="131" t="str">
        <f>IF(AE26=0,".",IF(('observer 1'!AB20+'observer 2 '!AB20)&gt;0,ROUND(AVERAGE('observer 1'!AB20, 'observer 2 '!AB20),3),0))</f>
        <v>.</v>
      </c>
      <c r="AF27" s="131" t="str">
        <f>IF(AF26=0,".",IF(('observer 1'!AC20+'observer 2 '!AC20)&gt;0,ROUND(AVERAGE('observer 1'!AC20, 'observer 2 '!AC20),3),0))</f>
        <v>.</v>
      </c>
      <c r="AG27" s="131" t="str">
        <f>IF(AG26=0,".",IF(('observer 1'!AD20+'observer 2 '!AD20)&gt;0,ROUND(AVERAGE('observer 1'!AD20, 'observer 2 '!AD20),3),0))</f>
        <v>.</v>
      </c>
      <c r="AH27" s="131" t="str">
        <f>IF(AH26=0,".",IF(('observer 1'!AE20+'observer 2 '!AE20)&gt;0,ROUND(AVERAGE('observer 1'!AE20, 'observer 2 '!AE20),3),0))</f>
        <v>.</v>
      </c>
      <c r="AI27" s="131" t="str">
        <f>IF(AI26=0,".",IF(('observer 1'!AF20+'observer 2 '!AF20)&gt;0,ROUND(AVERAGE('observer 1'!AF20, 'observer 2 '!AF20),3),0))</f>
        <v>.</v>
      </c>
      <c r="AJ27" s="131" t="str">
        <f>IF(AJ26=0,".",IF(('observer 1'!AG20+'observer 2 '!AG20)&gt;0,ROUND(AVERAGE('observer 1'!AG20, 'observer 2 '!AG20),3),0))</f>
        <v>.</v>
      </c>
      <c r="AK27" s="131" t="str">
        <f>IF(AK26=0,".",IF(('observer 1'!AH20+'observer 2 '!AH20)&gt;0,ROUND(AVERAGE('observer 1'!AH20, 'observer 2 '!AH20),3),0))</f>
        <v>.</v>
      </c>
      <c r="AL27" s="131" t="str">
        <f>IF(AL26=0,".",IF(('observer 1'!AI20+'observer 2 '!AI20)&gt;0,ROUND(AVERAGE('observer 1'!AI20, 'observer 2 '!AI20),3),0))</f>
        <v>.</v>
      </c>
      <c r="AM27" s="131" t="str">
        <f>IF(AM26=0,".",IF(('observer 1'!AJ20+'observer 2 '!AJ20)&gt;0,ROUND(AVERAGE('observer 1'!AJ20, 'observer 2 '!AJ20),3),0))</f>
        <v>.</v>
      </c>
      <c r="AN27" s="131" t="str">
        <f>IF(AN26=0,".",IF(('observer 1'!AK20+'observer 2 '!AK20)&gt;0,ROUND(AVERAGE('observer 1'!AK20, 'observer 2 '!AK20),3),0))</f>
        <v>.</v>
      </c>
      <c r="AO27" s="131" t="str">
        <f>IF(AO26=0,".",IF(('observer 1'!AL20+'observer 2 '!AL20)&gt;0,ROUND(AVERAGE('observer 1'!AL20, 'observer 2 '!AL20),3),0))</f>
        <v>.</v>
      </c>
      <c r="AP27" s="131" t="str">
        <f>IF(AP26=0,".",IF(('observer 1'!AM20+'observer 2 '!AM20)&gt;0,ROUND(AVERAGE('observer 1'!AM20, 'observer 2 '!AM20),3),0))</f>
        <v>.</v>
      </c>
      <c r="AQ27" s="131" t="str">
        <f>IF(AQ26=0,".",IF(('observer 1'!AN20+'observer 2 '!AN20)&gt;0,ROUND(AVERAGE('observer 1'!AN20, 'observer 2 '!AN20),3),0))</f>
        <v>.</v>
      </c>
      <c r="AR27" s="131" t="str">
        <f>IF(AR26=0,".",IF(('observer 1'!AO20+'observer 2 '!AO20)&gt;0,ROUND(AVERAGE('observer 1'!AO20, 'observer 2 '!AO20),3),0))</f>
        <v>.</v>
      </c>
      <c r="AW27" s="117" t="s">
        <v>102</v>
      </c>
      <c r="AX27" s="117" t="s">
        <v>106</v>
      </c>
      <c r="AY27" s="117" t="s">
        <v>143</v>
      </c>
      <c r="AZ27" s="117" t="s">
        <v>144</v>
      </c>
      <c r="BG27" s="117" t="str">
        <f>'observer 1'!Z59</f>
        <v>.</v>
      </c>
      <c r="BH27" s="117" t="str">
        <f>'observer 1'!AA59</f>
        <v>.</v>
      </c>
      <c r="BI27" s="117" t="str">
        <f>'observer 1'!AB59</f>
        <v>.</v>
      </c>
      <c r="BJ27" s="117" t="str">
        <f>'observer 1'!AC59</f>
        <v>.</v>
      </c>
      <c r="BK27" s="117" t="str">
        <f>'observer 1'!AD59</f>
        <v>.</v>
      </c>
      <c r="BL27" s="117" t="str">
        <f>'observer 1'!AE59</f>
        <v>.</v>
      </c>
      <c r="BM27" s="117" t="str">
        <f>'observer 1'!AF59</f>
        <v>.</v>
      </c>
      <c r="BN27" s="117" t="str">
        <f>'observer 1'!AG59</f>
        <v>.</v>
      </c>
      <c r="BR27" s="117" t="str">
        <f>'observer 2 '!Z59</f>
        <v>.</v>
      </c>
      <c r="BS27" s="117" t="str">
        <f>'observer 2 '!AA59</f>
        <v>.</v>
      </c>
      <c r="BT27" s="117" t="str">
        <f>'observer 2 '!AB59</f>
        <v>.</v>
      </c>
      <c r="BU27" s="117" t="str">
        <f>'observer 2 '!AC59</f>
        <v>.</v>
      </c>
      <c r="BV27" s="117" t="str">
        <f>'observer 2 '!AD59</f>
        <v>.</v>
      </c>
      <c r="BW27" s="117" t="str">
        <f>'observer 2 '!AE59</f>
        <v>.</v>
      </c>
      <c r="BX27" s="117" t="str">
        <f>'observer 2 '!AF59</f>
        <v>.</v>
      </c>
      <c r="BY27" s="117" t="str">
        <f>'observer 2 '!AG59</f>
        <v>.</v>
      </c>
    </row>
    <row r="28" spans="2:77" ht="16" x14ac:dyDescent="0.2">
      <c r="B28" s="543"/>
      <c r="C28" s="185" t="s">
        <v>137</v>
      </c>
      <c r="D28" s="186" t="s">
        <v>138</v>
      </c>
      <c r="E28" s="187">
        <f>$AZ$9</f>
        <v>1</v>
      </c>
      <c r="F28" s="133" t="str">
        <f>IF(('observer 1'!C21+'observer 2 '!C21)&gt;0,ROUND(AVERAGE('observer 1'!C21, 'observer 2 '!C21),3),".")</f>
        <v>.</v>
      </c>
      <c r="G28" s="133" t="str">
        <f>IF(('observer 1'!D21+'observer 2 '!D21)&gt;0,ROUND(AVERAGE('observer 1'!D21, 'observer 2 '!D21),3),".")</f>
        <v>.</v>
      </c>
      <c r="H28" s="133">
        <f>IF(('observer 1'!E21+'observer 2 '!E21)&gt;0,ROUND(AVERAGE('observer 1'!E21, 'observer 2 '!E21),3),".")</f>
        <v>3.39</v>
      </c>
      <c r="I28" s="133" t="str">
        <f>IF(('observer 1'!F21+'observer 2 '!F21)&gt;0,ROUND(AVERAGE('observer 1'!F21, 'observer 2 '!F21),3),".")</f>
        <v>.</v>
      </c>
      <c r="J28" s="133" t="str">
        <f>IF(('observer 1'!G21+'observer 2 '!G21)&gt;0,ROUND(AVERAGE('observer 1'!G21, 'observer 2 '!G21),3),".")</f>
        <v>.</v>
      </c>
      <c r="K28" s="133" t="str">
        <f>IF(('observer 1'!H21+'observer 2 '!H21)&gt;0,ROUND(AVERAGE('observer 1'!H21, 'observer 2 '!H21),3),".")</f>
        <v>.</v>
      </c>
      <c r="L28" s="133" t="str">
        <f>IF(('observer 1'!I21+'observer 2 '!I21)&gt;0,ROUND(AVERAGE('observer 1'!I21, 'observer 2 '!I21),3),".")</f>
        <v>.</v>
      </c>
      <c r="M28" s="133" t="str">
        <f>IF(('observer 1'!J21+'observer 2 '!J21)&gt;0,ROUND(AVERAGE('observer 1'!J21, 'observer 2 '!J21),3),".")</f>
        <v>.</v>
      </c>
      <c r="N28" s="133" t="str">
        <f>IF(('observer 1'!K21+'observer 2 '!K21)&gt;0,ROUND(AVERAGE('observer 1'!K21, 'observer 2 '!K21),3),".")</f>
        <v>.</v>
      </c>
      <c r="O28" s="133" t="str">
        <f>IF(('observer 1'!L21+'observer 2 '!L21)&gt;0,ROUND(AVERAGE('observer 1'!L21, 'observer 2 '!L21),3),".")</f>
        <v>.</v>
      </c>
      <c r="P28" s="133" t="str">
        <f>IF(('observer 1'!M21+'observer 2 '!M21)&gt;0,ROUND(AVERAGE('observer 1'!M21, 'observer 2 '!M21),3),".")</f>
        <v>.</v>
      </c>
      <c r="Q28" s="133" t="str">
        <f>IF(('observer 1'!N21+'observer 2 '!N21)&gt;0,ROUND(AVERAGE('observer 1'!N21, 'observer 2 '!N21),3),".")</f>
        <v>.</v>
      </c>
      <c r="R28" s="133" t="str">
        <f>IF(('observer 1'!O21+'observer 2 '!O21)&gt;0,ROUND(AVERAGE('observer 1'!O21, 'observer 2 '!O21),3),".")</f>
        <v>.</v>
      </c>
      <c r="S28" s="133" t="str">
        <f>IF(('observer 1'!P21+'observer 2 '!P21)&gt;0,ROUND(AVERAGE('observer 1'!P21, 'observer 2 '!P21),3),".")</f>
        <v>.</v>
      </c>
      <c r="T28" s="133" t="str">
        <f>IF(('observer 1'!Q21+'observer 2 '!Q21)&gt;0,ROUND(AVERAGE('observer 1'!Q21, 'observer 2 '!Q21),3),".")</f>
        <v>.</v>
      </c>
      <c r="U28" s="133" t="str">
        <f>IF(('observer 1'!R21+'observer 2 '!R21)&gt;0,ROUND(AVERAGE('observer 1'!R21, 'observer 2 '!R21),3),".")</f>
        <v>.</v>
      </c>
      <c r="V28" s="133" t="str">
        <f>IF(('observer 1'!S21+'observer 2 '!S21)&gt;0,ROUND(AVERAGE('observer 1'!S21, 'observer 2 '!S21),3),".")</f>
        <v>.</v>
      </c>
      <c r="W28" s="133" t="str">
        <f>IF(('observer 1'!T21+'observer 2 '!T21)&gt;0,ROUND(AVERAGE('observer 1'!T21, 'observer 2 '!T21),3),".")</f>
        <v>.</v>
      </c>
      <c r="X28" s="133" t="str">
        <f>IF(('observer 1'!U21+'observer 2 '!U21)&gt;0,ROUND(AVERAGE('observer 1'!U21, 'observer 2 '!U21),3),".")</f>
        <v>.</v>
      </c>
      <c r="Z28" s="133" t="str">
        <f>IF(('observer 1'!X21+'observer 2 '!X21)&gt;0,ROUND(AVERAGE('observer 1'!X21, 'observer 2 '!X21),3),".")</f>
        <v>.</v>
      </c>
      <c r="AA28" s="133">
        <f>IF(('observer 1'!Y21+'observer 2 '!Y21)&gt;0,ROUND(AVERAGE('observer 1'!Y21, 'observer 2 '!Y21),3),".")</f>
        <v>3.98</v>
      </c>
      <c r="AB28" s="133">
        <f>IF(('observer 1'!Z21+'observer 2 '!Z21)&gt;0,ROUND(AVERAGE('observer 1'!Z21, 'observer 2 '!Z21),3),".")</f>
        <v>3.19</v>
      </c>
      <c r="AC28" s="133" t="str">
        <f>IF(('observer 1'!AA21+'observer 2 '!AA21)&gt;0,ROUND(AVERAGE('observer 1'!AA21, 'observer 2 '!AA21),3),".")</f>
        <v>.</v>
      </c>
      <c r="AD28" s="133" t="str">
        <f>IF(('observer 1'!AB21+'observer 2 '!AB21)&gt;0,ROUND(AVERAGE('observer 1'!AB21, 'observer 2 '!AB21),3),".")</f>
        <v>.</v>
      </c>
      <c r="AE28" s="133" t="str">
        <f>IF(('observer 1'!AC21+'observer 2 '!AC21)&gt;0,ROUND(AVERAGE('observer 1'!AC21, 'observer 2 '!AC21),3),".")</f>
        <v>.</v>
      </c>
      <c r="AF28" s="133" t="str">
        <f>IF(('observer 1'!AD21+'observer 2 '!AD21)&gt;0,ROUND(AVERAGE('observer 1'!AD21, 'observer 2 '!AD21),3),".")</f>
        <v>.</v>
      </c>
      <c r="AG28" s="133" t="str">
        <f>IF(('observer 1'!AE21+'observer 2 '!AE21)&gt;0,ROUND(AVERAGE('observer 1'!AE21, 'observer 2 '!AE21),3),".")</f>
        <v>.</v>
      </c>
      <c r="AH28" s="133" t="str">
        <f>IF(('observer 1'!AF21+'observer 2 '!AF21)&gt;0,ROUND(AVERAGE('observer 1'!AF21, 'observer 2 '!AF21),3),".")</f>
        <v>.</v>
      </c>
      <c r="AI28" s="133" t="str">
        <f>IF(('observer 1'!AG21+'observer 2 '!AG21)&gt;0,ROUND(AVERAGE('observer 1'!AG21, 'observer 2 '!AG21),3),".")</f>
        <v>.</v>
      </c>
      <c r="AJ28" s="133" t="str">
        <f>IF(('observer 1'!AH21+'observer 2 '!AH21)&gt;0,ROUND(AVERAGE('observer 1'!AH21, 'observer 2 '!AH21),3),".")</f>
        <v>.</v>
      </c>
      <c r="AK28" s="133" t="str">
        <f>IF(('observer 1'!AI21+'observer 2 '!AI21)&gt;0,ROUND(AVERAGE('observer 1'!AI21, 'observer 2 '!AI21),3),".")</f>
        <v>.</v>
      </c>
      <c r="AL28" s="133" t="str">
        <f>IF(('observer 1'!AJ21+'observer 2 '!AJ21)&gt;0,ROUND(AVERAGE('observer 1'!AJ21, 'observer 2 '!AJ21),3),".")</f>
        <v>.</v>
      </c>
      <c r="AM28" s="133" t="str">
        <f>IF(('observer 1'!AK21+'observer 2 '!AK21)&gt;0,ROUND(AVERAGE('observer 1'!AK21, 'observer 2 '!AK21),3),".")</f>
        <v>.</v>
      </c>
      <c r="AN28" s="133" t="str">
        <f>IF(('observer 1'!AL21+'observer 2 '!AL21)&gt;0,ROUND(AVERAGE('observer 1'!AL21, 'observer 2 '!AL21),3),".")</f>
        <v>.</v>
      </c>
      <c r="AO28" s="133" t="str">
        <f>IF(('observer 1'!AM21+'observer 2 '!AM21)&gt;0,ROUND(AVERAGE('observer 1'!AM21, 'observer 2 '!AM21),3),".")</f>
        <v>.</v>
      </c>
      <c r="AP28" s="133" t="str">
        <f>IF(('observer 1'!AN21+'observer 2 '!AN21)&gt;0,ROUND(AVERAGE('observer 1'!AN21, 'observer 2 '!AN21),3),".")</f>
        <v>.</v>
      </c>
      <c r="AQ28" s="133" t="str">
        <f>IF(('observer 1'!AO21+'observer 2 '!AO21)&gt;0,ROUND(AVERAGE('observer 1'!AO21, 'observer 2 '!AO21),3),".")</f>
        <v>.</v>
      </c>
      <c r="AR28" s="133" t="str">
        <f>IF(('observer 1'!AP21+'observer 2 '!AP21)&gt;0,ROUND(AVERAGE('observer 1'!AP21, 'observer 2 '!AP21),3),".")</f>
        <v>.</v>
      </c>
      <c r="AU28" s="197"/>
      <c r="AW28" s="117">
        <f t="shared" ref="AW28:AW37" si="1">AZ9</f>
        <v>1</v>
      </c>
      <c r="AX28" s="197">
        <f>IF(AW28&lt;&gt;".",AU48,".")</f>
        <v>1132</v>
      </c>
      <c r="AY28" s="198">
        <f>IF(AW28&lt;&gt;".",AX28/30.5,".")</f>
        <v>37.114754098360656</v>
      </c>
      <c r="AZ28" s="191">
        <f>IF(AW28&lt;&gt;".",AX28/365.25,".")</f>
        <v>3.0992470910335386</v>
      </c>
      <c r="BE28" s="199" t="s">
        <v>14</v>
      </c>
      <c r="BF28" s="191">
        <f>AVERAGE(BG3:BZ35)</f>
        <v>25.701236878011233</v>
      </c>
      <c r="BG28" s="117" t="str">
        <f>'observer 1'!Z60</f>
        <v>.</v>
      </c>
      <c r="BH28" s="117" t="str">
        <f>'observer 1'!AA60</f>
        <v>.</v>
      </c>
      <c r="BI28" s="117" t="str">
        <f>'observer 1'!AB60</f>
        <v>.</v>
      </c>
      <c r="BJ28" s="117" t="str">
        <f>'observer 1'!AC60</f>
        <v>.</v>
      </c>
      <c r="BK28" s="117" t="str">
        <f>'observer 1'!AD60</f>
        <v>.</v>
      </c>
      <c r="BL28" s="117" t="str">
        <f>'observer 1'!AE60</f>
        <v>.</v>
      </c>
      <c r="BM28" s="117" t="str">
        <f>'observer 1'!AF60</f>
        <v>.</v>
      </c>
      <c r="BN28" s="117" t="str">
        <f>'observer 1'!AG60</f>
        <v>.</v>
      </c>
      <c r="BR28" s="117" t="str">
        <f>'observer 2 '!Z60</f>
        <v>.</v>
      </c>
      <c r="BS28" s="117" t="str">
        <f>'observer 2 '!AA60</f>
        <v>.</v>
      </c>
      <c r="BT28" s="117" t="str">
        <f>'observer 2 '!AB60</f>
        <v>.</v>
      </c>
      <c r="BU28" s="117" t="str">
        <f>'observer 2 '!AC60</f>
        <v>.</v>
      </c>
      <c r="BV28" s="117" t="str">
        <f>'observer 2 '!AD60</f>
        <v>.</v>
      </c>
      <c r="BW28" s="117" t="str">
        <f>'observer 2 '!AE60</f>
        <v>.</v>
      </c>
      <c r="BX28" s="117" t="str">
        <f>'observer 2 '!AF60</f>
        <v>.</v>
      </c>
      <c r="BY28" s="117" t="str">
        <f>'observer 2 '!AG60</f>
        <v>.</v>
      </c>
    </row>
    <row r="29" spans="2:77" ht="16" x14ac:dyDescent="0.2">
      <c r="B29" s="543"/>
      <c r="C29" s="185">
        <f>$AZ$9</f>
        <v>1</v>
      </c>
      <c r="D29" s="186" t="s">
        <v>138</v>
      </c>
      <c r="E29" s="189">
        <f>$AZ$10</f>
        <v>2</v>
      </c>
      <c r="F29" s="133" t="str">
        <f>IF(('observer 1'!C22+'observer 2 '!C22)&gt;0,ROUND(AVERAGE('observer 1'!C22, 'observer 2 '!C22),3),".")</f>
        <v>.</v>
      </c>
      <c r="G29" s="133" t="str">
        <f>IF(('observer 1'!D22+'observer 2 '!D22)&gt;0,ROUND(AVERAGE('observer 1'!D22, 'observer 2 '!D22),3),".")</f>
        <v>.</v>
      </c>
      <c r="H29" s="133">
        <f>IF(('observer 1'!E22+'observer 2 '!E22)&gt;0,ROUND(AVERAGE('observer 1'!E22, 'observer 2 '!E22),3),".")</f>
        <v>2.65</v>
      </c>
      <c r="I29" s="133" t="str">
        <f>IF(('observer 1'!F22+'observer 2 '!F22)&gt;0,ROUND(AVERAGE('observer 1'!F22, 'observer 2 '!F22),3),".")</f>
        <v>.</v>
      </c>
      <c r="J29" s="133" t="str">
        <f>IF(('observer 1'!G22+'observer 2 '!G22)&gt;0,ROUND(AVERAGE('observer 1'!G22, 'observer 2 '!G22),3),".")</f>
        <v>.</v>
      </c>
      <c r="K29" s="133" t="str">
        <f>IF(('observer 1'!H22+'observer 2 '!H22)&gt;0,ROUND(AVERAGE('observer 1'!H22, 'observer 2 '!H22),3),".")</f>
        <v>.</v>
      </c>
      <c r="L29" s="133" t="str">
        <f>IF(('observer 1'!I22+'observer 2 '!I22)&gt;0,ROUND(AVERAGE('observer 1'!I22, 'observer 2 '!I22),3),".")</f>
        <v>.</v>
      </c>
      <c r="M29" s="133" t="str">
        <f>IF(('observer 1'!J22+'observer 2 '!J22)&gt;0,ROUND(AVERAGE('observer 1'!J22, 'observer 2 '!J22),3),".")</f>
        <v>.</v>
      </c>
      <c r="N29" s="133" t="str">
        <f>IF(('observer 1'!K22+'observer 2 '!K22)&gt;0,ROUND(AVERAGE('observer 1'!K22, 'observer 2 '!K22),3),".")</f>
        <v>.</v>
      </c>
      <c r="O29" s="133" t="str">
        <f>IF(('observer 1'!L22+'observer 2 '!L22)&gt;0,ROUND(AVERAGE('observer 1'!L22, 'observer 2 '!L22),3),".")</f>
        <v>.</v>
      </c>
      <c r="P29" s="133" t="str">
        <f>IF(('observer 1'!M22+'observer 2 '!M22)&gt;0,ROUND(AVERAGE('observer 1'!M22, 'observer 2 '!M22),3),".")</f>
        <v>.</v>
      </c>
      <c r="Q29" s="133" t="str">
        <f>IF(('observer 1'!N22+'observer 2 '!N22)&gt;0,ROUND(AVERAGE('observer 1'!N22, 'observer 2 '!N22),3),".")</f>
        <v>.</v>
      </c>
      <c r="R29" s="133" t="str">
        <f>IF(('observer 1'!O22+'observer 2 '!O22)&gt;0,ROUND(AVERAGE('observer 1'!O22, 'observer 2 '!O22),3),".")</f>
        <v>.</v>
      </c>
      <c r="S29" s="133" t="str">
        <f>IF(('observer 1'!P22+'observer 2 '!P22)&gt;0,ROUND(AVERAGE('observer 1'!P22, 'observer 2 '!P22),3),".")</f>
        <v>.</v>
      </c>
      <c r="T29" s="133" t="str">
        <f>IF(('observer 1'!Q22+'observer 2 '!Q22)&gt;0,ROUND(AVERAGE('observer 1'!Q22, 'observer 2 '!Q22),3),".")</f>
        <v>.</v>
      </c>
      <c r="U29" s="133" t="str">
        <f>IF(('observer 1'!R22+'observer 2 '!R22)&gt;0,ROUND(AVERAGE('observer 1'!R22, 'observer 2 '!R22),3),".")</f>
        <v>.</v>
      </c>
      <c r="V29" s="133" t="str">
        <f>IF(('observer 1'!S22+'observer 2 '!S22)&gt;0,ROUND(AVERAGE('observer 1'!S22, 'observer 2 '!S22),3),".")</f>
        <v>.</v>
      </c>
      <c r="W29" s="133" t="str">
        <f>IF(('observer 1'!T22+'observer 2 '!T22)&gt;0,ROUND(AVERAGE('observer 1'!T22, 'observer 2 '!T22),3),".")</f>
        <v>.</v>
      </c>
      <c r="X29" s="133" t="str">
        <f>IF(('observer 1'!U22+'observer 2 '!U22)&gt;0,ROUND(AVERAGE('observer 1'!U22, 'observer 2 '!U22),3),".")</f>
        <v>.</v>
      </c>
      <c r="Z29" s="133" t="str">
        <f>IF(('observer 1'!X22+'observer 2 '!X22)&gt;0,ROUND(AVERAGE('observer 1'!X22, 'observer 2 '!X22),3),".")</f>
        <v>.</v>
      </c>
      <c r="AA29" s="133">
        <f>IF(('observer 1'!Y22+'observer 2 '!Y22)&gt;0,ROUND(AVERAGE('observer 1'!Y22, 'observer 2 '!Y22),3),".")</f>
        <v>2.63</v>
      </c>
      <c r="AB29" s="133">
        <f>IF(('observer 1'!Z22+'observer 2 '!Z22)&gt;0,ROUND(AVERAGE('observer 1'!Z22, 'observer 2 '!Z22),3),".")</f>
        <v>2.56</v>
      </c>
      <c r="AC29" s="133" t="str">
        <f>IF(('observer 1'!AA22+'observer 2 '!AA22)&gt;0,ROUND(AVERAGE('observer 1'!AA22, 'observer 2 '!AA22),3),".")</f>
        <v>.</v>
      </c>
      <c r="AD29" s="133" t="str">
        <f>IF(('observer 1'!AB22+'observer 2 '!AB22)&gt;0,ROUND(AVERAGE('observer 1'!AB22, 'observer 2 '!AB22),3),".")</f>
        <v>.</v>
      </c>
      <c r="AE29" s="133" t="str">
        <f>IF(('observer 1'!AC22+'observer 2 '!AC22)&gt;0,ROUND(AVERAGE('observer 1'!AC22, 'observer 2 '!AC22),3),".")</f>
        <v>.</v>
      </c>
      <c r="AF29" s="133" t="str">
        <f>IF(('observer 1'!AD22+'observer 2 '!AD22)&gt;0,ROUND(AVERAGE('observer 1'!AD22, 'observer 2 '!AD22),3),".")</f>
        <v>.</v>
      </c>
      <c r="AG29" s="133" t="str">
        <f>IF(('observer 1'!AE22+'observer 2 '!AE22)&gt;0,ROUND(AVERAGE('observer 1'!AE22, 'observer 2 '!AE22),3),".")</f>
        <v>.</v>
      </c>
      <c r="AH29" s="133" t="str">
        <f>IF(('observer 1'!AF22+'observer 2 '!AF22)&gt;0,ROUND(AVERAGE('observer 1'!AF22, 'observer 2 '!AF22),3),".")</f>
        <v>.</v>
      </c>
      <c r="AI29" s="133" t="str">
        <f>IF(('observer 1'!AG22+'observer 2 '!AG22)&gt;0,ROUND(AVERAGE('observer 1'!AG22, 'observer 2 '!AG22),3),".")</f>
        <v>.</v>
      </c>
      <c r="AJ29" s="133" t="str">
        <f>IF(('observer 1'!AH22+'observer 2 '!AH22)&gt;0,ROUND(AVERAGE('observer 1'!AH22, 'observer 2 '!AH22),3),".")</f>
        <v>.</v>
      </c>
      <c r="AK29" s="133" t="str">
        <f>IF(('observer 1'!AI22+'observer 2 '!AI22)&gt;0,ROUND(AVERAGE('observer 1'!AI22, 'observer 2 '!AI22),3),".")</f>
        <v>.</v>
      </c>
      <c r="AL29" s="133" t="str">
        <f>IF(('observer 1'!AJ22+'observer 2 '!AJ22)&gt;0,ROUND(AVERAGE('observer 1'!AJ22, 'observer 2 '!AJ22),3),".")</f>
        <v>.</v>
      </c>
      <c r="AM29" s="133" t="str">
        <f>IF(('observer 1'!AK22+'observer 2 '!AK22)&gt;0,ROUND(AVERAGE('observer 1'!AK22, 'observer 2 '!AK22),3),".")</f>
        <v>.</v>
      </c>
      <c r="AN29" s="133" t="str">
        <f>IF(('observer 1'!AL22+'observer 2 '!AL22)&gt;0,ROUND(AVERAGE('observer 1'!AL22, 'observer 2 '!AL22),3),".")</f>
        <v>.</v>
      </c>
      <c r="AO29" s="133" t="str">
        <f>IF(('observer 1'!AM22+'observer 2 '!AM22)&gt;0,ROUND(AVERAGE('observer 1'!AM22, 'observer 2 '!AM22),3),".")</f>
        <v>.</v>
      </c>
      <c r="AP29" s="133" t="str">
        <f>IF(('observer 1'!AN22+'observer 2 '!AN22)&gt;0,ROUND(AVERAGE('observer 1'!AN22, 'observer 2 '!AN22),3),".")</f>
        <v>.</v>
      </c>
      <c r="AQ29" s="133" t="str">
        <f>IF(('observer 1'!AO22+'observer 2 '!AO22)&gt;0,ROUND(AVERAGE('observer 1'!AO22, 'observer 2 '!AO22),3),".")</f>
        <v>.</v>
      </c>
      <c r="AR29" s="133" t="str">
        <f>IF(('observer 1'!AP22+'observer 2 '!AP22)&gt;0,ROUND(AVERAGE('observer 1'!AP22, 'observer 2 '!AP22),3),".")</f>
        <v>.</v>
      </c>
      <c r="AW29" s="117">
        <f t="shared" si="1"/>
        <v>2</v>
      </c>
      <c r="AX29" s="197">
        <f t="shared" ref="AX29:AX37" si="2">IF(AW29&lt;&gt;".",AX28+AU49,".")</f>
        <v>1740.625</v>
      </c>
      <c r="AY29" s="198">
        <f t="shared" ref="AY29:AY37" si="3">IF(AW29&lt;&gt;".",AX29/30.5,".")</f>
        <v>57.069672131147541</v>
      </c>
      <c r="AZ29" s="191">
        <f t="shared" ref="AZ29:AZ37" si="4">IF(AW29&lt;&gt;".",AX29/365.25,".")</f>
        <v>4.7655715263518141</v>
      </c>
      <c r="BE29" s="199" t="s">
        <v>110</v>
      </c>
      <c r="BF29" s="191">
        <f>STDEV(BG3:BZ35)</f>
        <v>4.0327165250444796</v>
      </c>
      <c r="BG29" s="117">
        <f>'observer 1'!Z61</f>
        <v>30.625</v>
      </c>
      <c r="BH29" s="117">
        <f>'observer 1'!AA61</f>
        <v>30</v>
      </c>
      <c r="BI29" s="117">
        <f>'observer 1'!AB61</f>
        <v>23.333333333333332</v>
      </c>
      <c r="BJ29" s="117">
        <f>'observer 1'!AC61</f>
        <v>22.727272727272727</v>
      </c>
      <c r="BK29" s="117">
        <f>'observer 1'!AD61</f>
        <v>27.272727272727273</v>
      </c>
      <c r="BL29" s="117">
        <f>'observer 1'!AE61</f>
        <v>21.842105263157894</v>
      </c>
      <c r="BM29" s="117">
        <f>'observer 1'!AF61</f>
        <v>27.352941176470587</v>
      </c>
      <c r="BN29" s="117">
        <f>'observer 1'!AG61</f>
        <v>23.793103448275861</v>
      </c>
      <c r="BR29" s="117">
        <f>'observer 2 '!Z61</f>
        <v>24.666666666666668</v>
      </c>
      <c r="BS29" s="117">
        <f>'observer 2 '!AA61</f>
        <v>20.689655172413794</v>
      </c>
      <c r="BT29" s="117" t="str">
        <f>'observer 2 '!AB61</f>
        <v>.</v>
      </c>
      <c r="BU29" s="117" t="str">
        <f>'observer 2 '!AC61</f>
        <v>.</v>
      </c>
      <c r="BV29" s="117" t="str">
        <f>'observer 2 '!AD61</f>
        <v>.</v>
      </c>
      <c r="BW29" s="117" t="str">
        <f>'observer 2 '!AE61</f>
        <v>.</v>
      </c>
      <c r="BX29" s="117" t="str">
        <f>'observer 2 '!AF61</f>
        <v>.</v>
      </c>
      <c r="BY29" s="117" t="str">
        <f>'observer 2 '!AG61</f>
        <v>.</v>
      </c>
    </row>
    <row r="30" spans="2:77" ht="17" thickBot="1" x14ac:dyDescent="0.25">
      <c r="B30" s="543"/>
      <c r="C30" s="185">
        <f>$AZ$10</f>
        <v>2</v>
      </c>
      <c r="D30" s="186" t="s">
        <v>138</v>
      </c>
      <c r="E30" s="189">
        <f>$AZ$11</f>
        <v>3</v>
      </c>
      <c r="F30" s="133" t="str">
        <f>IF(('observer 1'!C23+'observer 2 '!C23)&gt;0,ROUND(AVERAGE('observer 1'!C23, 'observer 2 '!C23),3),".")</f>
        <v>.</v>
      </c>
      <c r="G30" s="133" t="str">
        <f>IF(('observer 1'!D23+'observer 2 '!D23)&gt;0,ROUND(AVERAGE('observer 1'!D23, 'observer 2 '!D23),3),".")</f>
        <v>.</v>
      </c>
      <c r="H30" s="133">
        <f>IF(('observer 1'!E23+'observer 2 '!E23)&gt;0,ROUND(AVERAGE('observer 1'!E23, 'observer 2 '!E23),3),".")</f>
        <v>2.2850000000000001</v>
      </c>
      <c r="I30" s="133" t="str">
        <f>IF(('observer 1'!F23+'observer 2 '!F23)&gt;0,ROUND(AVERAGE('observer 1'!F23, 'observer 2 '!F23),3),".")</f>
        <v>.</v>
      </c>
      <c r="J30" s="133" t="str">
        <f>IF(('observer 1'!G23+'observer 2 '!G23)&gt;0,ROUND(AVERAGE('observer 1'!G23, 'observer 2 '!G23),3),".")</f>
        <v>.</v>
      </c>
      <c r="K30" s="133" t="str">
        <f>IF(('observer 1'!H23+'observer 2 '!H23)&gt;0,ROUND(AVERAGE('observer 1'!H23, 'observer 2 '!H23),3),".")</f>
        <v>.</v>
      </c>
      <c r="L30" s="133" t="str">
        <f>IF(('observer 1'!I23+'observer 2 '!I23)&gt;0,ROUND(AVERAGE('observer 1'!I23, 'observer 2 '!I23),3),".")</f>
        <v>.</v>
      </c>
      <c r="M30" s="133" t="str">
        <f>IF(('observer 1'!J23+'observer 2 '!J23)&gt;0,ROUND(AVERAGE('observer 1'!J23, 'observer 2 '!J23),3),".")</f>
        <v>.</v>
      </c>
      <c r="N30" s="133" t="str">
        <f>IF(('observer 1'!K23+'observer 2 '!K23)&gt;0,ROUND(AVERAGE('observer 1'!K23, 'observer 2 '!K23),3),".")</f>
        <v>.</v>
      </c>
      <c r="O30" s="133" t="str">
        <f>IF(('observer 1'!L23+'observer 2 '!L23)&gt;0,ROUND(AVERAGE('observer 1'!L23, 'observer 2 '!L23),3),".")</f>
        <v>.</v>
      </c>
      <c r="P30" s="133" t="str">
        <f>IF(('observer 1'!M23+'observer 2 '!M23)&gt;0,ROUND(AVERAGE('observer 1'!M23, 'observer 2 '!M23),3),".")</f>
        <v>.</v>
      </c>
      <c r="Q30" s="133" t="str">
        <f>IF(('observer 1'!N23+'observer 2 '!N23)&gt;0,ROUND(AVERAGE('observer 1'!N23, 'observer 2 '!N23),3),".")</f>
        <v>.</v>
      </c>
      <c r="R30" s="133" t="str">
        <f>IF(('observer 1'!O23+'observer 2 '!O23)&gt;0,ROUND(AVERAGE('observer 1'!O23, 'observer 2 '!O23),3),".")</f>
        <v>.</v>
      </c>
      <c r="S30" s="133" t="str">
        <f>IF(('observer 1'!P23+'observer 2 '!P23)&gt;0,ROUND(AVERAGE('observer 1'!P23, 'observer 2 '!P23),3),".")</f>
        <v>.</v>
      </c>
      <c r="T30" s="133" t="str">
        <f>IF(('observer 1'!Q23+'observer 2 '!Q23)&gt;0,ROUND(AVERAGE('observer 1'!Q23, 'observer 2 '!Q23),3),".")</f>
        <v>.</v>
      </c>
      <c r="U30" s="133" t="str">
        <f>IF(('observer 1'!R23+'observer 2 '!R23)&gt;0,ROUND(AVERAGE('observer 1'!R23, 'observer 2 '!R23),3),".")</f>
        <v>.</v>
      </c>
      <c r="V30" s="133" t="str">
        <f>IF(('observer 1'!S23+'observer 2 '!S23)&gt;0,ROUND(AVERAGE('observer 1'!S23, 'observer 2 '!S23),3),".")</f>
        <v>.</v>
      </c>
      <c r="W30" s="133" t="str">
        <f>IF(('observer 1'!T23+'observer 2 '!T23)&gt;0,ROUND(AVERAGE('observer 1'!T23, 'observer 2 '!T23),3),".")</f>
        <v>.</v>
      </c>
      <c r="X30" s="133" t="str">
        <f>IF(('observer 1'!U23+'observer 2 '!U23)&gt;0,ROUND(AVERAGE('observer 1'!U23, 'observer 2 '!U23),3),".")</f>
        <v>.</v>
      </c>
      <c r="Z30" s="133" t="str">
        <f>IF(('observer 1'!X23+'observer 2 '!X23)&gt;0,ROUND(AVERAGE('observer 1'!X23, 'observer 2 '!X23),3),".")</f>
        <v>.</v>
      </c>
      <c r="AA30" s="133">
        <f>IF(('observer 1'!Y23+'observer 2 '!Y23)&gt;0,ROUND(AVERAGE('observer 1'!Y23, 'observer 2 '!Y23),3),".")</f>
        <v>2.2000000000000002</v>
      </c>
      <c r="AB30" s="133">
        <f>IF(('observer 1'!Z23+'observer 2 '!Z23)&gt;0,ROUND(AVERAGE('observer 1'!Z23, 'observer 2 '!Z23),3),".")</f>
        <v>2.35</v>
      </c>
      <c r="AC30" s="133" t="str">
        <f>IF(('observer 1'!AA23+'observer 2 '!AA23)&gt;0,ROUND(AVERAGE('observer 1'!AA23, 'observer 2 '!AA23),3),".")</f>
        <v>.</v>
      </c>
      <c r="AD30" s="133" t="str">
        <f>IF(('observer 1'!AB23+'observer 2 '!AB23)&gt;0,ROUND(AVERAGE('observer 1'!AB23, 'observer 2 '!AB23),3),".")</f>
        <v>.</v>
      </c>
      <c r="AE30" s="133" t="str">
        <f>IF(('observer 1'!AC23+'observer 2 '!AC23)&gt;0,ROUND(AVERAGE('observer 1'!AC23, 'observer 2 '!AC23),3),".")</f>
        <v>.</v>
      </c>
      <c r="AF30" s="133" t="str">
        <f>IF(('observer 1'!AD23+'observer 2 '!AD23)&gt;0,ROUND(AVERAGE('observer 1'!AD23, 'observer 2 '!AD23),3),".")</f>
        <v>.</v>
      </c>
      <c r="AG30" s="133" t="str">
        <f>IF(('observer 1'!AE23+'observer 2 '!AE23)&gt;0,ROUND(AVERAGE('observer 1'!AE23, 'observer 2 '!AE23),3),".")</f>
        <v>.</v>
      </c>
      <c r="AH30" s="133" t="str">
        <f>IF(('observer 1'!AF23+'observer 2 '!AF23)&gt;0,ROUND(AVERAGE('observer 1'!AF23, 'observer 2 '!AF23),3),".")</f>
        <v>.</v>
      </c>
      <c r="AI30" s="133" t="str">
        <f>IF(('observer 1'!AG23+'observer 2 '!AG23)&gt;0,ROUND(AVERAGE('observer 1'!AG23, 'observer 2 '!AG23),3),".")</f>
        <v>.</v>
      </c>
      <c r="AJ30" s="133" t="str">
        <f>IF(('observer 1'!AH23+'observer 2 '!AH23)&gt;0,ROUND(AVERAGE('observer 1'!AH23, 'observer 2 '!AH23),3),".")</f>
        <v>.</v>
      </c>
      <c r="AK30" s="133" t="str">
        <f>IF(('observer 1'!AI23+'observer 2 '!AI23)&gt;0,ROUND(AVERAGE('observer 1'!AI23, 'observer 2 '!AI23),3),".")</f>
        <v>.</v>
      </c>
      <c r="AL30" s="133" t="str">
        <f>IF(('observer 1'!AJ23+'observer 2 '!AJ23)&gt;0,ROUND(AVERAGE('observer 1'!AJ23, 'observer 2 '!AJ23),3),".")</f>
        <v>.</v>
      </c>
      <c r="AM30" s="133" t="str">
        <f>IF(('observer 1'!AK23+'observer 2 '!AK23)&gt;0,ROUND(AVERAGE('observer 1'!AK23, 'observer 2 '!AK23),3),".")</f>
        <v>.</v>
      </c>
      <c r="AN30" s="133" t="str">
        <f>IF(('observer 1'!AL23+'observer 2 '!AL23)&gt;0,ROUND(AVERAGE('observer 1'!AL23, 'observer 2 '!AL23),3),".")</f>
        <v>.</v>
      </c>
      <c r="AO30" s="133" t="str">
        <f>IF(('observer 1'!AM23+'observer 2 '!AM23)&gt;0,ROUND(AVERAGE('observer 1'!AM23, 'observer 2 '!AM23),3),".")</f>
        <v>.</v>
      </c>
      <c r="AP30" s="133" t="str">
        <f>IF(('observer 1'!AN23+'observer 2 '!AN23)&gt;0,ROUND(AVERAGE('observer 1'!AN23, 'observer 2 '!AN23),3),".")</f>
        <v>.</v>
      </c>
      <c r="AQ30" s="133" t="str">
        <f>IF(('observer 1'!AO23+'observer 2 '!AO23)&gt;0,ROUND(AVERAGE('observer 1'!AO23, 'observer 2 '!AO23),3),".")</f>
        <v>.</v>
      </c>
      <c r="AR30" s="133" t="str">
        <f>IF(('observer 1'!AP23+'observer 2 '!AP23)&gt;0,ROUND(AVERAGE('observer 1'!AP23, 'observer 2 '!AP23),3),".")</f>
        <v>.</v>
      </c>
      <c r="AW30" s="117">
        <f t="shared" si="1"/>
        <v>3</v>
      </c>
      <c r="AX30" s="197">
        <f t="shared" si="2"/>
        <v>2283.4821428571431</v>
      </c>
      <c r="AY30" s="198">
        <f t="shared" si="3"/>
        <v>74.868266978922719</v>
      </c>
      <c r="AZ30" s="191">
        <f t="shared" si="4"/>
        <v>6.251833382223527</v>
      </c>
      <c r="BE30" s="199" t="s">
        <v>109</v>
      </c>
      <c r="BF30" s="117">
        <f>COUNT(BG3:BZ35)</f>
        <v>124</v>
      </c>
      <c r="BG30" s="117">
        <f>'observer 1'!Z62</f>
        <v>22.307692307692307</v>
      </c>
      <c r="BH30" s="117">
        <f>'observer 1'!AA62</f>
        <v>20</v>
      </c>
      <c r="BI30" s="117">
        <f>'observer 1'!AB62</f>
        <v>20.416666666666668</v>
      </c>
      <c r="BJ30" s="117">
        <f>'observer 1'!AC62</f>
        <v>17.61904761904762</v>
      </c>
      <c r="BK30" s="117">
        <f>'observer 1'!AD62</f>
        <v>20</v>
      </c>
      <c r="BL30" s="117">
        <f>'observer 1'!AE62</f>
        <v>22.173913043478262</v>
      </c>
      <c r="BM30" s="117" t="str">
        <f>'observer 1'!AF62</f>
        <v>.</v>
      </c>
      <c r="BN30" s="117" t="str">
        <f>'observer 1'!AG62</f>
        <v>.</v>
      </c>
      <c r="BR30" s="117">
        <f>'observer 2 '!Z62</f>
        <v>20.74074074074074</v>
      </c>
      <c r="BS30" s="117">
        <f>'observer 2 '!AA62</f>
        <v>27.096774193548388</v>
      </c>
      <c r="BT30" s="117">
        <f>'observer 2 '!AB62</f>
        <v>29.285714285714285</v>
      </c>
      <c r="BU30" s="117">
        <f>'observer 2 '!AC62</f>
        <v>35.238095238095241</v>
      </c>
      <c r="BV30" s="117">
        <f>'observer 2 '!AD62</f>
        <v>33.666666666666664</v>
      </c>
      <c r="BW30" s="117" t="str">
        <f>'observer 2 '!AE62</f>
        <v>.</v>
      </c>
      <c r="BX30" s="117" t="str">
        <f>'observer 2 '!AF62</f>
        <v>.</v>
      </c>
      <c r="BY30" s="117" t="str">
        <f>'observer 2 '!AG62</f>
        <v>.</v>
      </c>
    </row>
    <row r="31" spans="2:77" ht="16" x14ac:dyDescent="0.2">
      <c r="B31" s="543"/>
      <c r="C31" s="185">
        <f>$AZ$11</f>
        <v>3</v>
      </c>
      <c r="D31" s="186" t="s">
        <v>138</v>
      </c>
      <c r="E31" s="189">
        <f>$AZ$12</f>
        <v>4</v>
      </c>
      <c r="F31" s="133" t="str">
        <f>IF(('observer 1'!C24+'observer 2 '!C24)&gt;0,ROUND(AVERAGE('observer 1'!C24, 'observer 2 '!C24),3),".")</f>
        <v>.</v>
      </c>
      <c r="G31" s="133" t="str">
        <f>IF(('observer 1'!D24+'observer 2 '!D24)&gt;0,ROUND(AVERAGE('observer 1'!D24, 'observer 2 '!D24),3),".")</f>
        <v>.</v>
      </c>
      <c r="H31" s="133">
        <f>IF(('observer 1'!E24+'observer 2 '!E24)&gt;0,ROUND(AVERAGE('observer 1'!E24, 'observer 2 '!E24),3),".")</f>
        <v>2.7349999999999999</v>
      </c>
      <c r="I31" s="133" t="str">
        <f>IF(('observer 1'!F24+'observer 2 '!F24)&gt;0,ROUND(AVERAGE('observer 1'!F24, 'observer 2 '!F24),3),".")</f>
        <v>.</v>
      </c>
      <c r="J31" s="133" t="str">
        <f>IF(('observer 1'!G24+'observer 2 '!G24)&gt;0,ROUND(AVERAGE('observer 1'!G24, 'observer 2 '!G24),3),".")</f>
        <v>.</v>
      </c>
      <c r="K31" s="133" t="str">
        <f>IF(('observer 1'!H24+'observer 2 '!H24)&gt;0,ROUND(AVERAGE('observer 1'!H24, 'observer 2 '!H24),3),".")</f>
        <v>.</v>
      </c>
      <c r="L31" s="133" t="str">
        <f>IF(('observer 1'!I24+'observer 2 '!I24)&gt;0,ROUND(AVERAGE('observer 1'!I24, 'observer 2 '!I24),3),".")</f>
        <v>.</v>
      </c>
      <c r="M31" s="133" t="str">
        <f>IF(('observer 1'!J24+'observer 2 '!J24)&gt;0,ROUND(AVERAGE('observer 1'!J24, 'observer 2 '!J24),3),".")</f>
        <v>.</v>
      </c>
      <c r="N31" s="133" t="str">
        <f>IF(('observer 1'!K24+'observer 2 '!K24)&gt;0,ROUND(AVERAGE('observer 1'!K24, 'observer 2 '!K24),3),".")</f>
        <v>.</v>
      </c>
      <c r="O31" s="133" t="str">
        <f>IF(('observer 1'!L24+'observer 2 '!L24)&gt;0,ROUND(AVERAGE('observer 1'!L24, 'observer 2 '!L24),3),".")</f>
        <v>.</v>
      </c>
      <c r="P31" s="133" t="str">
        <f>IF(('observer 1'!M24+'observer 2 '!M24)&gt;0,ROUND(AVERAGE('observer 1'!M24, 'observer 2 '!M24),3),".")</f>
        <v>.</v>
      </c>
      <c r="Q31" s="133" t="str">
        <f>IF(('observer 1'!N24+'observer 2 '!N24)&gt;0,ROUND(AVERAGE('observer 1'!N24, 'observer 2 '!N24),3),".")</f>
        <v>.</v>
      </c>
      <c r="R31" s="133" t="str">
        <f>IF(('observer 1'!O24+'observer 2 '!O24)&gt;0,ROUND(AVERAGE('observer 1'!O24, 'observer 2 '!O24),3),".")</f>
        <v>.</v>
      </c>
      <c r="S31" s="133" t="str">
        <f>IF(('observer 1'!P24+'observer 2 '!P24)&gt;0,ROUND(AVERAGE('observer 1'!P24, 'observer 2 '!P24),3),".")</f>
        <v>.</v>
      </c>
      <c r="T31" s="133" t="str">
        <f>IF(('observer 1'!Q24+'observer 2 '!Q24)&gt;0,ROUND(AVERAGE('observer 1'!Q24, 'observer 2 '!Q24),3),".")</f>
        <v>.</v>
      </c>
      <c r="U31" s="133" t="str">
        <f>IF(('observer 1'!R24+'observer 2 '!R24)&gt;0,ROUND(AVERAGE('observer 1'!R24, 'observer 2 '!R24),3),".")</f>
        <v>.</v>
      </c>
      <c r="V31" s="133" t="str">
        <f>IF(('observer 1'!S24+'observer 2 '!S24)&gt;0,ROUND(AVERAGE('observer 1'!S24, 'observer 2 '!S24),3),".")</f>
        <v>.</v>
      </c>
      <c r="W31" s="133" t="str">
        <f>IF(('observer 1'!T24+'observer 2 '!T24)&gt;0,ROUND(AVERAGE('observer 1'!T24, 'observer 2 '!T24),3),".")</f>
        <v>.</v>
      </c>
      <c r="X31" s="133" t="str">
        <f>IF(('observer 1'!U24+'observer 2 '!U24)&gt;0,ROUND(AVERAGE('observer 1'!U24, 'observer 2 '!U24),3),".")</f>
        <v>.</v>
      </c>
      <c r="Z31" s="133" t="str">
        <f>IF(('observer 1'!X24+'observer 2 '!X24)&gt;0,ROUND(AVERAGE('observer 1'!X24, 'observer 2 '!X24),3),".")</f>
        <v>.</v>
      </c>
      <c r="AA31" s="133">
        <f>IF(('observer 1'!Y24+'observer 2 '!Y24)&gt;0,ROUND(AVERAGE('observer 1'!Y24, 'observer 2 '!Y24),3),".")</f>
        <v>2.52</v>
      </c>
      <c r="AB31" s="133">
        <f>IF(('observer 1'!Z24+'observer 2 '!Z24)&gt;0,ROUND(AVERAGE('observer 1'!Z24, 'observer 2 '!Z24),3),".")</f>
        <v>2.7250000000000001</v>
      </c>
      <c r="AC31" s="133" t="str">
        <f>IF(('observer 1'!AA24+'observer 2 '!AA24)&gt;0,ROUND(AVERAGE('observer 1'!AA24, 'observer 2 '!AA24),3),".")</f>
        <v>.</v>
      </c>
      <c r="AD31" s="133" t="str">
        <f>IF(('observer 1'!AB24+'observer 2 '!AB24)&gt;0,ROUND(AVERAGE('observer 1'!AB24, 'observer 2 '!AB24),3),".")</f>
        <v>.</v>
      </c>
      <c r="AE31" s="133" t="str">
        <f>IF(('observer 1'!AC24+'observer 2 '!AC24)&gt;0,ROUND(AVERAGE('observer 1'!AC24, 'observer 2 '!AC24),3),".")</f>
        <v>.</v>
      </c>
      <c r="AF31" s="133" t="str">
        <f>IF(('observer 1'!AD24+'observer 2 '!AD24)&gt;0,ROUND(AVERAGE('observer 1'!AD24, 'observer 2 '!AD24),3),".")</f>
        <v>.</v>
      </c>
      <c r="AG31" s="133" t="str">
        <f>IF(('observer 1'!AE24+'observer 2 '!AE24)&gt;0,ROUND(AVERAGE('observer 1'!AE24, 'observer 2 '!AE24),3),".")</f>
        <v>.</v>
      </c>
      <c r="AH31" s="133" t="str">
        <f>IF(('observer 1'!AF24+'observer 2 '!AF24)&gt;0,ROUND(AVERAGE('observer 1'!AF24, 'observer 2 '!AF24),3),".")</f>
        <v>.</v>
      </c>
      <c r="AI31" s="133" t="str">
        <f>IF(('observer 1'!AG24+'observer 2 '!AG24)&gt;0,ROUND(AVERAGE('observer 1'!AG24, 'observer 2 '!AG24),3),".")</f>
        <v>.</v>
      </c>
      <c r="AJ31" s="133" t="str">
        <f>IF(('observer 1'!AH24+'observer 2 '!AH24)&gt;0,ROUND(AVERAGE('observer 1'!AH24, 'observer 2 '!AH24),3),".")</f>
        <v>.</v>
      </c>
      <c r="AK31" s="133" t="str">
        <f>IF(('observer 1'!AI24+'observer 2 '!AI24)&gt;0,ROUND(AVERAGE('observer 1'!AI24, 'observer 2 '!AI24),3),".")</f>
        <v>.</v>
      </c>
      <c r="AL31" s="133" t="str">
        <f>IF(('observer 1'!AJ24+'observer 2 '!AJ24)&gt;0,ROUND(AVERAGE('observer 1'!AJ24, 'observer 2 '!AJ24),3),".")</f>
        <v>.</v>
      </c>
      <c r="AM31" s="133" t="str">
        <f>IF(('observer 1'!AK24+'observer 2 '!AK24)&gt;0,ROUND(AVERAGE('observer 1'!AK24, 'observer 2 '!AK24),3),".")</f>
        <v>.</v>
      </c>
      <c r="AN31" s="133" t="str">
        <f>IF(('observer 1'!AL24+'observer 2 '!AL24)&gt;0,ROUND(AVERAGE('observer 1'!AL24, 'observer 2 '!AL24),3),".")</f>
        <v>.</v>
      </c>
      <c r="AO31" s="133">
        <f>IF(('observer 1'!AM24+'observer 2 '!AM24)&gt;0,ROUND(AVERAGE('observer 1'!AM24, 'observer 2 '!AM24),3),".")</f>
        <v>2.875</v>
      </c>
      <c r="AP31" s="133">
        <f>IF(('observer 1'!AN24+'observer 2 '!AN24)&gt;0,ROUND(AVERAGE('observer 1'!AN24, 'observer 2 '!AN24),3),".")</f>
        <v>2.31</v>
      </c>
      <c r="AQ31" s="133">
        <f>IF(('observer 1'!AO24+'observer 2 '!AO24)&gt;0,ROUND(AVERAGE('observer 1'!AO24, 'observer 2 '!AO24),3),".")</f>
        <v>2.165</v>
      </c>
      <c r="AR31" s="133">
        <f>IF(('observer 1'!AP24+'observer 2 '!AP24)&gt;0,ROUND(AVERAGE('observer 1'!AP24, 'observer 2 '!AP24),3),".")</f>
        <v>1.585</v>
      </c>
      <c r="AT31" s="200">
        <f>MAX(AX28:AX37)</f>
        <v>4173.0916666666672</v>
      </c>
      <c r="AU31" s="201" t="s">
        <v>104</v>
      </c>
      <c r="AV31" s="202"/>
      <c r="AW31" s="117">
        <f t="shared" si="1"/>
        <v>4</v>
      </c>
      <c r="AX31" s="197">
        <f t="shared" si="2"/>
        <v>2937.2821428571433</v>
      </c>
      <c r="AY31" s="198">
        <f t="shared" si="3"/>
        <v>96.304332552693225</v>
      </c>
      <c r="AZ31" s="191">
        <f t="shared" si="4"/>
        <v>8.0418402268504945</v>
      </c>
      <c r="BE31" s="199" t="s">
        <v>178</v>
      </c>
      <c r="BF31" s="191">
        <f>CONFIDENCE(0.05,BF29,BF30)</f>
        <v>0.70979828112995147</v>
      </c>
      <c r="BG31" s="117" t="str">
        <f>'observer 1'!Z63</f>
        <v>.</v>
      </c>
      <c r="BH31" s="117" t="str">
        <f>'observer 1'!AA63</f>
        <v>.</v>
      </c>
      <c r="BI31" s="117" t="str">
        <f>'observer 1'!AB63</f>
        <v>.</v>
      </c>
      <c r="BJ31" s="117" t="str">
        <f>'observer 1'!AC63</f>
        <v>.</v>
      </c>
      <c r="BK31" s="117" t="str">
        <f>'observer 1'!AD63</f>
        <v>.</v>
      </c>
      <c r="BL31" s="117" t="str">
        <f>'observer 1'!AE63</f>
        <v>.</v>
      </c>
      <c r="BM31" s="117" t="str">
        <f>'observer 1'!AF63</f>
        <v>.</v>
      </c>
      <c r="BN31" s="117" t="str">
        <f>'observer 1'!AG63</f>
        <v>.</v>
      </c>
      <c r="BR31" s="117" t="str">
        <f>'observer 2 '!Z63</f>
        <v>.</v>
      </c>
      <c r="BS31" s="117" t="str">
        <f>'observer 2 '!AA63</f>
        <v>.</v>
      </c>
      <c r="BT31" s="117" t="str">
        <f>'observer 2 '!AB63</f>
        <v>.</v>
      </c>
      <c r="BU31" s="117" t="str">
        <f>'observer 2 '!AC63</f>
        <v>.</v>
      </c>
      <c r="BV31" s="117" t="str">
        <f>'observer 2 '!AD63</f>
        <v>.</v>
      </c>
      <c r="BW31" s="117" t="str">
        <f>'observer 2 '!AE63</f>
        <v>.</v>
      </c>
      <c r="BX31" s="117" t="str">
        <f>'observer 2 '!AF63</f>
        <v>.</v>
      </c>
      <c r="BY31" s="117" t="str">
        <f>'observer 2 '!AG63</f>
        <v>.</v>
      </c>
    </row>
    <row r="32" spans="2:77" ht="16" x14ac:dyDescent="0.2">
      <c r="B32" s="543"/>
      <c r="C32" s="185">
        <f>$AZ$12</f>
        <v>4</v>
      </c>
      <c r="D32" s="186" t="s">
        <v>138</v>
      </c>
      <c r="E32" s="189">
        <f>$AZ$13</f>
        <v>5</v>
      </c>
      <c r="F32" s="133" t="str">
        <f>IF(('observer 1'!C25+'observer 2 '!C25)&gt;0,ROUND(AVERAGE('observer 1'!C25, 'observer 2 '!C25),3),".")</f>
        <v>.</v>
      </c>
      <c r="G32" s="133" t="str">
        <f>IF(('observer 1'!D25+'observer 2 '!D25)&gt;0,ROUND(AVERAGE('observer 1'!D25, 'observer 2 '!D25),3),".")</f>
        <v>.</v>
      </c>
      <c r="H32" s="133">
        <f>IF(('observer 1'!E25+'observer 2 '!E25)&gt;0,ROUND(AVERAGE('observer 1'!E25, 'observer 2 '!E25),3),".")</f>
        <v>1.66</v>
      </c>
      <c r="I32" s="133" t="str">
        <f>IF(('observer 1'!F25+'observer 2 '!F25)&gt;0,ROUND(AVERAGE('observer 1'!F25, 'observer 2 '!F25),3),".")</f>
        <v>.</v>
      </c>
      <c r="J32" s="133" t="str">
        <f>IF(('observer 1'!G25+'observer 2 '!G25)&gt;0,ROUND(AVERAGE('observer 1'!G25, 'observer 2 '!G25),3),".")</f>
        <v>.</v>
      </c>
      <c r="K32" s="133" t="str">
        <f>IF(('observer 1'!H25+'observer 2 '!H25)&gt;0,ROUND(AVERAGE('observer 1'!H25, 'observer 2 '!H25),3),".")</f>
        <v>.</v>
      </c>
      <c r="L32" s="133" t="str">
        <f>IF(('observer 1'!I25+'observer 2 '!I25)&gt;0,ROUND(AVERAGE('observer 1'!I25, 'observer 2 '!I25),3),".")</f>
        <v>.</v>
      </c>
      <c r="M32" s="133" t="str">
        <f>IF(('observer 1'!J25+'observer 2 '!J25)&gt;0,ROUND(AVERAGE('observer 1'!J25, 'observer 2 '!J25),3),".")</f>
        <v>.</v>
      </c>
      <c r="N32" s="133" t="str">
        <f>IF(('observer 1'!K25+'observer 2 '!K25)&gt;0,ROUND(AVERAGE('observer 1'!K25, 'observer 2 '!K25),3),".")</f>
        <v>.</v>
      </c>
      <c r="O32" s="133" t="str">
        <f>IF(('observer 1'!L25+'observer 2 '!L25)&gt;0,ROUND(AVERAGE('observer 1'!L25, 'observer 2 '!L25),3),".")</f>
        <v>.</v>
      </c>
      <c r="P32" s="133" t="str">
        <f>IF(('observer 1'!M25+'observer 2 '!M25)&gt;0,ROUND(AVERAGE('observer 1'!M25, 'observer 2 '!M25),3),".")</f>
        <v>.</v>
      </c>
      <c r="Q32" s="133" t="str">
        <f>IF(('observer 1'!N25+'observer 2 '!N25)&gt;0,ROUND(AVERAGE('observer 1'!N25, 'observer 2 '!N25),3),".")</f>
        <v>.</v>
      </c>
      <c r="R32" s="133" t="str">
        <f>IF(('observer 1'!O25+'observer 2 '!O25)&gt;0,ROUND(AVERAGE('observer 1'!O25, 'observer 2 '!O25),3),".")</f>
        <v>.</v>
      </c>
      <c r="S32" s="133" t="str">
        <f>IF(('observer 1'!P25+'observer 2 '!P25)&gt;0,ROUND(AVERAGE('observer 1'!P25, 'observer 2 '!P25),3),".")</f>
        <v>.</v>
      </c>
      <c r="T32" s="133" t="str">
        <f>IF(('observer 1'!Q25+'observer 2 '!Q25)&gt;0,ROUND(AVERAGE('observer 1'!Q25, 'observer 2 '!Q25),3),".")</f>
        <v>.</v>
      </c>
      <c r="U32" s="133" t="str">
        <f>IF(('observer 1'!R25+'observer 2 '!R25)&gt;0,ROUND(AVERAGE('observer 1'!R25, 'observer 2 '!R25),3),".")</f>
        <v>.</v>
      </c>
      <c r="V32" s="133" t="str">
        <f>IF(('observer 1'!S25+'observer 2 '!S25)&gt;0,ROUND(AVERAGE('observer 1'!S25, 'observer 2 '!S25),3),".")</f>
        <v>.</v>
      </c>
      <c r="W32" s="133" t="str">
        <f>IF(('observer 1'!T25+'observer 2 '!T25)&gt;0,ROUND(AVERAGE('observer 1'!T25, 'observer 2 '!T25),3),".")</f>
        <v>.</v>
      </c>
      <c r="X32" s="133" t="str">
        <f>IF(('observer 1'!U25+'observer 2 '!U25)&gt;0,ROUND(AVERAGE('observer 1'!U25, 'observer 2 '!U25),3),".")</f>
        <v>.</v>
      </c>
      <c r="Z32" s="133" t="str">
        <f>IF(('observer 1'!X25+'observer 2 '!X25)&gt;0,ROUND(AVERAGE('observer 1'!X25, 'observer 2 '!X25),3),".")</f>
        <v>.</v>
      </c>
      <c r="AA32" s="133" t="str">
        <f>IF(('observer 1'!Y25+'observer 2 '!Y25)&gt;0,ROUND(AVERAGE('observer 1'!Y25, 'observer 2 '!Y25),3),".")</f>
        <v>.</v>
      </c>
      <c r="AB32" s="133">
        <f>IF(('observer 1'!Z25+'observer 2 '!Z25)&gt;0,ROUND(AVERAGE('observer 1'!Z25, 'observer 2 '!Z25),3),".")</f>
        <v>1.575</v>
      </c>
      <c r="AC32" s="133" t="str">
        <f>IF(('observer 1'!AA25+'observer 2 '!AA25)&gt;0,ROUND(AVERAGE('observer 1'!AA25, 'observer 2 '!AA25),3),".")</f>
        <v>.</v>
      </c>
      <c r="AD32" s="133" t="str">
        <f>IF(('observer 1'!AB25+'observer 2 '!AB25)&gt;0,ROUND(AVERAGE('observer 1'!AB25, 'observer 2 '!AB25),3),".")</f>
        <v>.</v>
      </c>
      <c r="AE32" s="133" t="str">
        <f>IF(('observer 1'!AC25+'observer 2 '!AC25)&gt;0,ROUND(AVERAGE('observer 1'!AC25, 'observer 2 '!AC25),3),".")</f>
        <v>.</v>
      </c>
      <c r="AF32" s="133" t="str">
        <f>IF(('observer 1'!AD25+'observer 2 '!AD25)&gt;0,ROUND(AVERAGE('observer 1'!AD25, 'observer 2 '!AD25),3),".")</f>
        <v>.</v>
      </c>
      <c r="AG32" s="133" t="str">
        <f>IF(('observer 1'!AE25+'observer 2 '!AE25)&gt;0,ROUND(AVERAGE('observer 1'!AE25, 'observer 2 '!AE25),3),".")</f>
        <v>.</v>
      </c>
      <c r="AH32" s="133" t="str">
        <f>IF(('observer 1'!AF25+'observer 2 '!AF25)&gt;0,ROUND(AVERAGE('observer 1'!AF25, 'observer 2 '!AF25),3),".")</f>
        <v>.</v>
      </c>
      <c r="AI32" s="133" t="str">
        <f>IF(('observer 1'!AG25+'observer 2 '!AG25)&gt;0,ROUND(AVERAGE('observer 1'!AG25, 'observer 2 '!AG25),3),".")</f>
        <v>.</v>
      </c>
      <c r="AJ32" s="133" t="str">
        <f>IF(('observer 1'!AH25+'observer 2 '!AH25)&gt;0,ROUND(AVERAGE('observer 1'!AH25, 'observer 2 '!AH25),3),".")</f>
        <v>.</v>
      </c>
      <c r="AK32" s="133" t="str">
        <f>IF(('observer 1'!AI25+'observer 2 '!AI25)&gt;0,ROUND(AVERAGE('observer 1'!AI25, 'observer 2 '!AI25),3),".")</f>
        <v>.</v>
      </c>
      <c r="AL32" s="133" t="str">
        <f>IF(('observer 1'!AJ25+'observer 2 '!AJ25)&gt;0,ROUND(AVERAGE('observer 1'!AJ25, 'observer 2 '!AJ25),3),".")</f>
        <v>.</v>
      </c>
      <c r="AM32" s="133" t="str">
        <f>IF(('observer 1'!AK25+'observer 2 '!AK25)&gt;0,ROUND(AVERAGE('observer 1'!AK25, 'observer 2 '!AK25),3),".")</f>
        <v>.</v>
      </c>
      <c r="AN32" s="133" t="str">
        <f>IF(('observer 1'!AL25+'observer 2 '!AL25)&gt;0,ROUND(AVERAGE('observer 1'!AL25, 'observer 2 '!AL25),3),".")</f>
        <v>.</v>
      </c>
      <c r="AO32" s="133">
        <f>IF(('observer 1'!AM25+'observer 2 '!AM25)&gt;0,ROUND(AVERAGE('observer 1'!AM25, 'observer 2 '!AM25),3),".")</f>
        <v>1.53</v>
      </c>
      <c r="AP32" s="133">
        <f>IF(('observer 1'!AN25+'observer 2 '!AN25)&gt;0,ROUND(AVERAGE('observer 1'!AN25, 'observer 2 '!AN25),3),".")</f>
        <v>1.4650000000000001</v>
      </c>
      <c r="AQ32" s="133">
        <f>IF(('observer 1'!AO25+'observer 2 '!AO25)&gt;0,ROUND(AVERAGE('observer 1'!AO25, 'observer 2 '!AO25),3),".")</f>
        <v>1.375</v>
      </c>
      <c r="AR32" s="133" t="str">
        <f>IF(('observer 1'!AP25+'observer 2 '!AP25)&gt;0,ROUND(AVERAGE('observer 1'!AP25, 'observer 2 '!AP25),3),".")</f>
        <v>.</v>
      </c>
      <c r="AT32" s="203">
        <f>SUM(AX48:AX57)+AT31/AT13*AT14</f>
        <v>203.91765313501486</v>
      </c>
      <c r="AU32" s="204" t="s">
        <v>15</v>
      </c>
      <c r="AV32" s="205"/>
      <c r="AW32" s="117">
        <f t="shared" si="1"/>
        <v>5</v>
      </c>
      <c r="AX32" s="197">
        <f t="shared" si="2"/>
        <v>3288.4250000000006</v>
      </c>
      <c r="AY32" s="198">
        <f t="shared" si="3"/>
        <v>107.81721311475413</v>
      </c>
      <c r="AZ32" s="191">
        <f t="shared" si="4"/>
        <v>9.0032169746748814</v>
      </c>
      <c r="BE32" s="199" t="s">
        <v>174</v>
      </c>
      <c r="BF32" s="191">
        <f>BF28/AT10</f>
        <v>4.2835394796685389</v>
      </c>
      <c r="BG32" s="117" t="str">
        <f>'observer 1'!Z64</f>
        <v>.</v>
      </c>
      <c r="BH32" s="117" t="str">
        <f>'observer 1'!AA64</f>
        <v>.</v>
      </c>
      <c r="BI32" s="117" t="str">
        <f>'observer 1'!AB64</f>
        <v>.</v>
      </c>
      <c r="BJ32" s="117" t="str">
        <f>'observer 1'!AC64</f>
        <v>.</v>
      </c>
      <c r="BK32" s="117" t="str">
        <f>'observer 1'!AD64</f>
        <v>.</v>
      </c>
      <c r="BL32" s="117" t="str">
        <f>'observer 1'!AE64</f>
        <v>.</v>
      </c>
      <c r="BM32" s="117" t="str">
        <f>'observer 1'!AF64</f>
        <v>.</v>
      </c>
      <c r="BN32" s="117" t="str">
        <f>'observer 1'!AG64</f>
        <v>.</v>
      </c>
      <c r="BR32" s="117" t="str">
        <f>'observer 2 '!Z64</f>
        <v>.</v>
      </c>
      <c r="BS32" s="117" t="str">
        <f>'observer 2 '!AA64</f>
        <v>.</v>
      </c>
      <c r="BT32" s="117" t="str">
        <f>'observer 2 '!AB64</f>
        <v>.</v>
      </c>
      <c r="BU32" s="117" t="str">
        <f>'observer 2 '!AC64</f>
        <v>.</v>
      </c>
      <c r="BV32" s="117" t="str">
        <f>'observer 2 '!AD64</f>
        <v>.</v>
      </c>
      <c r="BW32" s="117" t="str">
        <f>'observer 2 '!AE64</f>
        <v>.</v>
      </c>
      <c r="BX32" s="117" t="str">
        <f>'observer 2 '!AF64</f>
        <v>.</v>
      </c>
      <c r="BY32" s="117" t="str">
        <f>'observer 2 '!AG64</f>
        <v>.</v>
      </c>
    </row>
    <row r="33" spans="2:77" ht="16" x14ac:dyDescent="0.2">
      <c r="B33" s="543"/>
      <c r="C33" s="185">
        <f>$AZ$13</f>
        <v>5</v>
      </c>
      <c r="D33" s="186" t="s">
        <v>138</v>
      </c>
      <c r="E33" s="189">
        <f>$AZ$14</f>
        <v>6</v>
      </c>
      <c r="F33" s="133" t="str">
        <f>IF(('observer 1'!C26+'observer 2 '!C26)&gt;0,ROUND(AVERAGE('observer 1'!C26, 'observer 2 '!C26),3),".")</f>
        <v>.</v>
      </c>
      <c r="G33" s="133" t="str">
        <f>IF(('observer 1'!D26+'observer 2 '!D26)&gt;0,ROUND(AVERAGE('observer 1'!D26, 'observer 2 '!D26),3),".")</f>
        <v>.</v>
      </c>
      <c r="H33" s="133">
        <f>IF(('observer 1'!E26+'observer 2 '!E26)&gt;0,ROUND(AVERAGE('observer 1'!E26, 'observer 2 '!E26),3),".")</f>
        <v>2.5</v>
      </c>
      <c r="I33" s="133" t="str">
        <f>IF(('observer 1'!F26+'observer 2 '!F26)&gt;0,ROUND(AVERAGE('observer 1'!F26, 'observer 2 '!F26),3),".")</f>
        <v>.</v>
      </c>
      <c r="J33" s="133" t="str">
        <f>IF(('observer 1'!G26+'observer 2 '!G26)&gt;0,ROUND(AVERAGE('observer 1'!G26, 'observer 2 '!G26),3),".")</f>
        <v>.</v>
      </c>
      <c r="K33" s="133" t="str">
        <f>IF(('observer 1'!H26+'observer 2 '!H26)&gt;0,ROUND(AVERAGE('observer 1'!H26, 'observer 2 '!H26),3),".")</f>
        <v>.</v>
      </c>
      <c r="L33" s="133" t="str">
        <f>IF(('observer 1'!I26+'observer 2 '!I26)&gt;0,ROUND(AVERAGE('observer 1'!I26, 'observer 2 '!I26),3),".")</f>
        <v>.</v>
      </c>
      <c r="M33" s="133" t="str">
        <f>IF(('observer 1'!J26+'observer 2 '!J26)&gt;0,ROUND(AVERAGE('observer 1'!J26, 'observer 2 '!J26),3),".")</f>
        <v>.</v>
      </c>
      <c r="N33" s="133" t="str">
        <f>IF(('observer 1'!K26+'observer 2 '!K26)&gt;0,ROUND(AVERAGE('observer 1'!K26, 'observer 2 '!K26),3),".")</f>
        <v>.</v>
      </c>
      <c r="O33" s="133" t="str">
        <f>IF(('observer 1'!L26+'observer 2 '!L26)&gt;0,ROUND(AVERAGE('observer 1'!L26, 'observer 2 '!L26),3),".")</f>
        <v>.</v>
      </c>
      <c r="P33" s="133" t="str">
        <f>IF(('observer 1'!M26+'observer 2 '!M26)&gt;0,ROUND(AVERAGE('observer 1'!M26, 'observer 2 '!M26),3),".")</f>
        <v>.</v>
      </c>
      <c r="Q33" s="133" t="str">
        <f>IF(('observer 1'!N26+'observer 2 '!N26)&gt;0,ROUND(AVERAGE('observer 1'!N26, 'observer 2 '!N26),3),".")</f>
        <v>.</v>
      </c>
      <c r="R33" s="133" t="str">
        <f>IF(('observer 1'!O26+'observer 2 '!O26)&gt;0,ROUND(AVERAGE('observer 1'!O26, 'observer 2 '!O26),3),".")</f>
        <v>.</v>
      </c>
      <c r="S33" s="133" t="str">
        <f>IF(('observer 1'!P26+'observer 2 '!P26)&gt;0,ROUND(AVERAGE('observer 1'!P26, 'observer 2 '!P26),3),".")</f>
        <v>.</v>
      </c>
      <c r="T33" s="133" t="str">
        <f>IF(('observer 1'!Q26+'observer 2 '!Q26)&gt;0,ROUND(AVERAGE('observer 1'!Q26, 'observer 2 '!Q26),3),".")</f>
        <v>.</v>
      </c>
      <c r="U33" s="133" t="str">
        <f>IF(('observer 1'!R26+'observer 2 '!R26)&gt;0,ROUND(AVERAGE('observer 1'!R26, 'observer 2 '!R26),3),".")</f>
        <v>.</v>
      </c>
      <c r="V33" s="133" t="str">
        <f>IF(('observer 1'!S26+'observer 2 '!S26)&gt;0,ROUND(AVERAGE('observer 1'!S26, 'observer 2 '!S26),3),".")</f>
        <v>.</v>
      </c>
      <c r="W33" s="133" t="str">
        <f>IF(('observer 1'!T26+'observer 2 '!T26)&gt;0,ROUND(AVERAGE('observer 1'!T26, 'observer 2 '!T26),3),".")</f>
        <v>.</v>
      </c>
      <c r="X33" s="133" t="str">
        <f>IF(('observer 1'!U26+'observer 2 '!U26)&gt;0,ROUND(AVERAGE('observer 1'!U26, 'observer 2 '!U26),3),".")</f>
        <v>.</v>
      </c>
      <c r="Z33" s="133" t="str">
        <f>IF(('observer 1'!X26+'observer 2 '!X26)&gt;0,ROUND(AVERAGE('observer 1'!X26, 'observer 2 '!X26),3),".")</f>
        <v>.</v>
      </c>
      <c r="AA33" s="133" t="str">
        <f>IF(('observer 1'!Y26+'observer 2 '!Y26)&gt;0,ROUND(AVERAGE('observer 1'!Y26, 'observer 2 '!Y26),3),".")</f>
        <v>.</v>
      </c>
      <c r="AB33" s="133">
        <f>IF(('observer 1'!Z26+'observer 2 '!Z26)&gt;0,ROUND(AVERAGE('observer 1'!Z26, 'observer 2 '!Z26),3),".")</f>
        <v>2.6150000000000002</v>
      </c>
      <c r="AC33" s="133" t="str">
        <f>IF(('observer 1'!AA26+'observer 2 '!AA26)&gt;0,ROUND(AVERAGE('observer 1'!AA26, 'observer 2 '!AA26),3),".")</f>
        <v>.</v>
      </c>
      <c r="AD33" s="133" t="str">
        <f>IF(('observer 1'!AB26+'observer 2 '!AB26)&gt;0,ROUND(AVERAGE('observer 1'!AB26, 'observer 2 '!AB26),3),".")</f>
        <v>.</v>
      </c>
      <c r="AE33" s="133" t="str">
        <f>IF(('observer 1'!AC26+'observer 2 '!AC26)&gt;0,ROUND(AVERAGE('observer 1'!AC26, 'observer 2 '!AC26),3),".")</f>
        <v>.</v>
      </c>
      <c r="AF33" s="133" t="str">
        <f>IF(('observer 1'!AD26+'observer 2 '!AD26)&gt;0,ROUND(AVERAGE('observer 1'!AD26, 'observer 2 '!AD26),3),".")</f>
        <v>.</v>
      </c>
      <c r="AG33" s="133" t="str">
        <f>IF(('observer 1'!AE26+'observer 2 '!AE26)&gt;0,ROUND(AVERAGE('observer 1'!AE26, 'observer 2 '!AE26),3),".")</f>
        <v>.</v>
      </c>
      <c r="AH33" s="133" t="str">
        <f>IF(('observer 1'!AF26+'observer 2 '!AF26)&gt;0,ROUND(AVERAGE('observer 1'!AF26, 'observer 2 '!AF26),3),".")</f>
        <v>.</v>
      </c>
      <c r="AI33" s="133" t="str">
        <f>IF(('observer 1'!AG26+'observer 2 '!AG26)&gt;0,ROUND(AVERAGE('observer 1'!AG26, 'observer 2 '!AG26),3),".")</f>
        <v>.</v>
      </c>
      <c r="AJ33" s="133" t="str">
        <f>IF(('observer 1'!AH26+'observer 2 '!AH26)&gt;0,ROUND(AVERAGE('observer 1'!AH26, 'observer 2 '!AH26),3),".")</f>
        <v>.</v>
      </c>
      <c r="AK33" s="133" t="str">
        <f>IF(('observer 1'!AI26+'observer 2 '!AI26)&gt;0,ROUND(AVERAGE('observer 1'!AI26, 'observer 2 '!AI26),3),".")</f>
        <v>.</v>
      </c>
      <c r="AL33" s="133" t="str">
        <f>IF(('observer 1'!AJ26+'observer 2 '!AJ26)&gt;0,ROUND(AVERAGE('observer 1'!AJ26, 'observer 2 '!AJ26),3),".")</f>
        <v>.</v>
      </c>
      <c r="AM33" s="133" t="str">
        <f>IF(('observer 1'!AK26+'observer 2 '!AK26)&gt;0,ROUND(AVERAGE('observer 1'!AK26, 'observer 2 '!AK26),3),".")</f>
        <v>.</v>
      </c>
      <c r="AN33" s="133" t="str">
        <f>IF(('observer 1'!AL26+'observer 2 '!AL26)&gt;0,ROUND(AVERAGE('observer 1'!AL26, 'observer 2 '!AL26),3),".")</f>
        <v>.</v>
      </c>
      <c r="AO33" s="133">
        <f>IF(('observer 1'!AM26+'observer 2 '!AM26)&gt;0,ROUND(AVERAGE('observer 1'!AM26, 'observer 2 '!AM26),3),".")</f>
        <v>2.3149999999999999</v>
      </c>
      <c r="AP33" s="133">
        <f>IF(('observer 1'!AN26+'observer 2 '!AN26)&gt;0,ROUND(AVERAGE('observer 1'!AN26, 'observer 2 '!AN26),3),".")</f>
        <v>2.37</v>
      </c>
      <c r="AQ33" s="133">
        <f>IF(('observer 1'!AO26+'observer 2 '!AO26)&gt;0,ROUND(AVERAGE('observer 1'!AO26, 'observer 2 '!AO26),3),".")</f>
        <v>2.15</v>
      </c>
      <c r="AR33" s="133" t="str">
        <f>IF(('observer 1'!AP26+'observer 2 '!AP26)&gt;0,ROUND(AVERAGE('observer 1'!AP26, 'observer 2 '!AP26),3),".")</f>
        <v>.</v>
      </c>
      <c r="AT33" s="206"/>
      <c r="AU33" s="207"/>
      <c r="AV33" s="205"/>
      <c r="AW33" s="117">
        <f t="shared" si="1"/>
        <v>6</v>
      </c>
      <c r="AX33" s="197">
        <f t="shared" si="2"/>
        <v>3845.2583333333341</v>
      </c>
      <c r="AY33" s="198">
        <f t="shared" si="3"/>
        <v>126.07404371584703</v>
      </c>
      <c r="AZ33" s="191">
        <f t="shared" si="4"/>
        <v>10.527743554642941</v>
      </c>
      <c r="BE33" s="199" t="s">
        <v>179</v>
      </c>
      <c r="BF33" s="208">
        <f>BF31/AT10</f>
        <v>0.11829971352165858</v>
      </c>
      <c r="BG33" s="117" t="str">
        <f>'observer 1'!Z65</f>
        <v>.</v>
      </c>
      <c r="BH33" s="117" t="str">
        <f>'observer 1'!AA65</f>
        <v>.</v>
      </c>
      <c r="BI33" s="117" t="str">
        <f>'observer 1'!AB65</f>
        <v>.</v>
      </c>
      <c r="BJ33" s="117" t="str">
        <f>'observer 1'!AC65</f>
        <v>.</v>
      </c>
      <c r="BK33" s="117" t="str">
        <f>'observer 1'!AD65</f>
        <v>.</v>
      </c>
      <c r="BL33" s="117" t="str">
        <f>'observer 1'!AE65</f>
        <v>.</v>
      </c>
      <c r="BM33" s="117" t="str">
        <f>'observer 1'!AF65</f>
        <v>.</v>
      </c>
      <c r="BN33" s="117" t="str">
        <f>'observer 1'!AG65</f>
        <v>.</v>
      </c>
      <c r="BR33" s="117" t="str">
        <f>'observer 2 '!Z65</f>
        <v>.</v>
      </c>
      <c r="BS33" s="117" t="str">
        <f>'observer 2 '!AA65</f>
        <v>.</v>
      </c>
      <c r="BT33" s="117" t="str">
        <f>'observer 2 '!AB65</f>
        <v>.</v>
      </c>
      <c r="BU33" s="117" t="str">
        <f>'observer 2 '!AC65</f>
        <v>.</v>
      </c>
      <c r="BV33" s="117" t="str">
        <f>'observer 2 '!AD65</f>
        <v>.</v>
      </c>
      <c r="BW33" s="117" t="str">
        <f>'observer 2 '!AE65</f>
        <v>.</v>
      </c>
      <c r="BX33" s="117" t="str">
        <f>'observer 2 '!AF65</f>
        <v>.</v>
      </c>
      <c r="BY33" s="117" t="str">
        <f>'observer 2 '!AG65</f>
        <v>.</v>
      </c>
    </row>
    <row r="34" spans="2:77" ht="16" x14ac:dyDescent="0.2">
      <c r="B34" s="543"/>
      <c r="C34" s="185">
        <f>$AZ$14</f>
        <v>6</v>
      </c>
      <c r="D34" s="186" t="s">
        <v>138</v>
      </c>
      <c r="E34" s="189">
        <f>$AZ$15</f>
        <v>7</v>
      </c>
      <c r="F34" s="133" t="str">
        <f>IF(('observer 1'!C27+'observer 2 '!C27)&gt;0,ROUND(AVERAGE('observer 1'!C27, 'observer 2 '!C27),3),".")</f>
        <v>.</v>
      </c>
      <c r="G34" s="133" t="str">
        <f>IF(('observer 1'!D27+'observer 2 '!D27)&gt;0,ROUND(AVERAGE('observer 1'!D27, 'observer 2 '!D27),3),".")</f>
        <v>.</v>
      </c>
      <c r="H34" s="133">
        <f>IF(('observer 1'!E27+'observer 2 '!E27)&gt;0,ROUND(AVERAGE('observer 1'!E27, 'observer 2 '!E27),3),".")</f>
        <v>1.4550000000000001</v>
      </c>
      <c r="I34" s="133" t="str">
        <f>IF(('observer 1'!F27+'observer 2 '!F27)&gt;0,ROUND(AVERAGE('observer 1'!F27, 'observer 2 '!F27),3),".")</f>
        <v>.</v>
      </c>
      <c r="J34" s="133" t="str">
        <f>IF(('observer 1'!G27+'observer 2 '!G27)&gt;0,ROUND(AVERAGE('observer 1'!G27, 'observer 2 '!G27),3),".")</f>
        <v>.</v>
      </c>
      <c r="K34" s="133" t="str">
        <f>IF(('observer 1'!H27+'observer 2 '!H27)&gt;0,ROUND(AVERAGE('observer 1'!H27, 'observer 2 '!H27),3),".")</f>
        <v>.</v>
      </c>
      <c r="L34" s="133" t="str">
        <f>IF(('observer 1'!I27+'observer 2 '!I27)&gt;0,ROUND(AVERAGE('observer 1'!I27, 'observer 2 '!I27),3),".")</f>
        <v>.</v>
      </c>
      <c r="M34" s="133" t="str">
        <f>IF(('observer 1'!J27+'observer 2 '!J27)&gt;0,ROUND(AVERAGE('observer 1'!J27, 'observer 2 '!J27),3),".")</f>
        <v>.</v>
      </c>
      <c r="N34" s="133" t="str">
        <f>IF(('observer 1'!K27+'observer 2 '!K27)&gt;0,ROUND(AVERAGE('observer 1'!K27, 'observer 2 '!K27),3),".")</f>
        <v>.</v>
      </c>
      <c r="O34" s="133" t="str">
        <f>IF(('observer 1'!L27+'observer 2 '!L27)&gt;0,ROUND(AVERAGE('observer 1'!L27, 'observer 2 '!L27),3),".")</f>
        <v>.</v>
      </c>
      <c r="P34" s="133" t="str">
        <f>IF(('observer 1'!M27+'observer 2 '!M27)&gt;0,ROUND(AVERAGE('observer 1'!M27, 'observer 2 '!M27),3),".")</f>
        <v>.</v>
      </c>
      <c r="Q34" s="133" t="str">
        <f>IF(('observer 1'!N27+'observer 2 '!N27)&gt;0,ROUND(AVERAGE('observer 1'!N27, 'observer 2 '!N27),3),".")</f>
        <v>.</v>
      </c>
      <c r="R34" s="133" t="str">
        <f>IF(('observer 1'!O27+'observer 2 '!O27)&gt;0,ROUND(AVERAGE('observer 1'!O27, 'observer 2 '!O27),3),".")</f>
        <v>.</v>
      </c>
      <c r="S34" s="133" t="str">
        <f>IF(('observer 1'!P27+'observer 2 '!P27)&gt;0,ROUND(AVERAGE('observer 1'!P27, 'observer 2 '!P27),3),".")</f>
        <v>.</v>
      </c>
      <c r="T34" s="133" t="str">
        <f>IF(('observer 1'!Q27+'observer 2 '!Q27)&gt;0,ROUND(AVERAGE('observer 1'!Q27, 'observer 2 '!Q27),3),".")</f>
        <v>.</v>
      </c>
      <c r="U34" s="133" t="str">
        <f>IF(('observer 1'!R27+'observer 2 '!R27)&gt;0,ROUND(AVERAGE('observer 1'!R27, 'observer 2 '!R27),3),".")</f>
        <v>.</v>
      </c>
      <c r="V34" s="133" t="str">
        <f>IF(('observer 1'!S27+'observer 2 '!S27)&gt;0,ROUND(AVERAGE('observer 1'!S27, 'observer 2 '!S27),3),".")</f>
        <v>.</v>
      </c>
      <c r="W34" s="133" t="str">
        <f>IF(('observer 1'!T27+'observer 2 '!T27)&gt;0,ROUND(AVERAGE('observer 1'!T27, 'observer 2 '!T27),3),".")</f>
        <v>.</v>
      </c>
      <c r="X34" s="133" t="str">
        <f>IF(('observer 1'!U27+'observer 2 '!U27)&gt;0,ROUND(AVERAGE('observer 1'!U27, 'observer 2 '!U27),3),".")</f>
        <v>.</v>
      </c>
      <c r="Z34" s="133" t="str">
        <f>IF(('observer 1'!X27+'observer 2 '!X27)&gt;0,ROUND(AVERAGE('observer 1'!X27, 'observer 2 '!X27),3),".")</f>
        <v>.</v>
      </c>
      <c r="AA34" s="133" t="str">
        <f>IF(('observer 1'!Y27+'observer 2 '!Y27)&gt;0,ROUND(AVERAGE('observer 1'!Y27, 'observer 2 '!Y27),3),".")</f>
        <v>.</v>
      </c>
      <c r="AB34" s="133">
        <f>IF(('observer 1'!Z27+'observer 2 '!Z27)&gt;0,ROUND(AVERAGE('observer 1'!Z27, 'observer 2 '!Z27),3),".")</f>
        <v>0.94</v>
      </c>
      <c r="AC34" s="133" t="str">
        <f>IF(('observer 1'!AA27+'observer 2 '!AA27)&gt;0,ROUND(AVERAGE('observer 1'!AA27, 'observer 2 '!AA27),3),".")</f>
        <v>.</v>
      </c>
      <c r="AD34" s="133" t="str">
        <f>IF(('observer 1'!AB27+'observer 2 '!AB27)&gt;0,ROUND(AVERAGE('observer 1'!AB27, 'observer 2 '!AB27),3),".")</f>
        <v>.</v>
      </c>
      <c r="AE34" s="133" t="str">
        <f>IF(('observer 1'!AC27+'observer 2 '!AC27)&gt;0,ROUND(AVERAGE('observer 1'!AC27, 'observer 2 '!AC27),3),".")</f>
        <v>.</v>
      </c>
      <c r="AF34" s="133" t="str">
        <f>IF(('observer 1'!AD27+'observer 2 '!AD27)&gt;0,ROUND(AVERAGE('observer 1'!AD27, 'observer 2 '!AD27),3),".")</f>
        <v>.</v>
      </c>
      <c r="AG34" s="133" t="str">
        <f>IF(('observer 1'!AE27+'observer 2 '!AE27)&gt;0,ROUND(AVERAGE('observer 1'!AE27, 'observer 2 '!AE27),3),".")</f>
        <v>.</v>
      </c>
      <c r="AH34" s="133" t="str">
        <f>IF(('observer 1'!AF27+'observer 2 '!AF27)&gt;0,ROUND(AVERAGE('observer 1'!AF27, 'observer 2 '!AF27),3),".")</f>
        <v>.</v>
      </c>
      <c r="AI34" s="133" t="str">
        <f>IF(('observer 1'!AG27+'observer 2 '!AG27)&gt;0,ROUND(AVERAGE('observer 1'!AG27, 'observer 2 '!AG27),3),".")</f>
        <v>.</v>
      </c>
      <c r="AJ34" s="133" t="str">
        <f>IF(('observer 1'!AH27+'observer 2 '!AH27)&gt;0,ROUND(AVERAGE('observer 1'!AH27, 'observer 2 '!AH27),3),".")</f>
        <v>.</v>
      </c>
      <c r="AK34" s="133" t="str">
        <f>IF(('observer 1'!AI27+'observer 2 '!AI27)&gt;0,ROUND(AVERAGE('observer 1'!AI27, 'observer 2 '!AI27),3),".")</f>
        <v>.</v>
      </c>
      <c r="AL34" s="133" t="str">
        <f>IF(('observer 1'!AJ27+'observer 2 '!AJ27)&gt;0,ROUND(AVERAGE('observer 1'!AJ27, 'observer 2 '!AJ27),3),".")</f>
        <v>.</v>
      </c>
      <c r="AM34" s="133" t="str">
        <f>IF(('observer 1'!AK27+'observer 2 '!AK27)&gt;0,ROUND(AVERAGE('observer 1'!AK27, 'observer 2 '!AK27),3),".")</f>
        <v>.</v>
      </c>
      <c r="AN34" s="133" t="str">
        <f>IF(('observer 1'!AL27+'observer 2 '!AL27)&gt;0,ROUND(AVERAGE('observer 1'!AL27, 'observer 2 '!AL27),3),".")</f>
        <v>.</v>
      </c>
      <c r="AO34" s="133">
        <f>IF(('observer 1'!AM27+'observer 2 '!AM27)&gt;0,ROUND(AVERAGE('observer 1'!AM27, 'observer 2 '!AM27),3),".")</f>
        <v>1.42</v>
      </c>
      <c r="AP34" s="133">
        <f>IF(('observer 1'!AN27+'observer 2 '!AN27)&gt;0,ROUND(AVERAGE('observer 1'!AN27, 'observer 2 '!AN27),3),".")</f>
        <v>1.53</v>
      </c>
      <c r="AQ34" s="133">
        <f>IF(('observer 1'!AO27+'observer 2 '!AO27)&gt;0,ROUND(AVERAGE('observer 1'!AO27, 'observer 2 '!AO27),3),".")</f>
        <v>1.41</v>
      </c>
      <c r="AR34" s="133" t="str">
        <f>IF(('observer 1'!AP27+'observer 2 '!AP27)&gt;0,ROUND(AVERAGE('observer 1'!AP27, 'observer 2 '!AP27),3),".")</f>
        <v>.</v>
      </c>
      <c r="AT34" s="209">
        <f>AT31/365.25</f>
        <v>11.425302304357746</v>
      </c>
      <c r="AU34" s="210" t="s">
        <v>105</v>
      </c>
      <c r="AV34" s="205"/>
      <c r="AW34" s="117">
        <f t="shared" si="1"/>
        <v>7</v>
      </c>
      <c r="AX34" s="197">
        <f t="shared" si="2"/>
        <v>4173.0916666666672</v>
      </c>
      <c r="AY34" s="198">
        <f t="shared" si="3"/>
        <v>136.82267759562842</v>
      </c>
      <c r="AZ34" s="191">
        <f t="shared" si="4"/>
        <v>11.425302304357746</v>
      </c>
      <c r="BG34" s="117" t="str">
        <f>'observer 1'!Z66</f>
        <v>.</v>
      </c>
      <c r="BH34" s="117" t="str">
        <f>'observer 1'!AA66</f>
        <v>.</v>
      </c>
      <c r="BI34" s="117" t="str">
        <f>'observer 1'!AB66</f>
        <v>.</v>
      </c>
      <c r="BJ34" s="117" t="str">
        <f>'observer 1'!AC66</f>
        <v>.</v>
      </c>
      <c r="BK34" s="117" t="str">
        <f>'observer 1'!AD66</f>
        <v>.</v>
      </c>
      <c r="BL34" s="117" t="str">
        <f>'observer 1'!AE66</f>
        <v>.</v>
      </c>
      <c r="BM34" s="117" t="str">
        <f>'observer 1'!AF66</f>
        <v>.</v>
      </c>
      <c r="BN34" s="117" t="str">
        <f>'observer 1'!AG66</f>
        <v>.</v>
      </c>
      <c r="BR34" s="117" t="str">
        <f>'observer 2 '!Z66</f>
        <v>.</v>
      </c>
      <c r="BS34" s="117" t="str">
        <f>'observer 2 '!AA66</f>
        <v>.</v>
      </c>
      <c r="BT34" s="117" t="str">
        <f>'observer 2 '!AB66</f>
        <v>.</v>
      </c>
      <c r="BU34" s="117" t="str">
        <f>'observer 2 '!AC66</f>
        <v>.</v>
      </c>
      <c r="BV34" s="117" t="str">
        <f>'observer 2 '!AD66</f>
        <v>.</v>
      </c>
      <c r="BW34" s="117" t="str">
        <f>'observer 2 '!AE66</f>
        <v>.</v>
      </c>
      <c r="BX34" s="117" t="str">
        <f>'observer 2 '!AF66</f>
        <v>.</v>
      </c>
      <c r="BY34" s="117" t="str">
        <f>'observer 2 '!AG66</f>
        <v>.</v>
      </c>
    </row>
    <row r="35" spans="2:77" ht="17" thickBot="1" x14ac:dyDescent="0.25">
      <c r="B35" s="543"/>
      <c r="C35" s="185">
        <f>$AZ$15</f>
        <v>7</v>
      </c>
      <c r="D35" s="186" t="s">
        <v>138</v>
      </c>
      <c r="E35" s="189" t="str">
        <f>$AZ$16</f>
        <v>.</v>
      </c>
      <c r="F35" s="133" t="str">
        <f>IF(('observer 1'!C28+'observer 2 '!C28)&gt;0,ROUND(AVERAGE('observer 1'!C28, 'observer 2 '!C28),3),".")</f>
        <v>.</v>
      </c>
      <c r="G35" s="133" t="str">
        <f>IF(('observer 1'!D28+'observer 2 '!D28)&gt;0,ROUND(AVERAGE('observer 1'!D28, 'observer 2 '!D28),3),".")</f>
        <v>.</v>
      </c>
      <c r="H35" s="133" t="str">
        <f>IF(('observer 1'!E28+'observer 2 '!E28)&gt;0,ROUND(AVERAGE('observer 1'!E28, 'observer 2 '!E28),3),".")</f>
        <v>.</v>
      </c>
      <c r="I35" s="133" t="str">
        <f>IF(('observer 1'!F28+'observer 2 '!F28)&gt;0,ROUND(AVERAGE('observer 1'!F28, 'observer 2 '!F28),3),".")</f>
        <v>.</v>
      </c>
      <c r="J35" s="133" t="str">
        <f>IF(('observer 1'!G28+'observer 2 '!G28)&gt;0,ROUND(AVERAGE('observer 1'!G28, 'observer 2 '!G28),3),".")</f>
        <v>.</v>
      </c>
      <c r="K35" s="133" t="str">
        <f>IF(('observer 1'!H28+'observer 2 '!H28)&gt;0,ROUND(AVERAGE('observer 1'!H28, 'observer 2 '!H28),3),".")</f>
        <v>.</v>
      </c>
      <c r="L35" s="133" t="str">
        <f>IF(('observer 1'!I28+'observer 2 '!I28)&gt;0,ROUND(AVERAGE('observer 1'!I28, 'observer 2 '!I28),3),".")</f>
        <v>.</v>
      </c>
      <c r="M35" s="133" t="str">
        <f>IF(('observer 1'!J28+'observer 2 '!J28)&gt;0,ROUND(AVERAGE('observer 1'!J28, 'observer 2 '!J28),3),".")</f>
        <v>.</v>
      </c>
      <c r="N35" s="133" t="str">
        <f>IF(('observer 1'!K28+'observer 2 '!K28)&gt;0,ROUND(AVERAGE('observer 1'!K28, 'observer 2 '!K28),3),".")</f>
        <v>.</v>
      </c>
      <c r="O35" s="133" t="str">
        <f>IF(('observer 1'!L28+'observer 2 '!L28)&gt;0,ROUND(AVERAGE('observer 1'!L28, 'observer 2 '!L28),3),".")</f>
        <v>.</v>
      </c>
      <c r="P35" s="133" t="str">
        <f>IF(('observer 1'!M28+'observer 2 '!M28)&gt;0,ROUND(AVERAGE('observer 1'!M28, 'observer 2 '!M28),3),".")</f>
        <v>.</v>
      </c>
      <c r="Q35" s="133" t="str">
        <f>IF(('observer 1'!N28+'observer 2 '!N28)&gt;0,ROUND(AVERAGE('observer 1'!N28, 'observer 2 '!N28),3),".")</f>
        <v>.</v>
      </c>
      <c r="R35" s="133" t="str">
        <f>IF(('observer 1'!O28+'observer 2 '!O28)&gt;0,ROUND(AVERAGE('observer 1'!O28, 'observer 2 '!O28),3),".")</f>
        <v>.</v>
      </c>
      <c r="S35" s="133" t="str">
        <f>IF(('observer 1'!P28+'observer 2 '!P28)&gt;0,ROUND(AVERAGE('observer 1'!P28, 'observer 2 '!P28),3),".")</f>
        <v>.</v>
      </c>
      <c r="T35" s="133" t="str">
        <f>IF(('observer 1'!Q28+'observer 2 '!Q28)&gt;0,ROUND(AVERAGE('observer 1'!Q28, 'observer 2 '!Q28),3),".")</f>
        <v>.</v>
      </c>
      <c r="U35" s="133" t="str">
        <f>IF(('observer 1'!R28+'observer 2 '!R28)&gt;0,ROUND(AVERAGE('observer 1'!R28, 'observer 2 '!R28),3),".")</f>
        <v>.</v>
      </c>
      <c r="V35" s="133" t="str">
        <f>IF(('observer 1'!S28+'observer 2 '!S28)&gt;0,ROUND(AVERAGE('observer 1'!S28, 'observer 2 '!S28),3),".")</f>
        <v>.</v>
      </c>
      <c r="W35" s="133" t="str">
        <f>IF(('observer 1'!T28+'observer 2 '!T28)&gt;0,ROUND(AVERAGE('observer 1'!T28, 'observer 2 '!T28),3),".")</f>
        <v>.</v>
      </c>
      <c r="X35" s="133" t="str">
        <f>IF(('observer 1'!U28+'observer 2 '!U28)&gt;0,ROUND(AVERAGE('observer 1'!U28, 'observer 2 '!U28),3),".")</f>
        <v>.</v>
      </c>
      <c r="Z35" s="133" t="str">
        <f>IF(('observer 1'!X28+'observer 2 '!X28)&gt;0,ROUND(AVERAGE('observer 1'!X28, 'observer 2 '!X28),3),".")</f>
        <v>.</v>
      </c>
      <c r="AA35" s="133" t="str">
        <f>IF(('observer 1'!Y28+'observer 2 '!Y28)&gt;0,ROUND(AVERAGE('observer 1'!Y28, 'observer 2 '!Y28),3),".")</f>
        <v>.</v>
      </c>
      <c r="AB35" s="133" t="str">
        <f>IF(('observer 1'!Z28+'observer 2 '!Z28)&gt;0,ROUND(AVERAGE('observer 1'!Z28, 'observer 2 '!Z28),3),".")</f>
        <v>.</v>
      </c>
      <c r="AC35" s="133" t="str">
        <f>IF(('observer 1'!AA28+'observer 2 '!AA28)&gt;0,ROUND(AVERAGE('observer 1'!AA28, 'observer 2 '!AA28),3),".")</f>
        <v>.</v>
      </c>
      <c r="AD35" s="133" t="str">
        <f>IF(('observer 1'!AB28+'observer 2 '!AB28)&gt;0,ROUND(AVERAGE('observer 1'!AB28, 'observer 2 '!AB28),3),".")</f>
        <v>.</v>
      </c>
      <c r="AE35" s="133" t="str">
        <f>IF(('observer 1'!AC28+'observer 2 '!AC28)&gt;0,ROUND(AVERAGE('observer 1'!AC28, 'observer 2 '!AC28),3),".")</f>
        <v>.</v>
      </c>
      <c r="AF35" s="133" t="str">
        <f>IF(('observer 1'!AD28+'observer 2 '!AD28)&gt;0,ROUND(AVERAGE('observer 1'!AD28, 'observer 2 '!AD28),3),".")</f>
        <v>.</v>
      </c>
      <c r="AG35" s="133" t="str">
        <f>IF(('observer 1'!AE28+'observer 2 '!AE28)&gt;0,ROUND(AVERAGE('observer 1'!AE28, 'observer 2 '!AE28),3),".")</f>
        <v>.</v>
      </c>
      <c r="AH35" s="133" t="str">
        <f>IF(('observer 1'!AF28+'observer 2 '!AF28)&gt;0,ROUND(AVERAGE('observer 1'!AF28, 'observer 2 '!AF28),3),".")</f>
        <v>.</v>
      </c>
      <c r="AI35" s="133" t="str">
        <f>IF(('observer 1'!AG28+'observer 2 '!AG28)&gt;0,ROUND(AVERAGE('observer 1'!AG28, 'observer 2 '!AG28),3),".")</f>
        <v>.</v>
      </c>
      <c r="AJ35" s="133" t="str">
        <f>IF(('observer 1'!AH28+'observer 2 '!AH28)&gt;0,ROUND(AVERAGE('observer 1'!AH28, 'observer 2 '!AH28),3),".")</f>
        <v>.</v>
      </c>
      <c r="AK35" s="133" t="str">
        <f>IF(('observer 1'!AI28+'observer 2 '!AI28)&gt;0,ROUND(AVERAGE('observer 1'!AI28, 'observer 2 '!AI28),3),".")</f>
        <v>.</v>
      </c>
      <c r="AL35" s="133" t="str">
        <f>IF(('observer 1'!AJ28+'observer 2 '!AJ28)&gt;0,ROUND(AVERAGE('observer 1'!AJ28, 'observer 2 '!AJ28),3),".")</f>
        <v>.</v>
      </c>
      <c r="AM35" s="133" t="str">
        <f>IF(('observer 1'!AK28+'observer 2 '!AK28)&gt;0,ROUND(AVERAGE('observer 1'!AK28, 'observer 2 '!AK28),3),".")</f>
        <v>.</v>
      </c>
      <c r="AN35" s="133" t="str">
        <f>IF(('observer 1'!AL28+'observer 2 '!AL28)&gt;0,ROUND(AVERAGE('observer 1'!AL28, 'observer 2 '!AL28),3),".")</f>
        <v>.</v>
      </c>
      <c r="AO35" s="133" t="str">
        <f>IF(('observer 1'!AM28+'observer 2 '!AM28)&gt;0,ROUND(AVERAGE('observer 1'!AM28, 'observer 2 '!AM28),3),".")</f>
        <v>.</v>
      </c>
      <c r="AP35" s="133" t="str">
        <f>IF(('observer 1'!AN28+'observer 2 '!AN28)&gt;0,ROUND(AVERAGE('observer 1'!AN28, 'observer 2 '!AN28),3),".")</f>
        <v>.</v>
      </c>
      <c r="AQ35" s="133" t="str">
        <f>IF(('observer 1'!AO28+'observer 2 '!AO28)&gt;0,ROUND(AVERAGE('observer 1'!AO28, 'observer 2 '!AO28),3),".")</f>
        <v>.</v>
      </c>
      <c r="AR35" s="133" t="str">
        <f>IF(('observer 1'!AP28+'observer 2 '!AP28)&gt;0,ROUND(AVERAGE('observer 1'!AP28, 'observer 2 '!AP28),3),".")</f>
        <v>.</v>
      </c>
      <c r="AT35" s="211">
        <f>AT32/365.25</f>
        <v>0.55829610714583122</v>
      </c>
      <c r="AU35" s="212" t="s">
        <v>15</v>
      </c>
      <c r="AV35" s="213"/>
      <c r="AW35" s="117" t="str">
        <f t="shared" si="1"/>
        <v>.</v>
      </c>
      <c r="AX35" s="197" t="str">
        <f t="shared" si="2"/>
        <v>.</v>
      </c>
      <c r="AY35" s="198" t="str">
        <f t="shared" si="3"/>
        <v>.</v>
      </c>
      <c r="AZ35" s="191" t="str">
        <f t="shared" si="4"/>
        <v>.</v>
      </c>
      <c r="BG35" s="117" t="str">
        <f>'observer 1'!Z67</f>
        <v>.</v>
      </c>
      <c r="BH35" s="117" t="str">
        <f>'observer 1'!AA67</f>
        <v>.</v>
      </c>
      <c r="BI35" s="117" t="str">
        <f>'observer 1'!AB67</f>
        <v>.</v>
      </c>
      <c r="BJ35" s="117" t="str">
        <f>'observer 1'!AC67</f>
        <v>.</v>
      </c>
      <c r="BK35" s="117" t="str">
        <f>'observer 1'!AD67</f>
        <v>.</v>
      </c>
      <c r="BL35" s="117" t="str">
        <f>'observer 1'!AE67</f>
        <v>.</v>
      </c>
      <c r="BM35" s="117" t="str">
        <f>'observer 1'!AF67</f>
        <v>.</v>
      </c>
      <c r="BN35" s="117" t="str">
        <f>'observer 1'!AG67</f>
        <v>.</v>
      </c>
      <c r="BR35" s="117">
        <f>'observer 2 '!Z67</f>
        <v>18.75</v>
      </c>
      <c r="BS35" s="117" t="str">
        <f>'observer 2 '!AA67</f>
        <v>.</v>
      </c>
      <c r="BT35" s="117" t="str">
        <f>'observer 2 '!AB67</f>
        <v>.</v>
      </c>
      <c r="BU35" s="117" t="str">
        <f>'observer 2 '!AC67</f>
        <v>.</v>
      </c>
      <c r="BV35" s="117" t="str">
        <f>'observer 2 '!AD67</f>
        <v>.</v>
      </c>
      <c r="BW35" s="117" t="str">
        <f>'observer 2 '!AE67</f>
        <v>.</v>
      </c>
      <c r="BX35" s="117" t="str">
        <f>'observer 2 '!AF67</f>
        <v>.</v>
      </c>
      <c r="BY35" s="117" t="str">
        <f>'observer 2 '!AG67</f>
        <v>.</v>
      </c>
    </row>
    <row r="36" spans="2:77" ht="16" x14ac:dyDescent="0.2">
      <c r="B36" s="543"/>
      <c r="C36" s="185" t="str">
        <f>$AZ$16</f>
        <v>.</v>
      </c>
      <c r="D36" s="186" t="s">
        <v>138</v>
      </c>
      <c r="E36" s="193" t="str">
        <f>$AZ$17</f>
        <v>.</v>
      </c>
      <c r="F36" s="133" t="str">
        <f>IF(('observer 1'!C29+'observer 2 '!C29)&gt;0,ROUND(AVERAGE('observer 1'!C29, 'observer 2 '!C29),3),".")</f>
        <v>.</v>
      </c>
      <c r="G36" s="133" t="str">
        <f>IF(('observer 1'!D29+'observer 2 '!D29)&gt;0,ROUND(AVERAGE('observer 1'!D29, 'observer 2 '!D29),3),".")</f>
        <v>.</v>
      </c>
      <c r="H36" s="133" t="str">
        <f>IF(('observer 1'!E29+'observer 2 '!E29)&gt;0,ROUND(AVERAGE('observer 1'!E29, 'observer 2 '!E29),3),".")</f>
        <v>.</v>
      </c>
      <c r="I36" s="133" t="str">
        <f>IF(('observer 1'!F29+'observer 2 '!F29)&gt;0,ROUND(AVERAGE('observer 1'!F29, 'observer 2 '!F29),3),".")</f>
        <v>.</v>
      </c>
      <c r="J36" s="133" t="str">
        <f>IF(('observer 1'!G29+'observer 2 '!G29)&gt;0,ROUND(AVERAGE('observer 1'!G29, 'observer 2 '!G29),3),".")</f>
        <v>.</v>
      </c>
      <c r="K36" s="133" t="str">
        <f>IF(('observer 1'!H29+'observer 2 '!H29)&gt;0,ROUND(AVERAGE('observer 1'!H29, 'observer 2 '!H29),3),".")</f>
        <v>.</v>
      </c>
      <c r="L36" s="133" t="str">
        <f>IF(('observer 1'!I29+'observer 2 '!I29)&gt;0,ROUND(AVERAGE('observer 1'!I29, 'observer 2 '!I29),3),".")</f>
        <v>.</v>
      </c>
      <c r="M36" s="133" t="str">
        <f>IF(('observer 1'!J29+'observer 2 '!J29)&gt;0,ROUND(AVERAGE('observer 1'!J29, 'observer 2 '!J29),3),".")</f>
        <v>.</v>
      </c>
      <c r="N36" s="133" t="str">
        <f>IF(('observer 1'!K29+'observer 2 '!K29)&gt;0,ROUND(AVERAGE('observer 1'!K29, 'observer 2 '!K29),3),".")</f>
        <v>.</v>
      </c>
      <c r="O36" s="133" t="str">
        <f>IF(('observer 1'!L29+'observer 2 '!L29)&gt;0,ROUND(AVERAGE('observer 1'!L29, 'observer 2 '!L29),3),".")</f>
        <v>.</v>
      </c>
      <c r="P36" s="133" t="str">
        <f>IF(('observer 1'!M29+'observer 2 '!M29)&gt;0,ROUND(AVERAGE('observer 1'!M29, 'observer 2 '!M29),3),".")</f>
        <v>.</v>
      </c>
      <c r="Q36" s="133" t="str">
        <f>IF(('observer 1'!N29+'observer 2 '!N29)&gt;0,ROUND(AVERAGE('observer 1'!N29, 'observer 2 '!N29),3),".")</f>
        <v>.</v>
      </c>
      <c r="R36" s="133" t="str">
        <f>IF(('observer 1'!O29+'observer 2 '!O29)&gt;0,ROUND(AVERAGE('observer 1'!O29, 'observer 2 '!O29),3),".")</f>
        <v>.</v>
      </c>
      <c r="S36" s="133" t="str">
        <f>IF(('observer 1'!P29+'observer 2 '!P29)&gt;0,ROUND(AVERAGE('observer 1'!P29, 'observer 2 '!P29),3),".")</f>
        <v>.</v>
      </c>
      <c r="T36" s="133" t="str">
        <f>IF(('observer 1'!Q29+'observer 2 '!Q29)&gt;0,ROUND(AVERAGE('observer 1'!Q29, 'observer 2 '!Q29),3),".")</f>
        <v>.</v>
      </c>
      <c r="U36" s="133" t="str">
        <f>IF(('observer 1'!R29+'observer 2 '!R29)&gt;0,ROUND(AVERAGE('observer 1'!R29, 'observer 2 '!R29),3),".")</f>
        <v>.</v>
      </c>
      <c r="V36" s="133" t="str">
        <f>IF(('observer 1'!S29+'observer 2 '!S29)&gt;0,ROUND(AVERAGE('observer 1'!S29, 'observer 2 '!S29),3),".")</f>
        <v>.</v>
      </c>
      <c r="W36" s="133" t="str">
        <f>IF(('observer 1'!T29+'observer 2 '!T29)&gt;0,ROUND(AVERAGE('observer 1'!T29, 'observer 2 '!T29),3),".")</f>
        <v>.</v>
      </c>
      <c r="X36" s="133" t="str">
        <f>IF(('observer 1'!U29+'observer 2 '!U29)&gt;0,ROUND(AVERAGE('observer 1'!U29, 'observer 2 '!U29),3),".")</f>
        <v>.</v>
      </c>
      <c r="Z36" s="133" t="str">
        <f>IF(('observer 1'!X29+'observer 2 '!X29)&gt;0,ROUND(AVERAGE('observer 1'!X29, 'observer 2 '!X29),3),".")</f>
        <v>.</v>
      </c>
      <c r="AA36" s="133" t="str">
        <f>IF(('observer 1'!Y29+'observer 2 '!Y29)&gt;0,ROUND(AVERAGE('observer 1'!Y29, 'observer 2 '!Y29),3),".")</f>
        <v>.</v>
      </c>
      <c r="AB36" s="133" t="str">
        <f>IF(('observer 1'!Z29+'observer 2 '!Z29)&gt;0,ROUND(AVERAGE('observer 1'!Z29, 'observer 2 '!Z29),3),".")</f>
        <v>.</v>
      </c>
      <c r="AC36" s="133" t="str">
        <f>IF(('observer 1'!AA29+'observer 2 '!AA29)&gt;0,ROUND(AVERAGE('observer 1'!AA29, 'observer 2 '!AA29),3),".")</f>
        <v>.</v>
      </c>
      <c r="AD36" s="133" t="str">
        <f>IF(('observer 1'!AB29+'observer 2 '!AB29)&gt;0,ROUND(AVERAGE('observer 1'!AB29, 'observer 2 '!AB29),3),".")</f>
        <v>.</v>
      </c>
      <c r="AE36" s="133" t="str">
        <f>IF(('observer 1'!AC29+'observer 2 '!AC29)&gt;0,ROUND(AVERAGE('observer 1'!AC29, 'observer 2 '!AC29),3),".")</f>
        <v>.</v>
      </c>
      <c r="AF36" s="133" t="str">
        <f>IF(('observer 1'!AD29+'observer 2 '!AD29)&gt;0,ROUND(AVERAGE('observer 1'!AD29, 'observer 2 '!AD29),3),".")</f>
        <v>.</v>
      </c>
      <c r="AG36" s="133" t="str">
        <f>IF(('observer 1'!AE29+'observer 2 '!AE29)&gt;0,ROUND(AVERAGE('observer 1'!AE29, 'observer 2 '!AE29),3),".")</f>
        <v>.</v>
      </c>
      <c r="AH36" s="133" t="str">
        <f>IF(('observer 1'!AF29+'observer 2 '!AF29)&gt;0,ROUND(AVERAGE('observer 1'!AF29, 'observer 2 '!AF29),3),".")</f>
        <v>.</v>
      </c>
      <c r="AI36" s="133" t="str">
        <f>IF(('observer 1'!AG29+'observer 2 '!AG29)&gt;0,ROUND(AVERAGE('observer 1'!AG29, 'observer 2 '!AG29),3),".")</f>
        <v>.</v>
      </c>
      <c r="AJ36" s="133" t="str">
        <f>IF(('observer 1'!AH29+'observer 2 '!AH29)&gt;0,ROUND(AVERAGE('observer 1'!AH29, 'observer 2 '!AH29),3),".")</f>
        <v>.</v>
      </c>
      <c r="AK36" s="133" t="str">
        <f>IF(('observer 1'!AI29+'observer 2 '!AI29)&gt;0,ROUND(AVERAGE('observer 1'!AI29, 'observer 2 '!AI29),3),".")</f>
        <v>.</v>
      </c>
      <c r="AL36" s="133" t="str">
        <f>IF(('observer 1'!AJ29+'observer 2 '!AJ29)&gt;0,ROUND(AVERAGE('observer 1'!AJ29, 'observer 2 '!AJ29),3),".")</f>
        <v>.</v>
      </c>
      <c r="AM36" s="133" t="str">
        <f>IF(('observer 1'!AK29+'observer 2 '!AK29)&gt;0,ROUND(AVERAGE('observer 1'!AK29, 'observer 2 '!AK29),3),".")</f>
        <v>.</v>
      </c>
      <c r="AN36" s="133" t="str">
        <f>IF(('observer 1'!AL29+'observer 2 '!AL29)&gt;0,ROUND(AVERAGE('observer 1'!AL29, 'observer 2 '!AL29),3),".")</f>
        <v>.</v>
      </c>
      <c r="AO36" s="133" t="str">
        <f>IF(('observer 1'!AM29+'observer 2 '!AM29)&gt;0,ROUND(AVERAGE('observer 1'!AM29, 'observer 2 '!AM29),3),".")</f>
        <v>.</v>
      </c>
      <c r="AP36" s="133" t="str">
        <f>IF(('observer 1'!AN29+'observer 2 '!AN29)&gt;0,ROUND(AVERAGE('observer 1'!AN29, 'observer 2 '!AN29),3),".")</f>
        <v>.</v>
      </c>
      <c r="AQ36" s="133" t="str">
        <f>IF(('observer 1'!AO29+'observer 2 '!AO29)&gt;0,ROUND(AVERAGE('observer 1'!AO29, 'observer 2 '!AO29),3),".")</f>
        <v>.</v>
      </c>
      <c r="AR36" s="133" t="str">
        <f>IF(('observer 1'!AP29+'observer 2 '!AP29)&gt;0,ROUND(AVERAGE('observer 1'!AP29, 'observer 2 '!AP29),3),".")</f>
        <v>.</v>
      </c>
      <c r="AW36" s="117" t="str">
        <f t="shared" si="1"/>
        <v>.</v>
      </c>
      <c r="AX36" s="197" t="str">
        <f t="shared" si="2"/>
        <v>.</v>
      </c>
      <c r="AY36" s="198" t="str">
        <f t="shared" si="3"/>
        <v>.</v>
      </c>
      <c r="AZ36" s="191" t="str">
        <f t="shared" si="4"/>
        <v>.</v>
      </c>
    </row>
    <row r="37" spans="2:77" ht="17" thickBot="1" x14ac:dyDescent="0.25">
      <c r="B37" s="544"/>
      <c r="C37" s="194" t="str">
        <f>$AZ$17</f>
        <v>.</v>
      </c>
      <c r="D37" s="195" t="s">
        <v>138</v>
      </c>
      <c r="E37" s="196" t="str">
        <f>$AZ$18</f>
        <v>.</v>
      </c>
      <c r="F37" s="133" t="str">
        <f>IF(('observer 1'!C30+'observer 2 '!C30)&gt;0,ROUND(AVERAGE('observer 1'!C30, 'observer 2 '!C30),3),".")</f>
        <v>.</v>
      </c>
      <c r="G37" s="133" t="str">
        <f>IF(('observer 1'!D30+'observer 2 '!D30)&gt;0,ROUND(AVERAGE('observer 1'!D30, 'observer 2 '!D30),3),".")</f>
        <v>.</v>
      </c>
      <c r="H37" s="133" t="str">
        <f>IF(('observer 1'!E30+'observer 2 '!E30)&gt;0,ROUND(AVERAGE('observer 1'!E30, 'observer 2 '!E30),3),".")</f>
        <v>.</v>
      </c>
      <c r="I37" s="133" t="str">
        <f>IF(('observer 1'!F30+'observer 2 '!F30)&gt;0,ROUND(AVERAGE('observer 1'!F30, 'observer 2 '!F30),3),".")</f>
        <v>.</v>
      </c>
      <c r="J37" s="133" t="str">
        <f>IF(('observer 1'!G30+'observer 2 '!G30)&gt;0,ROUND(AVERAGE('observer 1'!G30, 'observer 2 '!G30),3),".")</f>
        <v>.</v>
      </c>
      <c r="K37" s="133" t="str">
        <f>IF(('observer 1'!H30+'observer 2 '!H30)&gt;0,ROUND(AVERAGE('observer 1'!H30, 'observer 2 '!H30),3),".")</f>
        <v>.</v>
      </c>
      <c r="L37" s="133" t="str">
        <f>IF(('observer 1'!I30+'observer 2 '!I30)&gt;0,ROUND(AVERAGE('observer 1'!I30, 'observer 2 '!I30),3),".")</f>
        <v>.</v>
      </c>
      <c r="M37" s="133" t="str">
        <f>IF(('observer 1'!J30+'observer 2 '!J30)&gt;0,ROUND(AVERAGE('observer 1'!J30, 'observer 2 '!J30),3),".")</f>
        <v>.</v>
      </c>
      <c r="N37" s="133" t="str">
        <f>IF(('observer 1'!K30+'observer 2 '!K30)&gt;0,ROUND(AVERAGE('observer 1'!K30, 'observer 2 '!K30),3),".")</f>
        <v>.</v>
      </c>
      <c r="O37" s="133" t="str">
        <f>IF(('observer 1'!L30+'observer 2 '!L30)&gt;0,ROUND(AVERAGE('observer 1'!L30, 'observer 2 '!L30),3),".")</f>
        <v>.</v>
      </c>
      <c r="P37" s="133" t="str">
        <f>IF(('observer 1'!M30+'observer 2 '!M30)&gt;0,ROUND(AVERAGE('observer 1'!M30, 'observer 2 '!M30),3),".")</f>
        <v>.</v>
      </c>
      <c r="Q37" s="133" t="str">
        <f>IF(('observer 1'!N30+'observer 2 '!N30)&gt;0,ROUND(AVERAGE('observer 1'!N30, 'observer 2 '!N30),3),".")</f>
        <v>.</v>
      </c>
      <c r="R37" s="133" t="str">
        <f>IF(('observer 1'!O30+'observer 2 '!O30)&gt;0,ROUND(AVERAGE('observer 1'!O30, 'observer 2 '!O30),3),".")</f>
        <v>.</v>
      </c>
      <c r="S37" s="133" t="str">
        <f>IF(('observer 1'!P30+'observer 2 '!P30)&gt;0,ROUND(AVERAGE('observer 1'!P30, 'observer 2 '!P30),3),".")</f>
        <v>.</v>
      </c>
      <c r="T37" s="133" t="str">
        <f>IF(('observer 1'!Q30+'observer 2 '!Q30)&gt;0,ROUND(AVERAGE('observer 1'!Q30, 'observer 2 '!Q30),3),".")</f>
        <v>.</v>
      </c>
      <c r="U37" s="133" t="str">
        <f>IF(('observer 1'!R30+'observer 2 '!R30)&gt;0,ROUND(AVERAGE('observer 1'!R30, 'observer 2 '!R30),3),".")</f>
        <v>.</v>
      </c>
      <c r="V37" s="133" t="str">
        <f>IF(('observer 1'!S30+'observer 2 '!S30)&gt;0,ROUND(AVERAGE('observer 1'!S30, 'observer 2 '!S30),3),".")</f>
        <v>.</v>
      </c>
      <c r="W37" s="133" t="str">
        <f>IF(('observer 1'!T30+'observer 2 '!T30)&gt;0,ROUND(AVERAGE('observer 1'!T30, 'observer 2 '!T30),3),".")</f>
        <v>.</v>
      </c>
      <c r="X37" s="133" t="str">
        <f>IF(('observer 1'!U30+'observer 2 '!U30)&gt;0,ROUND(AVERAGE('observer 1'!U30, 'observer 2 '!U30),3),".")</f>
        <v>.</v>
      </c>
      <c r="Z37" s="133" t="str">
        <f>IF(('observer 1'!X30+'observer 2 '!X30)&gt;0,ROUND(AVERAGE('observer 1'!X30, 'observer 2 '!X30),3),".")</f>
        <v>.</v>
      </c>
      <c r="AA37" s="133" t="str">
        <f>IF(('observer 1'!Y30+'observer 2 '!Y30)&gt;0,ROUND(AVERAGE('observer 1'!Y30, 'observer 2 '!Y30),3),".")</f>
        <v>.</v>
      </c>
      <c r="AB37" s="133" t="str">
        <f>IF(('observer 1'!Z30+'observer 2 '!Z30)&gt;0,ROUND(AVERAGE('observer 1'!Z30, 'observer 2 '!Z30),3),".")</f>
        <v>.</v>
      </c>
      <c r="AC37" s="133" t="str">
        <f>IF(('observer 1'!AA30+'observer 2 '!AA30)&gt;0,ROUND(AVERAGE('observer 1'!AA30, 'observer 2 '!AA30),3),".")</f>
        <v>.</v>
      </c>
      <c r="AD37" s="133" t="str">
        <f>IF(('observer 1'!AB30+'observer 2 '!AB30)&gt;0,ROUND(AVERAGE('observer 1'!AB30, 'observer 2 '!AB30),3),".")</f>
        <v>.</v>
      </c>
      <c r="AE37" s="133" t="str">
        <f>IF(('observer 1'!AC30+'observer 2 '!AC30)&gt;0,ROUND(AVERAGE('observer 1'!AC30, 'observer 2 '!AC30),3),".")</f>
        <v>.</v>
      </c>
      <c r="AF37" s="133" t="str">
        <f>IF(('observer 1'!AD30+'observer 2 '!AD30)&gt;0,ROUND(AVERAGE('observer 1'!AD30, 'observer 2 '!AD30),3),".")</f>
        <v>.</v>
      </c>
      <c r="AG37" s="133" t="str">
        <f>IF(('observer 1'!AE30+'observer 2 '!AE30)&gt;0,ROUND(AVERAGE('observer 1'!AE30, 'observer 2 '!AE30),3),".")</f>
        <v>.</v>
      </c>
      <c r="AH37" s="133" t="str">
        <f>IF(('observer 1'!AF30+'observer 2 '!AF30)&gt;0,ROUND(AVERAGE('observer 1'!AF30, 'observer 2 '!AF30),3),".")</f>
        <v>.</v>
      </c>
      <c r="AI37" s="133" t="str">
        <f>IF(('observer 1'!AG30+'observer 2 '!AG30)&gt;0,ROUND(AVERAGE('observer 1'!AG30, 'observer 2 '!AG30),3),".")</f>
        <v>.</v>
      </c>
      <c r="AJ37" s="133" t="str">
        <f>IF(('observer 1'!AH30+'observer 2 '!AH30)&gt;0,ROUND(AVERAGE('observer 1'!AH30, 'observer 2 '!AH30),3),".")</f>
        <v>.</v>
      </c>
      <c r="AK37" s="133" t="str">
        <f>IF(('observer 1'!AI30+'observer 2 '!AI30)&gt;0,ROUND(AVERAGE('observer 1'!AI30, 'observer 2 '!AI30),3),".")</f>
        <v>.</v>
      </c>
      <c r="AL37" s="133" t="str">
        <f>IF(('observer 1'!AJ30+'observer 2 '!AJ30)&gt;0,ROUND(AVERAGE('observer 1'!AJ30, 'observer 2 '!AJ30),3),".")</f>
        <v>.</v>
      </c>
      <c r="AM37" s="133" t="str">
        <f>IF(('observer 1'!AK30+'observer 2 '!AK30)&gt;0,ROUND(AVERAGE('observer 1'!AK30, 'observer 2 '!AK30),3),".")</f>
        <v>.</v>
      </c>
      <c r="AN37" s="133" t="str">
        <f>IF(('observer 1'!AL30+'observer 2 '!AL30)&gt;0,ROUND(AVERAGE('observer 1'!AL30, 'observer 2 '!AL30),3),".")</f>
        <v>.</v>
      </c>
      <c r="AO37" s="133" t="str">
        <f>IF(('observer 1'!AM30+'observer 2 '!AM30)&gt;0,ROUND(AVERAGE('observer 1'!AM30, 'observer 2 '!AM30),3),".")</f>
        <v>.</v>
      </c>
      <c r="AP37" s="133" t="str">
        <f>IF(('observer 1'!AN30+'observer 2 '!AN30)&gt;0,ROUND(AVERAGE('observer 1'!AN30, 'observer 2 '!AN30),3),".")</f>
        <v>.</v>
      </c>
      <c r="AQ37" s="133" t="str">
        <f>IF(('observer 1'!AO30+'observer 2 '!AO30)&gt;0,ROUND(AVERAGE('observer 1'!AO30, 'observer 2 '!AO30),3),".")</f>
        <v>.</v>
      </c>
      <c r="AR37" s="133" t="str">
        <f>IF(('observer 1'!AP30+'observer 2 '!AP30)&gt;0,ROUND(AVERAGE('observer 1'!AP30, 'observer 2 '!AP30),3),".")</f>
        <v>.</v>
      </c>
      <c r="AW37" s="117" t="str">
        <f t="shared" si="1"/>
        <v>.</v>
      </c>
      <c r="AX37" s="197" t="str">
        <f t="shared" si="2"/>
        <v>.</v>
      </c>
      <c r="AY37" s="198" t="str">
        <f t="shared" si="3"/>
        <v>.</v>
      </c>
      <c r="AZ37" s="191" t="str">
        <f t="shared" si="4"/>
        <v>.</v>
      </c>
    </row>
    <row r="38" spans="2:77" x14ac:dyDescent="0.2">
      <c r="B38" s="21"/>
      <c r="C38" s="21"/>
      <c r="D38" s="21"/>
      <c r="E38" s="214"/>
      <c r="AO38" s="11"/>
    </row>
    <row r="39" spans="2:77" s="215" customFormat="1" x14ac:dyDescent="0.2">
      <c r="Y39" s="11"/>
    </row>
    <row r="40" spans="2:77" ht="19" x14ac:dyDescent="0.2">
      <c r="B40" s="532" t="s">
        <v>112</v>
      </c>
      <c r="C40" s="532"/>
      <c r="D40" s="532"/>
      <c r="E40" s="532"/>
      <c r="F40" s="532"/>
      <c r="G40" s="532"/>
      <c r="H40" s="532"/>
      <c r="I40" s="532"/>
      <c r="J40" s="532"/>
      <c r="K40" s="532"/>
      <c r="L40" s="532"/>
      <c r="M40" s="532"/>
      <c r="N40" s="532"/>
      <c r="O40" s="532"/>
      <c r="P40" s="532"/>
      <c r="Q40" s="532"/>
      <c r="R40" s="532"/>
      <c r="S40" s="532"/>
      <c r="T40" s="532"/>
      <c r="U40" s="532"/>
      <c r="V40" s="532"/>
      <c r="W40" s="532"/>
      <c r="X40" s="532"/>
      <c r="Y40" s="532"/>
      <c r="Z40" s="532"/>
      <c r="AA40" s="532"/>
      <c r="AB40" s="532"/>
      <c r="AC40" s="532"/>
      <c r="AD40" s="532"/>
      <c r="AE40" s="532"/>
      <c r="AF40" s="532"/>
      <c r="AG40" s="532"/>
      <c r="AH40" s="532"/>
      <c r="AI40" s="532"/>
      <c r="AJ40" s="532"/>
      <c r="AK40" s="532"/>
      <c r="AL40" s="532"/>
      <c r="AM40" s="532"/>
      <c r="AN40" s="532"/>
      <c r="AO40" s="532"/>
      <c r="AP40" s="235"/>
      <c r="AQ40" s="235"/>
      <c r="AR40" s="235"/>
    </row>
    <row r="41" spans="2:77" ht="16" thickBot="1" x14ac:dyDescent="0.25">
      <c r="B41" s="548" t="s">
        <v>136</v>
      </c>
      <c r="C41" s="548"/>
      <c r="D41" s="548"/>
      <c r="E41" s="548"/>
      <c r="F41" s="548"/>
      <c r="G41" s="548"/>
      <c r="H41" s="548"/>
      <c r="I41" s="548"/>
      <c r="J41" s="548"/>
      <c r="K41" s="548"/>
      <c r="L41" s="548"/>
      <c r="M41" s="548"/>
      <c r="N41" s="548"/>
      <c r="O41" s="548"/>
      <c r="P41" s="548"/>
      <c r="Q41" s="548"/>
      <c r="R41" s="548"/>
      <c r="S41" s="548"/>
      <c r="T41" s="548"/>
      <c r="U41" s="548"/>
      <c r="V41" s="548"/>
      <c r="W41" s="548"/>
      <c r="X41" s="548"/>
      <c r="Y41" s="548"/>
      <c r="Z41" s="548"/>
      <c r="AA41" s="548"/>
      <c r="AB41" s="548"/>
      <c r="AC41" s="548"/>
      <c r="AD41" s="548"/>
      <c r="AE41" s="548"/>
      <c r="AF41" s="548"/>
      <c r="AG41" s="548"/>
      <c r="AH41" s="548"/>
      <c r="AI41" s="548"/>
      <c r="AJ41" s="548"/>
      <c r="AK41" s="548"/>
      <c r="AL41" s="548"/>
      <c r="AM41" s="548"/>
      <c r="AN41" s="548"/>
      <c r="AO41" s="548"/>
    </row>
    <row r="42" spans="2:77" ht="20" thickBot="1" x14ac:dyDescent="0.25">
      <c r="F42" s="490" t="s">
        <v>42</v>
      </c>
      <c r="G42" s="491"/>
      <c r="H42" s="491"/>
      <c r="I42" s="491"/>
      <c r="J42" s="491"/>
      <c r="K42" s="491"/>
      <c r="L42" s="491"/>
      <c r="M42" s="491"/>
      <c r="N42" s="491"/>
      <c r="O42" s="491"/>
      <c r="P42" s="491"/>
      <c r="Q42" s="491"/>
      <c r="R42" s="491"/>
      <c r="S42" s="491"/>
      <c r="T42" s="491"/>
      <c r="U42" s="491"/>
      <c r="V42" s="491"/>
      <c r="W42" s="491"/>
      <c r="X42" s="492"/>
      <c r="Y42" s="235"/>
      <c r="Z42" s="490" t="s">
        <v>41</v>
      </c>
      <c r="AA42" s="491"/>
      <c r="AB42" s="491"/>
      <c r="AC42" s="491"/>
      <c r="AD42" s="491"/>
      <c r="AE42" s="491"/>
      <c r="AF42" s="491"/>
      <c r="AG42" s="491"/>
      <c r="AH42" s="491"/>
      <c r="AI42" s="491"/>
      <c r="AJ42" s="491"/>
      <c r="AK42" s="491"/>
      <c r="AL42" s="491"/>
      <c r="AM42" s="491"/>
      <c r="AN42" s="491"/>
      <c r="AO42" s="491"/>
      <c r="AP42" s="491"/>
      <c r="AQ42" s="491"/>
      <c r="AR42" s="492"/>
    </row>
    <row r="43" spans="2:77" ht="16" thickBot="1" x14ac:dyDescent="0.25">
      <c r="F43" s="482" t="s">
        <v>33</v>
      </c>
      <c r="G43" s="482" t="s">
        <v>34</v>
      </c>
      <c r="H43" s="482" t="s">
        <v>35</v>
      </c>
      <c r="I43" s="487" t="s">
        <v>36</v>
      </c>
      <c r="J43" s="488"/>
      <c r="K43" s="489" t="s">
        <v>37</v>
      </c>
      <c r="L43" s="527"/>
      <c r="M43" s="522" t="s">
        <v>38</v>
      </c>
      <c r="N43" s="489"/>
      <c r="O43" s="489"/>
      <c r="P43" s="527"/>
      <c r="Q43" s="522" t="s">
        <v>39</v>
      </c>
      <c r="R43" s="489"/>
      <c r="S43" s="489"/>
      <c r="T43" s="527"/>
      <c r="U43" s="531" t="s">
        <v>52</v>
      </c>
      <c r="V43" s="524"/>
      <c r="W43" s="524"/>
      <c r="X43" s="525"/>
      <c r="Y43" s="116"/>
      <c r="Z43" s="482" t="s">
        <v>25</v>
      </c>
      <c r="AA43" s="482" t="s">
        <v>3</v>
      </c>
      <c r="AB43" s="482" t="s">
        <v>26</v>
      </c>
      <c r="AC43" s="487" t="s">
        <v>2</v>
      </c>
      <c r="AD43" s="488"/>
      <c r="AE43" s="489" t="s">
        <v>1</v>
      </c>
      <c r="AF43" s="527"/>
      <c r="AG43" s="522" t="s">
        <v>0</v>
      </c>
      <c r="AH43" s="489"/>
      <c r="AI43" s="489"/>
      <c r="AJ43" s="527"/>
      <c r="AK43" s="522" t="s">
        <v>24</v>
      </c>
      <c r="AL43" s="489"/>
      <c r="AM43" s="489"/>
      <c r="AN43" s="527"/>
      <c r="AO43" s="531" t="s">
        <v>54</v>
      </c>
      <c r="AP43" s="524"/>
      <c r="AQ43" s="524"/>
      <c r="AR43" s="525"/>
    </row>
    <row r="44" spans="2:77" ht="16" thickBot="1" x14ac:dyDescent="0.25">
      <c r="F44" s="483"/>
      <c r="G44" s="483"/>
      <c r="H44" s="483"/>
      <c r="I44" s="163" t="s">
        <v>185</v>
      </c>
      <c r="J44" s="164" t="s">
        <v>186</v>
      </c>
      <c r="K44" s="240" t="s">
        <v>185</v>
      </c>
      <c r="L44" s="241" t="s">
        <v>186</v>
      </c>
      <c r="M44" s="240" t="s">
        <v>185</v>
      </c>
      <c r="N44" s="242" t="s">
        <v>186</v>
      </c>
      <c r="O44" s="242" t="s">
        <v>184</v>
      </c>
      <c r="P44" s="241" t="s">
        <v>189</v>
      </c>
      <c r="Q44" s="240" t="s">
        <v>185</v>
      </c>
      <c r="R44" s="242" t="s">
        <v>186</v>
      </c>
      <c r="S44" s="242" t="s">
        <v>184</v>
      </c>
      <c r="T44" s="241" t="s">
        <v>189</v>
      </c>
      <c r="U44" s="240" t="s">
        <v>185</v>
      </c>
      <c r="V44" s="242" t="s">
        <v>186</v>
      </c>
      <c r="W44" s="242" t="s">
        <v>184</v>
      </c>
      <c r="X44" s="241" t="s">
        <v>189</v>
      </c>
      <c r="Y44" s="116"/>
      <c r="Z44" s="483"/>
      <c r="AA44" s="483"/>
      <c r="AB44" s="483"/>
      <c r="AC44" s="163" t="s">
        <v>185</v>
      </c>
      <c r="AD44" s="164" t="s">
        <v>186</v>
      </c>
      <c r="AE44" s="240" t="s">
        <v>185</v>
      </c>
      <c r="AF44" s="241" t="s">
        <v>186</v>
      </c>
      <c r="AG44" s="240" t="s">
        <v>185</v>
      </c>
      <c r="AH44" s="242" t="s">
        <v>186</v>
      </c>
      <c r="AI44" s="242" t="s">
        <v>184</v>
      </c>
      <c r="AJ44" s="241" t="s">
        <v>189</v>
      </c>
      <c r="AK44" s="240" t="s">
        <v>185</v>
      </c>
      <c r="AL44" s="242" t="s">
        <v>186</v>
      </c>
      <c r="AM44" s="242" t="s">
        <v>184</v>
      </c>
      <c r="AN44" s="241" t="s">
        <v>189</v>
      </c>
      <c r="AO44" s="240" t="s">
        <v>185</v>
      </c>
      <c r="AP44" s="242" t="s">
        <v>186</v>
      </c>
      <c r="AQ44" s="242" t="s">
        <v>184</v>
      </c>
      <c r="AR44" s="241" t="s">
        <v>189</v>
      </c>
    </row>
    <row r="45" spans="2:77" ht="16" thickBot="1" x14ac:dyDescent="0.25">
      <c r="F45" s="238">
        <f>F7</f>
        <v>0</v>
      </c>
      <c r="G45" s="238">
        <f t="shared" ref="G45:AR46" si="5">G7</f>
        <v>1</v>
      </c>
      <c r="H45" s="238">
        <f t="shared" si="5"/>
        <v>0</v>
      </c>
      <c r="I45" s="244">
        <f t="shared" si="5"/>
        <v>0</v>
      </c>
      <c r="J45" s="244">
        <f>I7</f>
        <v>0</v>
      </c>
      <c r="K45" s="244">
        <f t="shared" si="5"/>
        <v>0</v>
      </c>
      <c r="L45" s="245">
        <f>K7</f>
        <v>0</v>
      </c>
      <c r="M45" s="244">
        <f t="shared" si="5"/>
        <v>1</v>
      </c>
      <c r="N45" s="115">
        <f>M7</f>
        <v>1</v>
      </c>
      <c r="O45" s="115">
        <f>M7</f>
        <v>1</v>
      </c>
      <c r="P45" s="245">
        <f>M7</f>
        <v>1</v>
      </c>
      <c r="Q45" s="244">
        <f t="shared" si="5"/>
        <v>1</v>
      </c>
      <c r="R45" s="115">
        <f>Q7</f>
        <v>1</v>
      </c>
      <c r="S45" s="115">
        <f>Q7</f>
        <v>1</v>
      </c>
      <c r="T45" s="245">
        <f>Q7</f>
        <v>1</v>
      </c>
      <c r="U45" s="291">
        <f t="shared" si="5"/>
        <v>1</v>
      </c>
      <c r="V45" s="246">
        <f>U7</f>
        <v>1</v>
      </c>
      <c r="W45" s="246">
        <f>U7</f>
        <v>1</v>
      </c>
      <c r="X45" s="287">
        <f>U7</f>
        <v>1</v>
      </c>
      <c r="Y45" s="116"/>
      <c r="Z45" s="238">
        <v>0</v>
      </c>
      <c r="AA45" s="238">
        <f t="shared" si="5"/>
        <v>0</v>
      </c>
      <c r="AB45" s="238">
        <f t="shared" si="5"/>
        <v>1</v>
      </c>
      <c r="AC45" s="244">
        <f t="shared" si="5"/>
        <v>1</v>
      </c>
      <c r="AD45" s="245">
        <f>AC7</f>
        <v>1</v>
      </c>
      <c r="AE45" s="244">
        <f t="shared" si="5"/>
        <v>1</v>
      </c>
      <c r="AF45" s="245">
        <f>AE7</f>
        <v>1</v>
      </c>
      <c r="AG45" s="244">
        <f t="shared" si="5"/>
        <v>0</v>
      </c>
      <c r="AH45" s="115">
        <f>AG7</f>
        <v>0</v>
      </c>
      <c r="AI45" s="115">
        <f>AG7</f>
        <v>0</v>
      </c>
      <c r="AJ45" s="245">
        <f>AG7</f>
        <v>0</v>
      </c>
      <c r="AK45" s="244">
        <f t="shared" si="5"/>
        <v>0</v>
      </c>
      <c r="AL45" s="115">
        <f>AK7</f>
        <v>0</v>
      </c>
      <c r="AM45" s="115">
        <f>AK7</f>
        <v>0</v>
      </c>
      <c r="AN45" s="245">
        <f>AK7</f>
        <v>0</v>
      </c>
      <c r="AO45" s="291">
        <f t="shared" si="5"/>
        <v>1</v>
      </c>
      <c r="AP45" s="246">
        <f>AO7</f>
        <v>1</v>
      </c>
      <c r="AQ45" s="246">
        <f>AO7</f>
        <v>1</v>
      </c>
      <c r="AR45" s="287">
        <f>AO7</f>
        <v>1</v>
      </c>
    </row>
    <row r="46" spans="2:77" ht="16" thickBot="1" x14ac:dyDescent="0.25">
      <c r="C46" s="548" t="s">
        <v>139</v>
      </c>
      <c r="D46" s="548"/>
      <c r="E46" s="548"/>
      <c r="F46" s="238">
        <f>F8</f>
        <v>0</v>
      </c>
      <c r="G46" s="238">
        <f t="shared" si="5"/>
        <v>0</v>
      </c>
      <c r="H46" s="238">
        <f t="shared" si="5"/>
        <v>0</v>
      </c>
      <c r="I46" s="182">
        <f t="shared" si="5"/>
        <v>0</v>
      </c>
      <c r="J46" s="239">
        <f t="shared" si="5"/>
        <v>0</v>
      </c>
      <c r="K46" s="182">
        <f t="shared" si="5"/>
        <v>0</v>
      </c>
      <c r="L46" s="239">
        <f t="shared" si="5"/>
        <v>0</v>
      </c>
      <c r="M46" s="182">
        <f t="shared" si="5"/>
        <v>1</v>
      </c>
      <c r="N46" s="148">
        <f t="shared" si="5"/>
        <v>0</v>
      </c>
      <c r="O46" s="148">
        <f t="shared" si="5"/>
        <v>0</v>
      </c>
      <c r="P46" s="239">
        <f t="shared" si="5"/>
        <v>0</v>
      </c>
      <c r="Q46" s="182">
        <f t="shared" si="5"/>
        <v>0</v>
      </c>
      <c r="R46" s="119">
        <f t="shared" si="5"/>
        <v>0</v>
      </c>
      <c r="S46" s="119">
        <f t="shared" si="5"/>
        <v>0</v>
      </c>
      <c r="T46" s="239">
        <f t="shared" si="5"/>
        <v>0</v>
      </c>
      <c r="U46" s="243">
        <f t="shared" si="5"/>
        <v>0</v>
      </c>
      <c r="V46" s="119">
        <f t="shared" si="5"/>
        <v>0</v>
      </c>
      <c r="W46" s="119">
        <f t="shared" si="5"/>
        <v>0</v>
      </c>
      <c r="X46" s="239">
        <f t="shared" si="5"/>
        <v>0</v>
      </c>
      <c r="Y46" s="116"/>
      <c r="Z46" s="238">
        <f t="shared" si="5"/>
        <v>0</v>
      </c>
      <c r="AA46" s="238">
        <f t="shared" si="5"/>
        <v>0</v>
      </c>
      <c r="AB46" s="238">
        <f t="shared" si="5"/>
        <v>0</v>
      </c>
      <c r="AC46" s="182">
        <f t="shared" si="5"/>
        <v>0</v>
      </c>
      <c r="AD46" s="239">
        <f t="shared" si="5"/>
        <v>0</v>
      </c>
      <c r="AE46" s="182">
        <f t="shared" si="5"/>
        <v>0</v>
      </c>
      <c r="AF46" s="239">
        <f t="shared" si="5"/>
        <v>0</v>
      </c>
      <c r="AG46" s="182">
        <f t="shared" si="5"/>
        <v>0</v>
      </c>
      <c r="AH46" s="148">
        <f t="shared" si="5"/>
        <v>0</v>
      </c>
      <c r="AI46" s="148">
        <f t="shared" si="5"/>
        <v>0</v>
      </c>
      <c r="AJ46" s="239">
        <f t="shared" si="5"/>
        <v>0</v>
      </c>
      <c r="AK46" s="182">
        <f t="shared" si="5"/>
        <v>0</v>
      </c>
      <c r="AL46" s="119">
        <f t="shared" si="5"/>
        <v>0</v>
      </c>
      <c r="AM46" s="119">
        <f t="shared" si="5"/>
        <v>0</v>
      </c>
      <c r="AN46" s="239">
        <f t="shared" si="5"/>
        <v>0</v>
      </c>
      <c r="AO46" s="243">
        <f t="shared" si="5"/>
        <v>0</v>
      </c>
      <c r="AP46" s="119">
        <f t="shared" si="5"/>
        <v>0</v>
      </c>
      <c r="AQ46" s="119">
        <f t="shared" si="5"/>
        <v>0</v>
      </c>
      <c r="AR46" s="239">
        <f t="shared" si="5"/>
        <v>0</v>
      </c>
      <c r="AU46" s="117" t="s">
        <v>107</v>
      </c>
    </row>
    <row r="47" spans="2:77" x14ac:dyDescent="0.2">
      <c r="B47" s="542" t="s">
        <v>192</v>
      </c>
      <c r="C47" s="539" t="s">
        <v>13</v>
      </c>
      <c r="D47" s="540"/>
      <c r="E47" s="550"/>
      <c r="F47" s="131" t="str">
        <f>IF(F9=".",".",IF(OR(F$45=1,F$46=1),ROUND(F9*1000/$AT$13,0),"."))</f>
        <v>.</v>
      </c>
      <c r="G47" s="131" t="str">
        <f t="shared" ref="G47:X47" si="6">IF(G9=".",".",IF(OR(G$45=1,G$46=1),ROUND(G9*1000/$AT$13,0),"."))</f>
        <v>.</v>
      </c>
      <c r="H47" s="131" t="str">
        <f t="shared" si="6"/>
        <v>.</v>
      </c>
      <c r="I47" s="131" t="str">
        <f t="shared" si="6"/>
        <v>.</v>
      </c>
      <c r="J47" s="131" t="str">
        <f t="shared" si="6"/>
        <v>.</v>
      </c>
      <c r="K47" s="131" t="str">
        <f t="shared" si="6"/>
        <v>.</v>
      </c>
      <c r="L47" s="131" t="str">
        <f t="shared" si="6"/>
        <v>.</v>
      </c>
      <c r="M47" s="131">
        <f t="shared" si="6"/>
        <v>0</v>
      </c>
      <c r="N47" s="131" t="str">
        <f t="shared" si="6"/>
        <v>.</v>
      </c>
      <c r="O47" s="131" t="str">
        <f t="shared" si="6"/>
        <v>.</v>
      </c>
      <c r="P47" s="131" t="str">
        <f t="shared" si="6"/>
        <v>.</v>
      </c>
      <c r="Q47" s="131" t="str">
        <f t="shared" si="6"/>
        <v>.</v>
      </c>
      <c r="R47" s="131" t="str">
        <f t="shared" si="6"/>
        <v>.</v>
      </c>
      <c r="S47" s="131" t="str">
        <f t="shared" si="6"/>
        <v>.</v>
      </c>
      <c r="T47" s="131" t="str">
        <f t="shared" si="6"/>
        <v>.</v>
      </c>
      <c r="U47" s="131" t="str">
        <f t="shared" si="6"/>
        <v>.</v>
      </c>
      <c r="V47" s="131" t="str">
        <f t="shared" si="6"/>
        <v>.</v>
      </c>
      <c r="W47" s="131" t="str">
        <f t="shared" si="6"/>
        <v>.</v>
      </c>
      <c r="X47" s="131" t="str">
        <f t="shared" si="6"/>
        <v>.</v>
      </c>
      <c r="Z47" s="131" t="str">
        <f>IF(Z9=".",".",IF(OR(Z$45=1,Z$46=1),ROUND(Z9*1000/$AT$13,0),"."))</f>
        <v>.</v>
      </c>
      <c r="AA47" s="131" t="str">
        <f t="shared" ref="AA47:AR47" si="7">IF(AA9=".",".",IF(OR(AA$45=1,AA$46=1),ROUND(AA9*1000/$AT$13,0),"."))</f>
        <v>.</v>
      </c>
      <c r="AB47" s="131" t="str">
        <f t="shared" si="7"/>
        <v>.</v>
      </c>
      <c r="AC47" s="131" t="str">
        <f t="shared" si="7"/>
        <v>.</v>
      </c>
      <c r="AD47" s="131" t="str">
        <f t="shared" si="7"/>
        <v>.</v>
      </c>
      <c r="AE47" s="131" t="str">
        <f t="shared" si="7"/>
        <v>.</v>
      </c>
      <c r="AF47" s="131" t="str">
        <f t="shared" si="7"/>
        <v>.</v>
      </c>
      <c r="AG47" s="131" t="str">
        <f t="shared" si="7"/>
        <v>.</v>
      </c>
      <c r="AH47" s="131" t="str">
        <f t="shared" si="7"/>
        <v>.</v>
      </c>
      <c r="AI47" s="131" t="str">
        <f t="shared" si="7"/>
        <v>.</v>
      </c>
      <c r="AJ47" s="131" t="str">
        <f t="shared" si="7"/>
        <v>.</v>
      </c>
      <c r="AK47" s="131" t="str">
        <f t="shared" si="7"/>
        <v>.</v>
      </c>
      <c r="AL47" s="131" t="str">
        <f t="shared" si="7"/>
        <v>.</v>
      </c>
      <c r="AM47" s="131" t="str">
        <f t="shared" si="7"/>
        <v>.</v>
      </c>
      <c r="AN47" s="131" t="str">
        <f t="shared" si="7"/>
        <v>.</v>
      </c>
      <c r="AO47" s="131" t="str">
        <f t="shared" si="7"/>
        <v>.</v>
      </c>
      <c r="AP47" s="131" t="str">
        <f t="shared" si="7"/>
        <v>.</v>
      </c>
      <c r="AQ47" s="131" t="str">
        <f t="shared" si="7"/>
        <v>.</v>
      </c>
      <c r="AR47" s="131" t="str">
        <f t="shared" si="7"/>
        <v>.</v>
      </c>
      <c r="AT47" s="117" t="s">
        <v>102</v>
      </c>
      <c r="AU47" s="117" t="s">
        <v>106</v>
      </c>
      <c r="AV47" s="117" t="s">
        <v>109</v>
      </c>
      <c r="AW47" s="117" t="s">
        <v>110</v>
      </c>
      <c r="AX47" s="117" t="s">
        <v>111</v>
      </c>
    </row>
    <row r="48" spans="2:77" ht="16" x14ac:dyDescent="0.2">
      <c r="B48" s="543"/>
      <c r="C48" s="185" t="s">
        <v>137</v>
      </c>
      <c r="D48" s="186" t="s">
        <v>138</v>
      </c>
      <c r="E48" s="217">
        <f>$AZ$9</f>
        <v>1</v>
      </c>
      <c r="F48" s="133" t="str">
        <f>IF(F46=1,IF(F10=".",".",IF(OR(F$45=1,F$46=1),ROUND(F10*1000/$AT$13,0)-IF(F47=".",0,F47),".")),".")</f>
        <v>.</v>
      </c>
      <c r="G48" s="133" t="str">
        <f t="shared" ref="G48:X48" si="8">IF(G46=1,IF(G10=".",".",IF(OR(G$45=1,G$46=1),ROUND(G10*1000/$AT$13,0)-IF(G47=".",0,G47),".")),".")</f>
        <v>.</v>
      </c>
      <c r="H48" s="133" t="str">
        <f t="shared" si="8"/>
        <v>.</v>
      </c>
      <c r="I48" s="133" t="str">
        <f t="shared" si="8"/>
        <v>.</v>
      </c>
      <c r="J48" s="133" t="str">
        <f t="shared" si="8"/>
        <v>.</v>
      </c>
      <c r="K48" s="133" t="str">
        <f t="shared" si="8"/>
        <v>.</v>
      </c>
      <c r="L48" s="133" t="str">
        <f t="shared" si="8"/>
        <v>.</v>
      </c>
      <c r="M48" s="133">
        <f t="shared" si="8"/>
        <v>1132</v>
      </c>
      <c r="N48" s="133" t="str">
        <f t="shared" si="8"/>
        <v>.</v>
      </c>
      <c r="O48" s="133" t="str">
        <f t="shared" si="8"/>
        <v>.</v>
      </c>
      <c r="P48" s="133" t="str">
        <f t="shared" si="8"/>
        <v>.</v>
      </c>
      <c r="Q48" s="133" t="str">
        <f t="shared" si="8"/>
        <v>.</v>
      </c>
      <c r="R48" s="133" t="str">
        <f t="shared" si="8"/>
        <v>.</v>
      </c>
      <c r="S48" s="133" t="str">
        <f t="shared" si="8"/>
        <v>.</v>
      </c>
      <c r="T48" s="133" t="str">
        <f t="shared" si="8"/>
        <v>.</v>
      </c>
      <c r="U48" s="133" t="str">
        <f t="shared" si="8"/>
        <v>.</v>
      </c>
      <c r="V48" s="133" t="str">
        <f t="shared" si="8"/>
        <v>.</v>
      </c>
      <c r="W48" s="133" t="str">
        <f t="shared" si="8"/>
        <v>.</v>
      </c>
      <c r="X48" s="133" t="str">
        <f t="shared" si="8"/>
        <v>.</v>
      </c>
      <c r="Z48" s="133" t="str">
        <f>IF(Z46=1,IF(Z10=".",".",IF(OR(Z$45=1,Z$46=1),ROUND(Z10*1000/$AT$13,0)-IF(Z47=".",0,Z47),".")),".")</f>
        <v>.</v>
      </c>
      <c r="AA48" s="133" t="str">
        <f t="shared" ref="AA48" si="9">IF(AA46=1,IF(AA10=".",".",IF(OR(AA$45=1,AA$46=1),ROUND(AA10*1000/$AT$13,0)-IF(AA47=".",0,AA47),".")),".")</f>
        <v>.</v>
      </c>
      <c r="AB48" s="133" t="str">
        <f t="shared" ref="AB48" si="10">IF(AB46=1,IF(AB10=".",".",IF(OR(AB$45=1,AB$46=1),ROUND(AB10*1000/$AT$13,0)-IF(AB47=".",0,AB47),".")),".")</f>
        <v>.</v>
      </c>
      <c r="AC48" s="133" t="str">
        <f t="shared" ref="AC48" si="11">IF(AC46=1,IF(AC10=".",".",IF(OR(AC$45=1,AC$46=1),ROUND(AC10*1000/$AT$13,0)-IF(AC47=".",0,AC47),".")),".")</f>
        <v>.</v>
      </c>
      <c r="AD48" s="133" t="str">
        <f t="shared" ref="AD48" si="12">IF(AD46=1,IF(AD10=".",".",IF(OR(AD$45=1,AD$46=1),ROUND(AD10*1000/$AT$13,0)-IF(AD47=".",0,AD47),".")),".")</f>
        <v>.</v>
      </c>
      <c r="AE48" s="133" t="str">
        <f t="shared" ref="AE48" si="13">IF(AE46=1,IF(AE10=".",".",IF(OR(AE$45=1,AE$46=1),ROUND(AE10*1000/$AT$13,0)-IF(AE47=".",0,AE47),".")),".")</f>
        <v>.</v>
      </c>
      <c r="AF48" s="133" t="str">
        <f t="shared" ref="AF48" si="14">IF(AF46=1,IF(AF10=".",".",IF(OR(AF$45=1,AF$46=1),ROUND(AF10*1000/$AT$13,0)-IF(AF47=".",0,AF47),".")),".")</f>
        <v>.</v>
      </c>
      <c r="AG48" s="133" t="str">
        <f t="shared" ref="AG48" si="15">IF(AG46=1,IF(AG10=".",".",IF(OR(AG$45=1,AG$46=1),ROUND(AG10*1000/$AT$13,0)-IF(AG47=".",0,AG47),".")),".")</f>
        <v>.</v>
      </c>
      <c r="AH48" s="133" t="str">
        <f t="shared" ref="AH48" si="16">IF(AH46=1,IF(AH10=".",".",IF(OR(AH$45=1,AH$46=1),ROUND(AH10*1000/$AT$13,0)-IF(AH47=".",0,AH47),".")),".")</f>
        <v>.</v>
      </c>
      <c r="AI48" s="133" t="str">
        <f t="shared" ref="AI48" si="17">IF(AI46=1,IF(AI10=".",".",IF(OR(AI$45=1,AI$46=1),ROUND(AI10*1000/$AT$13,0)-IF(AI47=".",0,AI47),".")),".")</f>
        <v>.</v>
      </c>
      <c r="AJ48" s="133" t="str">
        <f t="shared" ref="AJ48" si="18">IF(AJ46=1,IF(AJ10=".",".",IF(OR(AJ$45=1,AJ$46=1),ROUND(AJ10*1000/$AT$13,0)-IF(AJ47=".",0,AJ47),".")),".")</f>
        <v>.</v>
      </c>
      <c r="AK48" s="133" t="str">
        <f t="shared" ref="AK48" si="19">IF(AK46=1,IF(AK10=".",".",IF(OR(AK$45=1,AK$46=1),ROUND(AK10*1000/$AT$13,0)-IF(AK47=".",0,AK47),".")),".")</f>
        <v>.</v>
      </c>
      <c r="AL48" s="133" t="str">
        <f t="shared" ref="AL48" si="20">IF(AL46=1,IF(AL10=".",".",IF(OR(AL$45=1,AL$46=1),ROUND(AL10*1000/$AT$13,0)-IF(AL47=".",0,AL47),".")),".")</f>
        <v>.</v>
      </c>
      <c r="AM48" s="133" t="str">
        <f t="shared" ref="AM48" si="21">IF(AM46=1,IF(AM10=".",".",IF(OR(AM$45=1,AM$46=1),ROUND(AM10*1000/$AT$13,0)-IF(AM47=".",0,AM47),".")),".")</f>
        <v>.</v>
      </c>
      <c r="AN48" s="133" t="str">
        <f t="shared" ref="AN48" si="22">IF(AN46=1,IF(AN10=".",".",IF(OR(AN$45=1,AN$46=1),ROUND(AN10*1000/$AT$13,0)-IF(AN47=".",0,AN47),".")),".")</f>
        <v>.</v>
      </c>
      <c r="AO48" s="133" t="str">
        <f t="shared" ref="AO48" si="23">IF(AO46=1,IF(AO10=".",".",IF(OR(AO$45=1,AO$46=1),ROUND(AO10*1000/$AT$13,0)-IF(AO47=".",0,AO47),".")),".")</f>
        <v>.</v>
      </c>
      <c r="AP48" s="133" t="str">
        <f t="shared" ref="AP48" si="24">IF(AP46=1,IF(AP10=".",".",IF(OR(AP$45=1,AP$46=1),ROUND(AP10*1000/$AT$13,0)-IF(AP47=".",0,AP47),".")),".")</f>
        <v>.</v>
      </c>
      <c r="AQ48" s="133" t="str">
        <f t="shared" ref="AQ48" si="25">IF(AQ46=1,IF(AQ10=".",".",IF(OR(AQ$45=1,AQ$46=1),ROUND(AQ10*1000/$AT$13,0)-IF(AQ47=".",0,AQ47),".")),".")</f>
        <v>.</v>
      </c>
      <c r="AR48" s="133" t="str">
        <f t="shared" ref="AR48" si="26">IF(AR46=1,IF(AR10=".",".",IF(OR(AR$45=1,AR$46=1),ROUND(AR10*1000/$AT$13,0)-IF(AR47=".",0,AR47),".")),".")</f>
        <v>.</v>
      </c>
      <c r="AT48" s="117" t="s">
        <v>108</v>
      </c>
      <c r="AU48" s="197">
        <f>IF(SUM(F46:AR46,F64:AR64)&gt;0,IF(SUM(F48:AO48,F66:AO66)&gt;0,AVERAGE(F48:AR48,F66:AR66),0),MAX(F10:AR10,F28:AR28)*1000/AT13)</f>
        <v>1132</v>
      </c>
      <c r="AV48" s="117">
        <f t="shared" ref="AV48:AV57" si="27">COUNT(F48:AR48,F66:AR66)</f>
        <v>1</v>
      </c>
      <c r="AW48" s="198">
        <f t="shared" ref="AW48:AW57" si="28">IF(AV48&gt;1,STDEV(F48:AR48,F66:AR66),0)</f>
        <v>0</v>
      </c>
      <c r="AX48" s="197">
        <f>IF(AV48&gt;1,IF(AW48&gt;0,CONFIDENCE(0.05,AW48,AV48),0),0)</f>
        <v>0</v>
      </c>
      <c r="BB48" s="126"/>
    </row>
    <row r="49" spans="2:50" ht="16" x14ac:dyDescent="0.2">
      <c r="B49" s="543"/>
      <c r="C49" s="185">
        <f>$AZ$9</f>
        <v>1</v>
      </c>
      <c r="D49" s="186" t="s">
        <v>138</v>
      </c>
      <c r="E49" s="218">
        <f>$AZ$10</f>
        <v>2</v>
      </c>
      <c r="F49" s="133" t="str">
        <f t="shared" ref="F49:O56" si="29">IF($E50&lt;&gt;".",IF(F11=".",".",IF(F$45=1,IF(F10=".",".",IF(F12=".",".",ROUND(F11*1000/$AT$13,0))),".")),IF(F11=".",".",ROUND(F11*1000/$AT$13,0)))</f>
        <v>.</v>
      </c>
      <c r="G49" s="133">
        <f t="shared" si="29"/>
        <v>617</v>
      </c>
      <c r="H49" s="133" t="str">
        <f t="shared" si="29"/>
        <v>.</v>
      </c>
      <c r="I49" s="133" t="str">
        <f t="shared" si="29"/>
        <v>.</v>
      </c>
      <c r="J49" s="133" t="str">
        <f t="shared" si="29"/>
        <v>.</v>
      </c>
      <c r="K49" s="133" t="str">
        <f t="shared" si="29"/>
        <v>.</v>
      </c>
      <c r="L49" s="133" t="str">
        <f t="shared" si="29"/>
        <v>.</v>
      </c>
      <c r="M49" s="133">
        <f t="shared" si="29"/>
        <v>608</v>
      </c>
      <c r="N49" s="133">
        <f t="shared" si="29"/>
        <v>615</v>
      </c>
      <c r="O49" s="133">
        <f t="shared" si="29"/>
        <v>595</v>
      </c>
      <c r="P49" s="133" t="str">
        <f t="shared" ref="P49:X56" si="30">IF($E50&lt;&gt;".",IF(P11=".",".",IF(P$45=1,IF(P10=".",".",IF(P12=".",".",ROUND(P11*1000/$AT$13,0))),".")),IF(P11=".",".",ROUND(P11*1000/$AT$13,0)))</f>
        <v>.</v>
      </c>
      <c r="Q49" s="133" t="str">
        <f t="shared" si="30"/>
        <v>.</v>
      </c>
      <c r="R49" s="133" t="str">
        <f t="shared" si="30"/>
        <v>.</v>
      </c>
      <c r="S49" s="133" t="str">
        <f t="shared" si="30"/>
        <v>.</v>
      </c>
      <c r="T49" s="133" t="str">
        <f t="shared" si="30"/>
        <v>.</v>
      </c>
      <c r="U49" s="133" t="str">
        <f t="shared" si="30"/>
        <v>.</v>
      </c>
      <c r="V49" s="133" t="str">
        <f t="shared" si="30"/>
        <v>.</v>
      </c>
      <c r="W49" s="133" t="str">
        <f t="shared" si="30"/>
        <v>.</v>
      </c>
      <c r="X49" s="133" t="str">
        <f t="shared" si="30"/>
        <v>.</v>
      </c>
      <c r="Z49" s="133" t="str">
        <f t="shared" ref="Z49:AI56" si="31">IF($E50&lt;&gt;".",IF(Z11=".",".",IF(Z$45=1,IF(Z10=".",".",IF(Z12=".",".",ROUND(Z11*1000/$AT$13,0))),".")),IF(Z11=".",".",ROUND(Z11*1000/$AT$13,0)))</f>
        <v>.</v>
      </c>
      <c r="AA49" s="133" t="str">
        <f t="shared" si="31"/>
        <v>.</v>
      </c>
      <c r="AB49" s="133">
        <f t="shared" si="31"/>
        <v>603</v>
      </c>
      <c r="AC49" s="133" t="str">
        <f t="shared" si="31"/>
        <v>.</v>
      </c>
      <c r="AD49" s="133" t="str">
        <f t="shared" si="31"/>
        <v>.</v>
      </c>
      <c r="AE49" s="133" t="str">
        <f t="shared" si="31"/>
        <v>.</v>
      </c>
      <c r="AF49" s="133" t="str">
        <f t="shared" si="31"/>
        <v>.</v>
      </c>
      <c r="AG49" s="133" t="str">
        <f t="shared" si="31"/>
        <v>.</v>
      </c>
      <c r="AH49" s="133" t="str">
        <f t="shared" si="31"/>
        <v>.</v>
      </c>
      <c r="AI49" s="133" t="str">
        <f t="shared" si="31"/>
        <v>.</v>
      </c>
      <c r="AJ49" s="133" t="str">
        <f t="shared" ref="AJ49:AR56" si="32">IF($E50&lt;&gt;".",IF(AJ11=".",".",IF(AJ$45=1,IF(AJ10=".",".",IF(AJ12=".",".",ROUND(AJ11*1000/$AT$13,0))),".")),IF(AJ11=".",".",ROUND(AJ11*1000/$AT$13,0)))</f>
        <v>.</v>
      </c>
      <c r="AK49" s="133" t="str">
        <f t="shared" si="32"/>
        <v>.</v>
      </c>
      <c r="AL49" s="133" t="str">
        <f t="shared" si="32"/>
        <v>.</v>
      </c>
      <c r="AM49" s="133" t="str">
        <f t="shared" si="32"/>
        <v>.</v>
      </c>
      <c r="AN49" s="133" t="str">
        <f t="shared" si="32"/>
        <v>.</v>
      </c>
      <c r="AO49" s="133" t="str">
        <f t="shared" si="32"/>
        <v>.</v>
      </c>
      <c r="AP49" s="133" t="str">
        <f t="shared" si="32"/>
        <v>.</v>
      </c>
      <c r="AQ49" s="133" t="str">
        <f t="shared" si="32"/>
        <v>.</v>
      </c>
      <c r="AR49" s="133" t="str">
        <f t="shared" si="32"/>
        <v>.</v>
      </c>
      <c r="AT49" s="219" t="s">
        <v>28</v>
      </c>
      <c r="AU49" s="197">
        <f t="shared" ref="AU49:AU57" si="33">IF(SUM(F49:AR49,F67:AR67)&gt;0,AVERAGE(F49:AR49,F67:AR67),0)</f>
        <v>608.625</v>
      </c>
      <c r="AV49" s="117">
        <f t="shared" si="27"/>
        <v>8</v>
      </c>
      <c r="AW49" s="198">
        <f t="shared" si="28"/>
        <v>9.0858995937976026</v>
      </c>
      <c r="AX49" s="197">
        <f t="shared" ref="AX49:AX57" si="34">IF(AV49&gt;1,IF(AW49&gt;0,CONFIDENCE(0.05,AW49,AV49),0),0)</f>
        <v>6.2960914973506394</v>
      </c>
    </row>
    <row r="50" spans="2:50" ht="16" x14ac:dyDescent="0.2">
      <c r="B50" s="543"/>
      <c r="C50" s="185">
        <f>$AZ$10</f>
        <v>2</v>
      </c>
      <c r="D50" s="186" t="s">
        <v>138</v>
      </c>
      <c r="E50" s="218">
        <f>$AZ$11</f>
        <v>3</v>
      </c>
      <c r="F50" s="133" t="str">
        <f t="shared" si="29"/>
        <v>.</v>
      </c>
      <c r="G50" s="133">
        <f t="shared" si="29"/>
        <v>530</v>
      </c>
      <c r="H50" s="133" t="str">
        <f t="shared" si="29"/>
        <v>.</v>
      </c>
      <c r="I50" s="133" t="str">
        <f t="shared" si="29"/>
        <v>.</v>
      </c>
      <c r="J50" s="133" t="str">
        <f t="shared" si="29"/>
        <v>.</v>
      </c>
      <c r="K50" s="133" t="str">
        <f t="shared" si="29"/>
        <v>.</v>
      </c>
      <c r="L50" s="133" t="str">
        <f t="shared" si="29"/>
        <v>.</v>
      </c>
      <c r="M50" s="133" t="str">
        <f t="shared" si="29"/>
        <v>.</v>
      </c>
      <c r="N50" s="133" t="str">
        <f t="shared" si="29"/>
        <v>.</v>
      </c>
      <c r="O50" s="133" t="str">
        <f t="shared" si="29"/>
        <v>.</v>
      </c>
      <c r="P50" s="133" t="str">
        <f t="shared" si="30"/>
        <v>.</v>
      </c>
      <c r="Q50" s="133" t="str">
        <f t="shared" si="30"/>
        <v>.</v>
      </c>
      <c r="R50" s="133" t="str">
        <f t="shared" si="30"/>
        <v>.</v>
      </c>
      <c r="S50" s="133" t="str">
        <f t="shared" si="30"/>
        <v>.</v>
      </c>
      <c r="T50" s="133" t="str">
        <f t="shared" si="30"/>
        <v>.</v>
      </c>
      <c r="U50" s="133" t="str">
        <f t="shared" si="30"/>
        <v>.</v>
      </c>
      <c r="V50" s="133" t="str">
        <f t="shared" si="30"/>
        <v>.</v>
      </c>
      <c r="W50" s="133" t="str">
        <f t="shared" si="30"/>
        <v>.</v>
      </c>
      <c r="X50" s="133" t="str">
        <f t="shared" si="30"/>
        <v>.</v>
      </c>
      <c r="Z50" s="133" t="str">
        <f t="shared" si="31"/>
        <v>.</v>
      </c>
      <c r="AA50" s="133" t="str">
        <f t="shared" si="31"/>
        <v>.</v>
      </c>
      <c r="AB50" s="133">
        <f t="shared" si="31"/>
        <v>539</v>
      </c>
      <c r="AC50" s="133">
        <f t="shared" si="31"/>
        <v>564</v>
      </c>
      <c r="AD50" s="133">
        <f t="shared" si="31"/>
        <v>571</v>
      </c>
      <c r="AE50" s="133" t="str">
        <f t="shared" si="31"/>
        <v>.</v>
      </c>
      <c r="AF50" s="133" t="str">
        <f t="shared" si="31"/>
        <v>.</v>
      </c>
      <c r="AG50" s="133" t="str">
        <f t="shared" si="31"/>
        <v>.</v>
      </c>
      <c r="AH50" s="133" t="str">
        <f t="shared" si="31"/>
        <v>.</v>
      </c>
      <c r="AI50" s="133" t="str">
        <f t="shared" si="31"/>
        <v>.</v>
      </c>
      <c r="AJ50" s="133" t="str">
        <f t="shared" si="32"/>
        <v>.</v>
      </c>
      <c r="AK50" s="133" t="str">
        <f t="shared" si="32"/>
        <v>.</v>
      </c>
      <c r="AL50" s="133" t="str">
        <f t="shared" si="32"/>
        <v>.</v>
      </c>
      <c r="AM50" s="133" t="str">
        <f t="shared" si="32"/>
        <v>.</v>
      </c>
      <c r="AN50" s="133" t="str">
        <f t="shared" si="32"/>
        <v>.</v>
      </c>
      <c r="AO50" s="133" t="str">
        <f t="shared" si="32"/>
        <v>.</v>
      </c>
      <c r="AP50" s="133" t="str">
        <f t="shared" si="32"/>
        <v>.</v>
      </c>
      <c r="AQ50" s="133" t="str">
        <f t="shared" si="32"/>
        <v>.</v>
      </c>
      <c r="AR50" s="133" t="str">
        <f t="shared" si="32"/>
        <v>.</v>
      </c>
      <c r="AT50" s="147" t="s">
        <v>30</v>
      </c>
      <c r="AU50" s="197">
        <f t="shared" si="33"/>
        <v>542.85714285714289</v>
      </c>
      <c r="AV50" s="117">
        <f t="shared" si="27"/>
        <v>7</v>
      </c>
      <c r="AW50" s="198">
        <f t="shared" si="28"/>
        <v>19.945162917597937</v>
      </c>
      <c r="AX50" s="197">
        <f t="shared" si="34"/>
        <v>14.775311958003382</v>
      </c>
    </row>
    <row r="51" spans="2:50" ht="16" x14ac:dyDescent="0.2">
      <c r="B51" s="543"/>
      <c r="C51" s="185">
        <f>$AZ$11</f>
        <v>3</v>
      </c>
      <c r="D51" s="186" t="s">
        <v>138</v>
      </c>
      <c r="E51" s="218">
        <f>$AZ$12</f>
        <v>4</v>
      </c>
      <c r="F51" s="133" t="str">
        <f t="shared" si="29"/>
        <v>.</v>
      </c>
      <c r="G51" s="133" t="str">
        <f t="shared" si="29"/>
        <v>.</v>
      </c>
      <c r="H51" s="133" t="str">
        <f t="shared" si="29"/>
        <v>.</v>
      </c>
      <c r="I51" s="133" t="str">
        <f t="shared" si="29"/>
        <v>.</v>
      </c>
      <c r="J51" s="133" t="str">
        <f t="shared" si="29"/>
        <v>.</v>
      </c>
      <c r="K51" s="133" t="str">
        <f t="shared" si="29"/>
        <v>.</v>
      </c>
      <c r="L51" s="133" t="str">
        <f t="shared" si="29"/>
        <v>.</v>
      </c>
      <c r="M51" s="133" t="str">
        <f t="shared" si="29"/>
        <v>.</v>
      </c>
      <c r="N51" s="133" t="str">
        <f t="shared" si="29"/>
        <v>.</v>
      </c>
      <c r="O51" s="133" t="str">
        <f t="shared" si="29"/>
        <v>.</v>
      </c>
      <c r="P51" s="133" t="str">
        <f t="shared" si="30"/>
        <v>.</v>
      </c>
      <c r="Q51" s="133" t="str">
        <f t="shared" si="30"/>
        <v>.</v>
      </c>
      <c r="R51" s="133" t="str">
        <f t="shared" si="30"/>
        <v>.</v>
      </c>
      <c r="S51" s="133" t="str">
        <f t="shared" si="30"/>
        <v>.</v>
      </c>
      <c r="T51" s="133" t="str">
        <f t="shared" si="30"/>
        <v>.</v>
      </c>
      <c r="U51" s="133" t="str">
        <f t="shared" si="30"/>
        <v>.</v>
      </c>
      <c r="V51" s="133" t="str">
        <f t="shared" si="30"/>
        <v>.</v>
      </c>
      <c r="W51" s="133" t="str">
        <f t="shared" si="30"/>
        <v>.</v>
      </c>
      <c r="X51" s="133" t="str">
        <f t="shared" si="30"/>
        <v>.</v>
      </c>
      <c r="Z51" s="133" t="str">
        <f t="shared" si="31"/>
        <v>.</v>
      </c>
      <c r="AA51" s="133" t="str">
        <f t="shared" si="31"/>
        <v>.</v>
      </c>
      <c r="AB51" s="133">
        <f t="shared" si="31"/>
        <v>643</v>
      </c>
      <c r="AC51" s="133">
        <f t="shared" si="31"/>
        <v>662</v>
      </c>
      <c r="AD51" s="133">
        <f t="shared" si="31"/>
        <v>690</v>
      </c>
      <c r="AE51" s="133" t="str">
        <f t="shared" si="31"/>
        <v>.</v>
      </c>
      <c r="AF51" s="133" t="str">
        <f t="shared" si="31"/>
        <v>.</v>
      </c>
      <c r="AG51" s="133" t="str">
        <f t="shared" si="31"/>
        <v>.</v>
      </c>
      <c r="AH51" s="133" t="str">
        <f t="shared" si="31"/>
        <v>.</v>
      </c>
      <c r="AI51" s="133" t="str">
        <f t="shared" si="31"/>
        <v>.</v>
      </c>
      <c r="AJ51" s="133" t="str">
        <f t="shared" si="32"/>
        <v>.</v>
      </c>
      <c r="AK51" s="133" t="str">
        <f t="shared" si="32"/>
        <v>.</v>
      </c>
      <c r="AL51" s="133" t="str">
        <f t="shared" si="32"/>
        <v>.</v>
      </c>
      <c r="AM51" s="133" t="str">
        <f t="shared" si="32"/>
        <v>.</v>
      </c>
      <c r="AN51" s="133" t="str">
        <f t="shared" si="32"/>
        <v>.</v>
      </c>
      <c r="AO51" s="133" t="str">
        <f t="shared" si="32"/>
        <v>.</v>
      </c>
      <c r="AP51" s="133" t="str">
        <f t="shared" si="32"/>
        <v>.</v>
      </c>
      <c r="AQ51" s="133" t="str">
        <f t="shared" si="32"/>
        <v>.</v>
      </c>
      <c r="AR51" s="133" t="str">
        <f t="shared" si="32"/>
        <v>.</v>
      </c>
      <c r="AT51" s="147" t="s">
        <v>29</v>
      </c>
      <c r="AU51" s="197">
        <f t="shared" si="33"/>
        <v>653.79999999999995</v>
      </c>
      <c r="AV51" s="117">
        <f t="shared" si="27"/>
        <v>5</v>
      </c>
      <c r="AW51" s="198">
        <f t="shared" si="28"/>
        <v>22.698017534577769</v>
      </c>
      <c r="AX51" s="197">
        <f t="shared" si="34"/>
        <v>19.895323995459893</v>
      </c>
    </row>
    <row r="52" spans="2:50" ht="16" x14ac:dyDescent="0.2">
      <c r="B52" s="543"/>
      <c r="C52" s="185">
        <f>$AZ$12</f>
        <v>4</v>
      </c>
      <c r="D52" s="186" t="s">
        <v>138</v>
      </c>
      <c r="E52" s="218">
        <f>$AZ$13</f>
        <v>5</v>
      </c>
      <c r="F52" s="133" t="str">
        <f t="shared" si="29"/>
        <v>.</v>
      </c>
      <c r="G52" s="133" t="str">
        <f t="shared" si="29"/>
        <v>.</v>
      </c>
      <c r="H52" s="133" t="str">
        <f t="shared" si="29"/>
        <v>.</v>
      </c>
      <c r="I52" s="133" t="str">
        <f t="shared" si="29"/>
        <v>.</v>
      </c>
      <c r="J52" s="133" t="str">
        <f t="shared" si="29"/>
        <v>.</v>
      </c>
      <c r="K52" s="133" t="str">
        <f t="shared" si="29"/>
        <v>.</v>
      </c>
      <c r="L52" s="133" t="str">
        <f t="shared" si="29"/>
        <v>.</v>
      </c>
      <c r="M52" s="133" t="str">
        <f t="shared" si="29"/>
        <v>.</v>
      </c>
      <c r="N52" s="133" t="str">
        <f t="shared" si="29"/>
        <v>.</v>
      </c>
      <c r="O52" s="133" t="str">
        <f t="shared" si="29"/>
        <v>.</v>
      </c>
      <c r="P52" s="133" t="str">
        <f t="shared" si="30"/>
        <v>.</v>
      </c>
      <c r="Q52" s="133" t="str">
        <f t="shared" si="30"/>
        <v>.</v>
      </c>
      <c r="R52" s="133" t="str">
        <f t="shared" si="30"/>
        <v>.</v>
      </c>
      <c r="S52" s="133" t="str">
        <f t="shared" si="30"/>
        <v>.</v>
      </c>
      <c r="T52" s="133" t="str">
        <f t="shared" si="30"/>
        <v>.</v>
      </c>
      <c r="U52" s="133">
        <f t="shared" si="30"/>
        <v>337</v>
      </c>
      <c r="V52" s="133">
        <f t="shared" si="30"/>
        <v>343</v>
      </c>
      <c r="W52" s="133">
        <f t="shared" si="30"/>
        <v>371</v>
      </c>
      <c r="X52" s="133" t="str">
        <f t="shared" si="30"/>
        <v>.</v>
      </c>
      <c r="Z52" s="133" t="str">
        <f t="shared" si="31"/>
        <v>.</v>
      </c>
      <c r="AA52" s="133" t="str">
        <f t="shared" si="31"/>
        <v>.</v>
      </c>
      <c r="AB52" s="133">
        <f t="shared" si="31"/>
        <v>341</v>
      </c>
      <c r="AC52" s="133">
        <f t="shared" si="31"/>
        <v>375</v>
      </c>
      <c r="AD52" s="133">
        <f t="shared" si="31"/>
        <v>302</v>
      </c>
      <c r="AE52" s="133" t="str">
        <f t="shared" si="31"/>
        <v>.</v>
      </c>
      <c r="AF52" s="133" t="str">
        <f t="shared" si="31"/>
        <v>.</v>
      </c>
      <c r="AG52" s="133" t="str">
        <f t="shared" si="31"/>
        <v>.</v>
      </c>
      <c r="AH52" s="133" t="str">
        <f t="shared" si="31"/>
        <v>.</v>
      </c>
      <c r="AI52" s="133" t="str">
        <f t="shared" si="31"/>
        <v>.</v>
      </c>
      <c r="AJ52" s="133" t="str">
        <f t="shared" si="32"/>
        <v>.</v>
      </c>
      <c r="AK52" s="133" t="str">
        <f t="shared" si="32"/>
        <v>.</v>
      </c>
      <c r="AL52" s="133" t="str">
        <f t="shared" si="32"/>
        <v>.</v>
      </c>
      <c r="AM52" s="133" t="str">
        <f t="shared" si="32"/>
        <v>.</v>
      </c>
      <c r="AN52" s="133" t="str">
        <f t="shared" si="32"/>
        <v>.</v>
      </c>
      <c r="AO52" s="133">
        <f t="shared" si="32"/>
        <v>356</v>
      </c>
      <c r="AP52" s="133">
        <f t="shared" si="32"/>
        <v>348</v>
      </c>
      <c r="AQ52" s="133">
        <f t="shared" si="32"/>
        <v>367</v>
      </c>
      <c r="AR52" s="133" t="str">
        <f t="shared" si="32"/>
        <v>.</v>
      </c>
      <c r="AT52" s="147" t="s">
        <v>31</v>
      </c>
      <c r="AU52" s="197">
        <f t="shared" si="33"/>
        <v>351.14285714285717</v>
      </c>
      <c r="AV52" s="117">
        <f t="shared" si="27"/>
        <v>14</v>
      </c>
      <c r="AW52" s="198">
        <f t="shared" si="28"/>
        <v>22.704988075673668</v>
      </c>
      <c r="AX52" s="197">
        <f t="shared" si="34"/>
        <v>11.893381541301546</v>
      </c>
    </row>
    <row r="53" spans="2:50" ht="16" x14ac:dyDescent="0.2">
      <c r="B53" s="543"/>
      <c r="C53" s="185">
        <f>$AZ$13</f>
        <v>5</v>
      </c>
      <c r="D53" s="186" t="s">
        <v>138</v>
      </c>
      <c r="E53" s="218">
        <f>$AZ$14</f>
        <v>6</v>
      </c>
      <c r="F53" s="133" t="str">
        <f t="shared" si="29"/>
        <v>.</v>
      </c>
      <c r="G53" s="133" t="str">
        <f t="shared" si="29"/>
        <v>.</v>
      </c>
      <c r="H53" s="133" t="str">
        <f t="shared" si="29"/>
        <v>.</v>
      </c>
      <c r="I53" s="133" t="str">
        <f t="shared" si="29"/>
        <v>.</v>
      </c>
      <c r="J53" s="133" t="str">
        <f t="shared" si="29"/>
        <v>.</v>
      </c>
      <c r="K53" s="133" t="str">
        <f t="shared" si="29"/>
        <v>.</v>
      </c>
      <c r="L53" s="133" t="str">
        <f t="shared" si="29"/>
        <v>.</v>
      </c>
      <c r="M53" s="133" t="str">
        <f t="shared" si="29"/>
        <v>.</v>
      </c>
      <c r="N53" s="133" t="str">
        <f t="shared" si="29"/>
        <v>.</v>
      </c>
      <c r="O53" s="133" t="str">
        <f t="shared" si="29"/>
        <v>.</v>
      </c>
      <c r="P53" s="133" t="str">
        <f t="shared" si="30"/>
        <v>.</v>
      </c>
      <c r="Q53" s="133" t="str">
        <f t="shared" si="30"/>
        <v>.</v>
      </c>
      <c r="R53" s="133" t="str">
        <f t="shared" si="30"/>
        <v>.</v>
      </c>
      <c r="S53" s="133" t="str">
        <f t="shared" si="30"/>
        <v>.</v>
      </c>
      <c r="T53" s="133" t="str">
        <f t="shared" si="30"/>
        <v>.</v>
      </c>
      <c r="U53" s="133">
        <f t="shared" si="30"/>
        <v>557</v>
      </c>
      <c r="V53" s="133">
        <f t="shared" si="30"/>
        <v>549</v>
      </c>
      <c r="W53" s="133">
        <f t="shared" si="30"/>
        <v>536</v>
      </c>
      <c r="X53" s="133" t="str">
        <f t="shared" si="30"/>
        <v>.</v>
      </c>
      <c r="Z53" s="133" t="str">
        <f t="shared" si="31"/>
        <v>.</v>
      </c>
      <c r="AA53" s="133" t="str">
        <f t="shared" si="31"/>
        <v>.</v>
      </c>
      <c r="AB53" s="133">
        <f t="shared" si="31"/>
        <v>557</v>
      </c>
      <c r="AC53" s="133" t="str">
        <f t="shared" si="31"/>
        <v>.</v>
      </c>
      <c r="AD53" s="133" t="str">
        <f t="shared" si="31"/>
        <v>.</v>
      </c>
      <c r="AE53" s="133" t="str">
        <f t="shared" si="31"/>
        <v>.</v>
      </c>
      <c r="AF53" s="133" t="str">
        <f t="shared" si="31"/>
        <v>.</v>
      </c>
      <c r="AG53" s="133" t="str">
        <f t="shared" si="31"/>
        <v>.</v>
      </c>
      <c r="AH53" s="133" t="str">
        <f t="shared" si="31"/>
        <v>.</v>
      </c>
      <c r="AI53" s="133" t="str">
        <f t="shared" si="31"/>
        <v>.</v>
      </c>
      <c r="AJ53" s="133" t="str">
        <f t="shared" si="32"/>
        <v>.</v>
      </c>
      <c r="AK53" s="133" t="str">
        <f t="shared" si="32"/>
        <v>.</v>
      </c>
      <c r="AL53" s="133" t="str">
        <f t="shared" si="32"/>
        <v>.</v>
      </c>
      <c r="AM53" s="133" t="str">
        <f t="shared" si="32"/>
        <v>.</v>
      </c>
      <c r="AN53" s="133" t="str">
        <f t="shared" si="32"/>
        <v>.</v>
      </c>
      <c r="AO53" s="133">
        <f t="shared" si="32"/>
        <v>551</v>
      </c>
      <c r="AP53" s="133">
        <f t="shared" si="32"/>
        <v>579</v>
      </c>
      <c r="AQ53" s="133">
        <f t="shared" si="32"/>
        <v>564</v>
      </c>
      <c r="AR53" s="133" t="str">
        <f t="shared" si="32"/>
        <v>.</v>
      </c>
      <c r="AT53" s="147" t="s">
        <v>32</v>
      </c>
      <c r="AU53" s="197">
        <f t="shared" si="33"/>
        <v>556.83333333333337</v>
      </c>
      <c r="AV53" s="117">
        <f t="shared" si="27"/>
        <v>12</v>
      </c>
      <c r="AW53" s="198">
        <f t="shared" si="28"/>
        <v>26.869493798166292</v>
      </c>
      <c r="AX53" s="197">
        <f t="shared" si="34"/>
        <v>15.202567931926572</v>
      </c>
    </row>
    <row r="54" spans="2:50" ht="16" x14ac:dyDescent="0.2">
      <c r="B54" s="543"/>
      <c r="C54" s="185">
        <f>$AZ$14</f>
        <v>6</v>
      </c>
      <c r="D54" s="186" t="s">
        <v>138</v>
      </c>
      <c r="E54" s="218">
        <f>$AZ$15</f>
        <v>7</v>
      </c>
      <c r="F54" s="133" t="str">
        <f t="shared" si="29"/>
        <v>.</v>
      </c>
      <c r="G54" s="133" t="str">
        <f t="shared" si="29"/>
        <v>.</v>
      </c>
      <c r="H54" s="133" t="str">
        <f t="shared" si="29"/>
        <v>.</v>
      </c>
      <c r="I54" s="133" t="str">
        <f t="shared" si="29"/>
        <v>.</v>
      </c>
      <c r="J54" s="133" t="str">
        <f t="shared" si="29"/>
        <v>.</v>
      </c>
      <c r="K54" s="133" t="str">
        <f t="shared" si="29"/>
        <v>.</v>
      </c>
      <c r="L54" s="133" t="str">
        <f t="shared" si="29"/>
        <v>.</v>
      </c>
      <c r="M54" s="133" t="str">
        <f t="shared" si="29"/>
        <v>.</v>
      </c>
      <c r="N54" s="133" t="str">
        <f t="shared" si="29"/>
        <v>.</v>
      </c>
      <c r="O54" s="133" t="str">
        <f t="shared" si="29"/>
        <v>.</v>
      </c>
      <c r="P54" s="133" t="str">
        <f t="shared" si="30"/>
        <v>.</v>
      </c>
      <c r="Q54" s="133" t="str">
        <f t="shared" si="30"/>
        <v>.</v>
      </c>
      <c r="R54" s="133" t="str">
        <f t="shared" si="30"/>
        <v>.</v>
      </c>
      <c r="S54" s="133" t="str">
        <f t="shared" si="30"/>
        <v>.</v>
      </c>
      <c r="T54" s="133" t="str">
        <f t="shared" si="30"/>
        <v>.</v>
      </c>
      <c r="U54" s="133">
        <f t="shared" si="30"/>
        <v>343</v>
      </c>
      <c r="V54" s="133">
        <f t="shared" si="30"/>
        <v>336</v>
      </c>
      <c r="W54" s="133">
        <f t="shared" si="30"/>
        <v>312</v>
      </c>
      <c r="X54" s="133" t="str">
        <f t="shared" si="30"/>
        <v>.</v>
      </c>
      <c r="Z54" s="133" t="str">
        <f t="shared" si="31"/>
        <v>.</v>
      </c>
      <c r="AA54" s="133" t="str">
        <f t="shared" si="31"/>
        <v>.</v>
      </c>
      <c r="AB54" s="133">
        <f t="shared" si="31"/>
        <v>339</v>
      </c>
      <c r="AC54" s="133" t="str">
        <f t="shared" si="31"/>
        <v>.</v>
      </c>
      <c r="AD54" s="133" t="str">
        <f t="shared" si="31"/>
        <v>.</v>
      </c>
      <c r="AE54" s="133" t="str">
        <f t="shared" si="31"/>
        <v>.</v>
      </c>
      <c r="AF54" s="133" t="str">
        <f t="shared" si="31"/>
        <v>.</v>
      </c>
      <c r="AG54" s="133" t="str">
        <f t="shared" si="31"/>
        <v>.</v>
      </c>
      <c r="AH54" s="133" t="str">
        <f t="shared" si="31"/>
        <v>.</v>
      </c>
      <c r="AI54" s="133" t="str">
        <f t="shared" si="31"/>
        <v>.</v>
      </c>
      <c r="AJ54" s="133" t="str">
        <f t="shared" si="32"/>
        <v>.</v>
      </c>
      <c r="AK54" s="133" t="str">
        <f t="shared" si="32"/>
        <v>.</v>
      </c>
      <c r="AL54" s="133" t="str">
        <f t="shared" si="32"/>
        <v>.</v>
      </c>
      <c r="AM54" s="133" t="str">
        <f t="shared" si="32"/>
        <v>.</v>
      </c>
      <c r="AN54" s="133" t="str">
        <f t="shared" si="32"/>
        <v>.</v>
      </c>
      <c r="AO54" s="133">
        <f t="shared" si="32"/>
        <v>344</v>
      </c>
      <c r="AP54" s="133">
        <f t="shared" si="32"/>
        <v>327</v>
      </c>
      <c r="AQ54" s="133">
        <f t="shared" si="32"/>
        <v>356</v>
      </c>
      <c r="AR54" s="133" t="str">
        <f t="shared" si="32"/>
        <v>.</v>
      </c>
      <c r="AT54" s="147" t="s">
        <v>57</v>
      </c>
      <c r="AU54" s="197">
        <f t="shared" si="33"/>
        <v>327.83333333333331</v>
      </c>
      <c r="AV54" s="117">
        <f t="shared" si="27"/>
        <v>12</v>
      </c>
      <c r="AW54" s="198">
        <f t="shared" si="28"/>
        <v>36.41885958309706</v>
      </c>
      <c r="AX54" s="197">
        <f t="shared" si="34"/>
        <v>20.605530977777953</v>
      </c>
    </row>
    <row r="55" spans="2:50" ht="16" x14ac:dyDescent="0.2">
      <c r="B55" s="543"/>
      <c r="C55" s="185">
        <f>$AZ$15</f>
        <v>7</v>
      </c>
      <c r="D55" s="186" t="s">
        <v>138</v>
      </c>
      <c r="E55" s="218" t="str">
        <f>$AZ$16</f>
        <v>.</v>
      </c>
      <c r="F55" s="133" t="str">
        <f t="shared" si="29"/>
        <v>.</v>
      </c>
      <c r="G55" s="133" t="str">
        <f t="shared" si="29"/>
        <v>.</v>
      </c>
      <c r="H55" s="133" t="str">
        <f t="shared" si="29"/>
        <v>.</v>
      </c>
      <c r="I55" s="133" t="str">
        <f t="shared" si="29"/>
        <v>.</v>
      </c>
      <c r="J55" s="133" t="str">
        <f t="shared" si="29"/>
        <v>.</v>
      </c>
      <c r="K55" s="133" t="str">
        <f t="shared" si="29"/>
        <v>.</v>
      </c>
      <c r="L55" s="133" t="str">
        <f t="shared" si="29"/>
        <v>.</v>
      </c>
      <c r="M55" s="133" t="str">
        <f t="shared" si="29"/>
        <v>.</v>
      </c>
      <c r="N55" s="133" t="str">
        <f t="shared" si="29"/>
        <v>.</v>
      </c>
      <c r="O55" s="133" t="str">
        <f t="shared" si="29"/>
        <v>.</v>
      </c>
      <c r="P55" s="133" t="str">
        <f t="shared" si="30"/>
        <v>.</v>
      </c>
      <c r="Q55" s="133" t="str">
        <f t="shared" si="30"/>
        <v>.</v>
      </c>
      <c r="R55" s="133" t="str">
        <f t="shared" si="30"/>
        <v>.</v>
      </c>
      <c r="S55" s="133" t="str">
        <f t="shared" si="30"/>
        <v>.</v>
      </c>
      <c r="T55" s="133" t="str">
        <f t="shared" si="30"/>
        <v>.</v>
      </c>
      <c r="U55" s="133" t="str">
        <f t="shared" si="30"/>
        <v>.</v>
      </c>
      <c r="V55" s="133" t="str">
        <f t="shared" si="30"/>
        <v>.</v>
      </c>
      <c r="W55" s="133" t="str">
        <f t="shared" si="30"/>
        <v>.</v>
      </c>
      <c r="X55" s="133" t="str">
        <f t="shared" si="30"/>
        <v>.</v>
      </c>
      <c r="Z55" s="133" t="str">
        <f t="shared" si="31"/>
        <v>.</v>
      </c>
      <c r="AA55" s="133" t="str">
        <f t="shared" si="31"/>
        <v>.</v>
      </c>
      <c r="AB55" s="133" t="str">
        <f t="shared" si="31"/>
        <v>.</v>
      </c>
      <c r="AC55" s="133" t="str">
        <f t="shared" si="31"/>
        <v>.</v>
      </c>
      <c r="AD55" s="133" t="str">
        <f t="shared" si="31"/>
        <v>.</v>
      </c>
      <c r="AE55" s="133" t="str">
        <f t="shared" si="31"/>
        <v>.</v>
      </c>
      <c r="AF55" s="133" t="str">
        <f t="shared" si="31"/>
        <v>.</v>
      </c>
      <c r="AG55" s="133" t="str">
        <f t="shared" si="31"/>
        <v>.</v>
      </c>
      <c r="AH55" s="133" t="str">
        <f t="shared" si="31"/>
        <v>.</v>
      </c>
      <c r="AI55" s="133" t="str">
        <f t="shared" si="31"/>
        <v>.</v>
      </c>
      <c r="AJ55" s="133" t="str">
        <f t="shared" si="32"/>
        <v>.</v>
      </c>
      <c r="AK55" s="133" t="str">
        <f t="shared" si="32"/>
        <v>.</v>
      </c>
      <c r="AL55" s="133" t="str">
        <f t="shared" si="32"/>
        <v>.</v>
      </c>
      <c r="AM55" s="133" t="str">
        <f t="shared" si="32"/>
        <v>.</v>
      </c>
      <c r="AN55" s="133" t="str">
        <f t="shared" si="32"/>
        <v>.</v>
      </c>
      <c r="AO55" s="133" t="str">
        <f t="shared" si="32"/>
        <v>.</v>
      </c>
      <c r="AP55" s="133" t="str">
        <f t="shared" si="32"/>
        <v>.</v>
      </c>
      <c r="AQ55" s="133" t="str">
        <f t="shared" si="32"/>
        <v>.</v>
      </c>
      <c r="AR55" s="133" t="str">
        <f t="shared" si="32"/>
        <v>.</v>
      </c>
      <c r="AT55" s="147" t="s">
        <v>58</v>
      </c>
      <c r="AU55" s="197">
        <f t="shared" si="33"/>
        <v>0</v>
      </c>
      <c r="AV55" s="117">
        <f t="shared" si="27"/>
        <v>0</v>
      </c>
      <c r="AW55" s="198">
        <f t="shared" si="28"/>
        <v>0</v>
      </c>
      <c r="AX55" s="197">
        <f t="shared" si="34"/>
        <v>0</v>
      </c>
    </row>
    <row r="56" spans="2:50" ht="16" x14ac:dyDescent="0.2">
      <c r="B56" s="543"/>
      <c r="C56" s="185" t="str">
        <f>$AZ$16</f>
        <v>.</v>
      </c>
      <c r="D56" s="186" t="s">
        <v>138</v>
      </c>
      <c r="E56" s="220" t="str">
        <f>$AZ$17</f>
        <v>.</v>
      </c>
      <c r="F56" s="133" t="str">
        <f t="shared" si="29"/>
        <v>.</v>
      </c>
      <c r="G56" s="133" t="str">
        <f t="shared" si="29"/>
        <v>.</v>
      </c>
      <c r="H56" s="133" t="str">
        <f t="shared" si="29"/>
        <v>.</v>
      </c>
      <c r="I56" s="133" t="str">
        <f t="shared" si="29"/>
        <v>.</v>
      </c>
      <c r="J56" s="133" t="str">
        <f t="shared" si="29"/>
        <v>.</v>
      </c>
      <c r="K56" s="133" t="str">
        <f t="shared" si="29"/>
        <v>.</v>
      </c>
      <c r="L56" s="133" t="str">
        <f t="shared" si="29"/>
        <v>.</v>
      </c>
      <c r="M56" s="133" t="str">
        <f t="shared" si="29"/>
        <v>.</v>
      </c>
      <c r="N56" s="133" t="str">
        <f t="shared" si="29"/>
        <v>.</v>
      </c>
      <c r="O56" s="133" t="str">
        <f t="shared" si="29"/>
        <v>.</v>
      </c>
      <c r="P56" s="133" t="str">
        <f t="shared" si="30"/>
        <v>.</v>
      </c>
      <c r="Q56" s="133" t="str">
        <f t="shared" si="30"/>
        <v>.</v>
      </c>
      <c r="R56" s="133" t="str">
        <f t="shared" si="30"/>
        <v>.</v>
      </c>
      <c r="S56" s="133" t="str">
        <f t="shared" si="30"/>
        <v>.</v>
      </c>
      <c r="T56" s="133" t="str">
        <f t="shared" si="30"/>
        <v>.</v>
      </c>
      <c r="U56" s="133" t="str">
        <f t="shared" si="30"/>
        <v>.</v>
      </c>
      <c r="V56" s="133" t="str">
        <f t="shared" si="30"/>
        <v>.</v>
      </c>
      <c r="W56" s="133" t="str">
        <f t="shared" si="30"/>
        <v>.</v>
      </c>
      <c r="X56" s="133" t="str">
        <f t="shared" si="30"/>
        <v>.</v>
      </c>
      <c r="Z56" s="133" t="str">
        <f t="shared" si="31"/>
        <v>.</v>
      </c>
      <c r="AA56" s="133" t="str">
        <f t="shared" si="31"/>
        <v>.</v>
      </c>
      <c r="AB56" s="133" t="str">
        <f t="shared" si="31"/>
        <v>.</v>
      </c>
      <c r="AC56" s="133" t="str">
        <f t="shared" si="31"/>
        <v>.</v>
      </c>
      <c r="AD56" s="133" t="str">
        <f t="shared" si="31"/>
        <v>.</v>
      </c>
      <c r="AE56" s="133" t="str">
        <f t="shared" si="31"/>
        <v>.</v>
      </c>
      <c r="AF56" s="133" t="str">
        <f t="shared" si="31"/>
        <v>.</v>
      </c>
      <c r="AG56" s="133" t="str">
        <f t="shared" si="31"/>
        <v>.</v>
      </c>
      <c r="AH56" s="133" t="str">
        <f t="shared" si="31"/>
        <v>.</v>
      </c>
      <c r="AI56" s="133" t="str">
        <f t="shared" si="31"/>
        <v>.</v>
      </c>
      <c r="AJ56" s="133" t="str">
        <f t="shared" si="32"/>
        <v>.</v>
      </c>
      <c r="AK56" s="133" t="str">
        <f t="shared" si="32"/>
        <v>.</v>
      </c>
      <c r="AL56" s="133" t="str">
        <f t="shared" si="32"/>
        <v>.</v>
      </c>
      <c r="AM56" s="133" t="str">
        <f t="shared" si="32"/>
        <v>.</v>
      </c>
      <c r="AN56" s="133" t="str">
        <f t="shared" si="32"/>
        <v>.</v>
      </c>
      <c r="AO56" s="133" t="str">
        <f t="shared" si="32"/>
        <v>.</v>
      </c>
      <c r="AP56" s="133" t="str">
        <f t="shared" si="32"/>
        <v>.</v>
      </c>
      <c r="AQ56" s="133" t="str">
        <f t="shared" si="32"/>
        <v>.</v>
      </c>
      <c r="AR56" s="133" t="str">
        <f t="shared" si="32"/>
        <v>.</v>
      </c>
      <c r="AT56" s="214" t="s">
        <v>59</v>
      </c>
      <c r="AU56" s="197">
        <f t="shared" si="33"/>
        <v>0</v>
      </c>
      <c r="AV56" s="117">
        <f t="shared" si="27"/>
        <v>0</v>
      </c>
      <c r="AW56" s="198">
        <f t="shared" si="28"/>
        <v>0</v>
      </c>
      <c r="AX56" s="197">
        <f t="shared" si="34"/>
        <v>0</v>
      </c>
    </row>
    <row r="57" spans="2:50" ht="17" thickBot="1" x14ac:dyDescent="0.25">
      <c r="B57" s="544"/>
      <c r="C57" s="194" t="str">
        <f>$AZ$17</f>
        <v>.</v>
      </c>
      <c r="D57" s="195" t="s">
        <v>138</v>
      </c>
      <c r="E57" s="221" t="str">
        <f>$AZ$18</f>
        <v>.</v>
      </c>
      <c r="F57" s="149" t="str">
        <f t="shared" ref="F57:X57" si="35">IF($E59&lt;&gt;".",IF(F19=".",".",IF(F$45=1,IF(F18=".",".",IF(F21=".",".",ROUND(F19*1000/$AT$13,0))),".")),IF(F19=".",".",ROUND(F19*1000/$AT$13,0)))</f>
        <v>.</v>
      </c>
      <c r="G57" s="149" t="str">
        <f t="shared" si="35"/>
        <v>.</v>
      </c>
      <c r="H57" s="149" t="str">
        <f t="shared" si="35"/>
        <v>.</v>
      </c>
      <c r="I57" s="149" t="str">
        <f t="shared" si="35"/>
        <v>.</v>
      </c>
      <c r="J57" s="149" t="str">
        <f t="shared" si="35"/>
        <v>.</v>
      </c>
      <c r="K57" s="149" t="str">
        <f t="shared" si="35"/>
        <v>.</v>
      </c>
      <c r="L57" s="149" t="str">
        <f t="shared" si="35"/>
        <v>.</v>
      </c>
      <c r="M57" s="149" t="str">
        <f t="shared" si="35"/>
        <v>.</v>
      </c>
      <c r="N57" s="149" t="str">
        <f t="shared" si="35"/>
        <v>.</v>
      </c>
      <c r="O57" s="149" t="str">
        <f t="shared" si="35"/>
        <v>.</v>
      </c>
      <c r="P57" s="149" t="str">
        <f t="shared" si="35"/>
        <v>.</v>
      </c>
      <c r="Q57" s="149" t="str">
        <f t="shared" si="35"/>
        <v>.</v>
      </c>
      <c r="R57" s="149" t="str">
        <f t="shared" si="35"/>
        <v>.</v>
      </c>
      <c r="S57" s="149" t="str">
        <f t="shared" si="35"/>
        <v>.</v>
      </c>
      <c r="T57" s="149" t="str">
        <f t="shared" si="35"/>
        <v>.</v>
      </c>
      <c r="U57" s="149" t="str">
        <f t="shared" si="35"/>
        <v>.</v>
      </c>
      <c r="V57" s="149" t="str">
        <f t="shared" si="35"/>
        <v>.</v>
      </c>
      <c r="W57" s="149" t="str">
        <f t="shared" si="35"/>
        <v>.</v>
      </c>
      <c r="X57" s="149" t="str">
        <f t="shared" si="35"/>
        <v>.</v>
      </c>
      <c r="Z57" s="149" t="str">
        <f t="shared" ref="Z57:AR57" si="36">IF($E59&lt;&gt;".",IF(Z19=".",".",IF(Z$45=1,IF(Z18=".",".",IF(Z21=".",".",ROUND(Z19*1000/$AT$13,0))),".")),IF(Z19=".",".",ROUND(Z19*1000/$AT$13,0)))</f>
        <v>.</v>
      </c>
      <c r="AA57" s="149" t="str">
        <f t="shared" si="36"/>
        <v>.</v>
      </c>
      <c r="AB57" s="149" t="str">
        <f t="shared" si="36"/>
        <v>.</v>
      </c>
      <c r="AC57" s="149" t="str">
        <f t="shared" si="36"/>
        <v>.</v>
      </c>
      <c r="AD57" s="149" t="str">
        <f t="shared" si="36"/>
        <v>.</v>
      </c>
      <c r="AE57" s="149" t="str">
        <f t="shared" si="36"/>
        <v>.</v>
      </c>
      <c r="AF57" s="149" t="str">
        <f t="shared" si="36"/>
        <v>.</v>
      </c>
      <c r="AG57" s="149" t="str">
        <f t="shared" si="36"/>
        <v>.</v>
      </c>
      <c r="AH57" s="149" t="str">
        <f t="shared" si="36"/>
        <v>.</v>
      </c>
      <c r="AI57" s="149" t="str">
        <f t="shared" si="36"/>
        <v>.</v>
      </c>
      <c r="AJ57" s="149" t="str">
        <f t="shared" si="36"/>
        <v>.</v>
      </c>
      <c r="AK57" s="149" t="str">
        <f t="shared" si="36"/>
        <v>.</v>
      </c>
      <c r="AL57" s="149" t="str">
        <f t="shared" si="36"/>
        <v>.</v>
      </c>
      <c r="AM57" s="149" t="str">
        <f t="shared" si="36"/>
        <v>.</v>
      </c>
      <c r="AN57" s="149" t="str">
        <f t="shared" si="36"/>
        <v>.</v>
      </c>
      <c r="AO57" s="149" t="str">
        <f t="shared" si="36"/>
        <v>.</v>
      </c>
      <c r="AP57" s="149" t="str">
        <f t="shared" si="36"/>
        <v>.</v>
      </c>
      <c r="AQ57" s="149" t="str">
        <f t="shared" si="36"/>
        <v>.</v>
      </c>
      <c r="AR57" s="149" t="str">
        <f t="shared" si="36"/>
        <v>.</v>
      </c>
      <c r="AT57" s="214" t="s">
        <v>60</v>
      </c>
      <c r="AU57" s="197">
        <f t="shared" si="33"/>
        <v>0</v>
      </c>
      <c r="AV57" s="117">
        <f t="shared" si="27"/>
        <v>0</v>
      </c>
      <c r="AW57" s="198">
        <f t="shared" si="28"/>
        <v>0</v>
      </c>
      <c r="AX57" s="197">
        <f t="shared" si="34"/>
        <v>0</v>
      </c>
    </row>
    <row r="58" spans="2:50" x14ac:dyDescent="0.2">
      <c r="B58" s="21"/>
      <c r="C58" s="292"/>
      <c r="D58" s="293"/>
      <c r="E58" s="294"/>
      <c r="AO58" s="11"/>
      <c r="AT58" s="214"/>
      <c r="AU58" s="197"/>
      <c r="AW58" s="198"/>
      <c r="AX58" s="197"/>
    </row>
    <row r="59" spans="2:50" ht="16" thickBot="1" x14ac:dyDescent="0.25">
      <c r="E59" s="147"/>
    </row>
    <row r="60" spans="2:50" ht="20" thickBot="1" x14ac:dyDescent="0.25">
      <c r="F60" s="490" t="s">
        <v>44</v>
      </c>
      <c r="G60" s="491"/>
      <c r="H60" s="491"/>
      <c r="I60" s="491"/>
      <c r="J60" s="491"/>
      <c r="K60" s="491"/>
      <c r="L60" s="491"/>
      <c r="M60" s="491"/>
      <c r="N60" s="491"/>
      <c r="O60" s="491"/>
      <c r="P60" s="491"/>
      <c r="Q60" s="491"/>
      <c r="R60" s="491"/>
      <c r="S60" s="491"/>
      <c r="T60" s="491"/>
      <c r="U60" s="491"/>
      <c r="V60" s="491"/>
      <c r="W60" s="491"/>
      <c r="X60" s="492"/>
      <c r="Y60" s="235"/>
      <c r="Z60" s="490" t="s">
        <v>43</v>
      </c>
      <c r="AA60" s="491"/>
      <c r="AB60" s="491"/>
      <c r="AC60" s="491"/>
      <c r="AD60" s="491"/>
      <c r="AE60" s="491"/>
      <c r="AF60" s="491"/>
      <c r="AG60" s="491"/>
      <c r="AH60" s="491"/>
      <c r="AI60" s="491"/>
      <c r="AJ60" s="491"/>
      <c r="AK60" s="491"/>
      <c r="AL60" s="491"/>
      <c r="AM60" s="491"/>
      <c r="AN60" s="491"/>
      <c r="AO60" s="491"/>
      <c r="AP60" s="491"/>
      <c r="AQ60" s="491"/>
      <c r="AR60" s="492"/>
    </row>
    <row r="61" spans="2:50" ht="16" thickBot="1" x14ac:dyDescent="0.25">
      <c r="F61" s="482" t="s">
        <v>45</v>
      </c>
      <c r="G61" s="482" t="s">
        <v>46</v>
      </c>
      <c r="H61" s="482" t="s">
        <v>47</v>
      </c>
      <c r="I61" s="487" t="s">
        <v>48</v>
      </c>
      <c r="J61" s="488"/>
      <c r="K61" s="489" t="s">
        <v>49</v>
      </c>
      <c r="L61" s="527"/>
      <c r="M61" s="522" t="s">
        <v>50</v>
      </c>
      <c r="N61" s="489"/>
      <c r="O61" s="489"/>
      <c r="P61" s="527"/>
      <c r="Q61" s="522" t="s">
        <v>51</v>
      </c>
      <c r="R61" s="489"/>
      <c r="S61" s="489"/>
      <c r="T61" s="527"/>
      <c r="U61" s="531" t="s">
        <v>53</v>
      </c>
      <c r="V61" s="524"/>
      <c r="W61" s="524"/>
      <c r="X61" s="525"/>
      <c r="Y61" s="116"/>
      <c r="Z61" s="482" t="s">
        <v>5</v>
      </c>
      <c r="AA61" s="482" t="s">
        <v>4</v>
      </c>
      <c r="AB61" s="482" t="s">
        <v>9</v>
      </c>
      <c r="AC61" s="487" t="s">
        <v>8</v>
      </c>
      <c r="AD61" s="488"/>
      <c r="AE61" s="489" t="s">
        <v>7</v>
      </c>
      <c r="AF61" s="527"/>
      <c r="AG61" s="522" t="s">
        <v>6</v>
      </c>
      <c r="AH61" s="489"/>
      <c r="AI61" s="489"/>
      <c r="AJ61" s="527"/>
      <c r="AK61" s="522" t="s">
        <v>55</v>
      </c>
      <c r="AL61" s="489"/>
      <c r="AM61" s="489"/>
      <c r="AN61" s="527"/>
      <c r="AO61" s="531" t="s">
        <v>56</v>
      </c>
      <c r="AP61" s="524"/>
      <c r="AQ61" s="524"/>
      <c r="AR61" s="525"/>
    </row>
    <row r="62" spans="2:50" ht="16" thickBot="1" x14ac:dyDescent="0.25">
      <c r="F62" s="483"/>
      <c r="G62" s="483"/>
      <c r="H62" s="483"/>
      <c r="I62" s="163" t="s">
        <v>185</v>
      </c>
      <c r="J62" s="164" t="s">
        <v>186</v>
      </c>
      <c r="K62" s="240" t="s">
        <v>185</v>
      </c>
      <c r="L62" s="241" t="s">
        <v>186</v>
      </c>
      <c r="M62" s="240" t="s">
        <v>185</v>
      </c>
      <c r="N62" s="242" t="s">
        <v>186</v>
      </c>
      <c r="O62" s="242" t="s">
        <v>184</v>
      </c>
      <c r="P62" s="241" t="s">
        <v>189</v>
      </c>
      <c r="Q62" s="240" t="s">
        <v>185</v>
      </c>
      <c r="R62" s="242" t="s">
        <v>186</v>
      </c>
      <c r="S62" s="242" t="s">
        <v>184</v>
      </c>
      <c r="T62" s="241" t="s">
        <v>189</v>
      </c>
      <c r="U62" s="240" t="s">
        <v>185</v>
      </c>
      <c r="V62" s="242" t="s">
        <v>186</v>
      </c>
      <c r="W62" s="242" t="s">
        <v>184</v>
      </c>
      <c r="X62" s="241" t="s">
        <v>189</v>
      </c>
      <c r="Y62" s="116"/>
      <c r="Z62" s="483"/>
      <c r="AA62" s="483"/>
      <c r="AB62" s="483"/>
      <c r="AC62" s="163" t="s">
        <v>185</v>
      </c>
      <c r="AD62" s="164" t="s">
        <v>186</v>
      </c>
      <c r="AE62" s="240" t="s">
        <v>185</v>
      </c>
      <c r="AF62" s="241" t="s">
        <v>186</v>
      </c>
      <c r="AG62" s="240" t="s">
        <v>185</v>
      </c>
      <c r="AH62" s="242" t="s">
        <v>186</v>
      </c>
      <c r="AI62" s="242" t="s">
        <v>184</v>
      </c>
      <c r="AJ62" s="241" t="s">
        <v>189</v>
      </c>
      <c r="AK62" s="240" t="s">
        <v>185</v>
      </c>
      <c r="AL62" s="242" t="s">
        <v>186</v>
      </c>
      <c r="AM62" s="242" t="s">
        <v>184</v>
      </c>
      <c r="AN62" s="241" t="s">
        <v>189</v>
      </c>
      <c r="AO62" s="240" t="s">
        <v>185</v>
      </c>
      <c r="AP62" s="242" t="s">
        <v>186</v>
      </c>
      <c r="AQ62" s="242" t="s">
        <v>184</v>
      </c>
      <c r="AR62" s="241" t="s">
        <v>189</v>
      </c>
    </row>
    <row r="63" spans="2:50" ht="16" thickBot="1" x14ac:dyDescent="0.25">
      <c r="F63" s="238">
        <f>F25</f>
        <v>0</v>
      </c>
      <c r="G63" s="238">
        <f t="shared" ref="G63:AO63" si="37">G25</f>
        <v>0</v>
      </c>
      <c r="H63" s="238">
        <f t="shared" si="37"/>
        <v>1</v>
      </c>
      <c r="I63" s="244">
        <f t="shared" si="37"/>
        <v>0</v>
      </c>
      <c r="J63" s="244">
        <f>I25</f>
        <v>0</v>
      </c>
      <c r="K63" s="244">
        <f t="shared" si="37"/>
        <v>0</v>
      </c>
      <c r="L63" s="245">
        <f>K25</f>
        <v>0</v>
      </c>
      <c r="M63" s="244">
        <f t="shared" si="37"/>
        <v>0</v>
      </c>
      <c r="N63" s="115">
        <f>M25</f>
        <v>0</v>
      </c>
      <c r="O63" s="115">
        <f>M25</f>
        <v>0</v>
      </c>
      <c r="P63" s="245">
        <f>M25</f>
        <v>0</v>
      </c>
      <c r="Q63" s="244">
        <f t="shared" si="37"/>
        <v>0</v>
      </c>
      <c r="R63" s="115">
        <f>Q25</f>
        <v>0</v>
      </c>
      <c r="S63" s="115">
        <f>Q25</f>
        <v>0</v>
      </c>
      <c r="T63" s="245">
        <f>Q25</f>
        <v>0</v>
      </c>
      <c r="U63" s="291">
        <f t="shared" si="37"/>
        <v>0</v>
      </c>
      <c r="V63" s="246">
        <f>U25</f>
        <v>0</v>
      </c>
      <c r="W63" s="246">
        <f>U25</f>
        <v>0</v>
      </c>
      <c r="X63" s="287">
        <f>U25</f>
        <v>0</v>
      </c>
      <c r="Y63" s="116"/>
      <c r="Z63" s="238">
        <f t="shared" si="37"/>
        <v>0</v>
      </c>
      <c r="AA63" s="238">
        <f t="shared" si="37"/>
        <v>1</v>
      </c>
      <c r="AB63" s="238">
        <f t="shared" si="37"/>
        <v>1</v>
      </c>
      <c r="AC63" s="244">
        <f t="shared" si="37"/>
        <v>0</v>
      </c>
      <c r="AD63" s="245">
        <f>AC25</f>
        <v>0</v>
      </c>
      <c r="AE63" s="244">
        <f t="shared" si="37"/>
        <v>0</v>
      </c>
      <c r="AF63" s="245">
        <f>AE25</f>
        <v>0</v>
      </c>
      <c r="AG63" s="244">
        <f t="shared" si="37"/>
        <v>0</v>
      </c>
      <c r="AH63" s="115">
        <f>AG25</f>
        <v>0</v>
      </c>
      <c r="AI63" s="115">
        <f>AG25</f>
        <v>0</v>
      </c>
      <c r="AJ63" s="245">
        <f>AG25</f>
        <v>0</v>
      </c>
      <c r="AK63" s="244">
        <f t="shared" si="37"/>
        <v>0</v>
      </c>
      <c r="AL63" s="115">
        <f>AK25</f>
        <v>0</v>
      </c>
      <c r="AM63" s="115">
        <f>AK25</f>
        <v>0</v>
      </c>
      <c r="AN63" s="245">
        <f>AK25</f>
        <v>0</v>
      </c>
      <c r="AO63" s="291">
        <f t="shared" si="37"/>
        <v>1</v>
      </c>
      <c r="AP63" s="246">
        <f>AO25</f>
        <v>1</v>
      </c>
      <c r="AQ63" s="246">
        <f>AO25</f>
        <v>1</v>
      </c>
      <c r="AR63" s="287">
        <f>AO25</f>
        <v>1</v>
      </c>
    </row>
    <row r="64" spans="2:50" ht="16" thickBot="1" x14ac:dyDescent="0.25">
      <c r="C64" s="548" t="s">
        <v>139</v>
      </c>
      <c r="D64" s="548"/>
      <c r="E64" s="548"/>
      <c r="F64" s="238">
        <f>F26</f>
        <v>0</v>
      </c>
      <c r="G64" s="238">
        <f t="shared" ref="G64:X64" si="38">G26</f>
        <v>0</v>
      </c>
      <c r="H64" s="238">
        <f t="shared" si="38"/>
        <v>0</v>
      </c>
      <c r="I64" s="182">
        <f t="shared" si="38"/>
        <v>0</v>
      </c>
      <c r="J64" s="239">
        <f t="shared" si="38"/>
        <v>0</v>
      </c>
      <c r="K64" s="182">
        <f t="shared" si="38"/>
        <v>0</v>
      </c>
      <c r="L64" s="239">
        <f t="shared" si="38"/>
        <v>0</v>
      </c>
      <c r="M64" s="182">
        <f t="shared" si="38"/>
        <v>0</v>
      </c>
      <c r="N64" s="148">
        <f t="shared" si="38"/>
        <v>0</v>
      </c>
      <c r="O64" s="148">
        <f t="shared" si="38"/>
        <v>0</v>
      </c>
      <c r="P64" s="239">
        <f t="shared" si="38"/>
        <v>0</v>
      </c>
      <c r="Q64" s="182">
        <f t="shared" si="38"/>
        <v>0</v>
      </c>
      <c r="R64" s="119">
        <f t="shared" si="38"/>
        <v>0</v>
      </c>
      <c r="S64" s="119">
        <f t="shared" si="38"/>
        <v>0</v>
      </c>
      <c r="T64" s="239">
        <f t="shared" si="38"/>
        <v>0</v>
      </c>
      <c r="U64" s="243">
        <f t="shared" si="38"/>
        <v>0</v>
      </c>
      <c r="V64" s="119">
        <f t="shared" si="38"/>
        <v>0</v>
      </c>
      <c r="W64" s="119">
        <f t="shared" si="38"/>
        <v>0</v>
      </c>
      <c r="X64" s="239">
        <f t="shared" si="38"/>
        <v>0</v>
      </c>
      <c r="Y64" s="116"/>
      <c r="Z64" s="238">
        <f t="shared" ref="Z64:AR64" si="39">Z26</f>
        <v>0</v>
      </c>
      <c r="AA64" s="238">
        <f t="shared" si="39"/>
        <v>0</v>
      </c>
      <c r="AB64" s="238">
        <f t="shared" si="39"/>
        <v>0</v>
      </c>
      <c r="AC64" s="182">
        <f t="shared" si="39"/>
        <v>0</v>
      </c>
      <c r="AD64" s="239">
        <f t="shared" si="39"/>
        <v>0</v>
      </c>
      <c r="AE64" s="182">
        <f t="shared" si="39"/>
        <v>0</v>
      </c>
      <c r="AF64" s="239">
        <f t="shared" si="39"/>
        <v>0</v>
      </c>
      <c r="AG64" s="182">
        <f t="shared" si="39"/>
        <v>0</v>
      </c>
      <c r="AH64" s="148">
        <f t="shared" si="39"/>
        <v>0</v>
      </c>
      <c r="AI64" s="148">
        <f t="shared" si="39"/>
        <v>0</v>
      </c>
      <c r="AJ64" s="239">
        <f t="shared" si="39"/>
        <v>0</v>
      </c>
      <c r="AK64" s="182">
        <f t="shared" si="39"/>
        <v>0</v>
      </c>
      <c r="AL64" s="119">
        <f t="shared" si="39"/>
        <v>0</v>
      </c>
      <c r="AM64" s="119">
        <f t="shared" si="39"/>
        <v>0</v>
      </c>
      <c r="AN64" s="239">
        <f t="shared" si="39"/>
        <v>0</v>
      </c>
      <c r="AO64" s="243">
        <f t="shared" si="39"/>
        <v>0</v>
      </c>
      <c r="AP64" s="119">
        <f t="shared" si="39"/>
        <v>0</v>
      </c>
      <c r="AQ64" s="119">
        <f t="shared" si="39"/>
        <v>0</v>
      </c>
      <c r="AR64" s="239">
        <f t="shared" si="39"/>
        <v>0</v>
      </c>
    </row>
    <row r="65" spans="2:90" x14ac:dyDescent="0.2">
      <c r="B65" s="542" t="s">
        <v>192</v>
      </c>
      <c r="C65" s="539" t="s">
        <v>13</v>
      </c>
      <c r="D65" s="540"/>
      <c r="E65" s="550"/>
      <c r="F65" s="131" t="str">
        <f t="shared" ref="F65:L65" si="40">IF(F27=".",".",IF(OR(F$63=1,F$64=1),ROUND(F27*1000/$AT$13,0),"."))</f>
        <v>.</v>
      </c>
      <c r="G65" s="131" t="str">
        <f t="shared" si="40"/>
        <v>.</v>
      </c>
      <c r="H65" s="131" t="str">
        <f t="shared" si="40"/>
        <v>.</v>
      </c>
      <c r="I65" s="131" t="str">
        <f t="shared" si="40"/>
        <v>.</v>
      </c>
      <c r="J65" s="131" t="str">
        <f t="shared" si="40"/>
        <v>.</v>
      </c>
      <c r="K65" s="131" t="str">
        <f t="shared" si="40"/>
        <v>.</v>
      </c>
      <c r="L65" s="131" t="str">
        <f t="shared" si="40"/>
        <v>.</v>
      </c>
      <c r="M65" s="131" t="str">
        <f>IF(M27=".",".",IF(OR(M$63=1,M$64=1),ROUND(M27*1000/$AT$13,0),"."))</f>
        <v>.</v>
      </c>
      <c r="N65" s="131" t="str">
        <f t="shared" ref="N65:X65" si="41">IF(N27=".",".",IF(OR(N$63=1,N$64=1),ROUND(N27*1000/$AT$13,0),"."))</f>
        <v>.</v>
      </c>
      <c r="O65" s="131" t="str">
        <f t="shared" si="41"/>
        <v>.</v>
      </c>
      <c r="P65" s="131" t="str">
        <f t="shared" si="41"/>
        <v>.</v>
      </c>
      <c r="Q65" s="131" t="str">
        <f t="shared" si="41"/>
        <v>.</v>
      </c>
      <c r="R65" s="131" t="str">
        <f t="shared" si="41"/>
        <v>.</v>
      </c>
      <c r="S65" s="131" t="str">
        <f t="shared" si="41"/>
        <v>.</v>
      </c>
      <c r="T65" s="131" t="str">
        <f t="shared" si="41"/>
        <v>.</v>
      </c>
      <c r="U65" s="131" t="str">
        <f t="shared" si="41"/>
        <v>.</v>
      </c>
      <c r="V65" s="131" t="str">
        <f t="shared" si="41"/>
        <v>.</v>
      </c>
      <c r="W65" s="131" t="str">
        <f t="shared" si="41"/>
        <v>.</v>
      </c>
      <c r="X65" s="131" t="str">
        <f t="shared" si="41"/>
        <v>.</v>
      </c>
      <c r="Z65" s="131" t="str">
        <f t="shared" ref="Z65:AF65" si="42">IF(Z27=".",".",IF(OR(Z$63=1,Z$64=1),ROUND(Z27*1000/$AT$13,0),"."))</f>
        <v>.</v>
      </c>
      <c r="AA65" s="131" t="str">
        <f t="shared" si="42"/>
        <v>.</v>
      </c>
      <c r="AB65" s="131" t="str">
        <f t="shared" si="42"/>
        <v>.</v>
      </c>
      <c r="AC65" s="131" t="str">
        <f t="shared" si="42"/>
        <v>.</v>
      </c>
      <c r="AD65" s="131" t="str">
        <f t="shared" si="42"/>
        <v>.</v>
      </c>
      <c r="AE65" s="131" t="str">
        <f t="shared" si="42"/>
        <v>.</v>
      </c>
      <c r="AF65" s="131" t="str">
        <f t="shared" si="42"/>
        <v>.</v>
      </c>
      <c r="AG65" s="131" t="str">
        <f>IF(AG27=".",".",IF(OR(AG$63=1,AG$64=1),ROUND(AG27*1000/$AT$13,0),"."))</f>
        <v>.</v>
      </c>
      <c r="AH65" s="131" t="str">
        <f t="shared" ref="AH65:AR65" si="43">IF(AH27=".",".",IF(OR(AH$63=1,AH$64=1),ROUND(AH27*1000/$AT$13,0),"."))</f>
        <v>.</v>
      </c>
      <c r="AI65" s="131" t="str">
        <f t="shared" si="43"/>
        <v>.</v>
      </c>
      <c r="AJ65" s="131" t="str">
        <f t="shared" si="43"/>
        <v>.</v>
      </c>
      <c r="AK65" s="131" t="str">
        <f t="shared" si="43"/>
        <v>.</v>
      </c>
      <c r="AL65" s="131" t="str">
        <f t="shared" si="43"/>
        <v>.</v>
      </c>
      <c r="AM65" s="131" t="str">
        <f t="shared" si="43"/>
        <v>.</v>
      </c>
      <c r="AN65" s="131" t="str">
        <f t="shared" si="43"/>
        <v>.</v>
      </c>
      <c r="AO65" s="131" t="str">
        <f t="shared" si="43"/>
        <v>.</v>
      </c>
      <c r="AP65" s="131" t="str">
        <f t="shared" si="43"/>
        <v>.</v>
      </c>
      <c r="AQ65" s="131" t="str">
        <f t="shared" si="43"/>
        <v>.</v>
      </c>
      <c r="AR65" s="131" t="str">
        <f t="shared" si="43"/>
        <v>.</v>
      </c>
    </row>
    <row r="66" spans="2:90" ht="16" x14ac:dyDescent="0.2">
      <c r="B66" s="543"/>
      <c r="C66" s="185" t="s">
        <v>137</v>
      </c>
      <c r="D66" s="186" t="s">
        <v>138</v>
      </c>
      <c r="E66" s="217">
        <f>$AZ$9</f>
        <v>1</v>
      </c>
      <c r="F66" s="133" t="str">
        <f t="shared" ref="F66" si="44">IF(F64=1,IF(F28=".",".",IF(OR(F$63=1,F$64=1),ROUND(F28*1000/$AT$13,0)-IF(F65=".",0,F65),".")),".")</f>
        <v>.</v>
      </c>
      <c r="G66" s="133" t="str">
        <f t="shared" ref="G66" si="45">IF(G64=1,IF(G28=".",".",IF(OR(G$63=1,G$64=1),ROUND(G28*1000/$AT$13,0)-IF(G65=".",0,G65),".")),".")</f>
        <v>.</v>
      </c>
      <c r="H66" s="133" t="str">
        <f t="shared" ref="H66" si="46">IF(H64=1,IF(H28=".",".",IF(OR(H$63=1,H$64=1),ROUND(H28*1000/$AT$13,0)-IF(H65=".",0,H65),".")),".")</f>
        <v>.</v>
      </c>
      <c r="I66" s="133" t="str">
        <f t="shared" ref="I66" si="47">IF(I64=1,IF(I28=".",".",IF(OR(I$63=1,I$64=1),ROUND(I28*1000/$AT$13,0)-IF(I65=".",0,I65),".")),".")</f>
        <v>.</v>
      </c>
      <c r="J66" s="133" t="str">
        <f t="shared" ref="J66" si="48">IF(J64=1,IF(J28=".",".",IF(OR(J$63=1,J$64=1),ROUND(J28*1000/$AT$13,0)-IF(J65=".",0,J65),".")),".")</f>
        <v>.</v>
      </c>
      <c r="K66" s="133" t="str">
        <f t="shared" ref="K66" si="49">IF(K64=1,IF(K28=".",".",IF(OR(K$63=1,K$64=1),ROUND(K28*1000/$AT$13,0)-IF(K65=".",0,K65),".")),".")</f>
        <v>.</v>
      </c>
      <c r="L66" s="133" t="str">
        <f t="shared" ref="L66" si="50">IF(L64=1,IF(L28=".",".",IF(OR(L$63=1,L$64=1),ROUND(L28*1000/$AT$13,0)-IF(L65=".",0,L65),".")),".")</f>
        <v>.</v>
      </c>
      <c r="M66" s="133" t="str">
        <f>IF(M64=1,IF(M28=".",".",IF(OR(M$63=1,M$64=1),ROUND(M28*1000/$AT$13,0)-IF(M65=".",0,M65),".")),".")</f>
        <v>.</v>
      </c>
      <c r="N66" s="133" t="str">
        <f t="shared" ref="N66" si="51">IF(N64=1,IF(N28=".",".",IF(OR(N$63=1,N$64=1),ROUND(N28*1000/$AT$13,0)-IF(N65=".",0,N65),".")),".")</f>
        <v>.</v>
      </c>
      <c r="O66" s="133" t="str">
        <f t="shared" ref="O66" si="52">IF(O64=1,IF(O28=".",".",IF(OR(O$63=1,O$64=1),ROUND(O28*1000/$AT$13,0)-IF(O65=".",0,O65),".")),".")</f>
        <v>.</v>
      </c>
      <c r="P66" s="133" t="str">
        <f t="shared" ref="P66" si="53">IF(P64=1,IF(P28=".",".",IF(OR(P$63=1,P$64=1),ROUND(P28*1000/$AT$13,0)-IF(P65=".",0,P65),".")),".")</f>
        <v>.</v>
      </c>
      <c r="Q66" s="133" t="str">
        <f t="shared" ref="Q66" si="54">IF(Q64=1,IF(Q28=".",".",IF(OR(Q$63=1,Q$64=1),ROUND(Q28*1000/$AT$13,0)-IF(Q65=".",0,Q65),".")),".")</f>
        <v>.</v>
      </c>
      <c r="R66" s="133" t="str">
        <f t="shared" ref="R66" si="55">IF(R64=1,IF(R28=".",".",IF(OR(R$63=1,R$64=1),ROUND(R28*1000/$AT$13,0)-IF(R65=".",0,R65),".")),".")</f>
        <v>.</v>
      </c>
      <c r="S66" s="133" t="str">
        <f t="shared" ref="S66" si="56">IF(S64=1,IF(S28=".",".",IF(OR(S$63=1,S$64=1),ROUND(S28*1000/$AT$13,0)-IF(S65=".",0,S65),".")),".")</f>
        <v>.</v>
      </c>
      <c r="T66" s="133" t="str">
        <f t="shared" ref="T66" si="57">IF(T64=1,IF(T28=".",".",IF(OR(T$63=1,T$64=1),ROUND(T28*1000/$AT$13,0)-IF(T65=".",0,T65),".")),".")</f>
        <v>.</v>
      </c>
      <c r="U66" s="133" t="str">
        <f t="shared" ref="U66" si="58">IF(U64=1,IF(U28=".",".",IF(OR(U$63=1,U$64=1),ROUND(U28*1000/$AT$13,0)-IF(U65=".",0,U65),".")),".")</f>
        <v>.</v>
      </c>
      <c r="V66" s="133" t="str">
        <f t="shared" ref="V66" si="59">IF(V64=1,IF(V28=".",".",IF(OR(V$63=1,V$64=1),ROUND(V28*1000/$AT$13,0)-IF(V65=".",0,V65),".")),".")</f>
        <v>.</v>
      </c>
      <c r="W66" s="133" t="str">
        <f t="shared" ref="W66" si="60">IF(W64=1,IF(W28=".",".",IF(OR(W$63=1,W$64=1),ROUND(W28*1000/$AT$13,0)-IF(W65=".",0,W65),".")),".")</f>
        <v>.</v>
      </c>
      <c r="X66" s="133" t="str">
        <f t="shared" ref="X66" si="61">IF(X64=1,IF(X28=".",".",IF(OR(X$63=1,X$64=1),ROUND(X28*1000/$AT$13,0)-IF(X65=".",0,X65),".")),".")</f>
        <v>.</v>
      </c>
      <c r="Z66" s="133" t="str">
        <f t="shared" ref="Z66:AF66" si="62">IF(Z64=1,IF(Z28=".",".",IF(OR(Z$63=1,Z$64=1),ROUND(Z28*1000/$AT$13,0)-IF(Z65=".",0,Z65),".")),".")</f>
        <v>.</v>
      </c>
      <c r="AA66" s="133" t="str">
        <f t="shared" si="62"/>
        <v>.</v>
      </c>
      <c r="AB66" s="133" t="str">
        <f t="shared" si="62"/>
        <v>.</v>
      </c>
      <c r="AC66" s="133" t="str">
        <f t="shared" si="62"/>
        <v>.</v>
      </c>
      <c r="AD66" s="133" t="str">
        <f t="shared" si="62"/>
        <v>.</v>
      </c>
      <c r="AE66" s="133" t="str">
        <f t="shared" si="62"/>
        <v>.</v>
      </c>
      <c r="AF66" s="133" t="str">
        <f t="shared" si="62"/>
        <v>.</v>
      </c>
      <c r="AG66" s="133" t="str">
        <f>IF(AG64=1,IF(AG28=".",".",IF(OR(AG$63=1,AG$64=1),ROUND(AG28*1000/$AT$13,0)-IF(AG65=".",0,AG65),".")),".")</f>
        <v>.</v>
      </c>
      <c r="AH66" s="133" t="str">
        <f t="shared" ref="AH66:AR66" si="63">IF(AH64=1,IF(AH28=".",".",IF(OR(AH$63=1,AH$64=1),ROUND(AH28*1000/$AT$13,0)-IF(AH65=".",0,AH65),".")),".")</f>
        <v>.</v>
      </c>
      <c r="AI66" s="133" t="str">
        <f t="shared" si="63"/>
        <v>.</v>
      </c>
      <c r="AJ66" s="133" t="str">
        <f t="shared" si="63"/>
        <v>.</v>
      </c>
      <c r="AK66" s="133" t="str">
        <f t="shared" si="63"/>
        <v>.</v>
      </c>
      <c r="AL66" s="133" t="str">
        <f t="shared" si="63"/>
        <v>.</v>
      </c>
      <c r="AM66" s="133" t="str">
        <f t="shared" si="63"/>
        <v>.</v>
      </c>
      <c r="AN66" s="133" t="str">
        <f t="shared" si="63"/>
        <v>.</v>
      </c>
      <c r="AO66" s="133" t="str">
        <f t="shared" si="63"/>
        <v>.</v>
      </c>
      <c r="AP66" s="133" t="str">
        <f t="shared" si="63"/>
        <v>.</v>
      </c>
      <c r="AQ66" s="133" t="str">
        <f t="shared" si="63"/>
        <v>.</v>
      </c>
      <c r="AR66" s="133" t="str">
        <f t="shared" si="63"/>
        <v>.</v>
      </c>
    </row>
    <row r="67" spans="2:90" ht="16" x14ac:dyDescent="0.2">
      <c r="B67" s="543"/>
      <c r="C67" s="185">
        <f>$AZ$9</f>
        <v>1</v>
      </c>
      <c r="D67" s="186" t="s">
        <v>138</v>
      </c>
      <c r="E67" s="218">
        <f>$AZ$10</f>
        <v>2</v>
      </c>
      <c r="F67" s="133" t="str">
        <f t="shared" ref="F67:F75" si="64">IF($E68&lt;&gt;".",IF(F29=".",".",IF(F$63=1,IF(F28=".",".",IF(F30=".",".",ROUND(F29*1000/$AT$13,0))),".")),IF(F29=".",".",ROUND(F29*1000/$AT$13,0)))</f>
        <v>.</v>
      </c>
      <c r="G67" s="133" t="str">
        <f t="shared" ref="G67:G75" si="65">IF($E68&lt;&gt;".",IF(G29=".",".",IF(G$63=1,IF(G28=".",".",IF(G30=".",".",ROUND(G29*1000/$AT$13,0))),".")),IF(G29=".",".",ROUND(G29*1000/$AT$13,0)))</f>
        <v>.</v>
      </c>
      <c r="H67" s="133">
        <f t="shared" ref="H67:H75" si="66">IF($E68&lt;&gt;".",IF(H29=".",".",IF(H$63=1,IF(H28=".",".",IF(H30=".",".",ROUND(H29*1000/$AT$13,0))),".")),IF(H29=".",".",ROUND(H29*1000/$AT$13,0)))</f>
        <v>619</v>
      </c>
      <c r="I67" s="133" t="str">
        <f t="shared" ref="I67:I75" si="67">IF($E68&lt;&gt;".",IF(I29=".",".",IF(I$63=1,IF(I28=".",".",IF(I30=".",".",ROUND(I29*1000/$AT$13,0))),".")),IF(I29=".",".",ROUND(I29*1000/$AT$13,0)))</f>
        <v>.</v>
      </c>
      <c r="J67" s="133" t="str">
        <f t="shared" ref="J67:J75" si="68">IF($E68&lt;&gt;".",IF(J29=".",".",IF(J$63=1,IF(J28=".",".",IF(J30=".",".",ROUND(J29*1000/$AT$13,0))),".")),IF(J29=".",".",ROUND(J29*1000/$AT$13,0)))</f>
        <v>.</v>
      </c>
      <c r="K67" s="133" t="str">
        <f t="shared" ref="K67:K75" si="69">IF($E68&lt;&gt;".",IF(K29=".",".",IF(K$63=1,IF(K28=".",".",IF(K30=".",".",ROUND(K29*1000/$AT$13,0))),".")),IF(K29=".",".",ROUND(K29*1000/$AT$13,0)))</f>
        <v>.</v>
      </c>
      <c r="L67" s="133" t="str">
        <f t="shared" ref="L67:L75" si="70">IF($E68&lt;&gt;".",IF(L29=".",".",IF(L$63=1,IF(L28=".",".",IF(L30=".",".",ROUND(L29*1000/$AT$13,0))),".")),IF(L29=".",".",ROUND(L29*1000/$AT$13,0)))</f>
        <v>.</v>
      </c>
      <c r="M67" s="133" t="str">
        <f t="shared" ref="M67:M75" si="71">IF($E68&lt;&gt;".",IF(M29=".",".",IF(M$63=1,IF(M28=".",".",IF(M30=".",".",ROUND(M29*1000/$AT$13,0))),".")),IF(M29=".",".",ROUND(M29*1000/$AT$13,0)))</f>
        <v>.</v>
      </c>
      <c r="N67" s="133" t="str">
        <f t="shared" ref="N67:N75" si="72">IF($E68&lt;&gt;".",IF(N29=".",".",IF(N$63=1,IF(N28=".",".",IF(N30=".",".",ROUND(N29*1000/$AT$13,0))),".")),IF(N29=".",".",ROUND(N29*1000/$AT$13,0)))</f>
        <v>.</v>
      </c>
      <c r="O67" s="133" t="str">
        <f t="shared" ref="O67:O75" si="73">IF($E68&lt;&gt;".",IF(O29=".",".",IF(O$63=1,IF(O28=".",".",IF(O30=".",".",ROUND(O29*1000/$AT$13,0))),".")),IF(O29=".",".",ROUND(O29*1000/$AT$13,0)))</f>
        <v>.</v>
      </c>
      <c r="P67" s="133" t="str">
        <f t="shared" ref="P67:P75" si="74">IF($E68&lt;&gt;".",IF(P29=".",".",IF(P$63=1,IF(P28=".",".",IF(P30=".",".",ROUND(P29*1000/$AT$13,0))),".")),IF(P29=".",".",ROUND(P29*1000/$AT$13,0)))</f>
        <v>.</v>
      </c>
      <c r="Q67" s="133" t="str">
        <f t="shared" ref="Q67:Q75" si="75">IF($E68&lt;&gt;".",IF(Q29=".",".",IF(Q$63=1,IF(Q28=".",".",IF(Q30=".",".",ROUND(Q29*1000/$AT$13,0))),".")),IF(Q29=".",".",ROUND(Q29*1000/$AT$13,0)))</f>
        <v>.</v>
      </c>
      <c r="R67" s="133" t="str">
        <f t="shared" ref="R67:R75" si="76">IF($E68&lt;&gt;".",IF(R29=".",".",IF(R$63=1,IF(R28=".",".",IF(R30=".",".",ROUND(R29*1000/$AT$13,0))),".")),IF(R29=".",".",ROUND(R29*1000/$AT$13,0)))</f>
        <v>.</v>
      </c>
      <c r="S67" s="133" t="str">
        <f t="shared" ref="S67:S75" si="77">IF($E68&lt;&gt;".",IF(S29=".",".",IF(S$63=1,IF(S28=".",".",IF(S30=".",".",ROUND(S29*1000/$AT$13,0))),".")),IF(S29=".",".",ROUND(S29*1000/$AT$13,0)))</f>
        <v>.</v>
      </c>
      <c r="T67" s="133" t="str">
        <f t="shared" ref="T67:T75" si="78">IF($E68&lt;&gt;".",IF(T29=".",".",IF(T$63=1,IF(T28=".",".",IF(T30=".",".",ROUND(T29*1000/$AT$13,0))),".")),IF(T29=".",".",ROUND(T29*1000/$AT$13,0)))</f>
        <v>.</v>
      </c>
      <c r="U67" s="133" t="str">
        <f t="shared" ref="U67:U75" si="79">IF($E68&lt;&gt;".",IF(U29=".",".",IF(U$63=1,IF(U28=".",".",IF(U30=".",".",ROUND(U29*1000/$AT$13,0))),".")),IF(U29=".",".",ROUND(U29*1000/$AT$13,0)))</f>
        <v>.</v>
      </c>
      <c r="V67" s="133" t="str">
        <f t="shared" ref="V67:V75" si="80">IF($E68&lt;&gt;".",IF(V29=".",".",IF(V$63=1,IF(V28=".",".",IF(V30=".",".",ROUND(V29*1000/$AT$13,0))),".")),IF(V29=".",".",ROUND(V29*1000/$AT$13,0)))</f>
        <v>.</v>
      </c>
      <c r="W67" s="133" t="str">
        <f t="shared" ref="W67:W75" si="81">IF($E68&lt;&gt;".",IF(W29=".",".",IF(W$63=1,IF(W28=".",".",IF(W30=".",".",ROUND(W29*1000/$AT$13,0))),".")),IF(W29=".",".",ROUND(W29*1000/$AT$13,0)))</f>
        <v>.</v>
      </c>
      <c r="X67" s="133" t="str">
        <f t="shared" ref="X67:X75" si="82">IF($E68&lt;&gt;".",IF(X29=".",".",IF(X$63=1,IF(X28=".",".",IF(X30=".",".",ROUND(X29*1000/$AT$13,0))),".")),IF(X29=".",".",ROUND(X29*1000/$AT$13,0)))</f>
        <v>.</v>
      </c>
      <c r="Z67" s="133" t="str">
        <f t="shared" ref="Z67:Z75" si="83">IF($E68&lt;&gt;".",IF(Z29=".",".",IF(Z$63=1,IF(Z28=".",".",IF(Z30=".",".",ROUND(Z29*1000/$AT$13,0))),".")),IF(Z29=".",".",ROUND(Z29*1000/$AT$13,0)))</f>
        <v>.</v>
      </c>
      <c r="AA67" s="133">
        <f t="shared" ref="AA67:AA75" si="84">IF($E68&lt;&gt;".",IF(AA29=".",".",IF(AA$63=1,IF(AA28=".",".",IF(AA30=".",".",ROUND(AA29*1000/$AT$13,0))),".")),IF(AA29=".",".",ROUND(AA29*1000/$AT$13,0)))</f>
        <v>614</v>
      </c>
      <c r="AB67" s="133">
        <f t="shared" ref="AB67:AB75" si="85">IF($E68&lt;&gt;".",IF(AB29=".",".",IF(AB$63=1,IF(AB28=".",".",IF(AB30=".",".",ROUND(AB29*1000/$AT$13,0))),".")),IF(AB29=".",".",ROUND(AB29*1000/$AT$13,0)))</f>
        <v>598</v>
      </c>
      <c r="AC67" s="133" t="str">
        <f t="shared" ref="AC67:AC75" si="86">IF($E68&lt;&gt;".",IF(AC29=".",".",IF(AC$63=1,IF(AC28=".",".",IF(AC30=".",".",ROUND(AC29*1000/$AT$13,0))),".")),IF(AC29=".",".",ROUND(AC29*1000/$AT$13,0)))</f>
        <v>.</v>
      </c>
      <c r="AD67" s="133" t="str">
        <f t="shared" ref="AD67:AD75" si="87">IF($E68&lt;&gt;".",IF(AD29=".",".",IF(AD$63=1,IF(AD28=".",".",IF(AD30=".",".",ROUND(AD29*1000/$AT$13,0))),".")),IF(AD29=".",".",ROUND(AD29*1000/$AT$13,0)))</f>
        <v>.</v>
      </c>
      <c r="AE67" s="133" t="str">
        <f t="shared" ref="AE67:AE75" si="88">IF($E68&lt;&gt;".",IF(AE29=".",".",IF(AE$63=1,IF(AE28=".",".",IF(AE30=".",".",ROUND(AE29*1000/$AT$13,0))),".")),IF(AE29=".",".",ROUND(AE29*1000/$AT$13,0)))</f>
        <v>.</v>
      </c>
      <c r="AF67" s="133" t="str">
        <f t="shared" ref="AF67:AF75" si="89">IF($E68&lt;&gt;".",IF(AF29=".",".",IF(AF$63=1,IF(AF28=".",".",IF(AF30=".",".",ROUND(AF29*1000/$AT$13,0))),".")),IF(AF29=".",".",ROUND(AF29*1000/$AT$13,0)))</f>
        <v>.</v>
      </c>
      <c r="AG67" s="133" t="str">
        <f>IF($E68&lt;&gt;".",IF(AG29=".",".",IF(AG$63=1,IF(AG28=".",".",IF(AG30=".",".",ROUND(AG29*1000/$AT$13,0))),".")),IF(AG29=".",".",ROUND(AG29*1000/$AT$13,0)))</f>
        <v>.</v>
      </c>
      <c r="AH67" s="133" t="str">
        <f t="shared" ref="AH67:AH75" si="90">IF($E68&lt;&gt;".",IF(AH29=".",".",IF(AH$63=1,IF(AH28=".",".",IF(AH30=".",".",ROUND(AH29*1000/$AT$13,0))),".")),IF(AH29=".",".",ROUND(AH29*1000/$AT$13,0)))</f>
        <v>.</v>
      </c>
      <c r="AI67" s="133" t="str">
        <f t="shared" ref="AI67:AI75" si="91">IF($E68&lt;&gt;".",IF(AI29=".",".",IF(AI$63=1,IF(AI28=".",".",IF(AI30=".",".",ROUND(AI29*1000/$AT$13,0))),".")),IF(AI29=".",".",ROUND(AI29*1000/$AT$13,0)))</f>
        <v>.</v>
      </c>
      <c r="AJ67" s="133" t="str">
        <f t="shared" ref="AJ67:AJ75" si="92">IF($E68&lt;&gt;".",IF(AJ29=".",".",IF(AJ$63=1,IF(AJ28=".",".",IF(AJ30=".",".",ROUND(AJ29*1000/$AT$13,0))),".")),IF(AJ29=".",".",ROUND(AJ29*1000/$AT$13,0)))</f>
        <v>.</v>
      </c>
      <c r="AK67" s="133" t="str">
        <f t="shared" ref="AK67:AK75" si="93">IF($E68&lt;&gt;".",IF(AK29=".",".",IF(AK$63=1,IF(AK28=".",".",IF(AK30=".",".",ROUND(AK29*1000/$AT$13,0))),".")),IF(AK29=".",".",ROUND(AK29*1000/$AT$13,0)))</f>
        <v>.</v>
      </c>
      <c r="AL67" s="133" t="str">
        <f t="shared" ref="AL67:AL75" si="94">IF($E68&lt;&gt;".",IF(AL29=".",".",IF(AL$63=1,IF(AL28=".",".",IF(AL30=".",".",ROUND(AL29*1000/$AT$13,0))),".")),IF(AL29=".",".",ROUND(AL29*1000/$AT$13,0)))</f>
        <v>.</v>
      </c>
      <c r="AM67" s="133" t="str">
        <f t="shared" ref="AM67:AM75" si="95">IF($E68&lt;&gt;".",IF(AM29=".",".",IF(AM$63=1,IF(AM28=".",".",IF(AM30=".",".",ROUND(AM29*1000/$AT$13,0))),".")),IF(AM29=".",".",ROUND(AM29*1000/$AT$13,0)))</f>
        <v>.</v>
      </c>
      <c r="AN67" s="133" t="str">
        <f t="shared" ref="AN67:AN75" si="96">IF($E68&lt;&gt;".",IF(AN29=".",".",IF(AN$63=1,IF(AN28=".",".",IF(AN30=".",".",ROUND(AN29*1000/$AT$13,0))),".")),IF(AN29=".",".",ROUND(AN29*1000/$AT$13,0)))</f>
        <v>.</v>
      </c>
      <c r="AO67" s="133" t="str">
        <f t="shared" ref="AO67:AO75" si="97">IF($E68&lt;&gt;".",IF(AO29=".",".",IF(AO$63=1,IF(AO28=".",".",IF(AO30=".",".",ROUND(AO29*1000/$AT$13,0))),".")),IF(AO29=".",".",ROUND(AO29*1000/$AT$13,0)))</f>
        <v>.</v>
      </c>
      <c r="AP67" s="133" t="str">
        <f t="shared" ref="AP67:AP75" si="98">IF($E68&lt;&gt;".",IF(AP29=".",".",IF(AP$63=1,IF(AP28=".",".",IF(AP30=".",".",ROUND(AP29*1000/$AT$13,0))),".")),IF(AP29=".",".",ROUND(AP29*1000/$AT$13,0)))</f>
        <v>.</v>
      </c>
      <c r="AQ67" s="133" t="str">
        <f t="shared" ref="AQ67:AQ75" si="99">IF($E68&lt;&gt;".",IF(AQ29=".",".",IF(AQ$63=1,IF(AQ28=".",".",IF(AQ30=".",".",ROUND(AQ29*1000/$AT$13,0))),".")),IF(AQ29=".",".",ROUND(AQ29*1000/$AT$13,0)))</f>
        <v>.</v>
      </c>
      <c r="AR67" s="133" t="str">
        <f t="shared" ref="AR67:AR75" si="100">IF($E68&lt;&gt;".",IF(AR29=".",".",IF(AR$63=1,IF(AR28=".",".",IF(AR30=".",".",ROUND(AR29*1000/$AT$13,0))),".")),IF(AR29=".",".",ROUND(AR29*1000/$AT$13,0)))</f>
        <v>.</v>
      </c>
    </row>
    <row r="68" spans="2:90" ht="16" x14ac:dyDescent="0.2">
      <c r="B68" s="543"/>
      <c r="C68" s="185">
        <f>$AZ$10</f>
        <v>2</v>
      </c>
      <c r="D68" s="186" t="s">
        <v>138</v>
      </c>
      <c r="E68" s="218">
        <f>$AZ$11</f>
        <v>3</v>
      </c>
      <c r="F68" s="133" t="str">
        <f t="shared" si="64"/>
        <v>.</v>
      </c>
      <c r="G68" s="133" t="str">
        <f t="shared" si="65"/>
        <v>.</v>
      </c>
      <c r="H68" s="133">
        <f t="shared" si="66"/>
        <v>533</v>
      </c>
      <c r="I68" s="133" t="str">
        <f t="shared" si="67"/>
        <v>.</v>
      </c>
      <c r="J68" s="133" t="str">
        <f t="shared" si="68"/>
        <v>.</v>
      </c>
      <c r="K68" s="133" t="str">
        <f t="shared" si="69"/>
        <v>.</v>
      </c>
      <c r="L68" s="133" t="str">
        <f t="shared" si="70"/>
        <v>.</v>
      </c>
      <c r="M68" s="133" t="str">
        <f t="shared" si="71"/>
        <v>.</v>
      </c>
      <c r="N68" s="133" t="str">
        <f t="shared" si="72"/>
        <v>.</v>
      </c>
      <c r="O68" s="133" t="str">
        <f t="shared" si="73"/>
        <v>.</v>
      </c>
      <c r="P68" s="133" t="str">
        <f t="shared" si="74"/>
        <v>.</v>
      </c>
      <c r="Q68" s="133" t="str">
        <f t="shared" si="75"/>
        <v>.</v>
      </c>
      <c r="R68" s="133" t="str">
        <f t="shared" si="76"/>
        <v>.</v>
      </c>
      <c r="S68" s="133" t="str">
        <f t="shared" si="77"/>
        <v>.</v>
      </c>
      <c r="T68" s="133" t="str">
        <f t="shared" si="78"/>
        <v>.</v>
      </c>
      <c r="U68" s="133" t="str">
        <f t="shared" si="79"/>
        <v>.</v>
      </c>
      <c r="V68" s="133" t="str">
        <f t="shared" si="80"/>
        <v>.</v>
      </c>
      <c r="W68" s="133" t="str">
        <f t="shared" si="81"/>
        <v>.</v>
      </c>
      <c r="X68" s="133" t="str">
        <f t="shared" si="82"/>
        <v>.</v>
      </c>
      <c r="Z68" s="133" t="str">
        <f t="shared" si="83"/>
        <v>.</v>
      </c>
      <c r="AA68" s="133">
        <f t="shared" si="84"/>
        <v>514</v>
      </c>
      <c r="AB68" s="133">
        <f t="shared" si="85"/>
        <v>549</v>
      </c>
      <c r="AC68" s="133" t="str">
        <f t="shared" si="86"/>
        <v>.</v>
      </c>
      <c r="AD68" s="133" t="str">
        <f t="shared" si="87"/>
        <v>.</v>
      </c>
      <c r="AE68" s="133" t="str">
        <f t="shared" si="88"/>
        <v>.</v>
      </c>
      <c r="AF68" s="133" t="str">
        <f t="shared" si="89"/>
        <v>.</v>
      </c>
      <c r="AG68" s="133" t="str">
        <f t="shared" ref="AG68:AG75" si="101">IF($E69&lt;&gt;".",IF(AG30=".",".",IF(AG$63=1,IF(AG29=".",".",IF(AG31=".",".",ROUND(AG30*1000/$AT$13,0))),".")),IF(AG30=".",".",ROUND(AG30*1000/$AT$13,0)))</f>
        <v>.</v>
      </c>
      <c r="AH68" s="133" t="str">
        <f t="shared" si="90"/>
        <v>.</v>
      </c>
      <c r="AI68" s="133" t="str">
        <f t="shared" si="91"/>
        <v>.</v>
      </c>
      <c r="AJ68" s="133" t="str">
        <f t="shared" si="92"/>
        <v>.</v>
      </c>
      <c r="AK68" s="133" t="str">
        <f t="shared" si="93"/>
        <v>.</v>
      </c>
      <c r="AL68" s="133" t="str">
        <f t="shared" si="94"/>
        <v>.</v>
      </c>
      <c r="AM68" s="133" t="str">
        <f t="shared" si="95"/>
        <v>.</v>
      </c>
      <c r="AN68" s="133" t="str">
        <f t="shared" si="96"/>
        <v>.</v>
      </c>
      <c r="AO68" s="133" t="str">
        <f t="shared" si="97"/>
        <v>.</v>
      </c>
      <c r="AP68" s="133" t="str">
        <f t="shared" si="98"/>
        <v>.</v>
      </c>
      <c r="AQ68" s="133" t="str">
        <f t="shared" si="99"/>
        <v>.</v>
      </c>
      <c r="AR68" s="133" t="str">
        <f t="shared" si="100"/>
        <v>.</v>
      </c>
    </row>
    <row r="69" spans="2:90" ht="16" x14ac:dyDescent="0.2">
      <c r="B69" s="543"/>
      <c r="C69" s="185">
        <f>$AZ$11</f>
        <v>3</v>
      </c>
      <c r="D69" s="186" t="s">
        <v>138</v>
      </c>
      <c r="E69" s="218">
        <f>$AZ$12</f>
        <v>4</v>
      </c>
      <c r="F69" s="133" t="str">
        <f t="shared" si="64"/>
        <v>.</v>
      </c>
      <c r="G69" s="133" t="str">
        <f t="shared" si="65"/>
        <v>.</v>
      </c>
      <c r="H69" s="133">
        <f t="shared" si="66"/>
        <v>638</v>
      </c>
      <c r="I69" s="133" t="str">
        <f t="shared" si="67"/>
        <v>.</v>
      </c>
      <c r="J69" s="133" t="str">
        <f t="shared" si="68"/>
        <v>.</v>
      </c>
      <c r="K69" s="133" t="str">
        <f t="shared" si="69"/>
        <v>.</v>
      </c>
      <c r="L69" s="133" t="str">
        <f t="shared" si="70"/>
        <v>.</v>
      </c>
      <c r="M69" s="133" t="str">
        <f t="shared" si="71"/>
        <v>.</v>
      </c>
      <c r="N69" s="133" t="str">
        <f t="shared" si="72"/>
        <v>.</v>
      </c>
      <c r="O69" s="133" t="str">
        <f t="shared" si="73"/>
        <v>.</v>
      </c>
      <c r="P69" s="133" t="str">
        <f t="shared" si="74"/>
        <v>.</v>
      </c>
      <c r="Q69" s="133" t="str">
        <f t="shared" si="75"/>
        <v>.</v>
      </c>
      <c r="R69" s="133" t="str">
        <f t="shared" si="76"/>
        <v>.</v>
      </c>
      <c r="S69" s="133" t="str">
        <f t="shared" si="77"/>
        <v>.</v>
      </c>
      <c r="T69" s="133" t="str">
        <f t="shared" si="78"/>
        <v>.</v>
      </c>
      <c r="U69" s="133" t="str">
        <f t="shared" si="79"/>
        <v>.</v>
      </c>
      <c r="V69" s="133" t="str">
        <f t="shared" si="80"/>
        <v>.</v>
      </c>
      <c r="W69" s="133" t="str">
        <f t="shared" si="81"/>
        <v>.</v>
      </c>
      <c r="X69" s="133" t="str">
        <f t="shared" si="82"/>
        <v>.</v>
      </c>
      <c r="Z69" s="133" t="str">
        <f t="shared" si="83"/>
        <v>.</v>
      </c>
      <c r="AA69" s="133" t="str">
        <f t="shared" si="84"/>
        <v>.</v>
      </c>
      <c r="AB69" s="133">
        <f t="shared" si="85"/>
        <v>636</v>
      </c>
      <c r="AC69" s="133" t="str">
        <f t="shared" si="86"/>
        <v>.</v>
      </c>
      <c r="AD69" s="133" t="str">
        <f t="shared" si="87"/>
        <v>.</v>
      </c>
      <c r="AE69" s="133" t="str">
        <f t="shared" si="88"/>
        <v>.</v>
      </c>
      <c r="AF69" s="133" t="str">
        <f t="shared" si="89"/>
        <v>.</v>
      </c>
      <c r="AG69" s="133" t="str">
        <f t="shared" si="101"/>
        <v>.</v>
      </c>
      <c r="AH69" s="133" t="str">
        <f t="shared" si="90"/>
        <v>.</v>
      </c>
      <c r="AI69" s="133" t="str">
        <f t="shared" si="91"/>
        <v>.</v>
      </c>
      <c r="AJ69" s="133" t="str">
        <f t="shared" si="92"/>
        <v>.</v>
      </c>
      <c r="AK69" s="133" t="str">
        <f t="shared" si="93"/>
        <v>.</v>
      </c>
      <c r="AL69" s="133" t="str">
        <f t="shared" si="94"/>
        <v>.</v>
      </c>
      <c r="AM69" s="133" t="str">
        <f t="shared" si="95"/>
        <v>.</v>
      </c>
      <c r="AN69" s="133" t="str">
        <f t="shared" si="96"/>
        <v>.</v>
      </c>
      <c r="AO69" s="133" t="str">
        <f t="shared" si="97"/>
        <v>.</v>
      </c>
      <c r="AP69" s="133" t="str">
        <f t="shared" si="98"/>
        <v>.</v>
      </c>
      <c r="AQ69" s="133" t="str">
        <f t="shared" si="99"/>
        <v>.</v>
      </c>
      <c r="AR69" s="133" t="str">
        <f t="shared" si="100"/>
        <v>.</v>
      </c>
    </row>
    <row r="70" spans="2:90" ht="16" x14ac:dyDescent="0.2">
      <c r="B70" s="543"/>
      <c r="C70" s="185">
        <f>$AZ$12</f>
        <v>4</v>
      </c>
      <c r="D70" s="186" t="s">
        <v>138</v>
      </c>
      <c r="E70" s="218">
        <f>$AZ$13</f>
        <v>5</v>
      </c>
      <c r="F70" s="133" t="str">
        <f t="shared" si="64"/>
        <v>.</v>
      </c>
      <c r="G70" s="133" t="str">
        <f t="shared" si="65"/>
        <v>.</v>
      </c>
      <c r="H70" s="133">
        <f t="shared" si="66"/>
        <v>388</v>
      </c>
      <c r="I70" s="133" t="str">
        <f t="shared" si="67"/>
        <v>.</v>
      </c>
      <c r="J70" s="133" t="str">
        <f t="shared" si="68"/>
        <v>.</v>
      </c>
      <c r="K70" s="133" t="str">
        <f t="shared" si="69"/>
        <v>.</v>
      </c>
      <c r="L70" s="133" t="str">
        <f t="shared" si="70"/>
        <v>.</v>
      </c>
      <c r="M70" s="133" t="str">
        <f t="shared" si="71"/>
        <v>.</v>
      </c>
      <c r="N70" s="133" t="str">
        <f t="shared" si="72"/>
        <v>.</v>
      </c>
      <c r="O70" s="133" t="str">
        <f t="shared" si="73"/>
        <v>.</v>
      </c>
      <c r="P70" s="133" t="str">
        <f t="shared" si="74"/>
        <v>.</v>
      </c>
      <c r="Q70" s="133" t="str">
        <f t="shared" si="75"/>
        <v>.</v>
      </c>
      <c r="R70" s="133" t="str">
        <f t="shared" si="76"/>
        <v>.</v>
      </c>
      <c r="S70" s="133" t="str">
        <f t="shared" si="77"/>
        <v>.</v>
      </c>
      <c r="T70" s="133" t="str">
        <f t="shared" si="78"/>
        <v>.</v>
      </c>
      <c r="U70" s="133" t="str">
        <f t="shared" si="79"/>
        <v>.</v>
      </c>
      <c r="V70" s="133" t="str">
        <f t="shared" si="80"/>
        <v>.</v>
      </c>
      <c r="W70" s="133" t="str">
        <f t="shared" si="81"/>
        <v>.</v>
      </c>
      <c r="X70" s="133" t="str">
        <f t="shared" si="82"/>
        <v>.</v>
      </c>
      <c r="Z70" s="133" t="str">
        <f t="shared" si="83"/>
        <v>.</v>
      </c>
      <c r="AA70" s="133" t="str">
        <f t="shared" si="84"/>
        <v>.</v>
      </c>
      <c r="AB70" s="133">
        <f t="shared" si="85"/>
        <v>368</v>
      </c>
      <c r="AC70" s="133" t="str">
        <f t="shared" si="86"/>
        <v>.</v>
      </c>
      <c r="AD70" s="133" t="str">
        <f t="shared" si="87"/>
        <v>.</v>
      </c>
      <c r="AE70" s="133" t="str">
        <f t="shared" si="88"/>
        <v>.</v>
      </c>
      <c r="AF70" s="133" t="str">
        <f t="shared" si="89"/>
        <v>.</v>
      </c>
      <c r="AG70" s="133" t="str">
        <f t="shared" si="101"/>
        <v>.</v>
      </c>
      <c r="AH70" s="133" t="str">
        <f t="shared" si="90"/>
        <v>.</v>
      </c>
      <c r="AI70" s="133" t="str">
        <f t="shared" si="91"/>
        <v>.</v>
      </c>
      <c r="AJ70" s="133" t="str">
        <f t="shared" si="92"/>
        <v>.</v>
      </c>
      <c r="AK70" s="133" t="str">
        <f t="shared" si="93"/>
        <v>.</v>
      </c>
      <c r="AL70" s="133" t="str">
        <f t="shared" si="94"/>
        <v>.</v>
      </c>
      <c r="AM70" s="133" t="str">
        <f t="shared" si="95"/>
        <v>.</v>
      </c>
      <c r="AN70" s="133" t="str">
        <f t="shared" si="96"/>
        <v>.</v>
      </c>
      <c r="AO70" s="133">
        <f t="shared" si="97"/>
        <v>357</v>
      </c>
      <c r="AP70" s="133">
        <f t="shared" si="98"/>
        <v>342</v>
      </c>
      <c r="AQ70" s="133">
        <f t="shared" si="99"/>
        <v>321</v>
      </c>
      <c r="AR70" s="133" t="str">
        <f t="shared" si="100"/>
        <v>.</v>
      </c>
    </row>
    <row r="71" spans="2:90" ht="16" x14ac:dyDescent="0.2">
      <c r="B71" s="543"/>
      <c r="C71" s="185">
        <f>$AZ$13</f>
        <v>5</v>
      </c>
      <c r="D71" s="186" t="s">
        <v>138</v>
      </c>
      <c r="E71" s="218">
        <f>$AZ$14</f>
        <v>6</v>
      </c>
      <c r="F71" s="133" t="str">
        <f t="shared" si="64"/>
        <v>.</v>
      </c>
      <c r="G71" s="133" t="str">
        <f t="shared" si="65"/>
        <v>.</v>
      </c>
      <c r="H71" s="133">
        <f t="shared" si="66"/>
        <v>584</v>
      </c>
      <c r="I71" s="133" t="str">
        <f t="shared" si="67"/>
        <v>.</v>
      </c>
      <c r="J71" s="133" t="str">
        <f t="shared" si="68"/>
        <v>.</v>
      </c>
      <c r="K71" s="133" t="str">
        <f t="shared" si="69"/>
        <v>.</v>
      </c>
      <c r="L71" s="133" t="str">
        <f t="shared" si="70"/>
        <v>.</v>
      </c>
      <c r="M71" s="133" t="str">
        <f t="shared" si="71"/>
        <v>.</v>
      </c>
      <c r="N71" s="133" t="str">
        <f t="shared" si="72"/>
        <v>.</v>
      </c>
      <c r="O71" s="133" t="str">
        <f t="shared" si="73"/>
        <v>.</v>
      </c>
      <c r="P71" s="133" t="str">
        <f t="shared" si="74"/>
        <v>.</v>
      </c>
      <c r="Q71" s="133" t="str">
        <f t="shared" si="75"/>
        <v>.</v>
      </c>
      <c r="R71" s="133" t="str">
        <f t="shared" si="76"/>
        <v>.</v>
      </c>
      <c r="S71" s="133" t="str">
        <f t="shared" si="77"/>
        <v>.</v>
      </c>
      <c r="T71" s="133" t="str">
        <f t="shared" si="78"/>
        <v>.</v>
      </c>
      <c r="U71" s="133" t="str">
        <f t="shared" si="79"/>
        <v>.</v>
      </c>
      <c r="V71" s="133" t="str">
        <f t="shared" si="80"/>
        <v>.</v>
      </c>
      <c r="W71" s="133" t="str">
        <f t="shared" si="81"/>
        <v>.</v>
      </c>
      <c r="X71" s="133" t="str">
        <f t="shared" si="82"/>
        <v>.</v>
      </c>
      <c r="Z71" s="133" t="str">
        <f t="shared" si="83"/>
        <v>.</v>
      </c>
      <c r="AA71" s="133" t="str">
        <f t="shared" si="84"/>
        <v>.</v>
      </c>
      <c r="AB71" s="133">
        <f t="shared" si="85"/>
        <v>610</v>
      </c>
      <c r="AC71" s="133" t="str">
        <f t="shared" si="86"/>
        <v>.</v>
      </c>
      <c r="AD71" s="133" t="str">
        <f t="shared" si="87"/>
        <v>.</v>
      </c>
      <c r="AE71" s="133" t="str">
        <f t="shared" si="88"/>
        <v>.</v>
      </c>
      <c r="AF71" s="133" t="str">
        <f t="shared" si="89"/>
        <v>.</v>
      </c>
      <c r="AG71" s="133" t="str">
        <f t="shared" si="101"/>
        <v>.</v>
      </c>
      <c r="AH71" s="133" t="str">
        <f t="shared" si="90"/>
        <v>.</v>
      </c>
      <c r="AI71" s="133" t="str">
        <f t="shared" si="91"/>
        <v>.</v>
      </c>
      <c r="AJ71" s="133" t="str">
        <f t="shared" si="92"/>
        <v>.</v>
      </c>
      <c r="AK71" s="133" t="str">
        <f t="shared" si="93"/>
        <v>.</v>
      </c>
      <c r="AL71" s="133" t="str">
        <f t="shared" si="94"/>
        <v>.</v>
      </c>
      <c r="AM71" s="133" t="str">
        <f t="shared" si="95"/>
        <v>.</v>
      </c>
      <c r="AN71" s="133" t="str">
        <f t="shared" si="96"/>
        <v>.</v>
      </c>
      <c r="AO71" s="133">
        <f t="shared" si="97"/>
        <v>540</v>
      </c>
      <c r="AP71" s="133">
        <f t="shared" si="98"/>
        <v>553</v>
      </c>
      <c r="AQ71" s="133">
        <f t="shared" si="99"/>
        <v>502</v>
      </c>
      <c r="AR71" s="133" t="str">
        <f t="shared" si="100"/>
        <v>.</v>
      </c>
    </row>
    <row r="72" spans="2:90" ht="16" x14ac:dyDescent="0.2">
      <c r="B72" s="543"/>
      <c r="C72" s="185">
        <f>$AZ$14</f>
        <v>6</v>
      </c>
      <c r="D72" s="186" t="s">
        <v>138</v>
      </c>
      <c r="E72" s="218">
        <f>$AZ$15</f>
        <v>7</v>
      </c>
      <c r="F72" s="133" t="str">
        <f t="shared" si="64"/>
        <v>.</v>
      </c>
      <c r="G72" s="133" t="str">
        <f t="shared" si="65"/>
        <v>.</v>
      </c>
      <c r="H72" s="133">
        <f t="shared" si="66"/>
        <v>340</v>
      </c>
      <c r="I72" s="133" t="str">
        <f t="shared" si="67"/>
        <v>.</v>
      </c>
      <c r="J72" s="133" t="str">
        <f t="shared" si="68"/>
        <v>.</v>
      </c>
      <c r="K72" s="133" t="str">
        <f t="shared" si="69"/>
        <v>.</v>
      </c>
      <c r="L72" s="133" t="str">
        <f t="shared" si="70"/>
        <v>.</v>
      </c>
      <c r="M72" s="133" t="str">
        <f t="shared" si="71"/>
        <v>.</v>
      </c>
      <c r="N72" s="133" t="str">
        <f t="shared" si="72"/>
        <v>.</v>
      </c>
      <c r="O72" s="133" t="str">
        <f t="shared" si="73"/>
        <v>.</v>
      </c>
      <c r="P72" s="133" t="str">
        <f t="shared" si="74"/>
        <v>.</v>
      </c>
      <c r="Q72" s="133" t="str">
        <f t="shared" si="75"/>
        <v>.</v>
      </c>
      <c r="R72" s="133" t="str">
        <f t="shared" si="76"/>
        <v>.</v>
      </c>
      <c r="S72" s="133" t="str">
        <f t="shared" si="77"/>
        <v>.</v>
      </c>
      <c r="T72" s="133" t="str">
        <f t="shared" si="78"/>
        <v>.</v>
      </c>
      <c r="U72" s="133" t="str">
        <f t="shared" si="79"/>
        <v>.</v>
      </c>
      <c r="V72" s="133" t="str">
        <f t="shared" si="80"/>
        <v>.</v>
      </c>
      <c r="W72" s="133" t="str">
        <f t="shared" si="81"/>
        <v>.</v>
      </c>
      <c r="X72" s="133" t="str">
        <f t="shared" si="82"/>
        <v>.</v>
      </c>
      <c r="Z72" s="133" t="str">
        <f t="shared" si="83"/>
        <v>.</v>
      </c>
      <c r="AA72" s="133" t="str">
        <f t="shared" si="84"/>
        <v>.</v>
      </c>
      <c r="AB72" s="133">
        <f t="shared" si="85"/>
        <v>219</v>
      </c>
      <c r="AC72" s="133" t="str">
        <f t="shared" si="86"/>
        <v>.</v>
      </c>
      <c r="AD72" s="133" t="str">
        <f t="shared" si="87"/>
        <v>.</v>
      </c>
      <c r="AE72" s="133" t="str">
        <f t="shared" si="88"/>
        <v>.</v>
      </c>
      <c r="AF72" s="133" t="str">
        <f t="shared" si="89"/>
        <v>.</v>
      </c>
      <c r="AG72" s="133" t="str">
        <f t="shared" si="101"/>
        <v>.</v>
      </c>
      <c r="AH72" s="133" t="str">
        <f t="shared" si="90"/>
        <v>.</v>
      </c>
      <c r="AI72" s="133" t="str">
        <f t="shared" si="91"/>
        <v>.</v>
      </c>
      <c r="AJ72" s="133" t="str">
        <f t="shared" si="92"/>
        <v>.</v>
      </c>
      <c r="AK72" s="133" t="str">
        <f t="shared" si="93"/>
        <v>.</v>
      </c>
      <c r="AL72" s="133" t="str">
        <f t="shared" si="94"/>
        <v>.</v>
      </c>
      <c r="AM72" s="133" t="str">
        <f t="shared" si="95"/>
        <v>.</v>
      </c>
      <c r="AN72" s="133" t="str">
        <f t="shared" si="96"/>
        <v>.</v>
      </c>
      <c r="AO72" s="133">
        <f t="shared" si="97"/>
        <v>332</v>
      </c>
      <c r="AP72" s="133">
        <f t="shared" si="98"/>
        <v>357</v>
      </c>
      <c r="AQ72" s="133">
        <f t="shared" si="99"/>
        <v>329</v>
      </c>
      <c r="AR72" s="133" t="str">
        <f t="shared" si="100"/>
        <v>.</v>
      </c>
    </row>
    <row r="73" spans="2:90" ht="16" x14ac:dyDescent="0.2">
      <c r="B73" s="543"/>
      <c r="C73" s="185">
        <f>$AZ$15</f>
        <v>7</v>
      </c>
      <c r="D73" s="186" t="s">
        <v>138</v>
      </c>
      <c r="E73" s="218" t="str">
        <f>$AZ$16</f>
        <v>.</v>
      </c>
      <c r="F73" s="133" t="str">
        <f t="shared" si="64"/>
        <v>.</v>
      </c>
      <c r="G73" s="133" t="str">
        <f t="shared" si="65"/>
        <v>.</v>
      </c>
      <c r="H73" s="133" t="str">
        <f t="shared" si="66"/>
        <v>.</v>
      </c>
      <c r="I73" s="133" t="str">
        <f t="shared" si="67"/>
        <v>.</v>
      </c>
      <c r="J73" s="133" t="str">
        <f t="shared" si="68"/>
        <v>.</v>
      </c>
      <c r="K73" s="133" t="str">
        <f t="shared" si="69"/>
        <v>.</v>
      </c>
      <c r="L73" s="133" t="str">
        <f t="shared" si="70"/>
        <v>.</v>
      </c>
      <c r="M73" s="133" t="str">
        <f t="shared" si="71"/>
        <v>.</v>
      </c>
      <c r="N73" s="133" t="str">
        <f t="shared" si="72"/>
        <v>.</v>
      </c>
      <c r="O73" s="133" t="str">
        <f t="shared" si="73"/>
        <v>.</v>
      </c>
      <c r="P73" s="133" t="str">
        <f t="shared" si="74"/>
        <v>.</v>
      </c>
      <c r="Q73" s="133" t="str">
        <f t="shared" si="75"/>
        <v>.</v>
      </c>
      <c r="R73" s="133" t="str">
        <f t="shared" si="76"/>
        <v>.</v>
      </c>
      <c r="S73" s="133" t="str">
        <f t="shared" si="77"/>
        <v>.</v>
      </c>
      <c r="T73" s="133" t="str">
        <f t="shared" si="78"/>
        <v>.</v>
      </c>
      <c r="U73" s="133" t="str">
        <f t="shared" si="79"/>
        <v>.</v>
      </c>
      <c r="V73" s="133" t="str">
        <f t="shared" si="80"/>
        <v>.</v>
      </c>
      <c r="W73" s="133" t="str">
        <f t="shared" si="81"/>
        <v>.</v>
      </c>
      <c r="X73" s="133" t="str">
        <f t="shared" si="82"/>
        <v>.</v>
      </c>
      <c r="Z73" s="133" t="str">
        <f t="shared" si="83"/>
        <v>.</v>
      </c>
      <c r="AA73" s="133" t="str">
        <f t="shared" si="84"/>
        <v>.</v>
      </c>
      <c r="AB73" s="133" t="str">
        <f t="shared" si="85"/>
        <v>.</v>
      </c>
      <c r="AC73" s="133" t="str">
        <f t="shared" si="86"/>
        <v>.</v>
      </c>
      <c r="AD73" s="133" t="str">
        <f t="shared" si="87"/>
        <v>.</v>
      </c>
      <c r="AE73" s="133" t="str">
        <f t="shared" si="88"/>
        <v>.</v>
      </c>
      <c r="AF73" s="133" t="str">
        <f t="shared" si="89"/>
        <v>.</v>
      </c>
      <c r="AG73" s="133" t="str">
        <f t="shared" si="101"/>
        <v>.</v>
      </c>
      <c r="AH73" s="133" t="str">
        <f t="shared" si="90"/>
        <v>.</v>
      </c>
      <c r="AI73" s="133" t="str">
        <f t="shared" si="91"/>
        <v>.</v>
      </c>
      <c r="AJ73" s="133" t="str">
        <f t="shared" si="92"/>
        <v>.</v>
      </c>
      <c r="AK73" s="133" t="str">
        <f t="shared" si="93"/>
        <v>.</v>
      </c>
      <c r="AL73" s="133" t="str">
        <f t="shared" si="94"/>
        <v>.</v>
      </c>
      <c r="AM73" s="133" t="str">
        <f t="shared" si="95"/>
        <v>.</v>
      </c>
      <c r="AN73" s="133" t="str">
        <f t="shared" si="96"/>
        <v>.</v>
      </c>
      <c r="AO73" s="133" t="str">
        <f t="shared" si="97"/>
        <v>.</v>
      </c>
      <c r="AP73" s="133" t="str">
        <f t="shared" si="98"/>
        <v>.</v>
      </c>
      <c r="AQ73" s="133" t="str">
        <f t="shared" si="99"/>
        <v>.</v>
      </c>
      <c r="AR73" s="133" t="str">
        <f t="shared" si="100"/>
        <v>.</v>
      </c>
    </row>
    <row r="74" spans="2:90" ht="16" x14ac:dyDescent="0.2">
      <c r="B74" s="543"/>
      <c r="C74" s="185" t="str">
        <f>$AZ$16</f>
        <v>.</v>
      </c>
      <c r="D74" s="186" t="s">
        <v>138</v>
      </c>
      <c r="E74" s="220" t="str">
        <f>$AZ$17</f>
        <v>.</v>
      </c>
      <c r="F74" s="133" t="str">
        <f t="shared" si="64"/>
        <v>.</v>
      </c>
      <c r="G74" s="133" t="str">
        <f t="shared" si="65"/>
        <v>.</v>
      </c>
      <c r="H74" s="133" t="str">
        <f t="shared" si="66"/>
        <v>.</v>
      </c>
      <c r="I74" s="133" t="str">
        <f t="shared" si="67"/>
        <v>.</v>
      </c>
      <c r="J74" s="133" t="str">
        <f t="shared" si="68"/>
        <v>.</v>
      </c>
      <c r="K74" s="133" t="str">
        <f t="shared" si="69"/>
        <v>.</v>
      </c>
      <c r="L74" s="133" t="str">
        <f t="shared" si="70"/>
        <v>.</v>
      </c>
      <c r="M74" s="133" t="str">
        <f t="shared" si="71"/>
        <v>.</v>
      </c>
      <c r="N74" s="133" t="str">
        <f t="shared" si="72"/>
        <v>.</v>
      </c>
      <c r="O74" s="133" t="str">
        <f t="shared" si="73"/>
        <v>.</v>
      </c>
      <c r="P74" s="133" t="str">
        <f t="shared" si="74"/>
        <v>.</v>
      </c>
      <c r="Q74" s="133" t="str">
        <f t="shared" si="75"/>
        <v>.</v>
      </c>
      <c r="R74" s="133" t="str">
        <f t="shared" si="76"/>
        <v>.</v>
      </c>
      <c r="S74" s="133" t="str">
        <f t="shared" si="77"/>
        <v>.</v>
      </c>
      <c r="T74" s="133" t="str">
        <f t="shared" si="78"/>
        <v>.</v>
      </c>
      <c r="U74" s="133" t="str">
        <f t="shared" si="79"/>
        <v>.</v>
      </c>
      <c r="V74" s="133" t="str">
        <f t="shared" si="80"/>
        <v>.</v>
      </c>
      <c r="W74" s="133" t="str">
        <f t="shared" si="81"/>
        <v>.</v>
      </c>
      <c r="X74" s="133" t="str">
        <f t="shared" si="82"/>
        <v>.</v>
      </c>
      <c r="Z74" s="133" t="str">
        <f t="shared" si="83"/>
        <v>.</v>
      </c>
      <c r="AA74" s="133" t="str">
        <f t="shared" si="84"/>
        <v>.</v>
      </c>
      <c r="AB74" s="133" t="str">
        <f t="shared" si="85"/>
        <v>.</v>
      </c>
      <c r="AC74" s="133" t="str">
        <f t="shared" si="86"/>
        <v>.</v>
      </c>
      <c r="AD74" s="133" t="str">
        <f t="shared" si="87"/>
        <v>.</v>
      </c>
      <c r="AE74" s="133" t="str">
        <f t="shared" si="88"/>
        <v>.</v>
      </c>
      <c r="AF74" s="133" t="str">
        <f t="shared" si="89"/>
        <v>.</v>
      </c>
      <c r="AG74" s="133" t="str">
        <f t="shared" si="101"/>
        <v>.</v>
      </c>
      <c r="AH74" s="133" t="str">
        <f t="shared" si="90"/>
        <v>.</v>
      </c>
      <c r="AI74" s="133" t="str">
        <f t="shared" si="91"/>
        <v>.</v>
      </c>
      <c r="AJ74" s="133" t="str">
        <f t="shared" si="92"/>
        <v>.</v>
      </c>
      <c r="AK74" s="133" t="str">
        <f t="shared" si="93"/>
        <v>.</v>
      </c>
      <c r="AL74" s="133" t="str">
        <f t="shared" si="94"/>
        <v>.</v>
      </c>
      <c r="AM74" s="133" t="str">
        <f t="shared" si="95"/>
        <v>.</v>
      </c>
      <c r="AN74" s="133" t="str">
        <f t="shared" si="96"/>
        <v>.</v>
      </c>
      <c r="AO74" s="133" t="str">
        <f t="shared" si="97"/>
        <v>.</v>
      </c>
      <c r="AP74" s="133" t="str">
        <f t="shared" si="98"/>
        <v>.</v>
      </c>
      <c r="AQ74" s="133" t="str">
        <f t="shared" si="99"/>
        <v>.</v>
      </c>
      <c r="AR74" s="133" t="str">
        <f t="shared" si="100"/>
        <v>.</v>
      </c>
    </row>
    <row r="75" spans="2:90" ht="17" thickBot="1" x14ac:dyDescent="0.25">
      <c r="B75" s="544"/>
      <c r="C75" s="194" t="str">
        <f>$AZ$17</f>
        <v>.</v>
      </c>
      <c r="D75" s="195" t="s">
        <v>138</v>
      </c>
      <c r="E75" s="221" t="str">
        <f>$AZ$18</f>
        <v>.</v>
      </c>
      <c r="F75" s="149" t="str">
        <f t="shared" si="64"/>
        <v>.</v>
      </c>
      <c r="G75" s="149" t="str">
        <f t="shared" si="65"/>
        <v>.</v>
      </c>
      <c r="H75" s="149" t="str">
        <f t="shared" si="66"/>
        <v>.</v>
      </c>
      <c r="I75" s="149" t="str">
        <f t="shared" si="67"/>
        <v>.</v>
      </c>
      <c r="J75" s="149" t="str">
        <f t="shared" si="68"/>
        <v>.</v>
      </c>
      <c r="K75" s="149" t="str">
        <f t="shared" si="69"/>
        <v>.</v>
      </c>
      <c r="L75" s="149" t="str">
        <f t="shared" si="70"/>
        <v>.</v>
      </c>
      <c r="M75" s="149" t="str">
        <f t="shared" si="71"/>
        <v>.</v>
      </c>
      <c r="N75" s="149" t="str">
        <f t="shared" si="72"/>
        <v>.</v>
      </c>
      <c r="O75" s="149" t="str">
        <f t="shared" si="73"/>
        <v>.</v>
      </c>
      <c r="P75" s="149" t="str">
        <f t="shared" si="74"/>
        <v>.</v>
      </c>
      <c r="Q75" s="149" t="str">
        <f t="shared" si="75"/>
        <v>.</v>
      </c>
      <c r="R75" s="149" t="str">
        <f t="shared" si="76"/>
        <v>.</v>
      </c>
      <c r="S75" s="149" t="str">
        <f t="shared" si="77"/>
        <v>.</v>
      </c>
      <c r="T75" s="149" t="str">
        <f t="shared" si="78"/>
        <v>.</v>
      </c>
      <c r="U75" s="149" t="str">
        <f t="shared" si="79"/>
        <v>.</v>
      </c>
      <c r="V75" s="149" t="str">
        <f t="shared" si="80"/>
        <v>.</v>
      </c>
      <c r="W75" s="149" t="str">
        <f t="shared" si="81"/>
        <v>.</v>
      </c>
      <c r="X75" s="149" t="str">
        <f t="shared" si="82"/>
        <v>.</v>
      </c>
      <c r="Z75" s="149" t="str">
        <f t="shared" si="83"/>
        <v>.</v>
      </c>
      <c r="AA75" s="149" t="str">
        <f t="shared" si="84"/>
        <v>.</v>
      </c>
      <c r="AB75" s="149" t="str">
        <f t="shared" si="85"/>
        <v>.</v>
      </c>
      <c r="AC75" s="149" t="str">
        <f t="shared" si="86"/>
        <v>.</v>
      </c>
      <c r="AD75" s="149" t="str">
        <f t="shared" si="87"/>
        <v>.</v>
      </c>
      <c r="AE75" s="149" t="str">
        <f t="shared" si="88"/>
        <v>.</v>
      </c>
      <c r="AF75" s="149" t="str">
        <f t="shared" si="89"/>
        <v>.</v>
      </c>
      <c r="AG75" s="149" t="str">
        <f t="shared" si="101"/>
        <v>.</v>
      </c>
      <c r="AH75" s="149" t="str">
        <f t="shared" si="90"/>
        <v>.</v>
      </c>
      <c r="AI75" s="149" t="str">
        <f t="shared" si="91"/>
        <v>.</v>
      </c>
      <c r="AJ75" s="149" t="str">
        <f t="shared" si="92"/>
        <v>.</v>
      </c>
      <c r="AK75" s="149" t="str">
        <f t="shared" si="93"/>
        <v>.</v>
      </c>
      <c r="AL75" s="149" t="str">
        <f t="shared" si="94"/>
        <v>.</v>
      </c>
      <c r="AM75" s="149" t="str">
        <f t="shared" si="95"/>
        <v>.</v>
      </c>
      <c r="AN75" s="149" t="str">
        <f t="shared" si="96"/>
        <v>.</v>
      </c>
      <c r="AO75" s="149" t="str">
        <f t="shared" si="97"/>
        <v>.</v>
      </c>
      <c r="AP75" s="149" t="str">
        <f t="shared" si="98"/>
        <v>.</v>
      </c>
      <c r="AQ75" s="149" t="str">
        <f t="shared" si="99"/>
        <v>.</v>
      </c>
      <c r="AR75" s="149" t="str">
        <f t="shared" si="100"/>
        <v>.</v>
      </c>
    </row>
    <row r="77" spans="2:90" s="215" customFormat="1" x14ac:dyDescent="0.2">
      <c r="Y77" s="11"/>
    </row>
    <row r="78" spans="2:90" ht="19" x14ac:dyDescent="0.2">
      <c r="B78" s="532" t="s">
        <v>114</v>
      </c>
      <c r="C78" s="532"/>
      <c r="D78" s="532"/>
      <c r="E78" s="532"/>
      <c r="F78" s="532"/>
      <c r="G78" s="532"/>
      <c r="H78" s="532"/>
      <c r="I78" s="532"/>
      <c r="J78" s="532"/>
      <c r="K78" s="532"/>
      <c r="L78" s="532"/>
      <c r="M78" s="532"/>
      <c r="N78" s="532"/>
      <c r="O78" s="532"/>
      <c r="P78" s="532"/>
      <c r="Q78" s="532"/>
      <c r="R78" s="532"/>
      <c r="S78" s="532"/>
      <c r="T78" s="532"/>
      <c r="U78" s="532"/>
      <c r="V78" s="532"/>
      <c r="W78" s="532"/>
      <c r="X78" s="532"/>
      <c r="Y78" s="532"/>
      <c r="Z78" s="532"/>
      <c r="AA78" s="532"/>
      <c r="AB78" s="532"/>
      <c r="AC78" s="532"/>
      <c r="AD78" s="532"/>
      <c r="AE78" s="532"/>
      <c r="AF78" s="532"/>
      <c r="AG78" s="532"/>
      <c r="AH78" s="532"/>
      <c r="AI78" s="532"/>
      <c r="AJ78" s="532"/>
      <c r="AK78" s="532"/>
      <c r="AL78" s="532"/>
      <c r="AM78" s="532"/>
      <c r="AN78" s="532"/>
      <c r="AO78" s="532"/>
      <c r="AP78" s="235"/>
      <c r="AQ78" s="235"/>
      <c r="AR78" s="235"/>
    </row>
    <row r="79" spans="2:90" ht="17" thickBot="1" x14ac:dyDescent="0.25">
      <c r="AT79" s="521" t="s">
        <v>180</v>
      </c>
      <c r="AU79" s="521"/>
      <c r="AV79" s="521"/>
      <c r="AW79" s="521"/>
      <c r="AX79" s="521"/>
      <c r="AY79" s="521"/>
      <c r="AZ79" s="521"/>
      <c r="BA79" s="521"/>
      <c r="BB79" s="521"/>
      <c r="BC79" s="521"/>
      <c r="BD79" s="521"/>
      <c r="BF79" s="521" t="s">
        <v>196</v>
      </c>
      <c r="BG79" s="521"/>
      <c r="BH79" s="521"/>
      <c r="BI79" s="521"/>
      <c r="BJ79" s="521"/>
      <c r="BK79" s="521"/>
      <c r="BL79" s="521"/>
      <c r="BM79" s="521"/>
      <c r="BN79" s="521"/>
      <c r="BO79" s="521"/>
      <c r="BP79" s="521"/>
      <c r="BR79" s="521" t="s">
        <v>135</v>
      </c>
      <c r="BS79" s="521"/>
      <c r="BT79" s="521"/>
      <c r="BU79" s="521"/>
      <c r="BV79" s="521"/>
      <c r="BW79" s="521"/>
      <c r="BX79" s="521"/>
      <c r="BY79" s="521"/>
      <c r="BZ79" s="521"/>
      <c r="CA79" s="521"/>
      <c r="CC79" s="521" t="s">
        <v>221</v>
      </c>
      <c r="CD79" s="521"/>
      <c r="CE79" s="521"/>
      <c r="CF79" s="521"/>
      <c r="CG79" s="521"/>
      <c r="CH79" s="521"/>
      <c r="CI79" s="521"/>
      <c r="CJ79" s="521"/>
      <c r="CK79" s="521"/>
      <c r="CL79" s="521"/>
    </row>
    <row r="80" spans="2:90" ht="20" thickBot="1" x14ac:dyDescent="0.25">
      <c r="F80" s="490" t="s">
        <v>42</v>
      </c>
      <c r="G80" s="491"/>
      <c r="H80" s="491"/>
      <c r="I80" s="491"/>
      <c r="J80" s="491"/>
      <c r="K80" s="491"/>
      <c r="L80" s="491"/>
      <c r="M80" s="491"/>
      <c r="N80" s="491"/>
      <c r="O80" s="491"/>
      <c r="P80" s="491"/>
      <c r="Q80" s="491"/>
      <c r="R80" s="491"/>
      <c r="S80" s="491"/>
      <c r="T80" s="491"/>
      <c r="U80" s="491"/>
      <c r="V80" s="491"/>
      <c r="W80" s="491"/>
      <c r="X80" s="492"/>
      <c r="Y80" s="235"/>
      <c r="Z80" s="490" t="s">
        <v>41</v>
      </c>
      <c r="AA80" s="491"/>
      <c r="AB80" s="491"/>
      <c r="AC80" s="491"/>
      <c r="AD80" s="491"/>
      <c r="AE80" s="491"/>
      <c r="AF80" s="491"/>
      <c r="AG80" s="491"/>
      <c r="AH80" s="491"/>
      <c r="AI80" s="491"/>
      <c r="AJ80" s="491"/>
      <c r="AK80" s="491"/>
      <c r="AL80" s="491"/>
      <c r="AM80" s="491"/>
      <c r="AN80" s="491"/>
      <c r="AO80" s="491"/>
      <c r="AP80" s="491"/>
      <c r="AQ80" s="491"/>
      <c r="AR80" s="492"/>
      <c r="AT80" s="364"/>
      <c r="AU80" s="118"/>
      <c r="AV80" s="364"/>
      <c r="AW80" s="364"/>
      <c r="AX80" s="364"/>
      <c r="AY80" s="364"/>
      <c r="AZ80" s="364"/>
      <c r="BA80" s="364"/>
      <c r="BD80" s="364"/>
      <c r="BG80" s="118"/>
      <c r="BR80" s="364"/>
      <c r="BS80" s="364"/>
      <c r="BT80" s="364"/>
      <c r="BU80" s="364"/>
      <c r="BV80" s="364"/>
      <c r="BW80" s="364"/>
      <c r="BX80" s="364"/>
      <c r="CA80" s="364"/>
      <c r="CC80" s="364"/>
      <c r="CD80" s="364"/>
      <c r="CE80" s="364"/>
      <c r="CF80" s="364"/>
      <c r="CG80" s="364"/>
      <c r="CH80" s="364"/>
      <c r="CI80" s="364"/>
      <c r="CL80" s="364"/>
    </row>
    <row r="81" spans="2:90" ht="16" thickBot="1" x14ac:dyDescent="0.25">
      <c r="F81" s="482" t="s">
        <v>33</v>
      </c>
      <c r="G81" s="482" t="s">
        <v>34</v>
      </c>
      <c r="H81" s="482" t="s">
        <v>35</v>
      </c>
      <c r="I81" s="487" t="s">
        <v>36</v>
      </c>
      <c r="J81" s="488"/>
      <c r="K81" s="489" t="s">
        <v>37</v>
      </c>
      <c r="L81" s="527"/>
      <c r="M81" s="522" t="s">
        <v>38</v>
      </c>
      <c r="N81" s="489"/>
      <c r="O81" s="489"/>
      <c r="P81" s="527"/>
      <c r="Q81" s="522" t="s">
        <v>39</v>
      </c>
      <c r="R81" s="489"/>
      <c r="S81" s="489"/>
      <c r="T81" s="527"/>
      <c r="U81" s="531" t="s">
        <v>52</v>
      </c>
      <c r="V81" s="524"/>
      <c r="W81" s="524"/>
      <c r="X81" s="525"/>
      <c r="Y81" s="116"/>
      <c r="Z81" s="482" t="s">
        <v>25</v>
      </c>
      <c r="AA81" s="482" t="s">
        <v>3</v>
      </c>
      <c r="AB81" s="482" t="s">
        <v>26</v>
      </c>
      <c r="AC81" s="487" t="s">
        <v>2</v>
      </c>
      <c r="AD81" s="488"/>
      <c r="AE81" s="489" t="s">
        <v>1</v>
      </c>
      <c r="AF81" s="527"/>
      <c r="AG81" s="522" t="s">
        <v>0</v>
      </c>
      <c r="AH81" s="489"/>
      <c r="AI81" s="489"/>
      <c r="AJ81" s="527"/>
      <c r="AK81" s="522" t="s">
        <v>24</v>
      </c>
      <c r="AL81" s="489"/>
      <c r="AM81" s="489"/>
      <c r="AN81" s="527"/>
      <c r="AO81" s="531" t="s">
        <v>54</v>
      </c>
      <c r="AP81" s="524"/>
      <c r="AQ81" s="524"/>
      <c r="AR81" s="525"/>
      <c r="AT81" s="364"/>
      <c r="AU81" s="364"/>
      <c r="AV81" s="510" t="s">
        <v>120</v>
      </c>
      <c r="AW81" s="511"/>
      <c r="AX81" s="512"/>
      <c r="AY81" s="510" t="s">
        <v>121</v>
      </c>
      <c r="AZ81" s="511"/>
      <c r="BA81" s="512"/>
      <c r="BB81" s="415" t="s">
        <v>225</v>
      </c>
      <c r="BC81" s="415" t="s">
        <v>225</v>
      </c>
      <c r="BD81" s="366" t="s">
        <v>123</v>
      </c>
      <c r="BH81" s="510" t="s">
        <v>120</v>
      </c>
      <c r="BI81" s="511"/>
      <c r="BJ81" s="512"/>
      <c r="BK81" s="510" t="s">
        <v>121</v>
      </c>
      <c r="BL81" s="511"/>
      <c r="BM81" s="512"/>
      <c r="BN81" s="415" t="s">
        <v>225</v>
      </c>
      <c r="BO81" s="415" t="s">
        <v>225</v>
      </c>
      <c r="BP81" s="287" t="s">
        <v>123</v>
      </c>
      <c r="BR81" s="364"/>
      <c r="BS81" s="510" t="s">
        <v>120</v>
      </c>
      <c r="BT81" s="511"/>
      <c r="BU81" s="512"/>
      <c r="BV81" s="510" t="s">
        <v>121</v>
      </c>
      <c r="BW81" s="511"/>
      <c r="BX81" s="512"/>
      <c r="BY81" s="415" t="s">
        <v>225</v>
      </c>
      <c r="BZ81" s="415" t="s">
        <v>225</v>
      </c>
      <c r="CA81" s="366" t="s">
        <v>123</v>
      </c>
      <c r="CC81" s="364"/>
      <c r="CD81" s="510" t="s">
        <v>120</v>
      </c>
      <c r="CE81" s="511"/>
      <c r="CF81" s="512"/>
      <c r="CG81" s="510" t="s">
        <v>121</v>
      </c>
      <c r="CH81" s="511"/>
      <c r="CI81" s="512"/>
      <c r="CJ81" s="415" t="s">
        <v>225</v>
      </c>
      <c r="CK81" s="415" t="s">
        <v>225</v>
      </c>
      <c r="CL81" s="366" t="s">
        <v>123</v>
      </c>
    </row>
    <row r="82" spans="2:90" ht="16" thickBot="1" x14ac:dyDescent="0.25">
      <c r="F82" s="483"/>
      <c r="G82" s="483"/>
      <c r="H82" s="483"/>
      <c r="I82" s="163" t="s">
        <v>185</v>
      </c>
      <c r="J82" s="164" t="s">
        <v>186</v>
      </c>
      <c r="K82" s="240" t="s">
        <v>185</v>
      </c>
      <c r="L82" s="241" t="s">
        <v>186</v>
      </c>
      <c r="M82" s="240" t="s">
        <v>185</v>
      </c>
      <c r="N82" s="242" t="s">
        <v>186</v>
      </c>
      <c r="O82" s="242" t="s">
        <v>184</v>
      </c>
      <c r="P82" s="241" t="s">
        <v>189</v>
      </c>
      <c r="Q82" s="240" t="s">
        <v>185</v>
      </c>
      <c r="R82" s="242" t="s">
        <v>186</v>
      </c>
      <c r="S82" s="242" t="s">
        <v>184</v>
      </c>
      <c r="T82" s="241" t="s">
        <v>189</v>
      </c>
      <c r="U82" s="240" t="s">
        <v>185</v>
      </c>
      <c r="V82" s="242" t="s">
        <v>186</v>
      </c>
      <c r="W82" s="242" t="s">
        <v>184</v>
      </c>
      <c r="X82" s="241" t="s">
        <v>189</v>
      </c>
      <c r="Y82" s="116"/>
      <c r="Z82" s="483"/>
      <c r="AA82" s="483"/>
      <c r="AB82" s="483"/>
      <c r="AC82" s="163" t="s">
        <v>185</v>
      </c>
      <c r="AD82" s="164" t="s">
        <v>186</v>
      </c>
      <c r="AE82" s="240" t="s">
        <v>185</v>
      </c>
      <c r="AF82" s="241" t="s">
        <v>186</v>
      </c>
      <c r="AG82" s="240" t="s">
        <v>185</v>
      </c>
      <c r="AH82" s="242" t="s">
        <v>186</v>
      </c>
      <c r="AI82" s="242" t="s">
        <v>184</v>
      </c>
      <c r="AJ82" s="241" t="s">
        <v>189</v>
      </c>
      <c r="AK82" s="240" t="s">
        <v>185</v>
      </c>
      <c r="AL82" s="242" t="s">
        <v>186</v>
      </c>
      <c r="AM82" s="242" t="s">
        <v>184</v>
      </c>
      <c r="AN82" s="241" t="s">
        <v>189</v>
      </c>
      <c r="AO82" s="240" t="s">
        <v>185</v>
      </c>
      <c r="AP82" s="242" t="s">
        <v>186</v>
      </c>
      <c r="AQ82" s="242" t="s">
        <v>184</v>
      </c>
      <c r="AR82" s="241" t="s">
        <v>189</v>
      </c>
      <c r="AT82" s="364"/>
      <c r="AU82" s="364"/>
      <c r="AV82" s="285" t="s">
        <v>224</v>
      </c>
      <c r="AW82" s="286" t="s">
        <v>223</v>
      </c>
      <c r="AX82" s="302" t="s">
        <v>222</v>
      </c>
      <c r="AY82" s="285" t="s">
        <v>224</v>
      </c>
      <c r="AZ82" s="286" t="s">
        <v>223</v>
      </c>
      <c r="BA82" s="302" t="s">
        <v>222</v>
      </c>
      <c r="BB82" s="416"/>
      <c r="BC82" s="416" t="s">
        <v>229</v>
      </c>
      <c r="BD82" s="307" t="s">
        <v>222</v>
      </c>
      <c r="BH82" s="285" t="s">
        <v>115</v>
      </c>
      <c r="BI82" s="286" t="s">
        <v>116</v>
      </c>
      <c r="BJ82" s="302" t="s">
        <v>122</v>
      </c>
      <c r="BK82" s="285" t="s">
        <v>115</v>
      </c>
      <c r="BL82" s="286" t="s">
        <v>116</v>
      </c>
      <c r="BM82" s="302" t="s">
        <v>122</v>
      </c>
      <c r="BN82" s="416"/>
      <c r="BO82" s="416" t="s">
        <v>229</v>
      </c>
      <c r="BP82" s="307" t="s">
        <v>122</v>
      </c>
      <c r="BR82" s="364"/>
      <c r="BS82" s="285" t="s">
        <v>115</v>
      </c>
      <c r="BT82" s="286" t="s">
        <v>116</v>
      </c>
      <c r="BU82" s="302" t="s">
        <v>122</v>
      </c>
      <c r="BV82" s="285" t="s">
        <v>115</v>
      </c>
      <c r="BW82" s="286" t="s">
        <v>116</v>
      </c>
      <c r="BX82" s="302" t="s">
        <v>122</v>
      </c>
      <c r="BY82" s="416"/>
      <c r="BZ82" s="416" t="s">
        <v>229</v>
      </c>
      <c r="CA82" s="307" t="s">
        <v>122</v>
      </c>
      <c r="CC82" s="364"/>
      <c r="CD82" s="285" t="s">
        <v>115</v>
      </c>
      <c r="CE82" s="286" t="s">
        <v>116</v>
      </c>
      <c r="CF82" s="302" t="s">
        <v>122</v>
      </c>
      <c r="CG82" s="285" t="s">
        <v>115</v>
      </c>
      <c r="CH82" s="286" t="s">
        <v>116</v>
      </c>
      <c r="CI82" s="302" t="s">
        <v>122</v>
      </c>
      <c r="CJ82" s="416"/>
      <c r="CK82" s="416" t="s">
        <v>229</v>
      </c>
      <c r="CL82" s="307" t="s">
        <v>122</v>
      </c>
    </row>
    <row r="83" spans="2:90" ht="16" thickBot="1" x14ac:dyDescent="0.25">
      <c r="F83" s="238">
        <f>F45</f>
        <v>0</v>
      </c>
      <c r="G83" s="238">
        <f t="shared" ref="G83:AO83" si="102">G45</f>
        <v>1</v>
      </c>
      <c r="H83" s="238">
        <f t="shared" si="102"/>
        <v>0</v>
      </c>
      <c r="I83" s="244">
        <f t="shared" si="102"/>
        <v>0</v>
      </c>
      <c r="J83" s="244">
        <f>I45</f>
        <v>0</v>
      </c>
      <c r="K83" s="244">
        <f t="shared" si="102"/>
        <v>0</v>
      </c>
      <c r="L83" s="245">
        <f>K45</f>
        <v>0</v>
      </c>
      <c r="M83" s="244">
        <f t="shared" si="102"/>
        <v>1</v>
      </c>
      <c r="N83" s="115">
        <f>M45</f>
        <v>1</v>
      </c>
      <c r="O83" s="115">
        <f>M45</f>
        <v>1</v>
      </c>
      <c r="P83" s="245">
        <f>M45</f>
        <v>1</v>
      </c>
      <c r="Q83" s="244">
        <f t="shared" si="102"/>
        <v>1</v>
      </c>
      <c r="R83" s="115">
        <f>Q45</f>
        <v>1</v>
      </c>
      <c r="S83" s="115">
        <f>Q45</f>
        <v>1</v>
      </c>
      <c r="T83" s="245">
        <f>Q45</f>
        <v>1</v>
      </c>
      <c r="U83" s="291">
        <f t="shared" si="102"/>
        <v>1</v>
      </c>
      <c r="V83" s="246">
        <f>U45</f>
        <v>1</v>
      </c>
      <c r="W83" s="246">
        <f>U45</f>
        <v>1</v>
      </c>
      <c r="X83" s="287">
        <f>U45</f>
        <v>1</v>
      </c>
      <c r="Y83" s="116"/>
      <c r="Z83" s="238">
        <f t="shared" si="102"/>
        <v>0</v>
      </c>
      <c r="AA83" s="238">
        <f t="shared" si="102"/>
        <v>0</v>
      </c>
      <c r="AB83" s="238">
        <f t="shared" si="102"/>
        <v>1</v>
      </c>
      <c r="AC83" s="244">
        <f t="shared" si="102"/>
        <v>1</v>
      </c>
      <c r="AD83" s="245">
        <f>AC45</f>
        <v>1</v>
      </c>
      <c r="AE83" s="244">
        <f t="shared" si="102"/>
        <v>1</v>
      </c>
      <c r="AF83" s="245">
        <f>AE45</f>
        <v>1</v>
      </c>
      <c r="AG83" s="244">
        <f t="shared" si="102"/>
        <v>0</v>
      </c>
      <c r="AH83" s="115">
        <f>AG45</f>
        <v>0</v>
      </c>
      <c r="AI83" s="115">
        <f>AG45</f>
        <v>0</v>
      </c>
      <c r="AJ83" s="245">
        <f>AG45</f>
        <v>0</v>
      </c>
      <c r="AK83" s="244">
        <f t="shared" si="102"/>
        <v>0</v>
      </c>
      <c r="AL83" s="115">
        <f>AK45</f>
        <v>0</v>
      </c>
      <c r="AM83" s="115">
        <f>AK45</f>
        <v>0</v>
      </c>
      <c r="AN83" s="245">
        <f>AK45</f>
        <v>0</v>
      </c>
      <c r="AO83" s="291">
        <f t="shared" si="102"/>
        <v>1</v>
      </c>
      <c r="AP83" s="246">
        <f>AO45</f>
        <v>1</v>
      </c>
      <c r="AQ83" s="246">
        <f>AO45</f>
        <v>1</v>
      </c>
      <c r="AR83" s="287">
        <f>AO45</f>
        <v>1</v>
      </c>
      <c r="AT83" s="513" t="s">
        <v>33</v>
      </c>
      <c r="AU83" s="514"/>
      <c r="AV83" s="368" t="str">
        <f>IF(AX83&lt;&gt;".",AW83-AX83,".")</f>
        <v>.</v>
      </c>
      <c r="AW83" s="369" t="str">
        <f>IF('observer 1'!AW5=0,".",'observer 1'!AW5)</f>
        <v>.</v>
      </c>
      <c r="AX83" s="403" t="str">
        <f>IF('observer 1'!AX5=0,".",'observer 1'!AX5)</f>
        <v>.</v>
      </c>
      <c r="AY83" s="368" t="str">
        <f>IF(BA83&lt;&gt;".",AZ83-BA83,".")</f>
        <v>.</v>
      </c>
      <c r="AZ83" s="369" t="str">
        <f>IF('observer 2 '!AW5=0,".",'observer 2 '!AW5)</f>
        <v>.</v>
      </c>
      <c r="BA83" s="403" t="str">
        <f>IF('observer 2 '!AX5=0,".",'observer 2 '!AX5)</f>
        <v>.</v>
      </c>
      <c r="BB83" s="417" t="str">
        <f>IF(AX83&lt;&gt;".",IF(BA83&lt;&gt;".",ABS(AX83-BA83),"."),".")</f>
        <v>.</v>
      </c>
      <c r="BC83" s="419" t="str">
        <f>IF(BB83&lt;&gt;".",BB83/MAX(BA83,AX83),".")</f>
        <v>.</v>
      </c>
      <c r="BD83" s="404" t="str">
        <f t="shared" ref="BD83:BD147" si="103">IF(SUM(AV83,AY83)&gt;0,AVERAGE(AX83,BA83),".")</f>
        <v>.</v>
      </c>
      <c r="BF83" s="513" t="s">
        <v>33</v>
      </c>
      <c r="BG83" s="514"/>
      <c r="BH83" s="300" t="str">
        <f>IF('observer 1'!AZ5=0,".",'observer 1'!AZ5)</f>
        <v>.</v>
      </c>
      <c r="BI83" s="301" t="str">
        <f>IF('observer 1'!AZ5=0,".",'observer 1'!BA5)</f>
        <v>.</v>
      </c>
      <c r="BJ83" s="306" t="str">
        <f>IF(BH83&lt;&gt;".",IF(BH83=1,$AX$28,IF(BH83=2,$AX$29,IF(BH83=3,$AX$30,IF(BH83=4,$AX$31,IF(BH83=5,$AX$32,IF(BH83=6,$AX$33,IF(BH83=7,$AX$34,IF(BH83=8,$AX$35,IF(BH83=9,$AX$36,IF(BH83=10,$AX$37,0))))))))))+BI83*1000/$AT$13,".")</f>
        <v>.</v>
      </c>
      <c r="BK83" s="300" t="str">
        <f>IF('observer 2 '!AZ5=0,".",'observer 2 '!AZ5)</f>
        <v>.</v>
      </c>
      <c r="BL83" s="301" t="str">
        <f>IF('observer 2 '!AZ5=0,".",'observer 2 '!BA5)</f>
        <v>.</v>
      </c>
      <c r="BM83" s="306" t="str">
        <f>IF(BK83&lt;&gt;".",IF(BK83=1,$AX$28,IF(BK83=2,$AX$29,IF(BK83=3,$AX$30,IF(BK83=4,$AX$31,IF(BK83=5,$AX$32,IF(BK83=6,$AX$33,IF(BK83=7,$AX$34,IF(BK83=8,$AX$35,IF(BK83=9,$AX$36,IF(BK83=10,$AX$37,0))))))))))+BL83*1000/$AT$13,".")</f>
        <v>.</v>
      </c>
      <c r="BN83" s="417" t="str">
        <f>IF(BJ83&lt;&gt;".",IF(BM83&lt;&gt;".",ABS(BJ83-BM83),"."),".")</f>
        <v>.</v>
      </c>
      <c r="BO83" s="419" t="str">
        <f>IF(BN83&lt;&gt;".",BN83/MAX(BM83,BJ83),".")</f>
        <v>.</v>
      </c>
      <c r="BP83" s="308" t="str">
        <f>IF(SUM(BH83,BK83)&gt;0,AVERAGE(BJ83,BM83)*IF($F$96=".",1,$F$96),".")</f>
        <v>.</v>
      </c>
      <c r="BR83" s="398" t="s">
        <v>33</v>
      </c>
      <c r="BS83" s="390" t="str">
        <f>IF('observer 1'!BF5&gt;0,'observer 1'!BF5,".")</f>
        <v>.</v>
      </c>
      <c r="BT83" s="391" t="str">
        <f>IF(BS83&lt;&gt;".",'observer 1'!BG5,".")</f>
        <v>.</v>
      </c>
      <c r="BU83" s="392" t="str">
        <f>IF(BS83&lt;&gt;".",IF(BS83=1,$AX$28,IF(BS83=2,$AX$29,IF(BS83=3,$AX$30,IF(BS83=4,$AX$31,IF(BS83=5,$AX$32,IF(BS83=6,$AX$33,IF(BS83=7,$AX$34,IF(BS83=8,$AX$35,IF(BS83=9,$AX$36,IF(BS83=10,$AX$37,0))))))))))+BT83*1000/$AT$13,".")</f>
        <v>.</v>
      </c>
      <c r="BV83" s="390" t="str">
        <f>IF('observer 2 '!BF5&gt;0,'observer 2 '!BF5,".")</f>
        <v>.</v>
      </c>
      <c r="BW83" s="391" t="str">
        <f>IF(BV83&lt;&gt;".",'observer 2 '!BG5,".")</f>
        <v>.</v>
      </c>
      <c r="BX83" s="392" t="str">
        <f t="shared" ref="BX83" si="104">IF(BV83&lt;&gt;".",IF(BV83=1,$AX$28,IF(BV83=2,$AX$29,IF(BV83=3,$AX$30,IF(BV83=4,$AX$31,IF(BV83=5,$AX$32,IF(BV83=6,$AX$33,IF(BV83=7,$AX$34,IF(BV83=8,$AX$35,IF(BV83=9,$AX$36,IF(BV83=10,$AX$37,0))))))))))+BW83*1000/$AT$13,".")</f>
        <v>.</v>
      </c>
      <c r="BY83" s="417" t="str">
        <f>IF(BU83&lt;&gt;".",IF(BX83&lt;&gt;".",ABS(BU83-BX83),"."),".")</f>
        <v>.</v>
      </c>
      <c r="BZ83" s="419" t="str">
        <f>IF(BY83&lt;&gt;".",BY83/MAX(BX83,BU83),".")</f>
        <v>.</v>
      </c>
      <c r="CA83" s="400" t="str">
        <f>IF(SUM(BS83,BV83)&gt;0,AVERAGE(BU83,BX83)*IF($G$96=".",1,$G$96),".")</f>
        <v>.</v>
      </c>
      <c r="CC83" s="398" t="s">
        <v>33</v>
      </c>
      <c r="CD83" s="390" t="str">
        <f>IF('observer 1'!BC5&gt;0,'observer 1'!BC5,".")</f>
        <v>.</v>
      </c>
      <c r="CE83" s="391" t="str">
        <f>IF(CD83&lt;&gt;".",'observer 1'!BD5,".")</f>
        <v>.</v>
      </c>
      <c r="CF83" s="392" t="str">
        <f>IF(CD83&lt;&gt;".",IF(CD83=1,$AX$28,IF(CD83=2,$AX$29,IF(CD83=3,$AX$30,IF(CD83=4,$AX$31,IF(CD83=5,$AX$32,IF(CD83=6,$AX$33,IF(CD83=7,$AX$34,IF(CD83=8,$AX$35,IF(CD83=9,$AX$36,IF(CD83=10,$AX$37,0))))))))))+CE83*1000/$AT$13,".")</f>
        <v>.</v>
      </c>
      <c r="CG83" s="390" t="str">
        <f>IF('observer 2 '!BC5&gt;0,'observer 2 '!BC5,".")</f>
        <v>.</v>
      </c>
      <c r="CH83" s="391" t="str">
        <f>IF(CG83&lt;&gt;".",'observer 2 '!BD5,".")</f>
        <v>.</v>
      </c>
      <c r="CI83" s="392" t="str">
        <f t="shared" ref="CI83" si="105">IF(CG83&lt;&gt;".",IF(CG83=1,$AX$28,IF(CG83=2,$AX$29,IF(CG83=3,$AX$30,IF(CG83=4,$AX$31,IF(CG83=5,$AX$32,IF(CG83=6,$AX$33,IF(CG83=7,$AX$34,IF(CG83=8,$AX$35,IF(CG83=9,$AX$36,IF(CG83=10,$AX$37,0))))))))))+CH83*1000/$AT$13,".")</f>
        <v>.</v>
      </c>
      <c r="CJ83" s="417" t="str">
        <f>IF(CF83&lt;&gt;".",IF(CI83&lt;&gt;".",ABS(CF83-CI83),"."),".")</f>
        <v>.</v>
      </c>
      <c r="CK83" s="419" t="str">
        <f>IF(CJ83&lt;&gt;".",CJ83/MAX(CI83,CF83),".")</f>
        <v>.</v>
      </c>
      <c r="CL83" s="400" t="str">
        <f>IF(SUM(CD83,CG83)&gt;0,AVERAGE(CF83,CI83)*IF($G$96=".",1,$G$96),".")</f>
        <v>.</v>
      </c>
    </row>
    <row r="84" spans="2:90" ht="16" thickBot="1" x14ac:dyDescent="0.25">
      <c r="C84" s="548" t="s">
        <v>139</v>
      </c>
      <c r="D84" s="548"/>
      <c r="E84" s="548"/>
      <c r="F84" s="238">
        <f t="shared" ref="F84:X84" si="106">F8</f>
        <v>0</v>
      </c>
      <c r="G84" s="238">
        <f t="shared" si="106"/>
        <v>0</v>
      </c>
      <c r="H84" s="238">
        <f t="shared" si="106"/>
        <v>0</v>
      </c>
      <c r="I84" s="182">
        <f t="shared" si="106"/>
        <v>0</v>
      </c>
      <c r="J84" s="239">
        <f t="shared" si="106"/>
        <v>0</v>
      </c>
      <c r="K84" s="182">
        <f t="shared" si="106"/>
        <v>0</v>
      </c>
      <c r="L84" s="239">
        <f t="shared" si="106"/>
        <v>0</v>
      </c>
      <c r="M84" s="182">
        <f t="shared" si="106"/>
        <v>1</v>
      </c>
      <c r="N84" s="148">
        <f t="shared" si="106"/>
        <v>0</v>
      </c>
      <c r="O84" s="148">
        <f t="shared" si="106"/>
        <v>0</v>
      </c>
      <c r="P84" s="239">
        <f t="shared" si="106"/>
        <v>0</v>
      </c>
      <c r="Q84" s="182">
        <f t="shared" si="106"/>
        <v>0</v>
      </c>
      <c r="R84" s="119">
        <f t="shared" si="106"/>
        <v>0</v>
      </c>
      <c r="S84" s="119">
        <f t="shared" si="106"/>
        <v>0</v>
      </c>
      <c r="T84" s="239">
        <f t="shared" si="106"/>
        <v>0</v>
      </c>
      <c r="U84" s="243">
        <f t="shared" si="106"/>
        <v>0</v>
      </c>
      <c r="V84" s="119">
        <f t="shared" si="106"/>
        <v>0</v>
      </c>
      <c r="W84" s="119">
        <f t="shared" si="106"/>
        <v>0</v>
      </c>
      <c r="X84" s="239">
        <f t="shared" si="106"/>
        <v>0</v>
      </c>
      <c r="Y84" s="116"/>
      <c r="Z84" s="238">
        <f t="shared" ref="Z84:AR84" si="107">Z8</f>
        <v>0</v>
      </c>
      <c r="AA84" s="238">
        <f t="shared" si="107"/>
        <v>0</v>
      </c>
      <c r="AB84" s="238">
        <f t="shared" si="107"/>
        <v>0</v>
      </c>
      <c r="AC84" s="182">
        <f t="shared" si="107"/>
        <v>0</v>
      </c>
      <c r="AD84" s="239">
        <f t="shared" si="107"/>
        <v>0</v>
      </c>
      <c r="AE84" s="182">
        <f t="shared" si="107"/>
        <v>0</v>
      </c>
      <c r="AF84" s="239">
        <f t="shared" si="107"/>
        <v>0</v>
      </c>
      <c r="AG84" s="182">
        <f t="shared" si="107"/>
        <v>0</v>
      </c>
      <c r="AH84" s="148">
        <f t="shared" si="107"/>
        <v>0</v>
      </c>
      <c r="AI84" s="148">
        <f t="shared" si="107"/>
        <v>0</v>
      </c>
      <c r="AJ84" s="239">
        <f t="shared" si="107"/>
        <v>0</v>
      </c>
      <c r="AK84" s="182">
        <f t="shared" si="107"/>
        <v>0</v>
      </c>
      <c r="AL84" s="119">
        <f t="shared" si="107"/>
        <v>0</v>
      </c>
      <c r="AM84" s="119">
        <f t="shared" si="107"/>
        <v>0</v>
      </c>
      <c r="AN84" s="239">
        <f t="shared" si="107"/>
        <v>0</v>
      </c>
      <c r="AO84" s="243">
        <f t="shared" si="107"/>
        <v>0</v>
      </c>
      <c r="AP84" s="119">
        <f t="shared" si="107"/>
        <v>0</v>
      </c>
      <c r="AQ84" s="119">
        <f t="shared" si="107"/>
        <v>0</v>
      </c>
      <c r="AR84" s="239">
        <f t="shared" si="107"/>
        <v>0</v>
      </c>
      <c r="AT84" s="513" t="s">
        <v>34</v>
      </c>
      <c r="AU84" s="514"/>
      <c r="AV84" s="368">
        <f t="shared" ref="AV84:AV101" si="108">IF(AX84&lt;&gt;".",AW84-AX84,".")</f>
        <v>3.4800000000000004</v>
      </c>
      <c r="AW84" s="369">
        <f>IF('observer 1'!AW6=0,".",'observer 1'!AW6)</f>
        <v>3.72</v>
      </c>
      <c r="AX84" s="403">
        <f>IF('observer 1'!AX6=0,".",'observer 1'!AX6)</f>
        <v>0.24</v>
      </c>
      <c r="AY84" s="368">
        <f t="shared" ref="AY84:AY101" si="109">IF(BA84&lt;&gt;".",AZ84-BA84,".")</f>
        <v>3.4800000000000004</v>
      </c>
      <c r="AZ84" s="369">
        <f>IF('observer 2 '!AW6=0,".",'observer 2 '!AW6)</f>
        <v>3.72</v>
      </c>
      <c r="BA84" s="403">
        <f>IF('observer 2 '!AX6=0,".",'observer 2 '!AX6)</f>
        <v>0.24</v>
      </c>
      <c r="BB84" s="417">
        <f t="shared" ref="BB84:BB101" si="110">IF(AX84&lt;&gt;".",IF(BA84&lt;&gt;".",ABS(AX84-BA84),"."),".")</f>
        <v>0</v>
      </c>
      <c r="BC84" s="419">
        <f t="shared" ref="BC84:BC101" si="111">IF(BB84&lt;&gt;".",BB84/MAX(BA84,AX84),".")</f>
        <v>0</v>
      </c>
      <c r="BD84" s="404">
        <f t="shared" si="103"/>
        <v>0.24</v>
      </c>
      <c r="BF84" s="513" t="s">
        <v>34</v>
      </c>
      <c r="BG84" s="514"/>
      <c r="BH84" s="300">
        <f>IF('observer 1'!AZ6=0,".",'observer 1'!AZ6)</f>
        <v>2</v>
      </c>
      <c r="BI84" s="301">
        <f>IF('observer 1'!AZ6=0,".",'observer 1'!BA6)</f>
        <v>-1.05</v>
      </c>
      <c r="BJ84" s="306">
        <f t="shared" ref="BJ84:BJ101" si="112">IF(BH84&lt;&gt;".",IF(BH84=1,$AX$28,IF(BH84=2,$AX$29,IF(BH84=3,$AX$30,IF(BH84=4,$AX$31,IF(BH84=5,$AX$32,IF(BH84=6,$AX$33,IF(BH84=7,$AX$34,IF(BH84=8,$AX$35,IF(BH84=9,$AX$36,IF(BH84=10,$AX$37,0))))))))))+BI84*1000/$AT$13,".")</f>
        <v>1495.5006104656588</v>
      </c>
      <c r="BK84" s="300">
        <f>IF('observer 2 '!AZ6=0,".",'observer 2 '!AZ6)</f>
        <v>2</v>
      </c>
      <c r="BL84" s="301">
        <f>IF('observer 2 '!AZ6=0,".",'observer 2 '!BA6)</f>
        <v>-0.91</v>
      </c>
      <c r="BM84" s="306">
        <f t="shared" ref="BM84:BM101" si="113">IF(BK84&lt;&gt;".",IF(BK84=1,$AX$28,IF(BK84=2,$AX$29,IF(BK84=3,$AX$30,IF(BK84=4,$AX$31,IF(BK84=5,$AX$32,IF(BK84=6,$AX$33,IF(BK84=7,$AX$34,IF(BK84=8,$AX$35,IF(BK84=9,$AX$36,IF(BK84=10,$AX$37,0))))))))))+BL84*1000/$AT$13,".")</f>
        <v>1528.1838624035711</v>
      </c>
      <c r="BN84" s="417">
        <f t="shared" ref="BN84:BN101" si="114">IF(BJ84&lt;&gt;".",IF(BM84&lt;&gt;".",ABS(BJ84-BM84),"."),".")</f>
        <v>32.683251937912246</v>
      </c>
      <c r="BO84" s="419">
        <f t="shared" ref="BO84:BO101" si="115">IF(BN84&lt;&gt;".",BN84/MAX(BM84,BJ84),".")</f>
        <v>2.1386989315871387E-2</v>
      </c>
      <c r="BP84" s="308">
        <f t="shared" ref="BP84:BP101" si="116">IF(SUM(BH84,BK84)&gt;0,AVERAGE(BJ84,BM84)*IF($F$96=".",1,$F$96),".")</f>
        <v>1511.842236434615</v>
      </c>
      <c r="BR84" s="365" t="s">
        <v>34</v>
      </c>
      <c r="BS84" s="368">
        <f>IF('observer 1'!BF6&gt;0,'observer 1'!BF6,".")</f>
        <v>3</v>
      </c>
      <c r="BT84" s="369">
        <f>IF(BS84&lt;&gt;".",'observer 1'!BG6,".")</f>
        <v>-1</v>
      </c>
      <c r="BU84" s="306">
        <f t="shared" ref="BU84:BU147" si="117">IF(BS84&lt;&gt;".",IF(BS84=1,$AX$28,IF(BS84=2,$AX$29,IF(BS84=3,$AX$30,IF(BS84=4,$AX$31,IF(BS84=5,$AX$32,IF(BS84=6,$AX$33,IF(BS84=7,$AX$34,IF(BS84=8,$AX$35,IF(BS84=9,$AX$36,IF(BS84=10,$AX$37,0))))))))))+BT84*1000/$AT$13,".")</f>
        <v>2050.0303433006279</v>
      </c>
      <c r="BV84" s="368">
        <f>IF('observer 2 '!BF6&gt;0,'observer 2 '!BF6,".")</f>
        <v>2</v>
      </c>
      <c r="BW84" s="369">
        <f>IF(BV84&lt;&gt;".",'observer 2 '!BG6,".")</f>
        <v>1.4</v>
      </c>
      <c r="BX84" s="306">
        <f t="shared" ref="BX84:BX147" si="118">IF(BV84&lt;&gt;".",IF(BV84=1,$AX$28,IF(BV84=2,$AX$29,IF(BV84=3,$AX$30,IF(BV84=4,$AX$31,IF(BV84=5,$AX$32,IF(BV84=6,$AX$33,IF(BV84=7,$AX$34,IF(BV84=8,$AX$35,IF(BV84=9,$AX$36,IF(BV84=10,$AX$37,0))))))))))+BW84*1000/$AT$13,".")</f>
        <v>2067.4575193791215</v>
      </c>
      <c r="BY84" s="417">
        <f t="shared" ref="BY84:BY101" si="119">IF(BU84&lt;&gt;".",IF(BX84&lt;&gt;".",ABS(BU84-BX84),"."),".")</f>
        <v>17.42717607849363</v>
      </c>
      <c r="BZ84" s="419">
        <f t="shared" ref="BZ84:BZ101" si="120">IF(BY84&lt;&gt;".",BY84/MAX(BX84,BU84),".")</f>
        <v>8.4292789163219126E-3</v>
      </c>
      <c r="CA84" s="402">
        <f t="shared" ref="CA84:CA145" si="121">IF(SUM(BS84,BV84)&gt;0,AVERAGE(BU84,BX84)*IF($G$96=".",1,$G$96),".")</f>
        <v>2058.7439313398745</v>
      </c>
      <c r="CC84" s="365" t="s">
        <v>34</v>
      </c>
      <c r="CD84" s="368">
        <f>IF('observer 1'!BC6&gt;0,'observer 1'!BC6,".")</f>
        <v>3</v>
      </c>
      <c r="CE84" s="369">
        <f>IF(CD84&lt;&gt;".",'observer 1'!BD6,".")</f>
        <v>3.45</v>
      </c>
      <c r="CF84" s="306">
        <f t="shared" ref="CF84:CF147" si="122">IF(CD84&lt;&gt;".",IF(CD84=1,$AX$28,IF(CD84=2,$AX$29,IF(CD84=3,$AX$30,IF(CD84=4,$AX$31,IF(CD84=5,$AX$32,IF(CD84=6,$AX$33,IF(CD84=7,$AX$34,IF(CD84=8,$AX$35,IF(CD84=9,$AX$36,IF(CD84=10,$AX$37,0))))))))))+CE84*1000/$AT$13,".")</f>
        <v>3088.8908513271213</v>
      </c>
      <c r="CG84" s="368">
        <f>IF('observer 2 '!BC6&gt;0,'observer 2 '!BC6,".")</f>
        <v>3</v>
      </c>
      <c r="CH84" s="369">
        <f>IF(CG84&lt;&gt;".",'observer 2 '!BD6,".")</f>
        <v>3.44</v>
      </c>
      <c r="CI84" s="306">
        <f t="shared" ref="CI84:CI147" si="123">IF(CG84&lt;&gt;".",IF(CG84=1,$AX$28,IF(CG84=2,$AX$29,IF(CG84=3,$AX$30,IF(CG84=4,$AX$31,IF(CG84=5,$AX$32,IF(CG84=6,$AX$33,IF(CG84=7,$AX$34,IF(CG84=8,$AX$35,IF(CG84=9,$AX$36,IF(CG84=10,$AX$37,0))))))))))+CH84*1000/$AT$13,".")</f>
        <v>3086.5563333315558</v>
      </c>
      <c r="CJ84" s="417">
        <f t="shared" ref="CJ84:CJ101" si="124">IF(CF84&lt;&gt;".",IF(CI84&lt;&gt;".",ABS(CF84-CI84),"."),".")</f>
        <v>2.3345179955654203</v>
      </c>
      <c r="CK84" s="419">
        <f t="shared" ref="CK84:CK101" si="125">IF(CJ84&lt;&gt;".",CJ84/MAX(CI84,CF84),".")</f>
        <v>7.5577872703478993E-4</v>
      </c>
      <c r="CL84" s="402">
        <f t="shared" ref="CL84:CL145" si="126">IF(SUM(CD84,CG84)&gt;0,AVERAGE(CF84,CI84)*IF($G$96=".",1,$G$96),".")</f>
        <v>3087.7235923293383</v>
      </c>
    </row>
    <row r="85" spans="2:90" ht="16" thickBot="1" x14ac:dyDescent="0.25">
      <c r="B85" s="542" t="s">
        <v>193</v>
      </c>
      <c r="C85" s="539" t="s">
        <v>13</v>
      </c>
      <c r="D85" s="540"/>
      <c r="E85" s="541"/>
      <c r="F85" s="131" t="str">
        <f t="shared" ref="F85:X85" si="127">IF(F84=1,ROUND(F9*1000/$AT$13,0),IF(F86=".",".",IF(F86&gt;$AU$48,F86-$AU$48,".")))</f>
        <v>.</v>
      </c>
      <c r="G85" s="131" t="str">
        <f t="shared" si="127"/>
        <v>.</v>
      </c>
      <c r="H85" s="131" t="str">
        <f t="shared" si="127"/>
        <v>.</v>
      </c>
      <c r="I85" s="131" t="str">
        <f t="shared" si="127"/>
        <v>.</v>
      </c>
      <c r="J85" s="131" t="str">
        <f t="shared" si="127"/>
        <v>.</v>
      </c>
      <c r="K85" s="131" t="str">
        <f t="shared" si="127"/>
        <v>.</v>
      </c>
      <c r="L85" s="131" t="str">
        <f t="shared" si="127"/>
        <v>.</v>
      </c>
      <c r="M85" s="131">
        <f t="shared" si="127"/>
        <v>0</v>
      </c>
      <c r="N85" s="131">
        <f t="shared" si="127"/>
        <v>1</v>
      </c>
      <c r="O85" s="131" t="str">
        <f t="shared" si="127"/>
        <v>.</v>
      </c>
      <c r="P85" s="131" t="str">
        <f t="shared" si="127"/>
        <v>.</v>
      </c>
      <c r="Q85" s="131" t="str">
        <f t="shared" si="127"/>
        <v>.</v>
      </c>
      <c r="R85" s="131" t="str">
        <f t="shared" si="127"/>
        <v>.</v>
      </c>
      <c r="S85" s="131" t="str">
        <f t="shared" si="127"/>
        <v>.</v>
      </c>
      <c r="T85" s="131" t="str">
        <f t="shared" si="127"/>
        <v>.</v>
      </c>
      <c r="U85" s="131" t="str">
        <f t="shared" si="127"/>
        <v>.</v>
      </c>
      <c r="V85" s="131" t="str">
        <f t="shared" si="127"/>
        <v>.</v>
      </c>
      <c r="W85" s="131" t="str">
        <f t="shared" si="127"/>
        <v>.</v>
      </c>
      <c r="X85" s="131" t="str">
        <f t="shared" si="127"/>
        <v>.</v>
      </c>
      <c r="Z85" s="131" t="str">
        <f>IF(Z84=1,ROUND(Z9*1000/$AT$13,0),IF(Z86=".",".",IF(Z86&gt;$AU$48,Z86-$AU$48,".")))</f>
        <v>.</v>
      </c>
      <c r="AA85" s="131" t="str">
        <f t="shared" ref="AA85:AR85" si="128">IF(AA84=1,ROUND(AA9*1000/$AT$13,0),IF(AA86=".",".",IF(AA86&gt;$AU$48,AA86-$AU$48,".")))</f>
        <v>.</v>
      </c>
      <c r="AB85" s="131" t="str">
        <f t="shared" si="128"/>
        <v>.</v>
      </c>
      <c r="AC85" s="131" t="str">
        <f t="shared" si="128"/>
        <v>.</v>
      </c>
      <c r="AD85" s="131" t="str">
        <f t="shared" si="128"/>
        <v>.</v>
      </c>
      <c r="AE85" s="131" t="str">
        <f t="shared" si="128"/>
        <v>.</v>
      </c>
      <c r="AF85" s="131" t="str">
        <f t="shared" si="128"/>
        <v>.</v>
      </c>
      <c r="AG85" s="131" t="str">
        <f t="shared" si="128"/>
        <v>.</v>
      </c>
      <c r="AH85" s="131" t="str">
        <f t="shared" si="128"/>
        <v>.</v>
      </c>
      <c r="AI85" s="131" t="str">
        <f t="shared" si="128"/>
        <v>.</v>
      </c>
      <c r="AJ85" s="131" t="str">
        <f t="shared" si="128"/>
        <v>.</v>
      </c>
      <c r="AK85" s="131" t="str">
        <f t="shared" si="128"/>
        <v>.</v>
      </c>
      <c r="AL85" s="131" t="str">
        <f t="shared" si="128"/>
        <v>.</v>
      </c>
      <c r="AM85" s="131" t="str">
        <f t="shared" si="128"/>
        <v>.</v>
      </c>
      <c r="AN85" s="131" t="str">
        <f t="shared" si="128"/>
        <v>.</v>
      </c>
      <c r="AO85" s="131" t="str">
        <f t="shared" si="128"/>
        <v>.</v>
      </c>
      <c r="AP85" s="131" t="str">
        <f t="shared" si="128"/>
        <v>.</v>
      </c>
      <c r="AQ85" s="131" t="str">
        <f t="shared" si="128"/>
        <v>.</v>
      </c>
      <c r="AR85" s="131" t="str">
        <f t="shared" si="128"/>
        <v>.</v>
      </c>
      <c r="AT85" s="513" t="s">
        <v>35</v>
      </c>
      <c r="AU85" s="514"/>
      <c r="AV85" s="368" t="str">
        <f t="shared" si="108"/>
        <v>.</v>
      </c>
      <c r="AW85" s="369" t="str">
        <f>IF('observer 1'!AW7=0,".",'observer 1'!AW7)</f>
        <v>.</v>
      </c>
      <c r="AX85" s="403" t="str">
        <f>IF('observer 1'!AX7=0,".",'observer 1'!AX7)</f>
        <v>.</v>
      </c>
      <c r="AY85" s="368" t="str">
        <f t="shared" si="109"/>
        <v>.</v>
      </c>
      <c r="AZ85" s="369" t="str">
        <f>IF('observer 2 '!AW7=0,".",'observer 2 '!AW7)</f>
        <v>.</v>
      </c>
      <c r="BA85" s="403" t="str">
        <f>IF('observer 2 '!AX7=0,".",'observer 2 '!AX7)</f>
        <v>.</v>
      </c>
      <c r="BB85" s="417" t="str">
        <f t="shared" si="110"/>
        <v>.</v>
      </c>
      <c r="BC85" s="419" t="str">
        <f t="shared" si="111"/>
        <v>.</v>
      </c>
      <c r="BD85" s="404" t="str">
        <f t="shared" si="103"/>
        <v>.</v>
      </c>
      <c r="BF85" s="513" t="s">
        <v>35</v>
      </c>
      <c r="BG85" s="514"/>
      <c r="BH85" s="300" t="str">
        <f>IF('observer 1'!AZ7=0,".",'observer 1'!AZ7)</f>
        <v>.</v>
      </c>
      <c r="BI85" s="301" t="str">
        <f>IF('observer 1'!AZ7=0,".",'observer 1'!BA7)</f>
        <v>.</v>
      </c>
      <c r="BJ85" s="306" t="str">
        <f t="shared" si="112"/>
        <v>.</v>
      </c>
      <c r="BK85" s="300" t="str">
        <f>IF('observer 2 '!AZ7=0,".",'observer 2 '!AZ7)</f>
        <v>.</v>
      </c>
      <c r="BL85" s="301" t="str">
        <f>IF('observer 2 '!AZ7=0,".",'observer 2 '!BA7)</f>
        <v>.</v>
      </c>
      <c r="BM85" s="306" t="str">
        <f t="shared" si="113"/>
        <v>.</v>
      </c>
      <c r="BN85" s="417" t="str">
        <f t="shared" si="114"/>
        <v>.</v>
      </c>
      <c r="BO85" s="419" t="str">
        <f t="shared" si="115"/>
        <v>.</v>
      </c>
      <c r="BP85" s="308" t="str">
        <f t="shared" si="116"/>
        <v>.</v>
      </c>
      <c r="BR85" s="401" t="s">
        <v>35</v>
      </c>
      <c r="BS85" s="285" t="str">
        <f>IF('observer 1'!BF7&gt;0,'observer 1'!BF7,".")</f>
        <v>.</v>
      </c>
      <c r="BT85" s="286" t="str">
        <f>IF(BS85&lt;&gt;".",'observer 1'!BG7,".")</f>
        <v>.</v>
      </c>
      <c r="BU85" s="394" t="str">
        <f t="shared" si="117"/>
        <v>.</v>
      </c>
      <c r="BV85" s="285" t="str">
        <f>IF('observer 2 '!BF7&gt;0,'observer 2 '!BF7,".")</f>
        <v>.</v>
      </c>
      <c r="BW85" s="286" t="str">
        <f>IF(BV85&lt;&gt;".",'observer 2 '!BG7,".")</f>
        <v>.</v>
      </c>
      <c r="BX85" s="394" t="str">
        <f t="shared" si="118"/>
        <v>.</v>
      </c>
      <c r="BY85" s="417" t="str">
        <f t="shared" si="119"/>
        <v>.</v>
      </c>
      <c r="BZ85" s="419" t="str">
        <f t="shared" si="120"/>
        <v>.</v>
      </c>
      <c r="CA85" s="399" t="str">
        <f t="shared" si="121"/>
        <v>.</v>
      </c>
      <c r="CC85" s="401" t="s">
        <v>35</v>
      </c>
      <c r="CD85" s="285" t="str">
        <f>IF('observer 1'!BC7&gt;0,'observer 1'!BC7,".")</f>
        <v>.</v>
      </c>
      <c r="CE85" s="286" t="str">
        <f>IF(CD85&lt;&gt;".",'observer 1'!BD7,".")</f>
        <v>.</v>
      </c>
      <c r="CF85" s="394" t="str">
        <f t="shared" si="122"/>
        <v>.</v>
      </c>
      <c r="CG85" s="285" t="str">
        <f>IF('observer 2 '!BC7&gt;0,'observer 2 '!BC7,".")</f>
        <v>.</v>
      </c>
      <c r="CH85" s="286" t="str">
        <f>IF(CG85&lt;&gt;".",'observer 2 '!BD7,".")</f>
        <v>.</v>
      </c>
      <c r="CI85" s="394" t="str">
        <f t="shared" si="123"/>
        <v>.</v>
      </c>
      <c r="CJ85" s="417" t="str">
        <f t="shared" si="124"/>
        <v>.</v>
      </c>
      <c r="CK85" s="419" t="str">
        <f t="shared" si="125"/>
        <v>.</v>
      </c>
      <c r="CL85" s="399" t="str">
        <f t="shared" si="126"/>
        <v>.</v>
      </c>
    </row>
    <row r="86" spans="2:90" ht="17" thickBot="1" x14ac:dyDescent="0.25">
      <c r="B86" s="543"/>
      <c r="C86" s="185" t="s">
        <v>137</v>
      </c>
      <c r="D86" s="186" t="s">
        <v>138</v>
      </c>
      <c r="E86" s="187">
        <f>$AZ$9</f>
        <v>1</v>
      </c>
      <c r="F86" s="133" t="str">
        <f t="shared" ref="F86:X86" si="129">IF(F96=".",IF(F10=".",".",ROUND(F10*1000/$AT$13,0)),IF(F10=".",".",ROUND(F10*1000/$AT$13*F96,0)))</f>
        <v>.</v>
      </c>
      <c r="G86" s="133">
        <f t="shared" si="129"/>
        <v>861</v>
      </c>
      <c r="H86" s="133" t="str">
        <f t="shared" si="129"/>
        <v>.</v>
      </c>
      <c r="I86" s="133" t="str">
        <f t="shared" si="129"/>
        <v>.</v>
      </c>
      <c r="J86" s="133" t="str">
        <f t="shared" si="129"/>
        <v>.</v>
      </c>
      <c r="K86" s="133" t="str">
        <f t="shared" si="129"/>
        <v>.</v>
      </c>
      <c r="L86" s="133" t="str">
        <f t="shared" si="129"/>
        <v>.</v>
      </c>
      <c r="M86" s="133">
        <f t="shared" si="129"/>
        <v>1132</v>
      </c>
      <c r="N86" s="133">
        <f t="shared" si="129"/>
        <v>1133</v>
      </c>
      <c r="O86" s="133">
        <f t="shared" si="129"/>
        <v>1082</v>
      </c>
      <c r="P86" s="133">
        <f t="shared" si="129"/>
        <v>978</v>
      </c>
      <c r="Q86" s="133" t="str">
        <f t="shared" si="129"/>
        <v>.</v>
      </c>
      <c r="R86" s="133" t="str">
        <f t="shared" si="129"/>
        <v>.</v>
      </c>
      <c r="S86" s="133" t="str">
        <f t="shared" si="129"/>
        <v>.</v>
      </c>
      <c r="T86" s="133" t="str">
        <f t="shared" si="129"/>
        <v>.</v>
      </c>
      <c r="U86" s="133" t="str">
        <f t="shared" si="129"/>
        <v>.</v>
      </c>
      <c r="V86" s="133" t="str">
        <f t="shared" si="129"/>
        <v>.</v>
      </c>
      <c r="W86" s="133" t="str">
        <f t="shared" si="129"/>
        <v>.</v>
      </c>
      <c r="X86" s="133" t="str">
        <f t="shared" si="129"/>
        <v>.</v>
      </c>
      <c r="Z86" s="133">
        <f t="shared" ref="Z86:AR86" si="130">IF(Z96=".",IF(Z10=".",".",ROUND(Z10*1000/$AT$13,0)),IF(Z10=".",".",ROUND(Z10*1000/$AT$13*Z96,0)))</f>
        <v>1034</v>
      </c>
      <c r="AA86" s="133" t="str">
        <f t="shared" si="130"/>
        <v>.</v>
      </c>
      <c r="AB86" s="133">
        <f t="shared" si="130"/>
        <v>775</v>
      </c>
      <c r="AC86" s="133" t="str">
        <f t="shared" si="130"/>
        <v>.</v>
      </c>
      <c r="AD86" s="133" t="str">
        <f t="shared" si="130"/>
        <v>.</v>
      </c>
      <c r="AE86" s="133" t="str">
        <f t="shared" si="130"/>
        <v>.</v>
      </c>
      <c r="AF86" s="133" t="str">
        <f t="shared" si="130"/>
        <v>.</v>
      </c>
      <c r="AG86" s="133" t="str">
        <f t="shared" si="130"/>
        <v>.</v>
      </c>
      <c r="AH86" s="133" t="str">
        <f t="shared" si="130"/>
        <v>.</v>
      </c>
      <c r="AI86" s="133" t="str">
        <f t="shared" si="130"/>
        <v>.</v>
      </c>
      <c r="AJ86" s="133" t="str">
        <f t="shared" si="130"/>
        <v>.</v>
      </c>
      <c r="AK86" s="133" t="str">
        <f t="shared" si="130"/>
        <v>.</v>
      </c>
      <c r="AL86" s="133" t="str">
        <f t="shared" si="130"/>
        <v>.</v>
      </c>
      <c r="AM86" s="133" t="str">
        <f t="shared" si="130"/>
        <v>.</v>
      </c>
      <c r="AN86" s="133" t="str">
        <f t="shared" si="130"/>
        <v>.</v>
      </c>
      <c r="AO86" s="133" t="str">
        <f t="shared" si="130"/>
        <v>.</v>
      </c>
      <c r="AP86" s="133" t="str">
        <f t="shared" si="130"/>
        <v>.</v>
      </c>
      <c r="AQ86" s="133" t="str">
        <f t="shared" si="130"/>
        <v>.</v>
      </c>
      <c r="AR86" s="133" t="str">
        <f t="shared" si="130"/>
        <v>.</v>
      </c>
      <c r="AT86" s="515" t="s">
        <v>36</v>
      </c>
      <c r="AU86" s="303" t="s">
        <v>185</v>
      </c>
      <c r="AV86" s="368" t="str">
        <f t="shared" si="108"/>
        <v>.</v>
      </c>
      <c r="AW86" s="369" t="str">
        <f>IF('observer 1'!AW8=0,".",'observer 1'!AW8)</f>
        <v>.</v>
      </c>
      <c r="AX86" s="403" t="str">
        <f>IF('observer 1'!AX8=0,".",'observer 1'!AX8)</f>
        <v>.</v>
      </c>
      <c r="AY86" s="368" t="str">
        <f t="shared" si="109"/>
        <v>.</v>
      </c>
      <c r="AZ86" s="369" t="str">
        <f>IF('observer 2 '!AW8=0,".",'observer 2 '!AW8)</f>
        <v>.</v>
      </c>
      <c r="BA86" s="403" t="str">
        <f>IF('observer 2 '!AX8=0,".",'observer 2 '!AX8)</f>
        <v>.</v>
      </c>
      <c r="BB86" s="417" t="str">
        <f t="shared" si="110"/>
        <v>.</v>
      </c>
      <c r="BC86" s="419" t="str">
        <f t="shared" si="111"/>
        <v>.</v>
      </c>
      <c r="BD86" s="404" t="str">
        <f t="shared" si="103"/>
        <v>.</v>
      </c>
      <c r="BF86" s="515" t="s">
        <v>36</v>
      </c>
      <c r="BG86" s="303" t="s">
        <v>185</v>
      </c>
      <c r="BH86" s="300" t="str">
        <f>IF('observer 1'!AZ8=0,".",'observer 1'!AZ8)</f>
        <v>.</v>
      </c>
      <c r="BI86" s="301" t="str">
        <f>IF('observer 1'!AZ8=0,".",'observer 1'!BA8)</f>
        <v>.</v>
      </c>
      <c r="BJ86" s="306" t="str">
        <f t="shared" si="112"/>
        <v>.</v>
      </c>
      <c r="BK86" s="300" t="str">
        <f>IF('observer 2 '!AZ8=0,".",'observer 2 '!AZ8)</f>
        <v>.</v>
      </c>
      <c r="BL86" s="301" t="str">
        <f>IF('observer 2 '!AZ8=0,".",'observer 2 '!BA8)</f>
        <v>.</v>
      </c>
      <c r="BM86" s="306" t="str">
        <f t="shared" si="113"/>
        <v>.</v>
      </c>
      <c r="BN86" s="417" t="str">
        <f t="shared" si="114"/>
        <v>.</v>
      </c>
      <c r="BO86" s="419" t="str">
        <f t="shared" si="115"/>
        <v>.</v>
      </c>
      <c r="BP86" s="308" t="str">
        <f t="shared" si="116"/>
        <v>.</v>
      </c>
      <c r="BR86" s="515" t="s">
        <v>36</v>
      </c>
      <c r="BS86" s="395" t="str">
        <f>IF('observer 1'!BF8&gt;0,'observer 1'!BF8,".")</f>
        <v>.</v>
      </c>
      <c r="BT86" s="396" t="str">
        <f>IF(BS86&lt;&gt;".",'observer 1'!BG8,".")</f>
        <v>.</v>
      </c>
      <c r="BU86" s="397" t="str">
        <f t="shared" si="117"/>
        <v>.</v>
      </c>
      <c r="BV86" s="395" t="str">
        <f>IF('observer 2 '!BF8&gt;0,'observer 2 '!BF8,".")</f>
        <v>.</v>
      </c>
      <c r="BW86" s="396" t="str">
        <f>IF(BV86&lt;&gt;".",'observer 2 '!BG8,".")</f>
        <v>.</v>
      </c>
      <c r="BX86" s="397" t="str">
        <f t="shared" si="118"/>
        <v>.</v>
      </c>
      <c r="BY86" s="417" t="str">
        <f t="shared" si="119"/>
        <v>.</v>
      </c>
      <c r="BZ86" s="419" t="str">
        <f t="shared" si="120"/>
        <v>.</v>
      </c>
      <c r="CA86" s="518" t="str">
        <f>IF(SUM(BS86,BV86,BS87,BV87)&gt;0,AVERAGE(BU86,BX86,BU87,BX87)*IF($G$96=".",1,$G$96),".")</f>
        <v>.</v>
      </c>
      <c r="CC86" s="515" t="s">
        <v>36</v>
      </c>
      <c r="CD86" s="395" t="str">
        <f>IF('observer 1'!BC8&gt;0,'observer 1'!BC8,".")</f>
        <v>.</v>
      </c>
      <c r="CE86" s="396" t="str">
        <f>IF(CD86&lt;&gt;".",'observer 1'!BD8,".")</f>
        <v>.</v>
      </c>
      <c r="CF86" s="397" t="str">
        <f t="shared" si="122"/>
        <v>.</v>
      </c>
      <c r="CG86" s="395" t="str">
        <f>IF('observer 2 '!BC8&gt;0,'observer 2 '!BC8,".")</f>
        <v>.</v>
      </c>
      <c r="CH86" s="396" t="str">
        <f>IF(CG86&lt;&gt;".",'observer 2 '!BD8,".")</f>
        <v>.</v>
      </c>
      <c r="CI86" s="397" t="str">
        <f t="shared" si="123"/>
        <v>.</v>
      </c>
      <c r="CJ86" s="417" t="str">
        <f t="shared" si="124"/>
        <v>.</v>
      </c>
      <c r="CK86" s="419" t="str">
        <f t="shared" si="125"/>
        <v>.</v>
      </c>
      <c r="CL86" s="518" t="str">
        <f>IF(SUM(CD86,CG86,CD87,CG87)&gt;0,AVERAGE(CF86,CI86,CF87,CI87)*IF($G$96=".",1,$G$96),".")</f>
        <v>.</v>
      </c>
    </row>
    <row r="87" spans="2:90" ht="17" thickBot="1" x14ac:dyDescent="0.25">
      <c r="B87" s="543"/>
      <c r="C87" s="185">
        <f>$AZ$9</f>
        <v>1</v>
      </c>
      <c r="D87" s="186" t="s">
        <v>138</v>
      </c>
      <c r="E87" s="189">
        <f>$AZ$10</f>
        <v>2</v>
      </c>
      <c r="F87" s="133" t="str">
        <f t="shared" ref="F87:X87" si="131">IF(F$83=0,IF(F11=".",".",IF(F10=".",".",IF(F12=".",".",($AU49*$AT$13)/(F11*1000)))),".")</f>
        <v>.</v>
      </c>
      <c r="G87" s="133" t="str">
        <f t="shared" si="131"/>
        <v>.</v>
      </c>
      <c r="H87" s="133" t="str">
        <f t="shared" si="131"/>
        <v>.</v>
      </c>
      <c r="I87" s="133" t="str">
        <f t="shared" si="131"/>
        <v>.</v>
      </c>
      <c r="J87" s="133" t="str">
        <f t="shared" si="131"/>
        <v>.</v>
      </c>
      <c r="K87" s="133" t="str">
        <f t="shared" si="131"/>
        <v>.</v>
      </c>
      <c r="L87" s="133" t="str">
        <f t="shared" si="131"/>
        <v>.</v>
      </c>
      <c r="M87" s="133" t="str">
        <f t="shared" si="131"/>
        <v>.</v>
      </c>
      <c r="N87" s="133" t="str">
        <f t="shared" si="131"/>
        <v>.</v>
      </c>
      <c r="O87" s="133" t="str">
        <f t="shared" si="131"/>
        <v>.</v>
      </c>
      <c r="P87" s="133" t="str">
        <f t="shared" si="131"/>
        <v>.</v>
      </c>
      <c r="Q87" s="133" t="str">
        <f t="shared" si="131"/>
        <v>.</v>
      </c>
      <c r="R87" s="133" t="str">
        <f t="shared" si="131"/>
        <v>.</v>
      </c>
      <c r="S87" s="133" t="str">
        <f t="shared" si="131"/>
        <v>.</v>
      </c>
      <c r="T87" s="133" t="str">
        <f t="shared" si="131"/>
        <v>.</v>
      </c>
      <c r="U87" s="133" t="str">
        <f t="shared" si="131"/>
        <v>.</v>
      </c>
      <c r="V87" s="133" t="str">
        <f t="shared" si="131"/>
        <v>.</v>
      </c>
      <c r="W87" s="133" t="str">
        <f t="shared" si="131"/>
        <v>.</v>
      </c>
      <c r="X87" s="133" t="str">
        <f t="shared" si="131"/>
        <v>.</v>
      </c>
      <c r="Z87" s="133">
        <f t="shared" ref="Z87:AR87" si="132">IF(Z$83=0,IF(Z11=".",".",IF(Z10=".",".",IF(Z12=".",".",($AU49*$AT$13)/(Z11*1000)))),".")</f>
        <v>0.95848132934311203</v>
      </c>
      <c r="AA87" s="133" t="str">
        <f t="shared" si="132"/>
        <v>.</v>
      </c>
      <c r="AB87" s="133" t="str">
        <f t="shared" si="132"/>
        <v>.</v>
      </c>
      <c r="AC87" s="133" t="str">
        <f t="shared" si="132"/>
        <v>.</v>
      </c>
      <c r="AD87" s="133" t="str">
        <f t="shared" si="132"/>
        <v>.</v>
      </c>
      <c r="AE87" s="133" t="str">
        <f t="shared" si="132"/>
        <v>.</v>
      </c>
      <c r="AF87" s="133" t="str">
        <f t="shared" si="132"/>
        <v>.</v>
      </c>
      <c r="AG87" s="133" t="str">
        <f t="shared" si="132"/>
        <v>.</v>
      </c>
      <c r="AH87" s="133" t="str">
        <f t="shared" si="132"/>
        <v>.</v>
      </c>
      <c r="AI87" s="133" t="str">
        <f t="shared" si="132"/>
        <v>.</v>
      </c>
      <c r="AJ87" s="133" t="str">
        <f t="shared" si="132"/>
        <v>.</v>
      </c>
      <c r="AK87" s="133" t="str">
        <f t="shared" si="132"/>
        <v>.</v>
      </c>
      <c r="AL87" s="133" t="str">
        <f t="shared" si="132"/>
        <v>.</v>
      </c>
      <c r="AM87" s="133" t="str">
        <f t="shared" si="132"/>
        <v>.</v>
      </c>
      <c r="AN87" s="133" t="str">
        <f t="shared" si="132"/>
        <v>.</v>
      </c>
      <c r="AO87" s="133" t="str">
        <f t="shared" si="132"/>
        <v>.</v>
      </c>
      <c r="AP87" s="133" t="str">
        <f t="shared" si="132"/>
        <v>.</v>
      </c>
      <c r="AQ87" s="133" t="str">
        <f t="shared" si="132"/>
        <v>.</v>
      </c>
      <c r="AR87" s="133" t="str">
        <f t="shared" si="132"/>
        <v>.</v>
      </c>
      <c r="AT87" s="516"/>
      <c r="AU87" s="304" t="s">
        <v>186</v>
      </c>
      <c r="AV87" s="368" t="str">
        <f t="shared" si="108"/>
        <v>.</v>
      </c>
      <c r="AW87" s="369" t="str">
        <f>IF('observer 1'!AW9=0,".",'observer 1'!AW9)</f>
        <v>.</v>
      </c>
      <c r="AX87" s="403" t="str">
        <f>IF('observer 1'!AX9=0,".",'observer 1'!AX9)</f>
        <v>.</v>
      </c>
      <c r="AY87" s="368" t="str">
        <f t="shared" si="109"/>
        <v>.</v>
      </c>
      <c r="AZ87" s="369" t="str">
        <f>IF('observer 2 '!AW9=0,".",'observer 2 '!AW9)</f>
        <v>.</v>
      </c>
      <c r="BA87" s="403" t="str">
        <f>IF('observer 2 '!AX9=0,".",'observer 2 '!AX9)</f>
        <v>.</v>
      </c>
      <c r="BB87" s="417" t="str">
        <f t="shared" si="110"/>
        <v>.</v>
      </c>
      <c r="BC87" s="419" t="str">
        <f t="shared" si="111"/>
        <v>.</v>
      </c>
      <c r="BD87" s="404" t="str">
        <f t="shared" si="103"/>
        <v>.</v>
      </c>
      <c r="BF87" s="516"/>
      <c r="BG87" s="304" t="s">
        <v>186</v>
      </c>
      <c r="BH87" s="300" t="str">
        <f>IF('observer 1'!AZ9=0,".",'observer 1'!AZ9)</f>
        <v>.</v>
      </c>
      <c r="BI87" s="301" t="str">
        <f>IF('observer 1'!AZ9=0,".",'observer 1'!BA9)</f>
        <v>.</v>
      </c>
      <c r="BJ87" s="306" t="str">
        <f t="shared" si="112"/>
        <v>.</v>
      </c>
      <c r="BK87" s="300" t="str">
        <f>IF('observer 2 '!AZ9=0,".",'observer 2 '!AZ9)</f>
        <v>.</v>
      </c>
      <c r="BL87" s="301" t="str">
        <f>IF('observer 2 '!AZ9=0,".",'observer 2 '!BA9)</f>
        <v>.</v>
      </c>
      <c r="BM87" s="306" t="str">
        <f t="shared" si="113"/>
        <v>.</v>
      </c>
      <c r="BN87" s="417" t="str">
        <f t="shared" si="114"/>
        <v>.</v>
      </c>
      <c r="BO87" s="419" t="str">
        <f t="shared" si="115"/>
        <v>.</v>
      </c>
      <c r="BP87" s="308" t="str">
        <f t="shared" si="116"/>
        <v>.</v>
      </c>
      <c r="BR87" s="516"/>
      <c r="BS87" s="222" t="str">
        <f>IF('observer 1'!BF9&gt;0,'observer 1'!BF9,".")</f>
        <v>.</v>
      </c>
      <c r="BT87" s="223" t="str">
        <f>IF(BS87&lt;&gt;".",'observer 1'!BG9,".")</f>
        <v>.</v>
      </c>
      <c r="BU87" s="393" t="str">
        <f t="shared" si="117"/>
        <v>.</v>
      </c>
      <c r="BV87" s="222" t="str">
        <f>IF('observer 2 '!BF9&gt;0,'observer 2 '!BF9,".")</f>
        <v>.</v>
      </c>
      <c r="BW87" s="223" t="str">
        <f>IF(BV87&lt;&gt;".",'observer 2 '!BG9,".")</f>
        <v>.</v>
      </c>
      <c r="BX87" s="393" t="str">
        <f t="shared" si="118"/>
        <v>.</v>
      </c>
      <c r="BY87" s="417" t="str">
        <f t="shared" si="119"/>
        <v>.</v>
      </c>
      <c r="BZ87" s="419" t="str">
        <f t="shared" si="120"/>
        <v>.</v>
      </c>
      <c r="CA87" s="519"/>
      <c r="CC87" s="516"/>
      <c r="CD87" s="222" t="str">
        <f>IF('observer 1'!BC9&gt;0,'observer 1'!BC9,".")</f>
        <v>.</v>
      </c>
      <c r="CE87" s="223" t="str">
        <f>IF(CD87&lt;&gt;".",'observer 1'!BD9,".")</f>
        <v>.</v>
      </c>
      <c r="CF87" s="393" t="str">
        <f t="shared" si="122"/>
        <v>.</v>
      </c>
      <c r="CG87" s="222" t="str">
        <f>IF('observer 2 '!BC9&gt;0,'observer 2 '!BC9,".")</f>
        <v>.</v>
      </c>
      <c r="CH87" s="223" t="str">
        <f>IF(CG87&lt;&gt;".",'observer 2 '!BD9,".")</f>
        <v>.</v>
      </c>
      <c r="CI87" s="393" t="str">
        <f t="shared" si="123"/>
        <v>.</v>
      </c>
      <c r="CJ87" s="417" t="str">
        <f t="shared" si="124"/>
        <v>.</v>
      </c>
      <c r="CK87" s="419" t="str">
        <f t="shared" si="125"/>
        <v>.</v>
      </c>
      <c r="CL87" s="519"/>
    </row>
    <row r="88" spans="2:90" ht="17" thickBot="1" x14ac:dyDescent="0.25">
      <c r="B88" s="543"/>
      <c r="C88" s="185">
        <f>$AZ$10</f>
        <v>2</v>
      </c>
      <c r="D88" s="186" t="s">
        <v>138</v>
      </c>
      <c r="E88" s="189">
        <f>$AZ$11</f>
        <v>3</v>
      </c>
      <c r="F88" s="133" t="str">
        <f t="shared" ref="F88:X88" si="133">IF(F$83=0,IF(F12=".",".",IF(F11=".",".",IF(F13=".",".",($AU50*$AT$13)/(F12*1000)))),".")</f>
        <v>.</v>
      </c>
      <c r="G88" s="133" t="str">
        <f t="shared" si="133"/>
        <v>.</v>
      </c>
      <c r="H88" s="133" t="str">
        <f t="shared" si="133"/>
        <v>.</v>
      </c>
      <c r="I88" s="133" t="str">
        <f t="shared" si="133"/>
        <v>.</v>
      </c>
      <c r="J88" s="133" t="str">
        <f t="shared" si="133"/>
        <v>.</v>
      </c>
      <c r="K88" s="133" t="str">
        <f t="shared" si="133"/>
        <v>.</v>
      </c>
      <c r="L88" s="133" t="str">
        <f t="shared" si="133"/>
        <v>.</v>
      </c>
      <c r="M88" s="133" t="str">
        <f t="shared" si="133"/>
        <v>.</v>
      </c>
      <c r="N88" s="133" t="str">
        <f t="shared" si="133"/>
        <v>.</v>
      </c>
      <c r="O88" s="133" t="str">
        <f t="shared" si="133"/>
        <v>.</v>
      </c>
      <c r="P88" s="133" t="str">
        <f t="shared" si="133"/>
        <v>.</v>
      </c>
      <c r="Q88" s="133" t="str">
        <f t="shared" si="133"/>
        <v>.</v>
      </c>
      <c r="R88" s="133" t="str">
        <f t="shared" si="133"/>
        <v>.</v>
      </c>
      <c r="S88" s="133" t="str">
        <f t="shared" si="133"/>
        <v>.</v>
      </c>
      <c r="T88" s="133" t="str">
        <f t="shared" si="133"/>
        <v>.</v>
      </c>
      <c r="U88" s="133" t="str">
        <f t="shared" si="133"/>
        <v>.</v>
      </c>
      <c r="V88" s="133" t="str">
        <f t="shared" si="133"/>
        <v>.</v>
      </c>
      <c r="W88" s="133" t="str">
        <f t="shared" si="133"/>
        <v>.</v>
      </c>
      <c r="X88" s="133" t="str">
        <f t="shared" si="133"/>
        <v>.</v>
      </c>
      <c r="Z88" s="133">
        <f t="shared" ref="Z88:AR88" si="134">IF(Z$83=0,IF(Z12=".",".",IF(Z11=".",".",IF(Z13=".",".",($AU50*$AT$13)/(Z12*1000)))),".")</f>
        <v>1.0642334110977736</v>
      </c>
      <c r="AA88" s="133" t="str">
        <f t="shared" si="134"/>
        <v>.</v>
      </c>
      <c r="AB88" s="133" t="str">
        <f t="shared" si="134"/>
        <v>.</v>
      </c>
      <c r="AC88" s="133" t="str">
        <f t="shared" si="134"/>
        <v>.</v>
      </c>
      <c r="AD88" s="133" t="str">
        <f t="shared" si="134"/>
        <v>.</v>
      </c>
      <c r="AE88" s="133" t="str">
        <f t="shared" si="134"/>
        <v>.</v>
      </c>
      <c r="AF88" s="133" t="str">
        <f t="shared" si="134"/>
        <v>.</v>
      </c>
      <c r="AG88" s="133" t="str">
        <f t="shared" si="134"/>
        <v>.</v>
      </c>
      <c r="AH88" s="133" t="str">
        <f t="shared" si="134"/>
        <v>.</v>
      </c>
      <c r="AI88" s="133" t="str">
        <f t="shared" si="134"/>
        <v>.</v>
      </c>
      <c r="AJ88" s="133" t="str">
        <f t="shared" si="134"/>
        <v>.</v>
      </c>
      <c r="AK88" s="133" t="str">
        <f t="shared" si="134"/>
        <v>.</v>
      </c>
      <c r="AL88" s="133" t="str">
        <f t="shared" si="134"/>
        <v>.</v>
      </c>
      <c r="AM88" s="133" t="str">
        <f t="shared" si="134"/>
        <v>.</v>
      </c>
      <c r="AN88" s="133" t="str">
        <f t="shared" si="134"/>
        <v>.</v>
      </c>
      <c r="AO88" s="133" t="str">
        <f t="shared" si="134"/>
        <v>.</v>
      </c>
      <c r="AP88" s="133" t="str">
        <f t="shared" si="134"/>
        <v>.</v>
      </c>
      <c r="AQ88" s="133" t="str">
        <f t="shared" si="134"/>
        <v>.</v>
      </c>
      <c r="AR88" s="133" t="str">
        <f t="shared" si="134"/>
        <v>.</v>
      </c>
      <c r="AT88" s="515" t="s">
        <v>37</v>
      </c>
      <c r="AU88" s="247" t="s">
        <v>185</v>
      </c>
      <c r="AV88" s="368" t="str">
        <f t="shared" si="108"/>
        <v>.</v>
      </c>
      <c r="AW88" s="369" t="str">
        <f>IF('observer 1'!AW10=0,".",'observer 1'!AW10)</f>
        <v>.</v>
      </c>
      <c r="AX88" s="403" t="str">
        <f>IF('observer 1'!AX10=0,".",'observer 1'!AX10)</f>
        <v>.</v>
      </c>
      <c r="AY88" s="368" t="str">
        <f t="shared" si="109"/>
        <v>.</v>
      </c>
      <c r="AZ88" s="369" t="str">
        <f>IF('observer 2 '!AW10=0,".",'observer 2 '!AW10)</f>
        <v>.</v>
      </c>
      <c r="BA88" s="403" t="str">
        <f>IF('observer 2 '!AX10=0,".",'observer 2 '!AX10)</f>
        <v>.</v>
      </c>
      <c r="BB88" s="417" t="str">
        <f t="shared" si="110"/>
        <v>.</v>
      </c>
      <c r="BC88" s="419" t="str">
        <f t="shared" si="111"/>
        <v>.</v>
      </c>
      <c r="BD88" s="404" t="str">
        <f t="shared" si="103"/>
        <v>.</v>
      </c>
      <c r="BF88" s="515" t="s">
        <v>37</v>
      </c>
      <c r="BG88" s="247" t="s">
        <v>185</v>
      </c>
      <c r="BH88" s="300" t="str">
        <f>IF('observer 1'!AZ10=0,".",'observer 1'!AZ10)</f>
        <v>.</v>
      </c>
      <c r="BI88" s="301" t="str">
        <f>IF('observer 1'!AZ10=0,".",'observer 1'!BA10)</f>
        <v>.</v>
      </c>
      <c r="BJ88" s="306" t="str">
        <f t="shared" si="112"/>
        <v>.</v>
      </c>
      <c r="BK88" s="300" t="str">
        <f>IF('observer 2 '!AZ10=0,".",'observer 2 '!AZ10)</f>
        <v>.</v>
      </c>
      <c r="BL88" s="301" t="str">
        <f>IF('observer 2 '!AZ10=0,".",'observer 2 '!BA10)</f>
        <v>.</v>
      </c>
      <c r="BM88" s="306" t="str">
        <f t="shared" si="113"/>
        <v>.</v>
      </c>
      <c r="BN88" s="417" t="str">
        <f t="shared" si="114"/>
        <v>.</v>
      </c>
      <c r="BO88" s="419" t="str">
        <f t="shared" si="115"/>
        <v>.</v>
      </c>
      <c r="BP88" s="308" t="str">
        <f t="shared" si="116"/>
        <v>.</v>
      </c>
      <c r="BR88" s="517" t="s">
        <v>37</v>
      </c>
      <c r="BS88" s="225" t="str">
        <f>IF('observer 1'!BF10&gt;0,'observer 1'!BF10,".")</f>
        <v>.</v>
      </c>
      <c r="BT88" s="226" t="str">
        <f>IF(BS88&lt;&gt;".",'observer 1'!BG10,".")</f>
        <v>.</v>
      </c>
      <c r="BU88" s="227" t="str">
        <f t="shared" si="117"/>
        <v>.</v>
      </c>
      <c r="BV88" s="225" t="str">
        <f>IF('observer 2 '!BF10&gt;0,'observer 2 '!BF10,".")</f>
        <v>.</v>
      </c>
      <c r="BW88" s="226" t="str">
        <f>IF(BV88&lt;&gt;".",'observer 2 '!BG10,".")</f>
        <v>.</v>
      </c>
      <c r="BX88" s="227" t="str">
        <f t="shared" si="118"/>
        <v>.</v>
      </c>
      <c r="BY88" s="417" t="str">
        <f t="shared" si="119"/>
        <v>.</v>
      </c>
      <c r="BZ88" s="419" t="str">
        <f t="shared" si="120"/>
        <v>.</v>
      </c>
      <c r="CA88" s="520" t="str">
        <f>IF(SUM(BS88,BV88,BS89,BV89)&gt;0,AVERAGE(BU88,BX88,BU89,BX89)*IF($G$96=".",1,$G$96),".")</f>
        <v>.</v>
      </c>
      <c r="CC88" s="517" t="s">
        <v>37</v>
      </c>
      <c r="CD88" s="225" t="str">
        <f>IF('observer 1'!BC10&gt;0,'observer 1'!BC10,".")</f>
        <v>.</v>
      </c>
      <c r="CE88" s="226" t="str">
        <f>IF(CD88&lt;&gt;".",'observer 1'!BD10,".")</f>
        <v>.</v>
      </c>
      <c r="CF88" s="227" t="str">
        <f t="shared" si="122"/>
        <v>.</v>
      </c>
      <c r="CG88" s="225" t="str">
        <f>IF('observer 2 '!BC10&gt;0,'observer 2 '!BC10,".")</f>
        <v>.</v>
      </c>
      <c r="CH88" s="226" t="str">
        <f>IF(CG88&lt;&gt;".",'observer 2 '!BD10,".")</f>
        <v>.</v>
      </c>
      <c r="CI88" s="227" t="str">
        <f t="shared" si="123"/>
        <v>.</v>
      </c>
      <c r="CJ88" s="417" t="str">
        <f t="shared" si="124"/>
        <v>.</v>
      </c>
      <c r="CK88" s="419" t="str">
        <f t="shared" si="125"/>
        <v>.</v>
      </c>
      <c r="CL88" s="520" t="str">
        <f>IF(SUM(CD88,CG88,CD89,CG89)&gt;0,AVERAGE(CF88,CI88,CF89,CI89)*IF($G$96=".",1,$G$96),".")</f>
        <v>.</v>
      </c>
    </row>
    <row r="89" spans="2:90" ht="17" thickBot="1" x14ac:dyDescent="0.25">
      <c r="B89" s="543"/>
      <c r="C89" s="185">
        <f>$AZ$11</f>
        <v>3</v>
      </c>
      <c r="D89" s="186" t="s">
        <v>138</v>
      </c>
      <c r="E89" s="189">
        <f>$AZ$12</f>
        <v>4</v>
      </c>
      <c r="F89" s="133" t="str">
        <f t="shared" ref="F89:X89" si="135">IF(F$83=0,IF(F13=".",".",IF(F12=".",".",IF(F14=".",".",($AU51*$AT$13)/(F13*1000)))),".")</f>
        <v>.</v>
      </c>
      <c r="G89" s="133" t="str">
        <f t="shared" si="135"/>
        <v>.</v>
      </c>
      <c r="H89" s="133" t="str">
        <f t="shared" si="135"/>
        <v>.</v>
      </c>
      <c r="I89" s="133" t="str">
        <f t="shared" si="135"/>
        <v>.</v>
      </c>
      <c r="J89" s="133" t="str">
        <f t="shared" si="135"/>
        <v>.</v>
      </c>
      <c r="K89" s="133" t="str">
        <f t="shared" si="135"/>
        <v>.</v>
      </c>
      <c r="L89" s="133" t="str">
        <f t="shared" si="135"/>
        <v>.</v>
      </c>
      <c r="M89" s="133" t="str">
        <f t="shared" si="135"/>
        <v>.</v>
      </c>
      <c r="N89" s="133" t="str">
        <f t="shared" si="135"/>
        <v>.</v>
      </c>
      <c r="O89" s="133" t="str">
        <f t="shared" si="135"/>
        <v>.</v>
      </c>
      <c r="P89" s="133" t="str">
        <f t="shared" si="135"/>
        <v>.</v>
      </c>
      <c r="Q89" s="133" t="str">
        <f t="shared" si="135"/>
        <v>.</v>
      </c>
      <c r="R89" s="133" t="str">
        <f t="shared" si="135"/>
        <v>.</v>
      </c>
      <c r="S89" s="133" t="str">
        <f t="shared" si="135"/>
        <v>.</v>
      </c>
      <c r="T89" s="133" t="str">
        <f t="shared" si="135"/>
        <v>.</v>
      </c>
      <c r="U89" s="133" t="str">
        <f t="shared" si="135"/>
        <v>.</v>
      </c>
      <c r="V89" s="133" t="str">
        <f t="shared" si="135"/>
        <v>.</v>
      </c>
      <c r="W89" s="133" t="str">
        <f t="shared" si="135"/>
        <v>.</v>
      </c>
      <c r="X89" s="133" t="str">
        <f t="shared" si="135"/>
        <v>.</v>
      </c>
      <c r="Z89" s="133" t="str">
        <f t="shared" ref="Z89:AR89" si="136">IF(Z$83=0,IF(Z13=".",".",IF(Z12=".",".",IF(Z14=".",".",($AU51*$AT$13)/(Z13*1000)))),".")</f>
        <v>.</v>
      </c>
      <c r="AA89" s="133" t="str">
        <f t="shared" si="136"/>
        <v>.</v>
      </c>
      <c r="AB89" s="133" t="str">
        <f t="shared" si="136"/>
        <v>.</v>
      </c>
      <c r="AC89" s="133" t="str">
        <f t="shared" si="136"/>
        <v>.</v>
      </c>
      <c r="AD89" s="133" t="str">
        <f t="shared" si="136"/>
        <v>.</v>
      </c>
      <c r="AE89" s="133" t="str">
        <f t="shared" si="136"/>
        <v>.</v>
      </c>
      <c r="AF89" s="133" t="str">
        <f t="shared" si="136"/>
        <v>.</v>
      </c>
      <c r="AG89" s="133" t="str">
        <f t="shared" si="136"/>
        <v>.</v>
      </c>
      <c r="AH89" s="133" t="str">
        <f t="shared" si="136"/>
        <v>.</v>
      </c>
      <c r="AI89" s="133" t="str">
        <f t="shared" si="136"/>
        <v>.</v>
      </c>
      <c r="AJ89" s="133" t="str">
        <f t="shared" si="136"/>
        <v>.</v>
      </c>
      <c r="AK89" s="133" t="str">
        <f t="shared" si="136"/>
        <v>.</v>
      </c>
      <c r="AL89" s="133" t="str">
        <f t="shared" si="136"/>
        <v>.</v>
      </c>
      <c r="AM89" s="133" t="str">
        <f t="shared" si="136"/>
        <v>.</v>
      </c>
      <c r="AN89" s="133" t="str">
        <f t="shared" si="136"/>
        <v>.</v>
      </c>
      <c r="AO89" s="133" t="str">
        <f t="shared" si="136"/>
        <v>.</v>
      </c>
      <c r="AP89" s="133" t="str">
        <f t="shared" si="136"/>
        <v>.</v>
      </c>
      <c r="AQ89" s="133" t="str">
        <f t="shared" si="136"/>
        <v>.</v>
      </c>
      <c r="AR89" s="133" t="str">
        <f t="shared" si="136"/>
        <v>.</v>
      </c>
      <c r="AT89" s="516"/>
      <c r="AU89" s="367" t="s">
        <v>186</v>
      </c>
      <c r="AV89" s="368" t="str">
        <f t="shared" si="108"/>
        <v>.</v>
      </c>
      <c r="AW89" s="369" t="str">
        <f>IF('observer 1'!AW11=0,".",'observer 1'!AW11)</f>
        <v>.</v>
      </c>
      <c r="AX89" s="403" t="str">
        <f>IF('observer 1'!AX11=0,".",'observer 1'!AX11)</f>
        <v>.</v>
      </c>
      <c r="AY89" s="368" t="str">
        <f t="shared" si="109"/>
        <v>.</v>
      </c>
      <c r="AZ89" s="369" t="str">
        <f>IF('observer 2 '!AW11=0,".",'observer 2 '!AW11)</f>
        <v>.</v>
      </c>
      <c r="BA89" s="403" t="str">
        <f>IF('observer 2 '!AX11=0,".",'observer 2 '!AX11)</f>
        <v>.</v>
      </c>
      <c r="BB89" s="417" t="str">
        <f t="shared" si="110"/>
        <v>.</v>
      </c>
      <c r="BC89" s="419" t="str">
        <f t="shared" si="111"/>
        <v>.</v>
      </c>
      <c r="BD89" s="404" t="str">
        <f t="shared" si="103"/>
        <v>.</v>
      </c>
      <c r="BF89" s="516"/>
      <c r="BG89" s="254" t="s">
        <v>186</v>
      </c>
      <c r="BH89" s="300" t="str">
        <f>IF('observer 1'!AZ11=0,".",'observer 1'!AZ11)</f>
        <v>.</v>
      </c>
      <c r="BI89" s="301" t="str">
        <f>IF('observer 1'!AZ11=0,".",'observer 1'!BA11)</f>
        <v>.</v>
      </c>
      <c r="BJ89" s="306" t="str">
        <f t="shared" si="112"/>
        <v>.</v>
      </c>
      <c r="BK89" s="300" t="str">
        <f>IF('observer 2 '!AZ11=0,".",'observer 2 '!AZ11)</f>
        <v>.</v>
      </c>
      <c r="BL89" s="301" t="str">
        <f>IF('observer 2 '!AZ11=0,".",'observer 2 '!BA11)</f>
        <v>.</v>
      </c>
      <c r="BM89" s="306" t="str">
        <f t="shared" si="113"/>
        <v>.</v>
      </c>
      <c r="BN89" s="417" t="str">
        <f t="shared" si="114"/>
        <v>.</v>
      </c>
      <c r="BO89" s="419" t="str">
        <f t="shared" si="115"/>
        <v>.</v>
      </c>
      <c r="BP89" s="308" t="str">
        <f t="shared" si="116"/>
        <v>.</v>
      </c>
      <c r="BR89" s="517"/>
      <c r="BS89" s="285" t="str">
        <f>IF('observer 1'!BF11&gt;0,'observer 1'!BF11,".")</f>
        <v>.</v>
      </c>
      <c r="BT89" s="286" t="str">
        <f>IF(BS89&lt;&gt;".",'observer 1'!BG11,".")</f>
        <v>.</v>
      </c>
      <c r="BU89" s="394" t="str">
        <f t="shared" si="117"/>
        <v>.</v>
      </c>
      <c r="BV89" s="285" t="str">
        <f>IF('observer 2 '!BF11&gt;0,'observer 2 '!BF11,".")</f>
        <v>.</v>
      </c>
      <c r="BW89" s="286" t="str">
        <f>IF(BV89&lt;&gt;".",'observer 2 '!BG11,".")</f>
        <v>.</v>
      </c>
      <c r="BX89" s="394" t="str">
        <f t="shared" si="118"/>
        <v>.</v>
      </c>
      <c r="BY89" s="417" t="str">
        <f t="shared" si="119"/>
        <v>.</v>
      </c>
      <c r="BZ89" s="419" t="str">
        <f t="shared" si="120"/>
        <v>.</v>
      </c>
      <c r="CA89" s="520"/>
      <c r="CC89" s="517"/>
      <c r="CD89" s="285" t="str">
        <f>IF('observer 1'!BC11&gt;0,'observer 1'!BC11,".")</f>
        <v>.</v>
      </c>
      <c r="CE89" s="286" t="str">
        <f>IF(CD89&lt;&gt;".",'observer 1'!BD11,".")</f>
        <v>.</v>
      </c>
      <c r="CF89" s="394" t="str">
        <f t="shared" si="122"/>
        <v>.</v>
      </c>
      <c r="CG89" s="285" t="str">
        <f>IF('observer 2 '!BC11&gt;0,'observer 2 '!BC11,".")</f>
        <v>.</v>
      </c>
      <c r="CH89" s="286" t="str">
        <f>IF(CG89&lt;&gt;".",'observer 2 '!BD11,".")</f>
        <v>.</v>
      </c>
      <c r="CI89" s="394" t="str">
        <f t="shared" si="123"/>
        <v>.</v>
      </c>
      <c r="CJ89" s="417" t="str">
        <f t="shared" si="124"/>
        <v>.</v>
      </c>
      <c r="CK89" s="419" t="str">
        <f t="shared" si="125"/>
        <v>.</v>
      </c>
      <c r="CL89" s="520"/>
    </row>
    <row r="90" spans="2:90" ht="17" thickBot="1" x14ac:dyDescent="0.25">
      <c r="B90" s="543"/>
      <c r="C90" s="185">
        <f>$AZ$12</f>
        <v>4</v>
      </c>
      <c r="D90" s="186" t="s">
        <v>138</v>
      </c>
      <c r="E90" s="189">
        <f>$AZ$13</f>
        <v>5</v>
      </c>
      <c r="F90" s="133" t="str">
        <f t="shared" ref="F90:X90" si="137">IF(F$83=0,IF(F14=".",".",IF(F13=".",".",IF(F15=".",".",($AU52*$AT$13)/(F14*1000)))),".")</f>
        <v>.</v>
      </c>
      <c r="G90" s="133" t="str">
        <f t="shared" si="137"/>
        <v>.</v>
      </c>
      <c r="H90" s="133" t="str">
        <f t="shared" si="137"/>
        <v>.</v>
      </c>
      <c r="I90" s="133" t="str">
        <f t="shared" si="137"/>
        <v>.</v>
      </c>
      <c r="J90" s="133" t="str">
        <f t="shared" si="137"/>
        <v>.</v>
      </c>
      <c r="K90" s="133" t="str">
        <f t="shared" si="137"/>
        <v>.</v>
      </c>
      <c r="L90" s="133" t="str">
        <f t="shared" si="137"/>
        <v>.</v>
      </c>
      <c r="M90" s="133" t="str">
        <f t="shared" si="137"/>
        <v>.</v>
      </c>
      <c r="N90" s="133" t="str">
        <f t="shared" si="137"/>
        <v>.</v>
      </c>
      <c r="O90" s="133" t="str">
        <f t="shared" si="137"/>
        <v>.</v>
      </c>
      <c r="P90" s="133" t="str">
        <f t="shared" si="137"/>
        <v>.</v>
      </c>
      <c r="Q90" s="133" t="str">
        <f t="shared" si="137"/>
        <v>.</v>
      </c>
      <c r="R90" s="133" t="str">
        <f t="shared" si="137"/>
        <v>.</v>
      </c>
      <c r="S90" s="133" t="str">
        <f t="shared" si="137"/>
        <v>.</v>
      </c>
      <c r="T90" s="133" t="str">
        <f t="shared" si="137"/>
        <v>.</v>
      </c>
      <c r="U90" s="133" t="str">
        <f t="shared" si="137"/>
        <v>.</v>
      </c>
      <c r="V90" s="133" t="str">
        <f t="shared" si="137"/>
        <v>.</v>
      </c>
      <c r="W90" s="133" t="str">
        <f t="shared" si="137"/>
        <v>.</v>
      </c>
      <c r="X90" s="133" t="str">
        <f t="shared" si="137"/>
        <v>.</v>
      </c>
      <c r="Z90" s="133" t="str">
        <f t="shared" ref="Z90:AR90" si="138">IF(Z$83=0,IF(Z14=".",".",IF(Z13=".",".",IF(Z15=".",".",($AU52*$AT$13)/(Z14*1000)))),".")</f>
        <v>.</v>
      </c>
      <c r="AA90" s="133" t="str">
        <f t="shared" si="138"/>
        <v>.</v>
      </c>
      <c r="AB90" s="133" t="str">
        <f t="shared" si="138"/>
        <v>.</v>
      </c>
      <c r="AC90" s="133" t="str">
        <f t="shared" si="138"/>
        <v>.</v>
      </c>
      <c r="AD90" s="133" t="str">
        <f t="shared" si="138"/>
        <v>.</v>
      </c>
      <c r="AE90" s="133" t="str">
        <f t="shared" si="138"/>
        <v>.</v>
      </c>
      <c r="AF90" s="133" t="str">
        <f t="shared" si="138"/>
        <v>.</v>
      </c>
      <c r="AG90" s="133" t="str">
        <f t="shared" si="138"/>
        <v>.</v>
      </c>
      <c r="AH90" s="133" t="str">
        <f t="shared" si="138"/>
        <v>.</v>
      </c>
      <c r="AI90" s="133" t="str">
        <f t="shared" si="138"/>
        <v>.</v>
      </c>
      <c r="AJ90" s="133" t="str">
        <f t="shared" si="138"/>
        <v>.</v>
      </c>
      <c r="AK90" s="133" t="str">
        <f t="shared" si="138"/>
        <v>.</v>
      </c>
      <c r="AL90" s="133" t="str">
        <f t="shared" si="138"/>
        <v>.</v>
      </c>
      <c r="AM90" s="133" t="str">
        <f t="shared" si="138"/>
        <v>.</v>
      </c>
      <c r="AN90" s="133" t="str">
        <f t="shared" si="138"/>
        <v>.</v>
      </c>
      <c r="AO90" s="133" t="str">
        <f t="shared" si="138"/>
        <v>.</v>
      </c>
      <c r="AP90" s="133" t="str">
        <f t="shared" si="138"/>
        <v>.</v>
      </c>
      <c r="AQ90" s="133" t="str">
        <f t="shared" si="138"/>
        <v>.</v>
      </c>
      <c r="AR90" s="133" t="str">
        <f t="shared" si="138"/>
        <v>.</v>
      </c>
      <c r="AT90" s="515" t="s">
        <v>38</v>
      </c>
      <c r="AU90" s="303" t="s">
        <v>185</v>
      </c>
      <c r="AV90" s="368" t="str">
        <f t="shared" si="108"/>
        <v>.</v>
      </c>
      <c r="AW90" s="369">
        <f>IF('observer 1'!AW12=0,".",'observer 1'!AW12)</f>
        <v>4.93</v>
      </c>
      <c r="AX90" s="403" t="str">
        <f>IF('observer 1'!AX12=0,".",'observer 1'!AX12)</f>
        <v>.</v>
      </c>
      <c r="AY90" s="368" t="str">
        <f t="shared" si="109"/>
        <v>.</v>
      </c>
      <c r="AZ90" s="369">
        <f>IF('observer 2 '!AW12=0,".",'observer 2 '!AW12)</f>
        <v>4.7699999999999996</v>
      </c>
      <c r="BA90" s="403" t="str">
        <f>IF('observer 2 '!AX12=0,".",'observer 2 '!AX12)</f>
        <v>.</v>
      </c>
      <c r="BB90" s="417" t="str">
        <f t="shared" si="110"/>
        <v>.</v>
      </c>
      <c r="BC90" s="419" t="str">
        <f t="shared" si="111"/>
        <v>.</v>
      </c>
      <c r="BD90" s="404" t="str">
        <f t="shared" si="103"/>
        <v>.</v>
      </c>
      <c r="BF90" s="515" t="s">
        <v>38</v>
      </c>
      <c r="BG90" s="303" t="s">
        <v>185</v>
      </c>
      <c r="BH90" s="300">
        <f>IF('observer 1'!AZ12=0,".",'observer 1'!AZ12)</f>
        <v>1</v>
      </c>
      <c r="BI90" s="301">
        <f>IF('observer 1'!AZ12=0,".",'observer 1'!BA12)</f>
        <v>-1.58</v>
      </c>
      <c r="BJ90" s="306">
        <f t="shared" si="112"/>
        <v>763.14615670070566</v>
      </c>
      <c r="BK90" s="300">
        <f>IF('observer 2 '!AZ12=0,".",'observer 2 '!AZ12)</f>
        <v>1</v>
      </c>
      <c r="BL90" s="301">
        <f>IF('observer 2 '!AZ12=0,".",'observer 2 '!BA12)</f>
        <v>-1.77</v>
      </c>
      <c r="BM90" s="306">
        <f t="shared" si="113"/>
        <v>718.79031478496768</v>
      </c>
      <c r="BN90" s="417">
        <f t="shared" si="114"/>
        <v>44.355841915737983</v>
      </c>
      <c r="BO90" s="419">
        <f t="shared" si="115"/>
        <v>5.8122341999992111E-2</v>
      </c>
      <c r="BP90" s="308">
        <f t="shared" si="116"/>
        <v>740.96823574283667</v>
      </c>
      <c r="BR90" s="515" t="s">
        <v>38</v>
      </c>
      <c r="BS90" s="395">
        <f>IF('observer 1'!BF12&gt;0,'observer 1'!BF12,".")</f>
        <v>1</v>
      </c>
      <c r="BT90" s="396">
        <f>IF(BS90&lt;&gt;".",'observer 1'!BG12,".")</f>
        <v>0.8</v>
      </c>
      <c r="BU90" s="397">
        <f t="shared" si="117"/>
        <v>1318.7614396452122</v>
      </c>
      <c r="BV90" s="395">
        <f>IF('observer 2 '!BF12&gt;0,'observer 2 '!BF12,".")</f>
        <v>1</v>
      </c>
      <c r="BW90" s="396">
        <f>IF(BV90&lt;&gt;".",'observer 2 '!BG12,".")</f>
        <v>1</v>
      </c>
      <c r="BX90" s="397">
        <f t="shared" si="118"/>
        <v>1365.4517995565154</v>
      </c>
      <c r="BY90" s="417">
        <f t="shared" si="119"/>
        <v>46.690359911303176</v>
      </c>
      <c r="BZ90" s="419">
        <f t="shared" si="120"/>
        <v>3.4194074024778996E-2</v>
      </c>
      <c r="CA90" s="518">
        <f>IF(SUM(BS90,BV90,BS91,BS92,BS93,BV91,BV92,BV93)&gt;0,AVERAGE(BU90,BX90,BU91,BU92,BU93,BX91,BX92,BX93)*IF($G$96=".",1,$G$96),".")</f>
        <v>1334.3248929489801</v>
      </c>
      <c r="CC90" s="515" t="s">
        <v>38</v>
      </c>
      <c r="CD90" s="395" t="str">
        <f>IF('observer 1'!BC12&gt;0,'observer 1'!BC12,".")</f>
        <v>.</v>
      </c>
      <c r="CE90" s="396" t="str">
        <f>IF(CD90&lt;&gt;".",'observer 1'!BD12,".")</f>
        <v>.</v>
      </c>
      <c r="CF90" s="397" t="str">
        <f t="shared" si="122"/>
        <v>.</v>
      </c>
      <c r="CG90" s="395" t="str">
        <f>IF('observer 2 '!BC12&gt;0,'observer 2 '!BC12,".")</f>
        <v>.</v>
      </c>
      <c r="CH90" s="396" t="str">
        <f>IF(CG90&lt;&gt;".",'observer 2 '!BD12,".")</f>
        <v>.</v>
      </c>
      <c r="CI90" s="397" t="str">
        <f t="shared" si="123"/>
        <v>.</v>
      </c>
      <c r="CJ90" s="417" t="str">
        <f t="shared" si="124"/>
        <v>.</v>
      </c>
      <c r="CK90" s="419" t="str">
        <f t="shared" si="125"/>
        <v>.</v>
      </c>
      <c r="CL90" s="518">
        <f>IF(SUM(CD90,CG90,CD91,CD92,CD93,CG91,CG92,CG93)&gt;0,AVERAGE(CF90,CI90,CF91,CF92,CF93,CI91,CI92,CI93)*IF($G$96=".",1,$G$96),".")</f>
        <v>2082.0482568514035</v>
      </c>
    </row>
    <row r="91" spans="2:90" ht="17" thickBot="1" x14ac:dyDescent="0.25">
      <c r="B91" s="543"/>
      <c r="C91" s="185">
        <f>$AZ$13</f>
        <v>5</v>
      </c>
      <c r="D91" s="186" t="s">
        <v>138</v>
      </c>
      <c r="E91" s="189">
        <f>$AZ$14</f>
        <v>6</v>
      </c>
      <c r="F91" s="133" t="str">
        <f t="shared" ref="F91:X91" si="139">IF(F$83=0,IF(F15=".",".",IF(F14=".",".",IF(F16=".",".",($AU53*$AT$13)/(F15*1000)))),".")</f>
        <v>.</v>
      </c>
      <c r="G91" s="133" t="str">
        <f t="shared" si="139"/>
        <v>.</v>
      </c>
      <c r="H91" s="133" t="str">
        <f t="shared" si="139"/>
        <v>.</v>
      </c>
      <c r="I91" s="133" t="str">
        <f t="shared" si="139"/>
        <v>.</v>
      </c>
      <c r="J91" s="133" t="str">
        <f t="shared" si="139"/>
        <v>.</v>
      </c>
      <c r="K91" s="133" t="str">
        <f t="shared" si="139"/>
        <v>.</v>
      </c>
      <c r="L91" s="133" t="str">
        <f t="shared" si="139"/>
        <v>.</v>
      </c>
      <c r="M91" s="133" t="str">
        <f t="shared" si="139"/>
        <v>.</v>
      </c>
      <c r="N91" s="133" t="str">
        <f t="shared" si="139"/>
        <v>.</v>
      </c>
      <c r="O91" s="133" t="str">
        <f t="shared" si="139"/>
        <v>.</v>
      </c>
      <c r="P91" s="133" t="str">
        <f t="shared" si="139"/>
        <v>.</v>
      </c>
      <c r="Q91" s="133" t="str">
        <f t="shared" si="139"/>
        <v>.</v>
      </c>
      <c r="R91" s="133" t="str">
        <f t="shared" si="139"/>
        <v>.</v>
      </c>
      <c r="S91" s="133" t="str">
        <f t="shared" si="139"/>
        <v>.</v>
      </c>
      <c r="T91" s="133" t="str">
        <f t="shared" si="139"/>
        <v>.</v>
      </c>
      <c r="U91" s="133" t="str">
        <f t="shared" si="139"/>
        <v>.</v>
      </c>
      <c r="V91" s="133" t="str">
        <f t="shared" si="139"/>
        <v>.</v>
      </c>
      <c r="W91" s="133" t="str">
        <f t="shared" si="139"/>
        <v>.</v>
      </c>
      <c r="X91" s="133" t="str">
        <f t="shared" si="139"/>
        <v>.</v>
      </c>
      <c r="Z91" s="133" t="str">
        <f t="shared" ref="Z91:AR91" si="140">IF(Z$83=0,IF(Z15=".",".",IF(Z14=".",".",IF(Z16=".",".",($AU53*$AT$13)/(Z15*1000)))),".")</f>
        <v>.</v>
      </c>
      <c r="AA91" s="133" t="str">
        <f t="shared" si="140"/>
        <v>.</v>
      </c>
      <c r="AB91" s="133" t="str">
        <f t="shared" si="140"/>
        <v>.</v>
      </c>
      <c r="AC91" s="133" t="str">
        <f t="shared" si="140"/>
        <v>.</v>
      </c>
      <c r="AD91" s="133" t="str">
        <f t="shared" si="140"/>
        <v>.</v>
      </c>
      <c r="AE91" s="133" t="str">
        <f t="shared" si="140"/>
        <v>.</v>
      </c>
      <c r="AF91" s="133" t="str">
        <f t="shared" si="140"/>
        <v>.</v>
      </c>
      <c r="AG91" s="133" t="str">
        <f t="shared" si="140"/>
        <v>.</v>
      </c>
      <c r="AH91" s="133" t="str">
        <f t="shared" si="140"/>
        <v>.</v>
      </c>
      <c r="AI91" s="133" t="str">
        <f t="shared" si="140"/>
        <v>.</v>
      </c>
      <c r="AJ91" s="133" t="str">
        <f t="shared" si="140"/>
        <v>.</v>
      </c>
      <c r="AK91" s="133" t="str">
        <f t="shared" si="140"/>
        <v>.</v>
      </c>
      <c r="AL91" s="133" t="str">
        <f t="shared" si="140"/>
        <v>.</v>
      </c>
      <c r="AM91" s="133" t="str">
        <f t="shared" si="140"/>
        <v>.</v>
      </c>
      <c r="AN91" s="133" t="str">
        <f t="shared" si="140"/>
        <v>.</v>
      </c>
      <c r="AO91" s="133" t="str">
        <f t="shared" si="140"/>
        <v>.</v>
      </c>
      <c r="AP91" s="133" t="str">
        <f t="shared" si="140"/>
        <v>.</v>
      </c>
      <c r="AQ91" s="133" t="str">
        <f t="shared" si="140"/>
        <v>.</v>
      </c>
      <c r="AR91" s="133" t="str">
        <f t="shared" si="140"/>
        <v>.</v>
      </c>
      <c r="AT91" s="517"/>
      <c r="AU91" s="134" t="s">
        <v>186</v>
      </c>
      <c r="AV91" s="368">
        <f t="shared" si="108"/>
        <v>3.8199999999999994</v>
      </c>
      <c r="AW91" s="369">
        <f>IF('observer 1'!AW13=0,".",'observer 1'!AW13)</f>
        <v>4.8499999999999996</v>
      </c>
      <c r="AX91" s="403">
        <f>IF('observer 1'!AX13=0,".",'observer 1'!AX13)</f>
        <v>1.03</v>
      </c>
      <c r="AY91" s="368">
        <f t="shared" si="109"/>
        <v>3.8200000000000003</v>
      </c>
      <c r="AZ91" s="369">
        <f>IF('observer 2 '!AW13=0,".",'observer 2 '!AW13)</f>
        <v>4.8600000000000003</v>
      </c>
      <c r="BA91" s="403">
        <f>IF('observer 2 '!AX13=0,".",'observer 2 '!AX13)</f>
        <v>1.04</v>
      </c>
      <c r="BB91" s="417">
        <f t="shared" si="110"/>
        <v>1.0000000000000009E-2</v>
      </c>
      <c r="BC91" s="419">
        <f t="shared" si="111"/>
        <v>9.6153846153846229E-3</v>
      </c>
      <c r="BD91" s="404">
        <f t="shared" si="103"/>
        <v>1.0350000000000001</v>
      </c>
      <c r="BF91" s="517"/>
      <c r="BG91" s="134" t="s">
        <v>186</v>
      </c>
      <c r="BH91" s="300">
        <f>IF('observer 1'!AZ13=0,".",'observer 1'!AZ13)</f>
        <v>1</v>
      </c>
      <c r="BI91" s="301">
        <f>IF('observer 1'!AZ13=0,".",'observer 1'!BA13)</f>
        <v>-1.72</v>
      </c>
      <c r="BJ91" s="306">
        <f t="shared" si="112"/>
        <v>730.46290476279353</v>
      </c>
      <c r="BK91" s="300">
        <f>IF('observer 2 '!AZ13=0,".",'observer 2 '!AZ13)</f>
        <v>1</v>
      </c>
      <c r="BL91" s="301">
        <f>IF('observer 2 '!AZ13=0,".",'observer 2 '!BA13)</f>
        <v>-1.65</v>
      </c>
      <c r="BM91" s="306">
        <f t="shared" si="113"/>
        <v>746.80453073174954</v>
      </c>
      <c r="BN91" s="417">
        <f t="shared" si="114"/>
        <v>16.341625968956009</v>
      </c>
      <c r="BO91" s="419">
        <f t="shared" si="115"/>
        <v>2.1882065917494926E-2</v>
      </c>
      <c r="BP91" s="308">
        <f t="shared" si="116"/>
        <v>738.63371774727148</v>
      </c>
      <c r="BR91" s="517"/>
      <c r="BS91" s="225">
        <f>IF('observer 1'!BF13&gt;0,'observer 1'!BF13,".")</f>
        <v>1</v>
      </c>
      <c r="BT91" s="226">
        <f>IF(BS91&lt;&gt;".",'observer 1'!BG13,".")</f>
        <v>0.8</v>
      </c>
      <c r="BU91" s="227">
        <f t="shared" si="117"/>
        <v>1318.7614396452122</v>
      </c>
      <c r="BV91" s="225">
        <f>IF('observer 2 '!BF13&gt;0,'observer 2 '!BF13,".")</f>
        <v>1</v>
      </c>
      <c r="BW91" s="226">
        <f>IF(BV91&lt;&gt;".",'observer 2 '!BG13,".")</f>
        <v>1.2</v>
      </c>
      <c r="BX91" s="227">
        <f t="shared" si="118"/>
        <v>1412.1421594678186</v>
      </c>
      <c r="BY91" s="417">
        <f t="shared" si="119"/>
        <v>93.380719822606352</v>
      </c>
      <c r="BZ91" s="419">
        <f t="shared" si="120"/>
        <v>6.612699663169741E-2</v>
      </c>
      <c r="CA91" s="520"/>
      <c r="CC91" s="517"/>
      <c r="CD91" s="225">
        <f>IF('observer 1'!BC13&gt;0,'observer 1'!BC13,".")</f>
        <v>2</v>
      </c>
      <c r="CE91" s="226">
        <f>IF(CD91&lt;&gt;".",'observer 1'!BD13,".")</f>
        <v>1.49</v>
      </c>
      <c r="CF91" s="227">
        <f t="shared" si="122"/>
        <v>2088.4681813392081</v>
      </c>
      <c r="CG91" s="225">
        <f>IF('observer 2 '!BC13&gt;0,'observer 2 '!BC13,".")</f>
        <v>2</v>
      </c>
      <c r="CH91" s="226">
        <f>IF(CG91&lt;&gt;".",'observer 2 '!BD13,".")</f>
        <v>1.48</v>
      </c>
      <c r="CI91" s="227">
        <f t="shared" si="123"/>
        <v>2086.1336633436426</v>
      </c>
      <c r="CJ91" s="417">
        <f t="shared" si="124"/>
        <v>2.3345179955654203</v>
      </c>
      <c r="CK91" s="419">
        <f t="shared" si="125"/>
        <v>1.1178135326287018E-3</v>
      </c>
      <c r="CL91" s="520"/>
    </row>
    <row r="92" spans="2:90" ht="17" thickBot="1" x14ac:dyDescent="0.25">
      <c r="B92" s="543"/>
      <c r="C92" s="185">
        <f>$AZ$14</f>
        <v>6</v>
      </c>
      <c r="D92" s="186" t="s">
        <v>138</v>
      </c>
      <c r="E92" s="189">
        <f>$AZ$15</f>
        <v>7</v>
      </c>
      <c r="F92" s="133" t="str">
        <f t="shared" ref="F92:X92" si="141">IF(F$83=0,IF(F16=".",".",IF(F15=".",".",IF(F17=".",".",($AU54*$AT$13)/(F16*1000)))),".")</f>
        <v>.</v>
      </c>
      <c r="G92" s="133" t="str">
        <f t="shared" si="141"/>
        <v>.</v>
      </c>
      <c r="H92" s="133" t="str">
        <f t="shared" si="141"/>
        <v>.</v>
      </c>
      <c r="I92" s="133" t="str">
        <f t="shared" si="141"/>
        <v>.</v>
      </c>
      <c r="J92" s="133" t="str">
        <f t="shared" si="141"/>
        <v>.</v>
      </c>
      <c r="K92" s="133" t="str">
        <f t="shared" si="141"/>
        <v>.</v>
      </c>
      <c r="L92" s="133" t="str">
        <f t="shared" si="141"/>
        <v>.</v>
      </c>
      <c r="M92" s="133" t="str">
        <f t="shared" si="141"/>
        <v>.</v>
      </c>
      <c r="N92" s="133" t="str">
        <f t="shared" si="141"/>
        <v>.</v>
      </c>
      <c r="O92" s="133" t="str">
        <f t="shared" si="141"/>
        <v>.</v>
      </c>
      <c r="P92" s="133" t="str">
        <f t="shared" si="141"/>
        <v>.</v>
      </c>
      <c r="Q92" s="133" t="str">
        <f t="shared" si="141"/>
        <v>.</v>
      </c>
      <c r="R92" s="133" t="str">
        <f t="shared" si="141"/>
        <v>.</v>
      </c>
      <c r="S92" s="133" t="str">
        <f t="shared" si="141"/>
        <v>.</v>
      </c>
      <c r="T92" s="133" t="str">
        <f t="shared" si="141"/>
        <v>.</v>
      </c>
      <c r="U92" s="133" t="str">
        <f t="shared" si="141"/>
        <v>.</v>
      </c>
      <c r="V92" s="133" t="str">
        <f t="shared" si="141"/>
        <v>.</v>
      </c>
      <c r="W92" s="133" t="str">
        <f t="shared" si="141"/>
        <v>.</v>
      </c>
      <c r="X92" s="133" t="str">
        <f t="shared" si="141"/>
        <v>.</v>
      </c>
      <c r="Z92" s="133" t="str">
        <f t="shared" ref="Z92:AR92" si="142">IF(Z$83=0,IF(Z16=".",".",IF(Z15=".",".",IF(Z17=".",".",($AU54*$AT$13)/(Z16*1000)))),".")</f>
        <v>.</v>
      </c>
      <c r="AA92" s="133" t="str">
        <f t="shared" si="142"/>
        <v>.</v>
      </c>
      <c r="AB92" s="133" t="str">
        <f t="shared" si="142"/>
        <v>.</v>
      </c>
      <c r="AC92" s="133" t="str">
        <f t="shared" si="142"/>
        <v>.</v>
      </c>
      <c r="AD92" s="133" t="str">
        <f t="shared" si="142"/>
        <v>.</v>
      </c>
      <c r="AE92" s="133" t="str">
        <f t="shared" si="142"/>
        <v>.</v>
      </c>
      <c r="AF92" s="133" t="str">
        <f t="shared" si="142"/>
        <v>.</v>
      </c>
      <c r="AG92" s="133" t="str">
        <f t="shared" si="142"/>
        <v>.</v>
      </c>
      <c r="AH92" s="133" t="str">
        <f t="shared" si="142"/>
        <v>.</v>
      </c>
      <c r="AI92" s="133" t="str">
        <f t="shared" si="142"/>
        <v>.</v>
      </c>
      <c r="AJ92" s="133" t="str">
        <f t="shared" si="142"/>
        <v>.</v>
      </c>
      <c r="AK92" s="133" t="str">
        <f t="shared" si="142"/>
        <v>.</v>
      </c>
      <c r="AL92" s="133" t="str">
        <f t="shared" si="142"/>
        <v>.</v>
      </c>
      <c r="AM92" s="133" t="str">
        <f t="shared" si="142"/>
        <v>.</v>
      </c>
      <c r="AN92" s="133" t="str">
        <f t="shared" si="142"/>
        <v>.</v>
      </c>
      <c r="AO92" s="133" t="str">
        <f t="shared" si="142"/>
        <v>.</v>
      </c>
      <c r="AP92" s="133" t="str">
        <f t="shared" si="142"/>
        <v>.</v>
      </c>
      <c r="AQ92" s="133" t="str">
        <f t="shared" si="142"/>
        <v>.</v>
      </c>
      <c r="AR92" s="133" t="str">
        <f t="shared" si="142"/>
        <v>.</v>
      </c>
      <c r="AT92" s="517"/>
      <c r="AU92" s="134" t="s">
        <v>184</v>
      </c>
      <c r="AV92" s="368">
        <f t="shared" si="108"/>
        <v>3.7700000000000005</v>
      </c>
      <c r="AW92" s="369">
        <f>IF('observer 1'!AW14=0,".",'observer 1'!AW14)</f>
        <v>4.4000000000000004</v>
      </c>
      <c r="AX92" s="403">
        <f>IF('observer 1'!AX14=0,".",'observer 1'!AX14)</f>
        <v>0.63</v>
      </c>
      <c r="AY92" s="368">
        <f t="shared" si="109"/>
        <v>4.24</v>
      </c>
      <c r="AZ92" s="369">
        <f>IF('observer 2 '!AW14=0,".",'observer 2 '!AW14)</f>
        <v>4.87</v>
      </c>
      <c r="BA92" s="403">
        <f>IF('observer 2 '!AX14=0,".",'observer 2 '!AX14)</f>
        <v>0.63</v>
      </c>
      <c r="BB92" s="417">
        <f t="shared" si="110"/>
        <v>0</v>
      </c>
      <c r="BC92" s="419">
        <f t="shared" si="111"/>
        <v>0</v>
      </c>
      <c r="BD92" s="404">
        <f t="shared" si="103"/>
        <v>0.63</v>
      </c>
      <c r="BF92" s="517"/>
      <c r="BG92" s="134" t="s">
        <v>184</v>
      </c>
      <c r="BH92" s="300">
        <f>IF('observer 1'!AZ14=0,".",'observer 1'!AZ14)</f>
        <v>1</v>
      </c>
      <c r="BI92" s="301">
        <f>IF('observer 1'!AZ14=0,".",'observer 1'!BA14)</f>
        <v>-1.76</v>
      </c>
      <c r="BJ92" s="306">
        <f t="shared" si="112"/>
        <v>721.12483278053287</v>
      </c>
      <c r="BK92" s="300">
        <f>IF('observer 2 '!AZ14=0,".",'observer 2 '!AZ14)</f>
        <v>1</v>
      </c>
      <c r="BL92" s="301">
        <f>IF('observer 2 '!AZ14=0,".",'observer 2 '!BA14)</f>
        <v>-1.57</v>
      </c>
      <c r="BM92" s="306">
        <f t="shared" si="113"/>
        <v>765.48067469627085</v>
      </c>
      <c r="BN92" s="417">
        <f t="shared" si="114"/>
        <v>44.355841915737983</v>
      </c>
      <c r="BO92" s="419">
        <f t="shared" si="115"/>
        <v>5.7945083895602711E-2</v>
      </c>
      <c r="BP92" s="308">
        <f t="shared" si="116"/>
        <v>743.30275373840186</v>
      </c>
      <c r="BR92" s="517"/>
      <c r="BS92" s="225">
        <f>IF('observer 1'!BF14&gt;0,'observer 1'!BF14,".")</f>
        <v>1</v>
      </c>
      <c r="BT92" s="226">
        <f>IF(BS92&lt;&gt;".",'observer 1'!BG14,".")</f>
        <v>0.8</v>
      </c>
      <c r="BU92" s="227">
        <f t="shared" si="117"/>
        <v>1318.7614396452122</v>
      </c>
      <c r="BV92" s="225">
        <f>IF('observer 2 '!BF14&gt;0,'observer 2 '!BF14,".")</f>
        <v>1</v>
      </c>
      <c r="BW92" s="226">
        <f>IF(BV92&lt;&gt;".",'observer 2 '!BG14,".")</f>
        <v>0.6</v>
      </c>
      <c r="BX92" s="227">
        <f t="shared" si="118"/>
        <v>1272.0710797339093</v>
      </c>
      <c r="BY92" s="417">
        <f t="shared" si="119"/>
        <v>46.690359911302949</v>
      </c>
      <c r="BZ92" s="419">
        <f t="shared" si="120"/>
        <v>3.5404705132919344E-2</v>
      </c>
      <c r="CA92" s="520"/>
      <c r="CC92" s="517"/>
      <c r="CD92" s="225">
        <f>IF('observer 1'!BC14&gt;0,'observer 1'!BC14,".")</f>
        <v>2</v>
      </c>
      <c r="CE92" s="226">
        <f>IF(CD92&lt;&gt;".",'observer 1'!BD14,".")</f>
        <v>1.42</v>
      </c>
      <c r="CF92" s="227">
        <f t="shared" si="122"/>
        <v>2072.1265553702519</v>
      </c>
      <c r="CG92" s="225">
        <f>IF('observer 2 '!BC14&gt;0,'observer 2 '!BC14,".")</f>
        <v>2</v>
      </c>
      <c r="CH92" s="226">
        <f>IF(CG92&lt;&gt;".",'observer 2 '!BD14,".")</f>
        <v>1.46</v>
      </c>
      <c r="CI92" s="227">
        <f t="shared" si="123"/>
        <v>2081.4646273525123</v>
      </c>
      <c r="CJ92" s="417">
        <f t="shared" si="124"/>
        <v>9.3380719822603169</v>
      </c>
      <c r="CK92" s="419">
        <f t="shared" si="125"/>
        <v>4.4862986665969613E-3</v>
      </c>
      <c r="CL92" s="520"/>
    </row>
    <row r="93" spans="2:90" ht="17" thickBot="1" x14ac:dyDescent="0.25">
      <c r="B93" s="543"/>
      <c r="C93" s="185">
        <f>$AZ$15</f>
        <v>7</v>
      </c>
      <c r="D93" s="186" t="s">
        <v>138</v>
      </c>
      <c r="E93" s="189" t="str">
        <f>$AZ$16</f>
        <v>.</v>
      </c>
      <c r="F93" s="133" t="str">
        <f t="shared" ref="F93:X93" si="143">IF(F$83=0,IF(F17=".",".",IF(F16=".",".",IF(F18=".",".",($AU55*$AT$13)/(F17*1000)))),".")</f>
        <v>.</v>
      </c>
      <c r="G93" s="133" t="str">
        <f t="shared" si="143"/>
        <v>.</v>
      </c>
      <c r="H93" s="133" t="str">
        <f t="shared" si="143"/>
        <v>.</v>
      </c>
      <c r="I93" s="133" t="str">
        <f t="shared" si="143"/>
        <v>.</v>
      </c>
      <c r="J93" s="133" t="str">
        <f t="shared" si="143"/>
        <v>.</v>
      </c>
      <c r="K93" s="133" t="str">
        <f t="shared" si="143"/>
        <v>.</v>
      </c>
      <c r="L93" s="133" t="str">
        <f t="shared" si="143"/>
        <v>.</v>
      </c>
      <c r="M93" s="133" t="str">
        <f t="shared" si="143"/>
        <v>.</v>
      </c>
      <c r="N93" s="133" t="str">
        <f t="shared" si="143"/>
        <v>.</v>
      </c>
      <c r="O93" s="133" t="str">
        <f t="shared" si="143"/>
        <v>.</v>
      </c>
      <c r="P93" s="133" t="str">
        <f t="shared" si="143"/>
        <v>.</v>
      </c>
      <c r="Q93" s="133" t="str">
        <f t="shared" si="143"/>
        <v>.</v>
      </c>
      <c r="R93" s="133" t="str">
        <f t="shared" si="143"/>
        <v>.</v>
      </c>
      <c r="S93" s="133" t="str">
        <f t="shared" si="143"/>
        <v>.</v>
      </c>
      <c r="T93" s="133" t="str">
        <f t="shared" si="143"/>
        <v>.</v>
      </c>
      <c r="U93" s="133" t="str">
        <f t="shared" si="143"/>
        <v>.</v>
      </c>
      <c r="V93" s="133" t="str">
        <f t="shared" si="143"/>
        <v>.</v>
      </c>
      <c r="W93" s="133" t="str">
        <f t="shared" si="143"/>
        <v>.</v>
      </c>
      <c r="X93" s="133" t="str">
        <f t="shared" si="143"/>
        <v>.</v>
      </c>
      <c r="Z93" s="133" t="str">
        <f t="shared" ref="Z93:AR93" si="144">IF(Z$83=0,IF(Z17=".",".",IF(Z16=".",".",IF(Z18=".",".",($AU55*$AT$13)/(Z17*1000)))),".")</f>
        <v>.</v>
      </c>
      <c r="AA93" s="133" t="str">
        <f t="shared" si="144"/>
        <v>.</v>
      </c>
      <c r="AB93" s="133" t="str">
        <f t="shared" si="144"/>
        <v>.</v>
      </c>
      <c r="AC93" s="133" t="str">
        <f t="shared" si="144"/>
        <v>.</v>
      </c>
      <c r="AD93" s="133" t="str">
        <f t="shared" si="144"/>
        <v>.</v>
      </c>
      <c r="AE93" s="133" t="str">
        <f t="shared" si="144"/>
        <v>.</v>
      </c>
      <c r="AF93" s="133" t="str">
        <f t="shared" si="144"/>
        <v>.</v>
      </c>
      <c r="AG93" s="133" t="str">
        <f t="shared" si="144"/>
        <v>.</v>
      </c>
      <c r="AH93" s="133" t="str">
        <f t="shared" si="144"/>
        <v>.</v>
      </c>
      <c r="AI93" s="133" t="str">
        <f t="shared" si="144"/>
        <v>.</v>
      </c>
      <c r="AJ93" s="133" t="str">
        <f t="shared" si="144"/>
        <v>.</v>
      </c>
      <c r="AK93" s="133" t="str">
        <f t="shared" si="144"/>
        <v>.</v>
      </c>
      <c r="AL93" s="133" t="str">
        <f t="shared" si="144"/>
        <v>.</v>
      </c>
      <c r="AM93" s="133" t="str">
        <f t="shared" si="144"/>
        <v>.</v>
      </c>
      <c r="AN93" s="133" t="str">
        <f t="shared" si="144"/>
        <v>.</v>
      </c>
      <c r="AO93" s="133" t="str">
        <f t="shared" si="144"/>
        <v>.</v>
      </c>
      <c r="AP93" s="133" t="str">
        <f t="shared" si="144"/>
        <v>.</v>
      </c>
      <c r="AQ93" s="133" t="str">
        <f t="shared" si="144"/>
        <v>.</v>
      </c>
      <c r="AR93" s="133" t="str">
        <f t="shared" si="144"/>
        <v>.</v>
      </c>
      <c r="AT93" s="516"/>
      <c r="AU93" s="304" t="s">
        <v>189</v>
      </c>
      <c r="AV93" s="368">
        <f t="shared" si="108"/>
        <v>3.65</v>
      </c>
      <c r="AW93" s="369">
        <f>IF('observer 1'!AW15=0,".",'observer 1'!AW15)</f>
        <v>4.17</v>
      </c>
      <c r="AX93" s="403">
        <f>IF('observer 1'!AX15=0,".",'observer 1'!AX15)</f>
        <v>0.52</v>
      </c>
      <c r="AY93" s="368">
        <f t="shared" si="109"/>
        <v>3.69</v>
      </c>
      <c r="AZ93" s="369">
        <f>IF('observer 2 '!AW15=0,".",'observer 2 '!AW15)</f>
        <v>4.21</v>
      </c>
      <c r="BA93" s="403">
        <f>IF('observer 2 '!AX15=0,".",'observer 2 '!AX15)</f>
        <v>0.52</v>
      </c>
      <c r="BB93" s="417">
        <f t="shared" si="110"/>
        <v>0</v>
      </c>
      <c r="BC93" s="419">
        <f t="shared" si="111"/>
        <v>0</v>
      </c>
      <c r="BD93" s="404">
        <f t="shared" si="103"/>
        <v>0.52</v>
      </c>
      <c r="BF93" s="516"/>
      <c r="BG93" s="304" t="s">
        <v>189</v>
      </c>
      <c r="BH93" s="300">
        <f>IF('observer 1'!AZ15=0,".",'observer 1'!AZ15)</f>
        <v>1</v>
      </c>
      <c r="BI93" s="301">
        <f>IF('observer 1'!AZ15=0,".",'observer 1'!BA15)</f>
        <v>-1.57</v>
      </c>
      <c r="BJ93" s="306">
        <f t="shared" si="112"/>
        <v>765.48067469627085</v>
      </c>
      <c r="BK93" s="300">
        <f>IF('observer 2 '!AZ15=0,".",'observer 2 '!AZ15)</f>
        <v>1</v>
      </c>
      <c r="BL93" s="301">
        <f>IF('observer 2 '!AZ15=0,".",'observer 2 '!BA15)</f>
        <v>-1.57</v>
      </c>
      <c r="BM93" s="306">
        <f t="shared" si="113"/>
        <v>765.48067469627085</v>
      </c>
      <c r="BN93" s="417">
        <f t="shared" si="114"/>
        <v>0</v>
      </c>
      <c r="BO93" s="419">
        <f t="shared" si="115"/>
        <v>0</v>
      </c>
      <c r="BP93" s="308">
        <f t="shared" si="116"/>
        <v>765.48067469627085</v>
      </c>
      <c r="BR93" s="516"/>
      <c r="BS93" s="222" t="str">
        <f>IF('observer 1'!BF15&gt;0,'observer 1'!BF15,".")</f>
        <v>.</v>
      </c>
      <c r="BT93" s="223" t="str">
        <f>IF(BS93&lt;&gt;".",'observer 1'!BG15,".")</f>
        <v>.</v>
      </c>
      <c r="BU93" s="393" t="str">
        <f t="shared" si="117"/>
        <v>.</v>
      </c>
      <c r="BV93" s="222" t="str">
        <f>IF('observer 2 '!BF15&gt;0,'observer 2 '!BF15,".")</f>
        <v>.</v>
      </c>
      <c r="BW93" s="223" t="str">
        <f>IF(BV93&lt;&gt;".",'observer 2 '!BG15,".")</f>
        <v>.</v>
      </c>
      <c r="BX93" s="393" t="str">
        <f t="shared" si="118"/>
        <v>.</v>
      </c>
      <c r="BY93" s="417" t="str">
        <f t="shared" si="119"/>
        <v>.</v>
      </c>
      <c r="BZ93" s="419" t="str">
        <f t="shared" si="120"/>
        <v>.</v>
      </c>
      <c r="CA93" s="519"/>
      <c r="CC93" s="516"/>
      <c r="CD93" s="222" t="str">
        <f>IF('observer 1'!BC15&gt;0,'observer 1'!BC15,".")</f>
        <v>.</v>
      </c>
      <c r="CE93" s="223" t="str">
        <f>IF(CD93&lt;&gt;".",'observer 1'!BD15,".")</f>
        <v>.</v>
      </c>
      <c r="CF93" s="393" t="str">
        <f t="shared" si="122"/>
        <v>.</v>
      </c>
      <c r="CG93" s="222" t="str">
        <f>IF('observer 2 '!BC15&gt;0,'observer 2 '!BC15,".")</f>
        <v>.</v>
      </c>
      <c r="CH93" s="223" t="str">
        <f>IF(CG93&lt;&gt;".",'observer 2 '!BD15,".")</f>
        <v>.</v>
      </c>
      <c r="CI93" s="393" t="str">
        <f t="shared" si="123"/>
        <v>.</v>
      </c>
      <c r="CJ93" s="417" t="str">
        <f t="shared" si="124"/>
        <v>.</v>
      </c>
      <c r="CK93" s="419" t="str">
        <f t="shared" si="125"/>
        <v>.</v>
      </c>
      <c r="CL93" s="519"/>
    </row>
    <row r="94" spans="2:90" ht="17" thickBot="1" x14ac:dyDescent="0.25">
      <c r="B94" s="543"/>
      <c r="C94" s="185" t="str">
        <f>$AZ$16</f>
        <v>.</v>
      </c>
      <c r="D94" s="186" t="s">
        <v>138</v>
      </c>
      <c r="E94" s="193" t="str">
        <f>$AZ$17</f>
        <v>.</v>
      </c>
      <c r="F94" s="133" t="str">
        <f t="shared" ref="F94:X94" si="145">IF(F$83=0,IF(F18=".",".",IF(F17=".",".",IF(F19=".",".",($AU56*$AT$13)/(F18*1000)))),".")</f>
        <v>.</v>
      </c>
      <c r="G94" s="133" t="str">
        <f t="shared" si="145"/>
        <v>.</v>
      </c>
      <c r="H94" s="133" t="str">
        <f t="shared" si="145"/>
        <v>.</v>
      </c>
      <c r="I94" s="133" t="str">
        <f t="shared" si="145"/>
        <v>.</v>
      </c>
      <c r="J94" s="133" t="str">
        <f t="shared" si="145"/>
        <v>.</v>
      </c>
      <c r="K94" s="133" t="str">
        <f t="shared" si="145"/>
        <v>.</v>
      </c>
      <c r="L94" s="133" t="str">
        <f t="shared" si="145"/>
        <v>.</v>
      </c>
      <c r="M94" s="133" t="str">
        <f t="shared" si="145"/>
        <v>.</v>
      </c>
      <c r="N94" s="133" t="str">
        <f t="shared" si="145"/>
        <v>.</v>
      </c>
      <c r="O94" s="133" t="str">
        <f t="shared" si="145"/>
        <v>.</v>
      </c>
      <c r="P94" s="133" t="str">
        <f t="shared" si="145"/>
        <v>.</v>
      </c>
      <c r="Q94" s="133" t="str">
        <f t="shared" si="145"/>
        <v>.</v>
      </c>
      <c r="R94" s="133" t="str">
        <f t="shared" si="145"/>
        <v>.</v>
      </c>
      <c r="S94" s="133" t="str">
        <f t="shared" si="145"/>
        <v>.</v>
      </c>
      <c r="T94" s="133" t="str">
        <f t="shared" si="145"/>
        <v>.</v>
      </c>
      <c r="U94" s="133" t="str">
        <f t="shared" si="145"/>
        <v>.</v>
      </c>
      <c r="V94" s="133" t="str">
        <f t="shared" si="145"/>
        <v>.</v>
      </c>
      <c r="W94" s="133" t="str">
        <f t="shared" si="145"/>
        <v>.</v>
      </c>
      <c r="X94" s="133" t="str">
        <f t="shared" si="145"/>
        <v>.</v>
      </c>
      <c r="Z94" s="133" t="str">
        <f t="shared" ref="Z94:AR94" si="146">IF(Z$83=0,IF(Z18=".",".",IF(Z17=".",".",IF(Z19=".",".",($AU56*$AT$13)/(Z18*1000)))),".")</f>
        <v>.</v>
      </c>
      <c r="AA94" s="133" t="str">
        <f t="shared" si="146"/>
        <v>.</v>
      </c>
      <c r="AB94" s="133" t="str">
        <f t="shared" si="146"/>
        <v>.</v>
      </c>
      <c r="AC94" s="133" t="str">
        <f t="shared" si="146"/>
        <v>.</v>
      </c>
      <c r="AD94" s="133" t="str">
        <f t="shared" si="146"/>
        <v>.</v>
      </c>
      <c r="AE94" s="133" t="str">
        <f t="shared" si="146"/>
        <v>.</v>
      </c>
      <c r="AF94" s="133" t="str">
        <f t="shared" si="146"/>
        <v>.</v>
      </c>
      <c r="AG94" s="133" t="str">
        <f t="shared" si="146"/>
        <v>.</v>
      </c>
      <c r="AH94" s="133" t="str">
        <f t="shared" si="146"/>
        <v>.</v>
      </c>
      <c r="AI94" s="133" t="str">
        <f t="shared" si="146"/>
        <v>.</v>
      </c>
      <c r="AJ94" s="133" t="str">
        <f t="shared" si="146"/>
        <v>.</v>
      </c>
      <c r="AK94" s="133" t="str">
        <f t="shared" si="146"/>
        <v>.</v>
      </c>
      <c r="AL94" s="133" t="str">
        <f t="shared" si="146"/>
        <v>.</v>
      </c>
      <c r="AM94" s="133" t="str">
        <f t="shared" si="146"/>
        <v>.</v>
      </c>
      <c r="AN94" s="133" t="str">
        <f t="shared" si="146"/>
        <v>.</v>
      </c>
      <c r="AO94" s="133" t="str">
        <f t="shared" si="146"/>
        <v>.</v>
      </c>
      <c r="AP94" s="133" t="str">
        <f t="shared" si="146"/>
        <v>.</v>
      </c>
      <c r="AQ94" s="133" t="str">
        <f t="shared" si="146"/>
        <v>.</v>
      </c>
      <c r="AR94" s="133" t="str">
        <f t="shared" si="146"/>
        <v>.</v>
      </c>
      <c r="AT94" s="515" t="s">
        <v>39</v>
      </c>
      <c r="AU94" s="303" t="s">
        <v>185</v>
      </c>
      <c r="AV94" s="368" t="str">
        <f t="shared" si="108"/>
        <v>.</v>
      </c>
      <c r="AW94" s="369">
        <f>IF('observer 1'!AW16=0,".",'observer 1'!AW16)</f>
        <v>1.49</v>
      </c>
      <c r="AX94" s="403" t="str">
        <f>IF('observer 1'!AX16=0,".",'observer 1'!AX16)</f>
        <v>.</v>
      </c>
      <c r="AY94" s="368" t="str">
        <f t="shared" si="109"/>
        <v>.</v>
      </c>
      <c r="AZ94" s="369">
        <f>IF('observer 2 '!AW16=0,".",'observer 2 '!AW16)</f>
        <v>1.55</v>
      </c>
      <c r="BA94" s="403" t="str">
        <f>IF('observer 2 '!AX16=0,".",'observer 2 '!AX16)</f>
        <v>.</v>
      </c>
      <c r="BB94" s="417" t="str">
        <f t="shared" si="110"/>
        <v>.</v>
      </c>
      <c r="BC94" s="419" t="str">
        <f t="shared" si="111"/>
        <v>.</v>
      </c>
      <c r="BD94" s="404" t="str">
        <f t="shared" si="103"/>
        <v>.</v>
      </c>
      <c r="BF94" s="515" t="s">
        <v>39</v>
      </c>
      <c r="BG94" s="303" t="s">
        <v>185</v>
      </c>
      <c r="BH94" s="300">
        <f>IF('observer 1'!AZ16=0,".",'observer 1'!AZ16)</f>
        <v>2</v>
      </c>
      <c r="BI94" s="301">
        <f>IF('observer 1'!AZ16=0,".",'observer 1'!BA16)</f>
        <v>1.22</v>
      </c>
      <c r="BJ94" s="306">
        <f t="shared" si="112"/>
        <v>2025.4361954589488</v>
      </c>
      <c r="BK94" s="300">
        <f>IF('observer 2 '!AZ16=0,".",'observer 2 '!AZ16)</f>
        <v>2</v>
      </c>
      <c r="BL94" s="301">
        <f>IF('observer 2 '!AZ16=0,".",'observer 2 '!BA16)</f>
        <v>1.21</v>
      </c>
      <c r="BM94" s="306">
        <f t="shared" si="113"/>
        <v>2023.1016774633836</v>
      </c>
      <c r="BN94" s="417">
        <f t="shared" si="114"/>
        <v>2.3345179955651929</v>
      </c>
      <c r="BO94" s="419">
        <f t="shared" si="115"/>
        <v>1.1526001168534507E-3</v>
      </c>
      <c r="BP94" s="308">
        <f t="shared" si="116"/>
        <v>2024.268936461166</v>
      </c>
      <c r="BR94" s="517" t="s">
        <v>39</v>
      </c>
      <c r="BS94" s="225">
        <f>IF('observer 1'!BF16&gt;0,'observer 1'!BF16,".")</f>
        <v>3</v>
      </c>
      <c r="BT94" s="226">
        <f>IF(BS94&lt;&gt;".",'observer 1'!BG16,".")</f>
        <v>1.8</v>
      </c>
      <c r="BU94" s="227">
        <f t="shared" si="117"/>
        <v>2703.695382058871</v>
      </c>
      <c r="BV94" s="225">
        <f>IF('observer 2 '!BF16&gt;0,'observer 2 '!BF16,".")</f>
        <v>3</v>
      </c>
      <c r="BW94" s="226">
        <f>IF(BV94&lt;&gt;".",'observer 2 '!BG16,".")</f>
        <v>1.8</v>
      </c>
      <c r="BX94" s="227">
        <f t="shared" si="118"/>
        <v>2703.695382058871</v>
      </c>
      <c r="BY94" s="417">
        <f t="shared" si="119"/>
        <v>0</v>
      </c>
      <c r="BZ94" s="419">
        <f t="shared" si="120"/>
        <v>0</v>
      </c>
      <c r="CA94" s="520">
        <f>IF(SUM(BS94,BV94,BS95,BS96,BS97,BV95,BV96,BV97)&gt;0,AVERAGE(BU94,BX94,BU95,BU96,BU97,BX95,BX96,BX97)*IF($G$96=".",1,$G$96),".")</f>
        <v>2781.5126485777096</v>
      </c>
      <c r="CC94" s="517" t="s">
        <v>39</v>
      </c>
      <c r="CD94" s="225">
        <f>IF('observer 1'!BC16&gt;0,'observer 1'!BC16,".")</f>
        <v>3</v>
      </c>
      <c r="CE94" s="226">
        <f>IF(CD94&lt;&gt;".",'observer 1'!BD16,".")</f>
        <v>5.77</v>
      </c>
      <c r="CF94" s="227">
        <f t="shared" si="122"/>
        <v>3630.4990262982369</v>
      </c>
      <c r="CG94" s="225">
        <f>IF('observer 2 '!BC16&gt;0,'observer 2 '!BC16,".")</f>
        <v>3</v>
      </c>
      <c r="CH94" s="226">
        <f>IF(CG94&lt;&gt;".",'observer 2 '!BD16,".")</f>
        <v>6.02</v>
      </c>
      <c r="CI94" s="227">
        <f t="shared" si="123"/>
        <v>3688.8619761873661</v>
      </c>
      <c r="CJ94" s="417">
        <f t="shared" si="124"/>
        <v>58.362949889129141</v>
      </c>
      <c r="CK94" s="419">
        <f t="shared" si="125"/>
        <v>1.5821397023222415E-2</v>
      </c>
      <c r="CL94" s="520">
        <f>IF(SUM(CD94,CG94,CD95,CD96,CD97,CG95,CG96,CG97)&gt;0,AVERAGE(CF94,CI94,CF95,CF96,CF97,CI95,CI96,CI97)*IF($G$96=".",1,$G$96),".")</f>
        <v>3660.2641307416925</v>
      </c>
    </row>
    <row r="95" spans="2:90" ht="17" thickBot="1" x14ac:dyDescent="0.25">
      <c r="B95" s="544"/>
      <c r="C95" s="194" t="str">
        <f>$AZ$17</f>
        <v>.</v>
      </c>
      <c r="D95" s="195" t="s">
        <v>138</v>
      </c>
      <c r="E95" s="196" t="str">
        <f>$AZ$18</f>
        <v>.</v>
      </c>
      <c r="F95" s="149" t="str">
        <f t="shared" ref="F95:X95" si="147">IF(F$83=0,IF(F19=".",".",IF(F18=".",".",IF(F20=".",".",($AU57*$AT$13)/(F19*1000)))),".")</f>
        <v>.</v>
      </c>
      <c r="G95" s="149" t="str">
        <f t="shared" si="147"/>
        <v>.</v>
      </c>
      <c r="H95" s="149" t="str">
        <f t="shared" si="147"/>
        <v>.</v>
      </c>
      <c r="I95" s="149" t="str">
        <f t="shared" si="147"/>
        <v>.</v>
      </c>
      <c r="J95" s="149" t="str">
        <f t="shared" si="147"/>
        <v>.</v>
      </c>
      <c r="K95" s="149" t="str">
        <f t="shared" si="147"/>
        <v>.</v>
      </c>
      <c r="L95" s="149" t="str">
        <f t="shared" si="147"/>
        <v>.</v>
      </c>
      <c r="M95" s="149" t="str">
        <f t="shared" si="147"/>
        <v>.</v>
      </c>
      <c r="N95" s="149" t="str">
        <f t="shared" si="147"/>
        <v>.</v>
      </c>
      <c r="O95" s="149" t="str">
        <f t="shared" si="147"/>
        <v>.</v>
      </c>
      <c r="P95" s="149" t="str">
        <f t="shared" si="147"/>
        <v>.</v>
      </c>
      <c r="Q95" s="149" t="str">
        <f t="shared" si="147"/>
        <v>.</v>
      </c>
      <c r="R95" s="149" t="str">
        <f t="shared" si="147"/>
        <v>.</v>
      </c>
      <c r="S95" s="149" t="str">
        <f t="shared" si="147"/>
        <v>.</v>
      </c>
      <c r="T95" s="149" t="str">
        <f t="shared" si="147"/>
        <v>.</v>
      </c>
      <c r="U95" s="149" t="str">
        <f t="shared" si="147"/>
        <v>.</v>
      </c>
      <c r="V95" s="149" t="str">
        <f t="shared" si="147"/>
        <v>.</v>
      </c>
      <c r="W95" s="149" t="str">
        <f t="shared" si="147"/>
        <v>.</v>
      </c>
      <c r="X95" s="149" t="str">
        <f t="shared" si="147"/>
        <v>.</v>
      </c>
      <c r="Z95" s="149" t="str">
        <f t="shared" ref="Z95:AR95" si="148">IF(Z$83=0,IF(Z19=".",".",IF(Z18=".",".",IF(Z20=".",".",($AU57*$AT$13)/(Z19*1000)))),".")</f>
        <v>.</v>
      </c>
      <c r="AA95" s="149" t="str">
        <f t="shared" si="148"/>
        <v>.</v>
      </c>
      <c r="AB95" s="149" t="str">
        <f t="shared" si="148"/>
        <v>.</v>
      </c>
      <c r="AC95" s="149" t="str">
        <f t="shared" si="148"/>
        <v>.</v>
      </c>
      <c r="AD95" s="149" t="str">
        <f t="shared" si="148"/>
        <v>.</v>
      </c>
      <c r="AE95" s="149" t="str">
        <f t="shared" si="148"/>
        <v>.</v>
      </c>
      <c r="AF95" s="149" t="str">
        <f t="shared" si="148"/>
        <v>.</v>
      </c>
      <c r="AG95" s="149" t="str">
        <f t="shared" si="148"/>
        <v>.</v>
      </c>
      <c r="AH95" s="149" t="str">
        <f t="shared" si="148"/>
        <v>.</v>
      </c>
      <c r="AI95" s="149" t="str">
        <f t="shared" si="148"/>
        <v>.</v>
      </c>
      <c r="AJ95" s="149" t="str">
        <f t="shared" si="148"/>
        <v>.</v>
      </c>
      <c r="AK95" s="149" t="str">
        <f t="shared" si="148"/>
        <v>.</v>
      </c>
      <c r="AL95" s="149" t="str">
        <f t="shared" si="148"/>
        <v>.</v>
      </c>
      <c r="AM95" s="149" t="str">
        <f t="shared" si="148"/>
        <v>.</v>
      </c>
      <c r="AN95" s="149" t="str">
        <f t="shared" si="148"/>
        <v>.</v>
      </c>
      <c r="AO95" s="149" t="str">
        <f t="shared" si="148"/>
        <v>.</v>
      </c>
      <c r="AP95" s="149" t="str">
        <f t="shared" si="148"/>
        <v>.</v>
      </c>
      <c r="AQ95" s="149" t="str">
        <f t="shared" si="148"/>
        <v>.</v>
      </c>
      <c r="AR95" s="149" t="str">
        <f t="shared" si="148"/>
        <v>.</v>
      </c>
      <c r="AT95" s="517"/>
      <c r="AU95" s="134" t="s">
        <v>186</v>
      </c>
      <c r="AV95" s="368" t="str">
        <f t="shared" si="108"/>
        <v>.</v>
      </c>
      <c r="AW95" s="369">
        <f>IF('observer 1'!AW17=0,".",'observer 1'!AW17)</f>
        <v>1.31</v>
      </c>
      <c r="AX95" s="403" t="str">
        <f>IF('observer 1'!AX17=0,".",'observer 1'!AX17)</f>
        <v>.</v>
      </c>
      <c r="AY95" s="368" t="str">
        <f t="shared" si="109"/>
        <v>.</v>
      </c>
      <c r="AZ95" s="369">
        <f>IF('observer 2 '!AW17=0,".",'observer 2 '!AW17)</f>
        <v>1.22</v>
      </c>
      <c r="BA95" s="403" t="str">
        <f>IF('observer 2 '!AX17=0,".",'observer 2 '!AX17)</f>
        <v>.</v>
      </c>
      <c r="BB95" s="417" t="str">
        <f t="shared" si="110"/>
        <v>.</v>
      </c>
      <c r="BC95" s="419" t="str">
        <f t="shared" si="111"/>
        <v>.</v>
      </c>
      <c r="BD95" s="404" t="str">
        <f t="shared" si="103"/>
        <v>.</v>
      </c>
      <c r="BF95" s="517"/>
      <c r="BG95" s="134" t="s">
        <v>186</v>
      </c>
      <c r="BH95" s="300">
        <f>IF('observer 1'!AZ17=0,".",'observer 1'!AZ17)</f>
        <v>2</v>
      </c>
      <c r="BI95" s="301">
        <f>IF('observer 1'!AZ17=0,".",'observer 1'!BA17)</f>
        <v>1.29</v>
      </c>
      <c r="BJ95" s="306">
        <f t="shared" si="112"/>
        <v>2041.7778214279049</v>
      </c>
      <c r="BK95" s="300">
        <f>IF('observer 2 '!AZ17=0,".",'observer 2 '!AZ17)</f>
        <v>2</v>
      </c>
      <c r="BL95" s="301">
        <f>IF('observer 2 '!AZ17=0,".",'observer 2 '!BA17)</f>
        <v>1.2</v>
      </c>
      <c r="BM95" s="306">
        <f t="shared" si="113"/>
        <v>2020.7671594678186</v>
      </c>
      <c r="BN95" s="417">
        <f t="shared" si="114"/>
        <v>21.010661960086281</v>
      </c>
      <c r="BO95" s="419">
        <f t="shared" si="115"/>
        <v>1.0290376229766569E-2</v>
      </c>
      <c r="BP95" s="308">
        <f t="shared" si="116"/>
        <v>2031.2724904478619</v>
      </c>
      <c r="BR95" s="517"/>
      <c r="BS95" s="225">
        <f>IF('observer 1'!BF17&gt;0,'observer 1'!BF17,".")</f>
        <v>3</v>
      </c>
      <c r="BT95" s="226">
        <f>IF(BS95&lt;&gt;".",'observer 1'!BG17,".")</f>
        <v>2</v>
      </c>
      <c r="BU95" s="227">
        <f t="shared" si="117"/>
        <v>2750.385741970174</v>
      </c>
      <c r="BV95" s="225">
        <f>IF('observer 2 '!BF17&gt;0,'observer 2 '!BF17,".")</f>
        <v>3</v>
      </c>
      <c r="BW95" s="226">
        <f>IF(BV95&lt;&gt;".",'observer 2 '!BG17,".")</f>
        <v>2.2000000000000002</v>
      </c>
      <c r="BX95" s="227">
        <f t="shared" si="118"/>
        <v>2797.0761018814769</v>
      </c>
      <c r="BY95" s="417">
        <f t="shared" si="119"/>
        <v>46.690359911302949</v>
      </c>
      <c r="BZ95" s="419">
        <f t="shared" si="120"/>
        <v>1.6692559734036654E-2</v>
      </c>
      <c r="CA95" s="520"/>
      <c r="CC95" s="517"/>
      <c r="CD95" s="225" t="str">
        <f>IF('observer 1'!BC17&gt;0,'observer 1'!BC17,".")</f>
        <v>.</v>
      </c>
      <c r="CE95" s="226" t="str">
        <f>IF(CD95&lt;&gt;".",'observer 1'!BD17,".")</f>
        <v>.</v>
      </c>
      <c r="CF95" s="227" t="str">
        <f t="shared" si="122"/>
        <v>.</v>
      </c>
      <c r="CG95" s="225" t="str">
        <f>IF('observer 2 '!BC17&gt;0,'observer 2 '!BC17,".")</f>
        <v>.</v>
      </c>
      <c r="CH95" s="226" t="str">
        <f>IF(CG95&lt;&gt;".",'observer 2 '!BD17,".")</f>
        <v>.</v>
      </c>
      <c r="CI95" s="227" t="str">
        <f t="shared" si="123"/>
        <v>.</v>
      </c>
      <c r="CJ95" s="417" t="str">
        <f t="shared" si="124"/>
        <v>.</v>
      </c>
      <c r="CK95" s="419" t="str">
        <f t="shared" si="125"/>
        <v>.</v>
      </c>
      <c r="CL95" s="520"/>
    </row>
    <row r="96" spans="2:90" ht="16" thickBot="1" x14ac:dyDescent="0.25">
      <c r="C96" s="487" t="s">
        <v>113</v>
      </c>
      <c r="D96" s="489"/>
      <c r="E96" s="489"/>
      <c r="F96" s="229" t="str">
        <f t="shared" ref="F96:AR96" si="149">IF(SUM(F87:F95)&gt;0,AVERAGE(F87:F95),".")</f>
        <v>.</v>
      </c>
      <c r="G96" s="298" t="str">
        <f t="shared" si="149"/>
        <v>.</v>
      </c>
      <c r="H96" s="229" t="str">
        <f t="shared" si="149"/>
        <v>.</v>
      </c>
      <c r="I96" s="229" t="str">
        <f t="shared" si="149"/>
        <v>.</v>
      </c>
      <c r="J96" s="229" t="str">
        <f t="shared" si="149"/>
        <v>.</v>
      </c>
      <c r="K96" s="229" t="str">
        <f t="shared" si="149"/>
        <v>.</v>
      </c>
      <c r="L96" s="229" t="str">
        <f t="shared" si="149"/>
        <v>.</v>
      </c>
      <c r="M96" s="229" t="str">
        <f t="shared" si="149"/>
        <v>.</v>
      </c>
      <c r="N96" s="298" t="str">
        <f t="shared" si="149"/>
        <v>.</v>
      </c>
      <c r="O96" s="298" t="str">
        <f t="shared" si="149"/>
        <v>.</v>
      </c>
      <c r="P96" s="229" t="str">
        <f t="shared" si="149"/>
        <v>.</v>
      </c>
      <c r="Q96" s="298" t="str">
        <f t="shared" si="149"/>
        <v>.</v>
      </c>
      <c r="R96" s="229" t="str">
        <f t="shared" si="149"/>
        <v>.</v>
      </c>
      <c r="S96" s="229" t="str">
        <f t="shared" si="149"/>
        <v>.</v>
      </c>
      <c r="T96" s="229" t="str">
        <f t="shared" si="149"/>
        <v>.</v>
      </c>
      <c r="U96" s="298" t="str">
        <f t="shared" si="149"/>
        <v>.</v>
      </c>
      <c r="V96" s="298" t="str">
        <f t="shared" si="149"/>
        <v>.</v>
      </c>
      <c r="W96" s="229" t="str">
        <f t="shared" si="149"/>
        <v>.</v>
      </c>
      <c r="X96" s="230" t="str">
        <f t="shared" si="149"/>
        <v>.</v>
      </c>
      <c r="Y96" s="237"/>
      <c r="Z96" s="299">
        <f t="shared" si="149"/>
        <v>1.0113573702204428</v>
      </c>
      <c r="AA96" s="229" t="str">
        <f t="shared" si="149"/>
        <v>.</v>
      </c>
      <c r="AB96" s="298" t="str">
        <f t="shared" si="149"/>
        <v>.</v>
      </c>
      <c r="AC96" s="298" t="str">
        <f t="shared" si="149"/>
        <v>.</v>
      </c>
      <c r="AD96" s="229" t="str">
        <f t="shared" si="149"/>
        <v>.</v>
      </c>
      <c r="AE96" s="298" t="str">
        <f t="shared" si="149"/>
        <v>.</v>
      </c>
      <c r="AF96" s="229" t="str">
        <f t="shared" si="149"/>
        <v>.</v>
      </c>
      <c r="AG96" s="229" t="str">
        <f t="shared" si="149"/>
        <v>.</v>
      </c>
      <c r="AH96" s="229" t="str">
        <f t="shared" si="149"/>
        <v>.</v>
      </c>
      <c r="AI96" s="229" t="str">
        <f t="shared" si="149"/>
        <v>.</v>
      </c>
      <c r="AJ96" s="229" t="str">
        <f t="shared" si="149"/>
        <v>.</v>
      </c>
      <c r="AK96" s="229" t="str">
        <f t="shared" si="149"/>
        <v>.</v>
      </c>
      <c r="AL96" s="229" t="str">
        <f t="shared" si="149"/>
        <v>.</v>
      </c>
      <c r="AM96" s="229" t="str">
        <f t="shared" si="149"/>
        <v>.</v>
      </c>
      <c r="AN96" s="229" t="str">
        <f t="shared" si="149"/>
        <v>.</v>
      </c>
      <c r="AO96" s="229" t="str">
        <f t="shared" si="149"/>
        <v>.</v>
      </c>
      <c r="AP96" s="229" t="str">
        <f t="shared" si="149"/>
        <v>.</v>
      </c>
      <c r="AQ96" s="229" t="str">
        <f t="shared" si="149"/>
        <v>.</v>
      </c>
      <c r="AR96" s="230" t="str">
        <f t="shared" si="149"/>
        <v>.</v>
      </c>
      <c r="AT96" s="517"/>
      <c r="AU96" s="134" t="s">
        <v>184</v>
      </c>
      <c r="AV96" s="368" t="str">
        <f t="shared" si="108"/>
        <v>.</v>
      </c>
      <c r="AW96" s="369">
        <f>IF('observer 1'!AW18=0,".",'observer 1'!AW18)</f>
        <v>1.07</v>
      </c>
      <c r="AX96" s="403" t="str">
        <f>IF('observer 1'!AX18=0,".",'observer 1'!AX18)</f>
        <v>.</v>
      </c>
      <c r="AY96" s="368" t="str">
        <f t="shared" si="109"/>
        <v>.</v>
      </c>
      <c r="AZ96" s="369">
        <f>IF('observer 2 '!AW18=0,".",'observer 2 '!AW18)</f>
        <v>1.1599999999999999</v>
      </c>
      <c r="BA96" s="403" t="str">
        <f>IF('observer 2 '!AX18=0,".",'observer 2 '!AX18)</f>
        <v>.</v>
      </c>
      <c r="BB96" s="417" t="str">
        <f t="shared" si="110"/>
        <v>.</v>
      </c>
      <c r="BC96" s="419" t="str">
        <f t="shared" si="111"/>
        <v>.</v>
      </c>
      <c r="BD96" s="404" t="str">
        <f t="shared" si="103"/>
        <v>.</v>
      </c>
      <c r="BF96" s="517"/>
      <c r="BG96" s="134" t="s">
        <v>184</v>
      </c>
      <c r="BH96" s="300">
        <f>IF('observer 1'!AZ18=0,".",'observer 1'!AZ18)</f>
        <v>2</v>
      </c>
      <c r="BI96" s="301">
        <f>IF('observer 1'!AZ18=0,".",'observer 1'!BA18)</f>
        <v>1.25</v>
      </c>
      <c r="BJ96" s="306">
        <f t="shared" si="112"/>
        <v>2032.4397494456443</v>
      </c>
      <c r="BK96" s="300">
        <f>IF('observer 2 '!AZ18=0,".",'observer 2 '!AZ18)</f>
        <v>2</v>
      </c>
      <c r="BL96" s="301">
        <f>IF('observer 2 '!AZ18=0,".",'observer 2 '!BA18)</f>
        <v>1.26</v>
      </c>
      <c r="BM96" s="306">
        <f t="shared" si="113"/>
        <v>2034.7742674412093</v>
      </c>
      <c r="BN96" s="417">
        <f t="shared" si="114"/>
        <v>2.3345179955649655</v>
      </c>
      <c r="BO96" s="419">
        <f t="shared" si="115"/>
        <v>1.147310555730928E-3</v>
      </c>
      <c r="BP96" s="308">
        <f t="shared" si="116"/>
        <v>2033.6070084434268</v>
      </c>
      <c r="BR96" s="517"/>
      <c r="BS96" s="225">
        <f>IF('observer 1'!BF18&gt;0,'observer 1'!BF18,".")</f>
        <v>3</v>
      </c>
      <c r="BT96" s="226">
        <f>IF(BS96&lt;&gt;".",'observer 1'!BG18,".")</f>
        <v>2.6</v>
      </c>
      <c r="BU96" s="227">
        <f t="shared" si="117"/>
        <v>2890.4568217040833</v>
      </c>
      <c r="BV96" s="225">
        <f>IF('observer 2 '!BF18&gt;0,'observer 2 '!BF18,".")</f>
        <v>3</v>
      </c>
      <c r="BW96" s="226">
        <f>IF(BV96&lt;&gt;".",'observer 2 '!BG18,".")</f>
        <v>2.4</v>
      </c>
      <c r="BX96" s="227">
        <f t="shared" si="118"/>
        <v>2843.7664617927803</v>
      </c>
      <c r="BY96" s="417">
        <f t="shared" si="119"/>
        <v>46.690359911302949</v>
      </c>
      <c r="BZ96" s="419">
        <f t="shared" si="120"/>
        <v>1.6153280533620432E-2</v>
      </c>
      <c r="CA96" s="520"/>
      <c r="CC96" s="517"/>
      <c r="CD96" s="225">
        <f>IF('observer 1'!BC18&gt;0,'observer 1'!BC18,".")</f>
        <v>3</v>
      </c>
      <c r="CE96" s="226">
        <f>IF(CD96&lt;&gt;".",'observer 1'!BD18,".")</f>
        <v>5.9</v>
      </c>
      <c r="CF96" s="227">
        <f t="shared" si="122"/>
        <v>3660.8477602405837</v>
      </c>
      <c r="CG96" s="225">
        <f>IF('observer 2 '!BC18&gt;0,'observer 2 '!BC18,".")</f>
        <v>3</v>
      </c>
      <c r="CH96" s="226">
        <f>IF(CG96&lt;&gt;".",'observer 2 '!BD18,".")</f>
        <v>5.9</v>
      </c>
      <c r="CI96" s="227">
        <f t="shared" si="123"/>
        <v>3660.8477602405837</v>
      </c>
      <c r="CJ96" s="417">
        <f t="shared" si="124"/>
        <v>0</v>
      </c>
      <c r="CK96" s="419">
        <f t="shared" si="125"/>
        <v>0</v>
      </c>
      <c r="CL96" s="520"/>
    </row>
    <row r="97" spans="2:90" s="11" customFormat="1" ht="16" thickBot="1" x14ac:dyDescent="0.25">
      <c r="C97" s="116"/>
      <c r="D97" s="116"/>
      <c r="E97" s="116"/>
      <c r="F97" s="237"/>
      <c r="G97" s="237"/>
      <c r="H97" s="237"/>
      <c r="I97" s="237"/>
      <c r="J97" s="237"/>
      <c r="K97" s="237"/>
      <c r="L97" s="237"/>
      <c r="M97" s="237"/>
      <c r="N97" s="237"/>
      <c r="O97" s="237"/>
      <c r="P97" s="237"/>
      <c r="Q97" s="237"/>
      <c r="R97" s="237"/>
      <c r="S97" s="237"/>
      <c r="T97" s="237"/>
      <c r="U97" s="237"/>
      <c r="V97" s="237"/>
      <c r="W97" s="237"/>
      <c r="X97" s="237"/>
      <c r="Y97" s="237"/>
      <c r="Z97" s="237"/>
      <c r="AA97" s="237"/>
      <c r="AB97" s="237"/>
      <c r="AC97" s="237"/>
      <c r="AD97" s="237"/>
      <c r="AE97" s="237"/>
      <c r="AF97" s="237"/>
      <c r="AG97" s="237"/>
      <c r="AH97" s="237"/>
      <c r="AI97" s="237"/>
      <c r="AJ97" s="237"/>
      <c r="AK97" s="237"/>
      <c r="AL97" s="237"/>
      <c r="AM97" s="237"/>
      <c r="AN97" s="237"/>
      <c r="AO97" s="237"/>
      <c r="AP97" s="237"/>
      <c r="AQ97" s="237"/>
      <c r="AR97" s="237"/>
      <c r="AT97" s="516"/>
      <c r="AU97" s="304" t="s">
        <v>189</v>
      </c>
      <c r="AV97" s="368" t="str">
        <f t="shared" si="108"/>
        <v>.</v>
      </c>
      <c r="AW97" s="369">
        <f>IF('observer 1'!AW19=0,".",'observer 1'!AW19)</f>
        <v>1.05</v>
      </c>
      <c r="AX97" s="403" t="str">
        <f>IF('observer 1'!AX19=0,".",'observer 1'!AX19)</f>
        <v>.</v>
      </c>
      <c r="AY97" s="368" t="str">
        <f t="shared" si="109"/>
        <v>.</v>
      </c>
      <c r="AZ97" s="369">
        <f>IF('observer 2 '!AW19=0,".",'observer 2 '!AW19)</f>
        <v>1.17</v>
      </c>
      <c r="BA97" s="403" t="str">
        <f>IF('observer 2 '!AX19=0,".",'observer 2 '!AX19)</f>
        <v>.</v>
      </c>
      <c r="BB97" s="417" t="str">
        <f t="shared" si="110"/>
        <v>.</v>
      </c>
      <c r="BC97" s="419" t="str">
        <f t="shared" si="111"/>
        <v>.</v>
      </c>
      <c r="BD97" s="404" t="str">
        <f t="shared" si="103"/>
        <v>.</v>
      </c>
      <c r="BF97" s="516"/>
      <c r="BG97" s="304" t="s">
        <v>189</v>
      </c>
      <c r="BH97" s="300">
        <f>IF('observer 1'!AZ19=0,".",'observer 1'!AZ19)</f>
        <v>2</v>
      </c>
      <c r="BI97" s="301">
        <f>IF('observer 1'!AZ19=0,".",'observer 1'!BA19)</f>
        <v>1.28</v>
      </c>
      <c r="BJ97" s="306">
        <f t="shared" si="112"/>
        <v>2039.4433034323397</v>
      </c>
      <c r="BK97" s="300">
        <f>IF('observer 2 '!AZ19=0,".",'observer 2 '!AZ19)</f>
        <v>2</v>
      </c>
      <c r="BL97" s="301">
        <f>IF('observer 2 '!AZ19=0,".",'observer 2 '!BA19)</f>
        <v>1.23</v>
      </c>
      <c r="BM97" s="306">
        <f t="shared" si="113"/>
        <v>2027.770713454514</v>
      </c>
      <c r="BN97" s="417">
        <f t="shared" si="114"/>
        <v>11.672589977825737</v>
      </c>
      <c r="BO97" s="419">
        <f t="shared" si="115"/>
        <v>5.7234196989840395E-3</v>
      </c>
      <c r="BP97" s="308">
        <f t="shared" si="116"/>
        <v>2033.6070084434268</v>
      </c>
      <c r="BQ97" s="117"/>
      <c r="BR97" s="517"/>
      <c r="BS97" s="285" t="str">
        <f>IF('observer 1'!BF19&gt;0,'observer 1'!BF19,".")</f>
        <v>.</v>
      </c>
      <c r="BT97" s="286" t="str">
        <f>IF(BS97&lt;&gt;".",'observer 1'!BG19,".")</f>
        <v>.</v>
      </c>
      <c r="BU97" s="394" t="str">
        <f t="shared" si="117"/>
        <v>.</v>
      </c>
      <c r="BV97" s="285" t="str">
        <f>IF('observer 2 '!BF19&gt;0,'observer 2 '!BF19,".")</f>
        <v>.</v>
      </c>
      <c r="BW97" s="286" t="str">
        <f>IF(BV97&lt;&gt;".",'observer 2 '!BG19,".")</f>
        <v>.</v>
      </c>
      <c r="BX97" s="394" t="str">
        <f t="shared" si="118"/>
        <v>.</v>
      </c>
      <c r="BY97" s="417" t="str">
        <f t="shared" si="119"/>
        <v>.</v>
      </c>
      <c r="BZ97" s="419" t="str">
        <f t="shared" si="120"/>
        <v>.</v>
      </c>
      <c r="CA97" s="520"/>
      <c r="CC97" s="517"/>
      <c r="CD97" s="285" t="str">
        <f>IF('observer 1'!BC19&gt;0,'observer 1'!BC19,".")</f>
        <v>.</v>
      </c>
      <c r="CE97" s="286" t="str">
        <f>IF(CD97&lt;&gt;".",'observer 1'!BD19,".")</f>
        <v>.</v>
      </c>
      <c r="CF97" s="394" t="str">
        <f t="shared" si="122"/>
        <v>.</v>
      </c>
      <c r="CG97" s="285" t="str">
        <f>IF('observer 2 '!BC19&gt;0,'observer 2 '!BC19,".")</f>
        <v>.</v>
      </c>
      <c r="CH97" s="286" t="str">
        <f>IF(CG97&lt;&gt;".",'observer 2 '!BD19,".")</f>
        <v>.</v>
      </c>
      <c r="CI97" s="394" t="str">
        <f t="shared" si="123"/>
        <v>.</v>
      </c>
      <c r="CJ97" s="417" t="str">
        <f t="shared" si="124"/>
        <v>.</v>
      </c>
      <c r="CK97" s="419" t="str">
        <f t="shared" si="125"/>
        <v>.</v>
      </c>
      <c r="CL97" s="520"/>
    </row>
    <row r="98" spans="2:90" ht="20" thickBot="1" x14ac:dyDescent="0.25">
      <c r="F98" s="490" t="s">
        <v>44</v>
      </c>
      <c r="G98" s="491"/>
      <c r="H98" s="491"/>
      <c r="I98" s="491"/>
      <c r="J98" s="491"/>
      <c r="K98" s="491"/>
      <c r="L98" s="491"/>
      <c r="M98" s="491"/>
      <c r="N98" s="491"/>
      <c r="O98" s="491"/>
      <c r="P98" s="491"/>
      <c r="Q98" s="491"/>
      <c r="R98" s="491"/>
      <c r="S98" s="491"/>
      <c r="T98" s="491"/>
      <c r="U98" s="491"/>
      <c r="V98" s="491"/>
      <c r="W98" s="491"/>
      <c r="X98" s="492"/>
      <c r="Y98" s="235"/>
      <c r="Z98" s="490" t="s">
        <v>43</v>
      </c>
      <c r="AA98" s="491"/>
      <c r="AB98" s="491"/>
      <c r="AC98" s="491"/>
      <c r="AD98" s="491"/>
      <c r="AE98" s="491"/>
      <c r="AF98" s="491"/>
      <c r="AG98" s="491"/>
      <c r="AH98" s="491"/>
      <c r="AI98" s="491"/>
      <c r="AJ98" s="491"/>
      <c r="AK98" s="491"/>
      <c r="AL98" s="491"/>
      <c r="AM98" s="491"/>
      <c r="AN98" s="491"/>
      <c r="AO98" s="491"/>
      <c r="AP98" s="491"/>
      <c r="AQ98" s="491"/>
      <c r="AR98" s="492"/>
      <c r="AT98" s="515" t="s">
        <v>52</v>
      </c>
      <c r="AU98" s="305" t="s">
        <v>185</v>
      </c>
      <c r="AV98" s="368" t="str">
        <f t="shared" si="108"/>
        <v>.</v>
      </c>
      <c r="AW98" s="369">
        <f>IF('observer 1'!AW20=0,".",'observer 1'!AW20)</f>
        <v>2.33</v>
      </c>
      <c r="AX98" s="403" t="str">
        <f>IF('observer 1'!AX20=0,".",'observer 1'!AX20)</f>
        <v>.</v>
      </c>
      <c r="AY98" s="368" t="str">
        <f t="shared" si="109"/>
        <v>.</v>
      </c>
      <c r="AZ98" s="369">
        <f>IF('observer 2 '!AW20=0,".",'observer 2 '!AW20)</f>
        <v>2.2400000000000002</v>
      </c>
      <c r="BA98" s="403" t="str">
        <f>IF('observer 2 '!AX20=0,".",'observer 2 '!AX20)</f>
        <v>.</v>
      </c>
      <c r="BB98" s="417" t="str">
        <f t="shared" si="110"/>
        <v>.</v>
      </c>
      <c r="BC98" s="419" t="str">
        <f t="shared" si="111"/>
        <v>.</v>
      </c>
      <c r="BD98" s="404" t="str">
        <f t="shared" si="103"/>
        <v>.</v>
      </c>
      <c r="BF98" s="515" t="s">
        <v>52</v>
      </c>
      <c r="BG98" s="305" t="s">
        <v>185</v>
      </c>
      <c r="BH98" s="300">
        <f>IF('observer 1'!AZ20=0,".",'observer 1'!AZ20)</f>
        <v>4</v>
      </c>
      <c r="BI98" s="301">
        <f>IF('observer 1'!AZ20=0,".",'observer 1'!BA20)</f>
        <v>0.64</v>
      </c>
      <c r="BJ98" s="306">
        <f t="shared" si="112"/>
        <v>3086.6912945733129</v>
      </c>
      <c r="BK98" s="300">
        <f>IF('observer 2 '!AZ20=0,".",'observer 2 '!AZ20)</f>
        <v>4</v>
      </c>
      <c r="BL98" s="301">
        <f>IF('observer 2 '!AZ20=0,".",'observer 2 '!BA20)</f>
        <v>0.6</v>
      </c>
      <c r="BM98" s="306">
        <f t="shared" si="113"/>
        <v>3077.3532225910526</v>
      </c>
      <c r="BN98" s="417">
        <f t="shared" si="114"/>
        <v>9.3380719822603169</v>
      </c>
      <c r="BO98" s="419">
        <f t="shared" si="115"/>
        <v>3.0252691607604251E-3</v>
      </c>
      <c r="BP98" s="308">
        <f t="shared" si="116"/>
        <v>3082.022258582183</v>
      </c>
      <c r="BR98" s="515" t="s">
        <v>52</v>
      </c>
      <c r="BS98" s="395">
        <f>IF('observer 1'!BF20&gt;0,'observer 1'!BF20,".")</f>
        <v>6</v>
      </c>
      <c r="BT98" s="396">
        <f>IF(BS98&lt;&gt;".",'observer 1'!BG20,".")</f>
        <v>0.4</v>
      </c>
      <c r="BU98" s="397">
        <f t="shared" si="117"/>
        <v>3938.6390531559405</v>
      </c>
      <c r="BV98" s="395">
        <f>IF('observer 2 '!BF20&gt;0,'observer 2 '!BF20,".")</f>
        <v>6</v>
      </c>
      <c r="BW98" s="396">
        <f>IF(BV98&lt;&gt;".",'observer 2 '!BG20,".")</f>
        <v>0.2</v>
      </c>
      <c r="BX98" s="397">
        <f t="shared" si="118"/>
        <v>3891.9486932446371</v>
      </c>
      <c r="BY98" s="417">
        <f t="shared" si="119"/>
        <v>46.690359911303403</v>
      </c>
      <c r="BZ98" s="419">
        <f t="shared" si="120"/>
        <v>1.1854439891843224E-2</v>
      </c>
      <c r="CA98" s="518">
        <f>IF(SUM(BS98,BV98,BS99,BS100,BS101,BV99,BV100,BV101)&gt;0,AVERAGE(BU98,BX98,BU99,BU100,BU101,BX99,BX100,BX101)*IF($G$96=".",1,$G$96),".")</f>
        <v>3860.8217866371019</v>
      </c>
      <c r="CC98" s="515" t="s">
        <v>52</v>
      </c>
      <c r="CD98" s="395">
        <f>IF('observer 1'!BC20&gt;0,'observer 1'!BC20,".")</f>
        <v>6</v>
      </c>
      <c r="CE98" s="396">
        <f>IF(CD98&lt;&gt;".",'observer 1'!BD20,".")</f>
        <v>1.49</v>
      </c>
      <c r="CF98" s="397">
        <f t="shared" si="122"/>
        <v>4193.1015146725422</v>
      </c>
      <c r="CG98" s="395">
        <f>IF('observer 2 '!BC20&gt;0,'observer 2 '!BC20,".")</f>
        <v>6</v>
      </c>
      <c r="CH98" s="396">
        <f>IF(CG98&lt;&gt;".",'observer 2 '!BD20,".")</f>
        <v>1.45</v>
      </c>
      <c r="CI98" s="397">
        <f t="shared" si="123"/>
        <v>4183.7634426902814</v>
      </c>
      <c r="CJ98" s="417">
        <f t="shared" si="124"/>
        <v>9.3380719822607716</v>
      </c>
      <c r="CK98" s="419">
        <f t="shared" si="125"/>
        <v>2.2270083253612865E-3</v>
      </c>
      <c r="CL98" s="518">
        <f>IF(SUM(CD98,CG98,CD99,CD100,CD101,CG99,CG100,CG101)&gt;0,AVERAGE(CF98,CI98,CF99,CF100,CF101,CI99,CI100,CI101)*IF($G$96=".",1,$G$96),".")</f>
        <v>4175.5926297058031</v>
      </c>
    </row>
    <row r="99" spans="2:90" ht="16" thickBot="1" x14ac:dyDescent="0.25">
      <c r="F99" s="482" t="s">
        <v>45</v>
      </c>
      <c r="G99" s="482" t="s">
        <v>46</v>
      </c>
      <c r="H99" s="482" t="s">
        <v>47</v>
      </c>
      <c r="I99" s="487" t="s">
        <v>48</v>
      </c>
      <c r="J99" s="488"/>
      <c r="K99" s="489" t="s">
        <v>49</v>
      </c>
      <c r="L99" s="527"/>
      <c r="M99" s="522" t="s">
        <v>50</v>
      </c>
      <c r="N99" s="489"/>
      <c r="O99" s="489"/>
      <c r="P99" s="527"/>
      <c r="Q99" s="522" t="s">
        <v>51</v>
      </c>
      <c r="R99" s="489"/>
      <c r="S99" s="489"/>
      <c r="T99" s="527"/>
      <c r="U99" s="531" t="s">
        <v>53</v>
      </c>
      <c r="V99" s="524"/>
      <c r="W99" s="524"/>
      <c r="X99" s="525"/>
      <c r="Y99" s="116"/>
      <c r="Z99" s="482" t="s">
        <v>5</v>
      </c>
      <c r="AA99" s="482" t="s">
        <v>4</v>
      </c>
      <c r="AB99" s="482" t="s">
        <v>9</v>
      </c>
      <c r="AC99" s="487" t="s">
        <v>8</v>
      </c>
      <c r="AD99" s="488"/>
      <c r="AE99" s="489" t="s">
        <v>7</v>
      </c>
      <c r="AF99" s="527"/>
      <c r="AG99" s="522" t="s">
        <v>6</v>
      </c>
      <c r="AH99" s="489"/>
      <c r="AI99" s="489"/>
      <c r="AJ99" s="527"/>
      <c r="AK99" s="522" t="s">
        <v>55</v>
      </c>
      <c r="AL99" s="489"/>
      <c r="AM99" s="489"/>
      <c r="AN99" s="527"/>
      <c r="AO99" s="531" t="s">
        <v>56</v>
      </c>
      <c r="AP99" s="524"/>
      <c r="AQ99" s="524"/>
      <c r="AR99" s="525"/>
      <c r="AT99" s="517"/>
      <c r="AU99" s="134" t="s">
        <v>186</v>
      </c>
      <c r="AV99" s="368" t="str">
        <f t="shared" si="108"/>
        <v>.</v>
      </c>
      <c r="AW99" s="369">
        <f>IF('observer 1'!AW21=0,".",'observer 1'!AW21)</f>
        <v>1.71</v>
      </c>
      <c r="AX99" s="403" t="str">
        <f>IF('observer 1'!AX21=0,".",'observer 1'!AX21)</f>
        <v>.</v>
      </c>
      <c r="AY99" s="368" t="str">
        <f t="shared" si="109"/>
        <v>.</v>
      </c>
      <c r="AZ99" s="369">
        <f>IF('observer 2 '!AW21=0,".",'observer 2 '!AW21)</f>
        <v>1.74</v>
      </c>
      <c r="BA99" s="403" t="str">
        <f>IF('observer 2 '!AX21=0,".",'observer 2 '!AX21)</f>
        <v>.</v>
      </c>
      <c r="BB99" s="417" t="str">
        <f t="shared" si="110"/>
        <v>.</v>
      </c>
      <c r="BC99" s="419" t="str">
        <f t="shared" si="111"/>
        <v>.</v>
      </c>
      <c r="BD99" s="404" t="str">
        <f t="shared" si="103"/>
        <v>.</v>
      </c>
      <c r="BF99" s="517"/>
      <c r="BG99" s="134" t="s">
        <v>186</v>
      </c>
      <c r="BH99" s="300">
        <f>IF('observer 1'!AZ21=0,".",'observer 1'!AZ21)</f>
        <v>4</v>
      </c>
      <c r="BI99" s="301">
        <f>IF('observer 1'!AZ21=0,".",'observer 1'!BA21)</f>
        <v>0.78</v>
      </c>
      <c r="BJ99" s="306">
        <f t="shared" si="112"/>
        <v>3119.3745465112252</v>
      </c>
      <c r="BK99" s="300">
        <f>IF('observer 2 '!AZ21=0,".",'observer 2 '!AZ21)</f>
        <v>4</v>
      </c>
      <c r="BL99" s="301">
        <f>IF('observer 2 '!AZ21=0,".",'observer 2 '!BA21)</f>
        <v>0.76</v>
      </c>
      <c r="BM99" s="306">
        <f t="shared" si="113"/>
        <v>3114.7055105200952</v>
      </c>
      <c r="BN99" s="417">
        <f t="shared" si="114"/>
        <v>4.6690359911299311</v>
      </c>
      <c r="BO99" s="419">
        <f t="shared" si="115"/>
        <v>1.4967859490781189E-3</v>
      </c>
      <c r="BP99" s="308">
        <f t="shared" si="116"/>
        <v>3117.0400285156602</v>
      </c>
      <c r="BR99" s="517"/>
      <c r="BS99" s="225">
        <f>IF('observer 1'!BF21&gt;0,'observer 1'!BF21,".")</f>
        <v>6</v>
      </c>
      <c r="BT99" s="226">
        <f>IF(BS99&lt;&gt;".",'observer 1'!BG21,".")</f>
        <v>0</v>
      </c>
      <c r="BU99" s="227">
        <f t="shared" si="117"/>
        <v>3845.2583333333341</v>
      </c>
      <c r="BV99" s="225">
        <f>IF('observer 2 '!BF21&gt;0,'observer 2 '!BF21,".")</f>
        <v>6</v>
      </c>
      <c r="BW99" s="226">
        <f>IF(BV99&lt;&gt;".",'observer 2 '!BG21,".")</f>
        <v>-0.4</v>
      </c>
      <c r="BX99" s="227">
        <f t="shared" si="118"/>
        <v>3751.8776135107278</v>
      </c>
      <c r="BY99" s="417">
        <f t="shared" si="119"/>
        <v>93.380719822606352</v>
      </c>
      <c r="BZ99" s="419">
        <f t="shared" si="120"/>
        <v>2.4284641427890108E-2</v>
      </c>
      <c r="CA99" s="520"/>
      <c r="CC99" s="517"/>
      <c r="CD99" s="225">
        <f>IF('observer 1'!BC21&gt;0,'observer 1'!BC21,".")</f>
        <v>6</v>
      </c>
      <c r="CE99" s="226">
        <f>IF(CD99&lt;&gt;".",'observer 1'!BD21,".")</f>
        <v>1.42</v>
      </c>
      <c r="CF99" s="227">
        <f t="shared" si="122"/>
        <v>4176.7598887035856</v>
      </c>
      <c r="CG99" s="225">
        <f>IF('observer 2 '!BC21&gt;0,'observer 2 '!BC21,".")</f>
        <v>6</v>
      </c>
      <c r="CH99" s="226">
        <f>IF(CG99&lt;&gt;".",'observer 2 '!BD21,".")</f>
        <v>1.46</v>
      </c>
      <c r="CI99" s="227">
        <f t="shared" si="123"/>
        <v>4186.0979606858464</v>
      </c>
      <c r="CJ99" s="417">
        <f t="shared" si="124"/>
        <v>9.3380719822607716</v>
      </c>
      <c r="CK99" s="419">
        <f t="shared" si="125"/>
        <v>2.2307342231262144E-3</v>
      </c>
      <c r="CL99" s="520"/>
    </row>
    <row r="100" spans="2:90" ht="16" thickBot="1" x14ac:dyDescent="0.25">
      <c r="F100" s="483"/>
      <c r="G100" s="483"/>
      <c r="H100" s="483"/>
      <c r="I100" s="163" t="s">
        <v>185</v>
      </c>
      <c r="J100" s="164" t="s">
        <v>186</v>
      </c>
      <c r="K100" s="240" t="s">
        <v>185</v>
      </c>
      <c r="L100" s="241" t="s">
        <v>186</v>
      </c>
      <c r="M100" s="240" t="s">
        <v>185</v>
      </c>
      <c r="N100" s="242" t="s">
        <v>186</v>
      </c>
      <c r="O100" s="242" t="s">
        <v>184</v>
      </c>
      <c r="P100" s="241" t="s">
        <v>189</v>
      </c>
      <c r="Q100" s="240" t="s">
        <v>185</v>
      </c>
      <c r="R100" s="242" t="s">
        <v>186</v>
      </c>
      <c r="S100" s="242" t="s">
        <v>184</v>
      </c>
      <c r="T100" s="241" t="s">
        <v>189</v>
      </c>
      <c r="U100" s="240" t="s">
        <v>185</v>
      </c>
      <c r="V100" s="242" t="s">
        <v>186</v>
      </c>
      <c r="W100" s="242" t="s">
        <v>184</v>
      </c>
      <c r="X100" s="241" t="s">
        <v>189</v>
      </c>
      <c r="Y100" s="116"/>
      <c r="Z100" s="483"/>
      <c r="AA100" s="483"/>
      <c r="AB100" s="483"/>
      <c r="AC100" s="163" t="s">
        <v>185</v>
      </c>
      <c r="AD100" s="164" t="s">
        <v>186</v>
      </c>
      <c r="AE100" s="240" t="s">
        <v>185</v>
      </c>
      <c r="AF100" s="241" t="s">
        <v>186</v>
      </c>
      <c r="AG100" s="240" t="s">
        <v>185</v>
      </c>
      <c r="AH100" s="242" t="s">
        <v>186</v>
      </c>
      <c r="AI100" s="242" t="s">
        <v>184</v>
      </c>
      <c r="AJ100" s="241" t="s">
        <v>189</v>
      </c>
      <c r="AK100" s="240" t="s">
        <v>185</v>
      </c>
      <c r="AL100" s="242" t="s">
        <v>186</v>
      </c>
      <c r="AM100" s="242" t="s">
        <v>184</v>
      </c>
      <c r="AN100" s="241" t="s">
        <v>189</v>
      </c>
      <c r="AO100" s="240" t="s">
        <v>185</v>
      </c>
      <c r="AP100" s="242" t="s">
        <v>186</v>
      </c>
      <c r="AQ100" s="242" t="s">
        <v>184</v>
      </c>
      <c r="AR100" s="241" t="s">
        <v>189</v>
      </c>
      <c r="AT100" s="517"/>
      <c r="AU100" s="134" t="s">
        <v>184</v>
      </c>
      <c r="AV100" s="368" t="str">
        <f t="shared" si="108"/>
        <v>.</v>
      </c>
      <c r="AW100" s="369">
        <f>IF('observer 1'!AW22=0,".",'observer 1'!AW22)</f>
        <v>1.67</v>
      </c>
      <c r="AX100" s="403" t="str">
        <f>IF('observer 1'!AX22=0,".",'observer 1'!AX22)</f>
        <v>.</v>
      </c>
      <c r="AY100" s="368" t="str">
        <f t="shared" si="109"/>
        <v>.</v>
      </c>
      <c r="AZ100" s="369">
        <f>IF('observer 2 '!AW22=0,".",'observer 2 '!AW22)</f>
        <v>1.41</v>
      </c>
      <c r="BA100" s="403" t="str">
        <f>IF('observer 2 '!AX22=0,".",'observer 2 '!AX22)</f>
        <v>.</v>
      </c>
      <c r="BB100" s="417" t="str">
        <f t="shared" si="110"/>
        <v>.</v>
      </c>
      <c r="BC100" s="419" t="str">
        <f t="shared" si="111"/>
        <v>.</v>
      </c>
      <c r="BD100" s="404" t="str">
        <f t="shared" si="103"/>
        <v>.</v>
      </c>
      <c r="BF100" s="517"/>
      <c r="BG100" s="134" t="s">
        <v>184</v>
      </c>
      <c r="BH100" s="300">
        <f>IF('observer 1'!AZ22=0,".",'observer 1'!AZ22)</f>
        <v>4</v>
      </c>
      <c r="BI100" s="301">
        <f>IF('observer 1'!AZ22=0,".",'observer 1'!BA22)</f>
        <v>0.6</v>
      </c>
      <c r="BJ100" s="306">
        <f t="shared" si="112"/>
        <v>3077.3532225910526</v>
      </c>
      <c r="BK100" s="300">
        <f>IF('observer 2 '!AZ22=0,".",'observer 2 '!AZ22)</f>
        <v>4</v>
      </c>
      <c r="BL100" s="301">
        <f>IF('observer 2 '!AZ22=0,".",'observer 2 '!BA22)</f>
        <v>0.63</v>
      </c>
      <c r="BM100" s="306">
        <f t="shared" si="113"/>
        <v>3084.356776577748</v>
      </c>
      <c r="BN100" s="417">
        <f t="shared" si="114"/>
        <v>7.0035539866953513</v>
      </c>
      <c r="BO100" s="419">
        <f t="shared" si="115"/>
        <v>2.2706692169594447E-3</v>
      </c>
      <c r="BP100" s="308">
        <f t="shared" si="116"/>
        <v>3080.8549995844005</v>
      </c>
      <c r="BR100" s="517"/>
      <c r="BS100" s="225">
        <f>IF('observer 1'!BF22&gt;0,'observer 1'!BF22,".")</f>
        <v>6</v>
      </c>
      <c r="BT100" s="226">
        <f>IF(BS100&lt;&gt;".",'observer 1'!BG22,".")</f>
        <v>0</v>
      </c>
      <c r="BU100" s="227">
        <f t="shared" si="117"/>
        <v>3845.2583333333341</v>
      </c>
      <c r="BV100" s="225">
        <f>IF('observer 2 '!BF22&gt;0,'observer 2 '!BF22,".")</f>
        <v>6</v>
      </c>
      <c r="BW100" s="226">
        <f>IF(BV100&lt;&gt;".",'observer 2 '!BG22,".")</f>
        <v>0.2</v>
      </c>
      <c r="BX100" s="227">
        <f t="shared" si="118"/>
        <v>3891.9486932446371</v>
      </c>
      <c r="BY100" s="417">
        <f t="shared" si="119"/>
        <v>46.690359911302949</v>
      </c>
      <c r="BZ100" s="419">
        <f t="shared" si="120"/>
        <v>1.1996653499658075E-2</v>
      </c>
      <c r="CA100" s="520"/>
      <c r="CC100" s="517"/>
      <c r="CD100" s="225">
        <f>IF('observer 1'!BC22&gt;0,'observer 1'!BC22,".")</f>
        <v>6</v>
      </c>
      <c r="CE100" s="226">
        <f>IF(CD100&lt;&gt;".",'observer 1'!BD22,".")</f>
        <v>1.32</v>
      </c>
      <c r="CF100" s="227">
        <f t="shared" si="122"/>
        <v>4153.4147087479341</v>
      </c>
      <c r="CG100" s="225">
        <f>IF('observer 2 '!BC22&gt;0,'observer 2 '!BC22,".")</f>
        <v>6</v>
      </c>
      <c r="CH100" s="226">
        <f>IF(CG100&lt;&gt;".",'observer 2 '!BD22,".")</f>
        <v>1.35</v>
      </c>
      <c r="CI100" s="227">
        <f t="shared" si="123"/>
        <v>4160.4182627346299</v>
      </c>
      <c r="CJ100" s="417">
        <f t="shared" si="124"/>
        <v>7.0035539866958061</v>
      </c>
      <c r="CK100" s="419">
        <f t="shared" si="125"/>
        <v>1.6833773780457334E-3</v>
      </c>
      <c r="CL100" s="520"/>
    </row>
    <row r="101" spans="2:90" ht="16" thickBot="1" x14ac:dyDescent="0.25">
      <c r="F101" s="238">
        <f>F63</f>
        <v>0</v>
      </c>
      <c r="G101" s="238">
        <f t="shared" ref="G101:AO101" si="150">G63</f>
        <v>0</v>
      </c>
      <c r="H101" s="238">
        <f t="shared" si="150"/>
        <v>1</v>
      </c>
      <c r="I101" s="244">
        <f t="shared" si="150"/>
        <v>0</v>
      </c>
      <c r="J101" s="244">
        <f>I63</f>
        <v>0</v>
      </c>
      <c r="K101" s="244">
        <f t="shared" si="150"/>
        <v>0</v>
      </c>
      <c r="L101" s="245">
        <f>K63</f>
        <v>0</v>
      </c>
      <c r="M101" s="244">
        <f t="shared" si="150"/>
        <v>0</v>
      </c>
      <c r="N101" s="115">
        <f>M63</f>
        <v>0</v>
      </c>
      <c r="O101" s="115">
        <f>M63</f>
        <v>0</v>
      </c>
      <c r="P101" s="245">
        <f>M63</f>
        <v>0</v>
      </c>
      <c r="Q101" s="244">
        <f t="shared" si="150"/>
        <v>0</v>
      </c>
      <c r="R101" s="115">
        <f>Q63</f>
        <v>0</v>
      </c>
      <c r="S101" s="115">
        <f>Q63</f>
        <v>0</v>
      </c>
      <c r="T101" s="245">
        <f>Q63</f>
        <v>0</v>
      </c>
      <c r="U101" s="291">
        <f t="shared" si="150"/>
        <v>0</v>
      </c>
      <c r="V101" s="246">
        <f>U63</f>
        <v>0</v>
      </c>
      <c r="W101" s="246">
        <f>U63</f>
        <v>0</v>
      </c>
      <c r="X101" s="287">
        <f>U63</f>
        <v>0</v>
      </c>
      <c r="Y101" s="116"/>
      <c r="Z101" s="238">
        <f t="shared" si="150"/>
        <v>0</v>
      </c>
      <c r="AA101" s="238">
        <f t="shared" si="150"/>
        <v>1</v>
      </c>
      <c r="AB101" s="238">
        <f t="shared" si="150"/>
        <v>1</v>
      </c>
      <c r="AC101" s="244">
        <f t="shared" si="150"/>
        <v>0</v>
      </c>
      <c r="AD101" s="245">
        <f>AC63</f>
        <v>0</v>
      </c>
      <c r="AE101" s="244">
        <f t="shared" si="150"/>
        <v>0</v>
      </c>
      <c r="AF101" s="245">
        <f>AE63</f>
        <v>0</v>
      </c>
      <c r="AG101" s="244">
        <f t="shared" si="150"/>
        <v>0</v>
      </c>
      <c r="AH101" s="115">
        <f>AG63</f>
        <v>0</v>
      </c>
      <c r="AI101" s="115">
        <f>AG63</f>
        <v>0</v>
      </c>
      <c r="AJ101" s="245">
        <f>AG63</f>
        <v>0</v>
      </c>
      <c r="AK101" s="244">
        <f t="shared" si="150"/>
        <v>0</v>
      </c>
      <c r="AL101" s="115">
        <f>AK63</f>
        <v>0</v>
      </c>
      <c r="AM101" s="115">
        <f>AK63</f>
        <v>0</v>
      </c>
      <c r="AN101" s="245">
        <f>AK63</f>
        <v>0</v>
      </c>
      <c r="AO101" s="291">
        <f t="shared" si="150"/>
        <v>1</v>
      </c>
      <c r="AP101" s="246">
        <f>AO63</f>
        <v>1</v>
      </c>
      <c r="AQ101" s="246">
        <f>AO63</f>
        <v>1</v>
      </c>
      <c r="AR101" s="287">
        <f>AO63</f>
        <v>1</v>
      </c>
      <c r="AT101" s="516"/>
      <c r="AU101" s="304" t="s">
        <v>189</v>
      </c>
      <c r="AV101" s="368" t="str">
        <f t="shared" si="108"/>
        <v>.</v>
      </c>
      <c r="AW101" s="369">
        <f>IF('observer 1'!AW23=0,".",'observer 1'!AW23)</f>
        <v>1.21</v>
      </c>
      <c r="AX101" s="403" t="str">
        <f>IF('observer 1'!AX23=0,".",'observer 1'!AX23)</f>
        <v>.</v>
      </c>
      <c r="AY101" s="368" t="str">
        <f t="shared" si="109"/>
        <v>.</v>
      </c>
      <c r="AZ101" s="369">
        <f>IF('observer 2 '!AW23=0,".",'observer 2 '!AW23)</f>
        <v>1.26</v>
      </c>
      <c r="BA101" s="403" t="str">
        <f>IF('observer 2 '!AX23=0,".",'observer 2 '!AX23)</f>
        <v>.</v>
      </c>
      <c r="BB101" s="417" t="str">
        <f t="shared" si="110"/>
        <v>.</v>
      </c>
      <c r="BC101" s="419" t="str">
        <f t="shared" si="111"/>
        <v>.</v>
      </c>
      <c r="BD101" s="404" t="str">
        <f t="shared" si="103"/>
        <v>.</v>
      </c>
      <c r="BF101" s="516"/>
      <c r="BG101" s="304" t="s">
        <v>189</v>
      </c>
      <c r="BH101" s="300">
        <f>IF('observer 1'!AZ23=0,".",'observer 1'!AZ23)</f>
        <v>4</v>
      </c>
      <c r="BI101" s="301">
        <f>IF('observer 1'!AZ23=0,".",'observer 1'!BA23)</f>
        <v>0.78</v>
      </c>
      <c r="BJ101" s="306">
        <f t="shared" si="112"/>
        <v>3119.3745465112252</v>
      </c>
      <c r="BK101" s="300">
        <f>IF('observer 2 '!AZ23=0,".",'observer 2 '!AZ23)</f>
        <v>4</v>
      </c>
      <c r="BL101" s="301">
        <f>IF('observer 2 '!AZ23=0,".",'observer 2 '!BA23)</f>
        <v>0.8</v>
      </c>
      <c r="BM101" s="306">
        <f t="shared" si="113"/>
        <v>3124.0435825023555</v>
      </c>
      <c r="BN101" s="417">
        <f t="shared" si="114"/>
        <v>4.6690359911303858</v>
      </c>
      <c r="BO101" s="419">
        <f t="shared" si="115"/>
        <v>1.4945489292407673E-3</v>
      </c>
      <c r="BP101" s="308">
        <f t="shared" si="116"/>
        <v>3121.7090645067901</v>
      </c>
      <c r="BR101" s="516"/>
      <c r="BS101" s="222" t="str">
        <f>IF('observer 1'!BF23&gt;0,'observer 1'!BF23,".")</f>
        <v>.</v>
      </c>
      <c r="BT101" s="223" t="str">
        <f>IF(BS101&lt;&gt;".",'observer 1'!BG23,".")</f>
        <v>.</v>
      </c>
      <c r="BU101" s="393" t="str">
        <f t="shared" si="117"/>
        <v>.</v>
      </c>
      <c r="BV101" s="222" t="str">
        <f>IF('observer 2 '!BF23&gt;0,'observer 2 '!BF23,".")</f>
        <v>.</v>
      </c>
      <c r="BW101" s="223" t="str">
        <f>IF(BV101&lt;&gt;".",'observer 2 '!BG23,".")</f>
        <v>.</v>
      </c>
      <c r="BX101" s="393" t="str">
        <f t="shared" si="118"/>
        <v>.</v>
      </c>
      <c r="BY101" s="417" t="str">
        <f t="shared" si="119"/>
        <v>.</v>
      </c>
      <c r="BZ101" s="419" t="str">
        <f t="shared" si="120"/>
        <v>.</v>
      </c>
      <c r="CA101" s="519"/>
      <c r="CC101" s="516"/>
      <c r="CD101" s="222" t="str">
        <f>IF('observer 1'!BC23&gt;0,'observer 1'!BC23,".")</f>
        <v>.</v>
      </c>
      <c r="CE101" s="223" t="str">
        <f>IF(CD101&lt;&gt;".",'observer 1'!BD23,".")</f>
        <v>.</v>
      </c>
      <c r="CF101" s="393" t="str">
        <f t="shared" si="122"/>
        <v>.</v>
      </c>
      <c r="CG101" s="222" t="str">
        <f>IF('observer 2 '!BC23&gt;0,'observer 2 '!BC23,".")</f>
        <v>.</v>
      </c>
      <c r="CH101" s="223" t="str">
        <f>IF(CG101&lt;&gt;".",'observer 2 '!BD23,".")</f>
        <v>.</v>
      </c>
      <c r="CI101" s="393" t="str">
        <f t="shared" si="123"/>
        <v>.</v>
      </c>
      <c r="CJ101" s="417" t="str">
        <f t="shared" si="124"/>
        <v>.</v>
      </c>
      <c r="CK101" s="419" t="str">
        <f t="shared" si="125"/>
        <v>.</v>
      </c>
      <c r="CL101" s="519"/>
    </row>
    <row r="102" spans="2:90" ht="16" thickBot="1" x14ac:dyDescent="0.25">
      <c r="C102" s="548" t="s">
        <v>139</v>
      </c>
      <c r="D102" s="548"/>
      <c r="E102" s="548"/>
      <c r="F102" s="238">
        <f t="shared" ref="F102:X102" si="151">F26</f>
        <v>0</v>
      </c>
      <c r="G102" s="238">
        <f t="shared" si="151"/>
        <v>0</v>
      </c>
      <c r="H102" s="238">
        <f t="shared" si="151"/>
        <v>0</v>
      </c>
      <c r="I102" s="182">
        <f t="shared" si="151"/>
        <v>0</v>
      </c>
      <c r="J102" s="239">
        <f t="shared" si="151"/>
        <v>0</v>
      </c>
      <c r="K102" s="182">
        <f t="shared" si="151"/>
        <v>0</v>
      </c>
      <c r="L102" s="239">
        <f t="shared" si="151"/>
        <v>0</v>
      </c>
      <c r="M102" s="182">
        <f t="shared" si="151"/>
        <v>0</v>
      </c>
      <c r="N102" s="148">
        <f t="shared" si="151"/>
        <v>0</v>
      </c>
      <c r="O102" s="148">
        <f t="shared" si="151"/>
        <v>0</v>
      </c>
      <c r="P102" s="239">
        <f t="shared" si="151"/>
        <v>0</v>
      </c>
      <c r="Q102" s="182">
        <f t="shared" si="151"/>
        <v>0</v>
      </c>
      <c r="R102" s="119">
        <f t="shared" si="151"/>
        <v>0</v>
      </c>
      <c r="S102" s="119">
        <f t="shared" si="151"/>
        <v>0</v>
      </c>
      <c r="T102" s="239">
        <f t="shared" si="151"/>
        <v>0</v>
      </c>
      <c r="U102" s="243">
        <f t="shared" si="151"/>
        <v>0</v>
      </c>
      <c r="V102" s="119">
        <f t="shared" si="151"/>
        <v>0</v>
      </c>
      <c r="W102" s="119">
        <f t="shared" si="151"/>
        <v>0</v>
      </c>
      <c r="X102" s="239">
        <f t="shared" si="151"/>
        <v>0</v>
      </c>
      <c r="Y102" s="116"/>
      <c r="Z102" s="238">
        <f t="shared" ref="Z102:AR102" si="152">Z26</f>
        <v>0</v>
      </c>
      <c r="AA102" s="238">
        <f t="shared" si="152"/>
        <v>0</v>
      </c>
      <c r="AB102" s="238">
        <f t="shared" si="152"/>
        <v>0</v>
      </c>
      <c r="AC102" s="182">
        <f t="shared" si="152"/>
        <v>0</v>
      </c>
      <c r="AD102" s="239">
        <f t="shared" si="152"/>
        <v>0</v>
      </c>
      <c r="AE102" s="182">
        <f t="shared" si="152"/>
        <v>0</v>
      </c>
      <c r="AF102" s="239">
        <f t="shared" si="152"/>
        <v>0</v>
      </c>
      <c r="AG102" s="182">
        <f t="shared" si="152"/>
        <v>0</v>
      </c>
      <c r="AH102" s="148">
        <f t="shared" si="152"/>
        <v>0</v>
      </c>
      <c r="AI102" s="148">
        <f t="shared" si="152"/>
        <v>0</v>
      </c>
      <c r="AJ102" s="239">
        <f t="shared" si="152"/>
        <v>0</v>
      </c>
      <c r="AK102" s="182">
        <f t="shared" si="152"/>
        <v>0</v>
      </c>
      <c r="AL102" s="119">
        <f t="shared" si="152"/>
        <v>0</v>
      </c>
      <c r="AM102" s="119">
        <f t="shared" si="152"/>
        <v>0</v>
      </c>
      <c r="AN102" s="239">
        <f t="shared" si="152"/>
        <v>0</v>
      </c>
      <c r="AO102" s="243">
        <f t="shared" si="152"/>
        <v>0</v>
      </c>
      <c r="AP102" s="119">
        <f t="shared" si="152"/>
        <v>0</v>
      </c>
      <c r="AQ102" s="119">
        <f t="shared" si="152"/>
        <v>0</v>
      </c>
      <c r="AR102" s="239">
        <f t="shared" si="152"/>
        <v>0</v>
      </c>
      <c r="AT102" s="364"/>
      <c r="AU102" s="364"/>
      <c r="AV102" s="364"/>
      <c r="AW102" s="364"/>
      <c r="AX102" s="364"/>
      <c r="AY102" s="364"/>
      <c r="AZ102" s="364"/>
      <c r="BA102" s="364"/>
      <c r="BD102" s="405"/>
      <c r="BE102" s="364"/>
      <c r="BR102" s="364"/>
      <c r="BS102" s="364"/>
      <c r="BT102" s="364"/>
      <c r="BU102" s="197"/>
      <c r="BV102" s="364"/>
      <c r="BW102" s="364"/>
      <c r="BX102" s="197"/>
      <c r="CA102" s="197"/>
      <c r="CC102" s="364"/>
      <c r="CD102" s="364" t="str">
        <f>IF('observer 1'!BC24&gt;0,'observer 1'!BC24,".")</f>
        <v>.</v>
      </c>
      <c r="CE102" s="364" t="str">
        <f>IF(CD102&lt;&gt;".",'observer 1'!BD24,".")</f>
        <v>.</v>
      </c>
      <c r="CF102" s="197" t="str">
        <f t="shared" si="122"/>
        <v>.</v>
      </c>
      <c r="CG102" s="364" t="str">
        <f>IF('observer 2 '!BC24&gt;0,'observer 2 '!BC24,".")</f>
        <v>.</v>
      </c>
      <c r="CH102" s="364" t="str">
        <f>IF(CG102&lt;&gt;".",'observer 2 '!BD24,".")</f>
        <v>.</v>
      </c>
      <c r="CI102" s="197" t="str">
        <f t="shared" si="123"/>
        <v>.</v>
      </c>
      <c r="CL102" s="197"/>
    </row>
    <row r="103" spans="2:90" ht="16" thickBot="1" x14ac:dyDescent="0.25">
      <c r="B103" s="542" t="s">
        <v>193</v>
      </c>
      <c r="C103" s="539" t="s">
        <v>13</v>
      </c>
      <c r="D103" s="540"/>
      <c r="E103" s="541"/>
      <c r="F103" s="131" t="str">
        <f t="shared" ref="F103:X103" si="153">IF(F102=1,ROUND(F27*1000/$AT$13,0),IF(F104=".",".",IF(F104&gt;$AU$48,F104-$AU$48,".")))</f>
        <v>.</v>
      </c>
      <c r="G103" s="131" t="str">
        <f t="shared" si="153"/>
        <v>.</v>
      </c>
      <c r="H103" s="131" t="str">
        <f t="shared" si="153"/>
        <v>.</v>
      </c>
      <c r="I103" s="131" t="str">
        <f t="shared" si="153"/>
        <v>.</v>
      </c>
      <c r="J103" s="131" t="str">
        <f t="shared" si="153"/>
        <v>.</v>
      </c>
      <c r="K103" s="131" t="str">
        <f t="shared" si="153"/>
        <v>.</v>
      </c>
      <c r="L103" s="131" t="str">
        <f t="shared" si="153"/>
        <v>.</v>
      </c>
      <c r="M103" s="131" t="str">
        <f t="shared" si="153"/>
        <v>.</v>
      </c>
      <c r="N103" s="131" t="str">
        <f t="shared" si="153"/>
        <v>.</v>
      </c>
      <c r="O103" s="131" t="str">
        <f t="shared" si="153"/>
        <v>.</v>
      </c>
      <c r="P103" s="131" t="str">
        <f t="shared" si="153"/>
        <v>.</v>
      </c>
      <c r="Q103" s="131" t="str">
        <f t="shared" si="153"/>
        <v>.</v>
      </c>
      <c r="R103" s="131" t="str">
        <f t="shared" si="153"/>
        <v>.</v>
      </c>
      <c r="S103" s="131" t="str">
        <f t="shared" si="153"/>
        <v>.</v>
      </c>
      <c r="T103" s="131" t="str">
        <f t="shared" si="153"/>
        <v>.</v>
      </c>
      <c r="U103" s="131" t="str">
        <f t="shared" si="153"/>
        <v>.</v>
      </c>
      <c r="V103" s="131" t="str">
        <f t="shared" si="153"/>
        <v>.</v>
      </c>
      <c r="W103" s="131" t="str">
        <f t="shared" si="153"/>
        <v>.</v>
      </c>
      <c r="X103" s="131" t="str">
        <f t="shared" si="153"/>
        <v>.</v>
      </c>
      <c r="Z103" s="131" t="str">
        <f t="shared" ref="Z103:AR103" si="154">IF(Z102=1,ROUND(Z27*1000/$AT$13,0),IF(Z104=".",".",IF(Z104&gt;$AU$48,Z104-$AU$48,".")))</f>
        <v>.</v>
      </c>
      <c r="AA103" s="131" t="str">
        <f t="shared" si="154"/>
        <v>.</v>
      </c>
      <c r="AB103" s="131" t="str">
        <f t="shared" si="154"/>
        <v>.</v>
      </c>
      <c r="AC103" s="131" t="str">
        <f t="shared" si="154"/>
        <v>.</v>
      </c>
      <c r="AD103" s="131" t="str">
        <f t="shared" si="154"/>
        <v>.</v>
      </c>
      <c r="AE103" s="131" t="str">
        <f t="shared" si="154"/>
        <v>.</v>
      </c>
      <c r="AF103" s="131" t="str">
        <f t="shared" si="154"/>
        <v>.</v>
      </c>
      <c r="AG103" s="131" t="str">
        <f t="shared" si="154"/>
        <v>.</v>
      </c>
      <c r="AH103" s="131" t="str">
        <f t="shared" si="154"/>
        <v>.</v>
      </c>
      <c r="AI103" s="131" t="str">
        <f t="shared" si="154"/>
        <v>.</v>
      </c>
      <c r="AJ103" s="131" t="str">
        <f t="shared" si="154"/>
        <v>.</v>
      </c>
      <c r="AK103" s="131" t="str">
        <f t="shared" si="154"/>
        <v>.</v>
      </c>
      <c r="AL103" s="131" t="str">
        <f t="shared" si="154"/>
        <v>.</v>
      </c>
      <c r="AM103" s="131" t="str">
        <f t="shared" si="154"/>
        <v>.</v>
      </c>
      <c r="AN103" s="131" t="str">
        <f t="shared" si="154"/>
        <v>.</v>
      </c>
      <c r="AO103" s="131" t="str">
        <f t="shared" si="154"/>
        <v>.</v>
      </c>
      <c r="AP103" s="131" t="str">
        <f t="shared" si="154"/>
        <v>.</v>
      </c>
      <c r="AQ103" s="131" t="str">
        <f t="shared" si="154"/>
        <v>.</v>
      </c>
      <c r="AR103" s="131" t="str">
        <f t="shared" si="154"/>
        <v>.</v>
      </c>
      <c r="AT103" s="513" t="s">
        <v>45</v>
      </c>
      <c r="AU103" s="514"/>
      <c r="AV103" s="368" t="str">
        <f>IF(AX103&lt;&gt;".",AW103-AX103,".")</f>
        <v>.</v>
      </c>
      <c r="AW103" s="369" t="str">
        <f>IF('observer 1'!AW25=0,".",'observer 1'!AW25)</f>
        <v>.</v>
      </c>
      <c r="AX103" s="403" t="str">
        <f>IF('observer 1'!AX25=0,".",'observer 1'!AX25)</f>
        <v>.</v>
      </c>
      <c r="AY103" s="368" t="str">
        <f>IF(BA103&lt;&gt;".",AZ103-BA103,".")</f>
        <v>.</v>
      </c>
      <c r="AZ103" s="369" t="str">
        <f>IF('observer 2 '!AW25=0,".",'observer 2 '!AW25)</f>
        <v>.</v>
      </c>
      <c r="BA103" s="403" t="str">
        <f>IF('observer 2 '!AX25=0,".",'observer 2 '!AX25)</f>
        <v>.</v>
      </c>
      <c r="BB103" s="417" t="str">
        <f>IF(AX103&lt;&gt;".",IF(BA103&lt;&gt;".",ABS(AX103-BA103),"."),".")</f>
        <v>.</v>
      </c>
      <c r="BC103" s="419" t="str">
        <f>IF(BB103&lt;&gt;".",BB103/MAX(BA103,AX103),".")</f>
        <v>.</v>
      </c>
      <c r="BD103" s="404" t="str">
        <f t="shared" si="103"/>
        <v>.</v>
      </c>
      <c r="BF103" s="513" t="s">
        <v>45</v>
      </c>
      <c r="BG103" s="514"/>
      <c r="BH103" s="300" t="str">
        <f>IF('observer 1'!AZ25=0,".",'observer 1'!AZ25)</f>
        <v>.</v>
      </c>
      <c r="BI103" s="301" t="str">
        <f>IF('observer 1'!AZ25=0,".",'observer 1'!BA25)</f>
        <v>.</v>
      </c>
      <c r="BJ103" s="306" t="str">
        <f>IF(BH103&lt;&gt;".",IF(BH103=1,$AX$28,IF(BH103=2,$AX$29,IF(BH103=3,$AX$30,IF(BH103=4,$AX$31,IF(BH103=5,$AX$32,IF(BH103=6,$AX$33,IF(BH103=7,$AX$34,IF(BH103=8,$AX$35,IF(BH103=9,$AX$36,IF(BH103=10,$AX$37,0))))))))))+BI103*1000/$AT$13,".")</f>
        <v>.</v>
      </c>
      <c r="BK103" s="300" t="str">
        <f>IF('observer 2 '!AZ25=0,".",'observer 2 '!AZ25)</f>
        <v>.</v>
      </c>
      <c r="BL103" s="301" t="str">
        <f>IF('observer 2 '!AZ25=0,".",'observer 2 '!BA25)</f>
        <v>.</v>
      </c>
      <c r="BM103" s="306" t="str">
        <f>IF(BK103&lt;&gt;".",IF(BK103=1,$AX$28,IF(BK103=2,$AX$29,IF(BK103=3,$AX$30,IF(BK103=4,$AX$31,IF(BK103=5,$AX$32,IF(BK103=6,$AX$33,IF(BK103=7,$AX$34,IF(BK103=8,$AX$35,IF(BK103=9,$AX$36,IF(BK103=10,$AX$37,0))))))))))+BL103*1000/$AT$13,".")</f>
        <v>.</v>
      </c>
      <c r="BN103" s="417" t="str">
        <f>IF(BJ103&lt;&gt;".",IF(BM103&lt;&gt;".",ABS(BJ103-BM103),"."),".")</f>
        <v>.</v>
      </c>
      <c r="BO103" s="419" t="str">
        <f>IF(BN103&lt;&gt;".",BN103/MAX(BM103,BJ103),".")</f>
        <v>.</v>
      </c>
      <c r="BP103" s="308" t="str">
        <f>IF(SUM(BH103,BK103)&gt;0,AVERAGE(BJ103,BM103)*IF($F$114=".",1,$F$114),".")</f>
        <v>.</v>
      </c>
      <c r="BR103" s="398" t="s">
        <v>45</v>
      </c>
      <c r="BS103" s="390" t="str">
        <f>IF('observer 1'!BF25&gt;0,'observer 1'!BF25,".")</f>
        <v>.</v>
      </c>
      <c r="BT103" s="391" t="str">
        <f>IF(BS103&lt;&gt;".",'observer 1'!BG25,".")</f>
        <v>.</v>
      </c>
      <c r="BU103" s="392" t="str">
        <f t="shared" si="117"/>
        <v>.</v>
      </c>
      <c r="BV103" s="390" t="str">
        <f>IF('observer 2 '!BF25&gt;0,'observer 2 '!BF25,".")</f>
        <v>.</v>
      </c>
      <c r="BW103" s="391" t="str">
        <f>IF(BV103&lt;&gt;".",'observer 2 '!BG25,".")</f>
        <v>.</v>
      </c>
      <c r="BX103" s="392" t="str">
        <f t="shared" si="118"/>
        <v>.</v>
      </c>
      <c r="BY103" s="417" t="str">
        <f>IF(BU103&lt;&gt;".",IF(BX103&lt;&gt;".",ABS(BU103-BX103),"."),".")</f>
        <v>.</v>
      </c>
      <c r="BZ103" s="419" t="str">
        <f>IF(BY103&lt;&gt;".",BY103/MAX(BX103,BU103),".")</f>
        <v>.</v>
      </c>
      <c r="CA103" s="400" t="str">
        <f t="shared" si="121"/>
        <v>.</v>
      </c>
      <c r="CC103" s="398" t="s">
        <v>45</v>
      </c>
      <c r="CD103" s="390" t="str">
        <f>IF('observer 1'!BC25&gt;0,'observer 1'!BC25,".")</f>
        <v>.</v>
      </c>
      <c r="CE103" s="391" t="str">
        <f>IF(CD103&lt;&gt;".",'observer 1'!BD25,".")</f>
        <v>.</v>
      </c>
      <c r="CF103" s="392" t="str">
        <f t="shared" si="122"/>
        <v>.</v>
      </c>
      <c r="CG103" s="390" t="str">
        <f>IF('observer 2 '!BC25&gt;0,'observer 2 '!BC25,".")</f>
        <v>.</v>
      </c>
      <c r="CH103" s="391" t="str">
        <f>IF(CG103&lt;&gt;".",'observer 2 '!BD25,".")</f>
        <v>.</v>
      </c>
      <c r="CI103" s="392" t="str">
        <f t="shared" si="123"/>
        <v>.</v>
      </c>
      <c r="CJ103" s="417" t="str">
        <f>IF(CF103&lt;&gt;".",IF(CI103&lt;&gt;".",ABS(CF103-CI103),"."),".")</f>
        <v>.</v>
      </c>
      <c r="CK103" s="419" t="str">
        <f>IF(CJ103&lt;&gt;".",CJ103/MAX(CI103,CF103),".")</f>
        <v>.</v>
      </c>
      <c r="CL103" s="400" t="str">
        <f t="shared" si="126"/>
        <v>.</v>
      </c>
    </row>
    <row r="104" spans="2:90" ht="17" thickBot="1" x14ac:dyDescent="0.25">
      <c r="B104" s="543"/>
      <c r="C104" s="185" t="s">
        <v>137</v>
      </c>
      <c r="D104" s="186" t="s">
        <v>138</v>
      </c>
      <c r="E104" s="187">
        <f>$AZ$9</f>
        <v>1</v>
      </c>
      <c r="F104" s="133" t="str">
        <f t="shared" ref="F104:X104" si="155">IF(F114=".",IF(F28=".",".",ROUND(F28*1000/$AT$13,0)),IF(F28=".",".",ROUND(F28*1000/$AT$13*F114,0)))</f>
        <v>.</v>
      </c>
      <c r="G104" s="133" t="str">
        <f t="shared" si="155"/>
        <v>.</v>
      </c>
      <c r="H104" s="133">
        <f t="shared" si="155"/>
        <v>791</v>
      </c>
      <c r="I104" s="133" t="str">
        <f t="shared" si="155"/>
        <v>.</v>
      </c>
      <c r="J104" s="133" t="str">
        <f t="shared" si="155"/>
        <v>.</v>
      </c>
      <c r="K104" s="133" t="str">
        <f t="shared" si="155"/>
        <v>.</v>
      </c>
      <c r="L104" s="133" t="str">
        <f t="shared" si="155"/>
        <v>.</v>
      </c>
      <c r="M104" s="133" t="str">
        <f t="shared" si="155"/>
        <v>.</v>
      </c>
      <c r="N104" s="133" t="str">
        <f t="shared" si="155"/>
        <v>.</v>
      </c>
      <c r="O104" s="133" t="str">
        <f t="shared" si="155"/>
        <v>.</v>
      </c>
      <c r="P104" s="133" t="str">
        <f t="shared" si="155"/>
        <v>.</v>
      </c>
      <c r="Q104" s="133" t="str">
        <f t="shared" si="155"/>
        <v>.</v>
      </c>
      <c r="R104" s="133" t="str">
        <f t="shared" si="155"/>
        <v>.</v>
      </c>
      <c r="S104" s="133" t="str">
        <f t="shared" si="155"/>
        <v>.</v>
      </c>
      <c r="T104" s="133" t="str">
        <f t="shared" si="155"/>
        <v>.</v>
      </c>
      <c r="U104" s="133" t="str">
        <f t="shared" si="155"/>
        <v>.</v>
      </c>
      <c r="V104" s="133" t="str">
        <f t="shared" si="155"/>
        <v>.</v>
      </c>
      <c r="W104" s="133" t="str">
        <f t="shared" si="155"/>
        <v>.</v>
      </c>
      <c r="X104" s="133" t="str">
        <f t="shared" si="155"/>
        <v>.</v>
      </c>
      <c r="Z104" s="133" t="str">
        <f t="shared" ref="Z104:AR104" si="156">IF(Z114=".",IF(Z28=".",".",ROUND(Z28*1000/$AT$13,0)),IF(Z28=".",".",ROUND(Z28*1000/$AT$13*Z114,0)))</f>
        <v>.</v>
      </c>
      <c r="AA104" s="133">
        <f t="shared" si="156"/>
        <v>929</v>
      </c>
      <c r="AB104" s="133">
        <f t="shared" si="156"/>
        <v>745</v>
      </c>
      <c r="AC104" s="133" t="str">
        <f t="shared" si="156"/>
        <v>.</v>
      </c>
      <c r="AD104" s="133" t="str">
        <f t="shared" si="156"/>
        <v>.</v>
      </c>
      <c r="AE104" s="133" t="str">
        <f t="shared" si="156"/>
        <v>.</v>
      </c>
      <c r="AF104" s="133" t="str">
        <f t="shared" si="156"/>
        <v>.</v>
      </c>
      <c r="AG104" s="133" t="str">
        <f t="shared" si="156"/>
        <v>.</v>
      </c>
      <c r="AH104" s="133" t="str">
        <f t="shared" si="156"/>
        <v>.</v>
      </c>
      <c r="AI104" s="133" t="str">
        <f t="shared" si="156"/>
        <v>.</v>
      </c>
      <c r="AJ104" s="133" t="str">
        <f t="shared" si="156"/>
        <v>.</v>
      </c>
      <c r="AK104" s="133" t="str">
        <f t="shared" si="156"/>
        <v>.</v>
      </c>
      <c r="AL104" s="133" t="str">
        <f t="shared" si="156"/>
        <v>.</v>
      </c>
      <c r="AM104" s="133" t="str">
        <f t="shared" si="156"/>
        <v>.</v>
      </c>
      <c r="AN104" s="133" t="str">
        <f t="shared" si="156"/>
        <v>.</v>
      </c>
      <c r="AO104" s="133" t="str">
        <f t="shared" si="156"/>
        <v>.</v>
      </c>
      <c r="AP104" s="133" t="str">
        <f t="shared" si="156"/>
        <v>.</v>
      </c>
      <c r="AQ104" s="133" t="str">
        <f t="shared" si="156"/>
        <v>.</v>
      </c>
      <c r="AR104" s="133" t="str">
        <f t="shared" si="156"/>
        <v>.</v>
      </c>
      <c r="AT104" s="513" t="s">
        <v>46</v>
      </c>
      <c r="AU104" s="514"/>
      <c r="AV104" s="368" t="str">
        <f t="shared" ref="AV104:AV121" si="157">IF(AX104&lt;&gt;".",AW104-AX104,".")</f>
        <v>.</v>
      </c>
      <c r="AW104" s="369" t="str">
        <f>IF('observer 1'!AW26=0,".",'observer 1'!AW26)</f>
        <v>.</v>
      </c>
      <c r="AX104" s="403" t="str">
        <f>IF('observer 1'!AX26=0,".",'observer 1'!AX26)</f>
        <v>.</v>
      </c>
      <c r="AY104" s="368" t="str">
        <f t="shared" ref="AY104:AY121" si="158">IF(BA104&lt;&gt;".",AZ104-BA104,".")</f>
        <v>.</v>
      </c>
      <c r="AZ104" s="369" t="str">
        <f>IF('observer 2 '!AW26=0,".",'observer 2 '!AW26)</f>
        <v>.</v>
      </c>
      <c r="BA104" s="403" t="str">
        <f>IF('observer 2 '!AX26=0,".",'observer 2 '!AX26)</f>
        <v>.</v>
      </c>
      <c r="BB104" s="417" t="str">
        <f t="shared" ref="BB104:BB121" si="159">IF(AX104&lt;&gt;".",IF(BA104&lt;&gt;".",ABS(AX104-BA104),"."),".")</f>
        <v>.</v>
      </c>
      <c r="BC104" s="419" t="str">
        <f t="shared" ref="BC104:BC121" si="160">IF(BB104&lt;&gt;".",BB104/MAX(BA104,AX104),".")</f>
        <v>.</v>
      </c>
      <c r="BD104" s="404" t="str">
        <f t="shared" si="103"/>
        <v>.</v>
      </c>
      <c r="BF104" s="513" t="s">
        <v>46</v>
      </c>
      <c r="BG104" s="514"/>
      <c r="BH104" s="300" t="str">
        <f>IF('observer 1'!AZ26=0,".",'observer 1'!AZ26)</f>
        <v>.</v>
      </c>
      <c r="BI104" s="301" t="str">
        <f>IF('observer 1'!AZ26=0,".",'observer 1'!BA26)</f>
        <v>.</v>
      </c>
      <c r="BJ104" s="306" t="str">
        <f t="shared" ref="BJ104:BJ121" si="161">IF(BH104&lt;&gt;".",IF(BH104=1,$AX$28,IF(BH104=2,$AX$29,IF(BH104=3,$AX$30,IF(BH104=4,$AX$31,IF(BH104=5,$AX$32,IF(BH104=6,$AX$33,IF(BH104=7,$AX$34,IF(BH104=8,$AX$35,IF(BH104=9,$AX$36,IF(BH104=10,$AX$37,0))))))))))+BI104*1000/$AT$13,".")</f>
        <v>.</v>
      </c>
      <c r="BK104" s="300" t="str">
        <f>IF('observer 2 '!AZ26=0,".",'observer 2 '!AZ26)</f>
        <v>.</v>
      </c>
      <c r="BL104" s="301" t="str">
        <f>IF('observer 2 '!AZ26=0,".",'observer 2 '!BA26)</f>
        <v>.</v>
      </c>
      <c r="BM104" s="306" t="str">
        <f t="shared" ref="BM104:BM120" si="162">IF(BK104&lt;&gt;".",IF(BK104=1,$AX$28,IF(BK104=2,$AX$29,IF(BK104=3,$AX$30,IF(BK104=4,$AX$31,IF(BK104=5,$AX$32,IF(BK104=6,$AX$33,IF(BK104=7,$AX$34,IF(BK104=8,$AX$35,IF(BK104=9,$AX$36,IF(BK104=10,$AX$37,0))))))))))+BL104*1000/$AT$13,".")</f>
        <v>.</v>
      </c>
      <c r="BN104" s="417" t="str">
        <f t="shared" ref="BN104:BN121" si="163">IF(BJ104&lt;&gt;".",IF(BM104&lt;&gt;".",ABS(BJ104-BM104),"."),".")</f>
        <v>.</v>
      </c>
      <c r="BO104" s="419" t="str">
        <f t="shared" ref="BO104:BO121" si="164">IF(BN104&lt;&gt;".",BN104/MAX(BM104,BJ104),".")</f>
        <v>.</v>
      </c>
      <c r="BP104" s="308" t="str">
        <f t="shared" ref="BP104:BP121" si="165">IF(SUM(BH104,BK104)&gt;0,AVERAGE(BJ104,BM104)*IF($F$114=".",1,$F$114),".")</f>
        <v>.</v>
      </c>
      <c r="BR104" s="365" t="s">
        <v>46</v>
      </c>
      <c r="BS104" s="368" t="str">
        <f>IF('observer 1'!BF26&gt;0,'observer 1'!BF26,".")</f>
        <v>.</v>
      </c>
      <c r="BT104" s="369" t="str">
        <f>IF(BS104&lt;&gt;".",'observer 1'!BG26,".")</f>
        <v>.</v>
      </c>
      <c r="BU104" s="306" t="str">
        <f t="shared" si="117"/>
        <v>.</v>
      </c>
      <c r="BV104" s="368" t="str">
        <f>IF('observer 2 '!BF26&gt;0,'observer 2 '!BF26,".")</f>
        <v>.</v>
      </c>
      <c r="BW104" s="369" t="str">
        <f>IF(BV104&lt;&gt;".",'observer 2 '!BG26,".")</f>
        <v>.</v>
      </c>
      <c r="BX104" s="306" t="str">
        <f t="shared" si="118"/>
        <v>.</v>
      </c>
      <c r="BY104" s="417" t="str">
        <f t="shared" ref="BY104:BY121" si="166">IF(BU104&lt;&gt;".",IF(BX104&lt;&gt;".",ABS(BU104-BX104),"."),".")</f>
        <v>.</v>
      </c>
      <c r="BZ104" s="419" t="str">
        <f t="shared" ref="BZ104:BZ121" si="167">IF(BY104&lt;&gt;".",BY104/MAX(BX104,BU104),".")</f>
        <v>.</v>
      </c>
      <c r="CA104" s="402" t="str">
        <f t="shared" si="121"/>
        <v>.</v>
      </c>
      <c r="CC104" s="365" t="s">
        <v>46</v>
      </c>
      <c r="CD104" s="368" t="str">
        <f>IF('observer 1'!BC26&gt;0,'observer 1'!BC26,".")</f>
        <v>.</v>
      </c>
      <c r="CE104" s="369" t="str">
        <f>IF(CD104&lt;&gt;".",'observer 1'!BD26,".")</f>
        <v>.</v>
      </c>
      <c r="CF104" s="306" t="str">
        <f t="shared" si="122"/>
        <v>.</v>
      </c>
      <c r="CG104" s="368" t="str">
        <f>IF('observer 2 '!BC26&gt;0,'observer 2 '!BC26,".")</f>
        <v>.</v>
      </c>
      <c r="CH104" s="369" t="str">
        <f>IF(CG104&lt;&gt;".",'observer 2 '!BD26,".")</f>
        <v>.</v>
      </c>
      <c r="CI104" s="306" t="str">
        <f t="shared" si="123"/>
        <v>.</v>
      </c>
      <c r="CJ104" s="417" t="str">
        <f t="shared" ref="CJ104:CJ121" si="168">IF(CF104&lt;&gt;".",IF(CI104&lt;&gt;".",ABS(CF104-CI104),"."),".")</f>
        <v>.</v>
      </c>
      <c r="CK104" s="419" t="str">
        <f t="shared" ref="CK104:CK121" si="169">IF(CJ104&lt;&gt;".",CJ104/MAX(CI104,CF104),".")</f>
        <v>.</v>
      </c>
      <c r="CL104" s="402" t="str">
        <f t="shared" si="126"/>
        <v>.</v>
      </c>
    </row>
    <row r="105" spans="2:90" ht="17" thickBot="1" x14ac:dyDescent="0.25">
      <c r="B105" s="543"/>
      <c r="C105" s="185">
        <f>$AZ$9</f>
        <v>1</v>
      </c>
      <c r="D105" s="186" t="s">
        <v>138</v>
      </c>
      <c r="E105" s="189">
        <f>$AZ$10</f>
        <v>2</v>
      </c>
      <c r="F105" s="133" t="str">
        <f t="shared" ref="F105:X105" si="170">IF(F$101=0,IF(F29=".",".",IF(F28=".",".",IF(F30=".",".",($AU49*$AT$13)/(F29*1000)))),".")</f>
        <v>.</v>
      </c>
      <c r="G105" s="133" t="str">
        <f t="shared" si="170"/>
        <v>.</v>
      </c>
      <c r="H105" s="133" t="str">
        <f t="shared" si="170"/>
        <v>.</v>
      </c>
      <c r="I105" s="133" t="str">
        <f t="shared" si="170"/>
        <v>.</v>
      </c>
      <c r="J105" s="133" t="str">
        <f t="shared" si="170"/>
        <v>.</v>
      </c>
      <c r="K105" s="133" t="str">
        <f t="shared" si="170"/>
        <v>.</v>
      </c>
      <c r="L105" s="133" t="str">
        <f t="shared" si="170"/>
        <v>.</v>
      </c>
      <c r="M105" s="133" t="str">
        <f t="shared" si="170"/>
        <v>.</v>
      </c>
      <c r="N105" s="133" t="str">
        <f t="shared" si="170"/>
        <v>.</v>
      </c>
      <c r="O105" s="133" t="str">
        <f t="shared" si="170"/>
        <v>.</v>
      </c>
      <c r="P105" s="133" t="str">
        <f t="shared" si="170"/>
        <v>.</v>
      </c>
      <c r="Q105" s="133" t="str">
        <f t="shared" si="170"/>
        <v>.</v>
      </c>
      <c r="R105" s="133" t="str">
        <f t="shared" si="170"/>
        <v>.</v>
      </c>
      <c r="S105" s="133" t="str">
        <f t="shared" si="170"/>
        <v>.</v>
      </c>
      <c r="T105" s="133" t="str">
        <f t="shared" si="170"/>
        <v>.</v>
      </c>
      <c r="U105" s="133" t="str">
        <f t="shared" si="170"/>
        <v>.</v>
      </c>
      <c r="V105" s="133" t="str">
        <f t="shared" si="170"/>
        <v>.</v>
      </c>
      <c r="W105" s="133" t="str">
        <f t="shared" si="170"/>
        <v>.</v>
      </c>
      <c r="X105" s="133" t="str">
        <f t="shared" si="170"/>
        <v>.</v>
      </c>
      <c r="Z105" s="133" t="str">
        <f t="shared" ref="Z105:AR105" si="171">IF(Z$101=0,IF(Z29=".",".",IF(Z28=".",".",IF(Z30=".",".",($AU49*$AT$13)/(Z29*1000)))),".")</f>
        <v>.</v>
      </c>
      <c r="AA105" s="133" t="str">
        <f t="shared" si="171"/>
        <v>.</v>
      </c>
      <c r="AB105" s="133" t="str">
        <f t="shared" si="171"/>
        <v>.</v>
      </c>
      <c r="AC105" s="133" t="str">
        <f t="shared" si="171"/>
        <v>.</v>
      </c>
      <c r="AD105" s="133" t="str">
        <f t="shared" si="171"/>
        <v>.</v>
      </c>
      <c r="AE105" s="133" t="str">
        <f t="shared" si="171"/>
        <v>.</v>
      </c>
      <c r="AF105" s="133" t="str">
        <f t="shared" si="171"/>
        <v>.</v>
      </c>
      <c r="AG105" s="133" t="str">
        <f t="shared" si="171"/>
        <v>.</v>
      </c>
      <c r="AH105" s="133" t="str">
        <f t="shared" si="171"/>
        <v>.</v>
      </c>
      <c r="AI105" s="133" t="str">
        <f t="shared" si="171"/>
        <v>.</v>
      </c>
      <c r="AJ105" s="133" t="str">
        <f t="shared" si="171"/>
        <v>.</v>
      </c>
      <c r="AK105" s="133" t="str">
        <f t="shared" si="171"/>
        <v>.</v>
      </c>
      <c r="AL105" s="133" t="str">
        <f t="shared" si="171"/>
        <v>.</v>
      </c>
      <c r="AM105" s="133" t="str">
        <f t="shared" si="171"/>
        <v>.</v>
      </c>
      <c r="AN105" s="133" t="str">
        <f t="shared" si="171"/>
        <v>.</v>
      </c>
      <c r="AO105" s="133" t="str">
        <f t="shared" si="171"/>
        <v>.</v>
      </c>
      <c r="AP105" s="133" t="str">
        <f t="shared" si="171"/>
        <v>.</v>
      </c>
      <c r="AQ105" s="133" t="str">
        <f t="shared" si="171"/>
        <v>.</v>
      </c>
      <c r="AR105" s="133" t="str">
        <f t="shared" si="171"/>
        <v>.</v>
      </c>
      <c r="AT105" s="513" t="s">
        <v>47</v>
      </c>
      <c r="AU105" s="514"/>
      <c r="AV105" s="368">
        <f t="shared" si="157"/>
        <v>3.01</v>
      </c>
      <c r="AW105" s="369">
        <f>IF('observer 1'!AW27=0,".",'observer 1'!AW27)</f>
        <v>3.42</v>
      </c>
      <c r="AX105" s="403">
        <f>IF('observer 1'!AX27=0,".",'observer 1'!AX27)</f>
        <v>0.41</v>
      </c>
      <c r="AY105" s="368">
        <f t="shared" si="158"/>
        <v>2.9499999999999997</v>
      </c>
      <c r="AZ105" s="369">
        <f>IF('observer 2 '!AW27=0,".",'observer 2 '!AW27)</f>
        <v>3.28</v>
      </c>
      <c r="BA105" s="403">
        <f>IF('observer 2 '!AX27=0,".",'observer 2 '!AX27)</f>
        <v>0.33</v>
      </c>
      <c r="BB105" s="417">
        <f t="shared" si="159"/>
        <v>7.999999999999996E-2</v>
      </c>
      <c r="BC105" s="419">
        <f t="shared" si="160"/>
        <v>0.19512195121951212</v>
      </c>
      <c r="BD105" s="404">
        <f t="shared" si="103"/>
        <v>0.37</v>
      </c>
      <c r="BF105" s="513" t="s">
        <v>47</v>
      </c>
      <c r="BG105" s="514"/>
      <c r="BH105" s="300">
        <f>IF('observer 1'!AZ27=0,".",'observer 1'!AZ27)</f>
        <v>2</v>
      </c>
      <c r="BI105" s="301">
        <f>IF('observer 1'!AZ27=0,".",'observer 1'!BA27)</f>
        <v>0.24</v>
      </c>
      <c r="BJ105" s="306">
        <f t="shared" si="161"/>
        <v>1796.6534318935637</v>
      </c>
      <c r="BK105" s="300">
        <f>IF('observer 2 '!AZ27=0,".",'observer 2 '!AZ27)</f>
        <v>2</v>
      </c>
      <c r="BL105" s="301">
        <f>IF('observer 2 '!AZ27=0,".",'observer 2 '!BA27)</f>
        <v>0.23</v>
      </c>
      <c r="BM105" s="306">
        <f t="shared" si="162"/>
        <v>1794.3189138979985</v>
      </c>
      <c r="BN105" s="417">
        <f t="shared" si="163"/>
        <v>2.3345179955651929</v>
      </c>
      <c r="BO105" s="419">
        <f t="shared" si="164"/>
        <v>1.2993702369770628E-3</v>
      </c>
      <c r="BP105" s="308">
        <f t="shared" si="165"/>
        <v>1795.4861728957812</v>
      </c>
      <c r="BR105" s="401" t="s">
        <v>47</v>
      </c>
      <c r="BS105" s="285">
        <f>IF('observer 1'!BF27&gt;0,'observer 1'!BF27,".")</f>
        <v>4</v>
      </c>
      <c r="BT105" s="286">
        <f>IF(BS105&lt;&gt;".",'observer 1'!BG27,".")</f>
        <v>0.8</v>
      </c>
      <c r="BU105" s="394">
        <f t="shared" si="117"/>
        <v>3124.0435825023555</v>
      </c>
      <c r="BV105" s="285">
        <f>IF('observer 2 '!BF27&gt;0,'observer 2 '!BF27,".")</f>
        <v>4</v>
      </c>
      <c r="BW105" s="286">
        <f>IF(BV105&lt;&gt;".",'observer 2 '!BG27,".")</f>
        <v>0.8</v>
      </c>
      <c r="BX105" s="394">
        <f t="shared" si="118"/>
        <v>3124.0435825023555</v>
      </c>
      <c r="BY105" s="417">
        <f t="shared" si="166"/>
        <v>0</v>
      </c>
      <c r="BZ105" s="419">
        <f t="shared" si="167"/>
        <v>0</v>
      </c>
      <c r="CA105" s="399">
        <f t="shared" si="121"/>
        <v>3124.0435825023555</v>
      </c>
      <c r="CC105" s="401" t="s">
        <v>47</v>
      </c>
      <c r="CD105" s="285">
        <f>IF('observer 1'!BC27&gt;0,'observer 1'!BC27,".")</f>
        <v>6</v>
      </c>
      <c r="CE105" s="286">
        <f>IF(CD105&lt;&gt;".",'observer 1'!BD27,".")</f>
        <v>1.56</v>
      </c>
      <c r="CF105" s="394">
        <f t="shared" si="122"/>
        <v>4209.4431406414978</v>
      </c>
      <c r="CG105" s="285">
        <f>IF('observer 2 '!BC27&gt;0,'observer 2 '!BC27,".")</f>
        <v>6</v>
      </c>
      <c r="CH105" s="286">
        <f>IF(CG105&lt;&gt;".",'observer 2 '!BD27,".")</f>
        <v>1.35</v>
      </c>
      <c r="CI105" s="394">
        <f t="shared" si="123"/>
        <v>4160.4182627346299</v>
      </c>
      <c r="CJ105" s="417">
        <f t="shared" si="168"/>
        <v>49.024877906867914</v>
      </c>
      <c r="CK105" s="419">
        <f t="shared" si="169"/>
        <v>1.1646404588184263E-2</v>
      </c>
      <c r="CL105" s="399">
        <f t="shared" si="126"/>
        <v>4184.9307016880639</v>
      </c>
    </row>
    <row r="106" spans="2:90" ht="17" thickBot="1" x14ac:dyDescent="0.25">
      <c r="B106" s="543"/>
      <c r="C106" s="185">
        <f>$AZ$10</f>
        <v>2</v>
      </c>
      <c r="D106" s="186" t="s">
        <v>138</v>
      </c>
      <c r="E106" s="189">
        <f>$AZ$11</f>
        <v>3</v>
      </c>
      <c r="F106" s="133" t="str">
        <f t="shared" ref="F106:X106" si="172">IF(F$101=0,IF(F30=".",".",IF(F29=".",".",IF(F31=".",".",($AU50*$AT$13)/(F30*1000)))),".")</f>
        <v>.</v>
      </c>
      <c r="G106" s="133" t="str">
        <f t="shared" si="172"/>
        <v>.</v>
      </c>
      <c r="H106" s="133" t="str">
        <f t="shared" si="172"/>
        <v>.</v>
      </c>
      <c r="I106" s="133" t="str">
        <f t="shared" si="172"/>
        <v>.</v>
      </c>
      <c r="J106" s="133" t="str">
        <f t="shared" si="172"/>
        <v>.</v>
      </c>
      <c r="K106" s="133" t="str">
        <f t="shared" si="172"/>
        <v>.</v>
      </c>
      <c r="L106" s="133" t="str">
        <f t="shared" si="172"/>
        <v>.</v>
      </c>
      <c r="M106" s="133" t="str">
        <f t="shared" si="172"/>
        <v>.</v>
      </c>
      <c r="N106" s="133" t="str">
        <f t="shared" si="172"/>
        <v>.</v>
      </c>
      <c r="O106" s="133" t="str">
        <f t="shared" si="172"/>
        <v>.</v>
      </c>
      <c r="P106" s="133" t="str">
        <f t="shared" si="172"/>
        <v>.</v>
      </c>
      <c r="Q106" s="133" t="str">
        <f t="shared" si="172"/>
        <v>.</v>
      </c>
      <c r="R106" s="133" t="str">
        <f t="shared" si="172"/>
        <v>.</v>
      </c>
      <c r="S106" s="133" t="str">
        <f t="shared" si="172"/>
        <v>.</v>
      </c>
      <c r="T106" s="133" t="str">
        <f t="shared" si="172"/>
        <v>.</v>
      </c>
      <c r="U106" s="133" t="str">
        <f t="shared" si="172"/>
        <v>.</v>
      </c>
      <c r="V106" s="133" t="str">
        <f t="shared" si="172"/>
        <v>.</v>
      </c>
      <c r="W106" s="133" t="str">
        <f t="shared" si="172"/>
        <v>.</v>
      </c>
      <c r="X106" s="133" t="str">
        <f t="shared" si="172"/>
        <v>.</v>
      </c>
      <c r="Z106" s="133" t="str">
        <f t="shared" ref="Z106:AR106" si="173">IF(Z$101=0,IF(Z30=".",".",IF(Z29=".",".",IF(Z31=".",".",($AU50*$AT$13)/(Z30*1000)))),".")</f>
        <v>.</v>
      </c>
      <c r="AA106" s="133" t="str">
        <f t="shared" si="173"/>
        <v>.</v>
      </c>
      <c r="AB106" s="133" t="str">
        <f t="shared" si="173"/>
        <v>.</v>
      </c>
      <c r="AC106" s="133" t="str">
        <f t="shared" si="173"/>
        <v>.</v>
      </c>
      <c r="AD106" s="133" t="str">
        <f t="shared" si="173"/>
        <v>.</v>
      </c>
      <c r="AE106" s="133" t="str">
        <f t="shared" si="173"/>
        <v>.</v>
      </c>
      <c r="AF106" s="133" t="str">
        <f t="shared" si="173"/>
        <v>.</v>
      </c>
      <c r="AG106" s="133" t="str">
        <f t="shared" si="173"/>
        <v>.</v>
      </c>
      <c r="AH106" s="133" t="str">
        <f t="shared" si="173"/>
        <v>.</v>
      </c>
      <c r="AI106" s="133" t="str">
        <f t="shared" si="173"/>
        <v>.</v>
      </c>
      <c r="AJ106" s="133" t="str">
        <f t="shared" si="173"/>
        <v>.</v>
      </c>
      <c r="AK106" s="133" t="str">
        <f t="shared" si="173"/>
        <v>.</v>
      </c>
      <c r="AL106" s="133" t="str">
        <f t="shared" si="173"/>
        <v>.</v>
      </c>
      <c r="AM106" s="133" t="str">
        <f t="shared" si="173"/>
        <v>.</v>
      </c>
      <c r="AN106" s="133" t="str">
        <f t="shared" si="173"/>
        <v>.</v>
      </c>
      <c r="AO106" s="133" t="str">
        <f t="shared" si="173"/>
        <v>.</v>
      </c>
      <c r="AP106" s="133" t="str">
        <f t="shared" si="173"/>
        <v>.</v>
      </c>
      <c r="AQ106" s="133" t="str">
        <f t="shared" si="173"/>
        <v>.</v>
      </c>
      <c r="AR106" s="133" t="str">
        <f t="shared" si="173"/>
        <v>.</v>
      </c>
      <c r="AT106" s="515" t="s">
        <v>48</v>
      </c>
      <c r="AU106" s="303" t="s">
        <v>185</v>
      </c>
      <c r="AV106" s="368" t="str">
        <f t="shared" si="157"/>
        <v>.</v>
      </c>
      <c r="AW106" s="369" t="str">
        <f>IF('observer 1'!AW28=0,".",'observer 1'!AW28)</f>
        <v>.</v>
      </c>
      <c r="AX106" s="403" t="str">
        <f>IF('observer 1'!AX28=0,".",'observer 1'!AX28)</f>
        <v>.</v>
      </c>
      <c r="AY106" s="368" t="str">
        <f t="shared" si="158"/>
        <v>.</v>
      </c>
      <c r="AZ106" s="369" t="str">
        <f>IF('observer 2 '!AW28=0,".",'observer 2 '!AW28)</f>
        <v>.</v>
      </c>
      <c r="BA106" s="403" t="str">
        <f>IF('observer 2 '!AX28=0,".",'observer 2 '!AX28)</f>
        <v>.</v>
      </c>
      <c r="BB106" s="417" t="str">
        <f t="shared" si="159"/>
        <v>.</v>
      </c>
      <c r="BC106" s="419" t="str">
        <f t="shared" si="160"/>
        <v>.</v>
      </c>
      <c r="BD106" s="404" t="str">
        <f t="shared" si="103"/>
        <v>.</v>
      </c>
      <c r="BF106" s="515" t="s">
        <v>48</v>
      </c>
      <c r="BG106" s="303" t="s">
        <v>185</v>
      </c>
      <c r="BH106" s="300" t="str">
        <f>IF('observer 1'!AZ28=0,".",'observer 1'!AZ28)</f>
        <v>.</v>
      </c>
      <c r="BI106" s="301" t="str">
        <f>IF('observer 1'!AZ28=0,".",'observer 1'!BA28)</f>
        <v>.</v>
      </c>
      <c r="BJ106" s="306" t="str">
        <f t="shared" si="161"/>
        <v>.</v>
      </c>
      <c r="BK106" s="300" t="str">
        <f>IF('observer 2 '!AZ28=0,".",'observer 2 '!AZ28)</f>
        <v>.</v>
      </c>
      <c r="BL106" s="301" t="str">
        <f>IF('observer 2 '!AZ28=0,".",'observer 2 '!BA28)</f>
        <v>.</v>
      </c>
      <c r="BM106" s="306" t="str">
        <f t="shared" si="162"/>
        <v>.</v>
      </c>
      <c r="BN106" s="417" t="str">
        <f t="shared" si="163"/>
        <v>.</v>
      </c>
      <c r="BO106" s="419" t="str">
        <f t="shared" si="164"/>
        <v>.</v>
      </c>
      <c r="BP106" s="308" t="str">
        <f t="shared" si="165"/>
        <v>.</v>
      </c>
      <c r="BR106" s="515" t="s">
        <v>48</v>
      </c>
      <c r="BS106" s="395" t="str">
        <f>IF('observer 1'!BF28&gt;0,'observer 1'!BF28,".")</f>
        <v>.</v>
      </c>
      <c r="BT106" s="396" t="str">
        <f>IF(BS106&lt;&gt;".",'observer 1'!BG28,".")</f>
        <v>.</v>
      </c>
      <c r="BU106" s="397" t="str">
        <f t="shared" si="117"/>
        <v>.</v>
      </c>
      <c r="BV106" s="395" t="str">
        <f>IF('observer 2 '!BF28&gt;0,'observer 2 '!BF28,".")</f>
        <v>.</v>
      </c>
      <c r="BW106" s="396" t="str">
        <f>IF(BV106&lt;&gt;".",'observer 2 '!BG28,".")</f>
        <v>.</v>
      </c>
      <c r="BX106" s="397" t="str">
        <f t="shared" si="118"/>
        <v>.</v>
      </c>
      <c r="BY106" s="417" t="str">
        <f t="shared" si="166"/>
        <v>.</v>
      </c>
      <c r="BZ106" s="419" t="str">
        <f t="shared" si="167"/>
        <v>.</v>
      </c>
      <c r="CA106" s="518" t="str">
        <f>IF(SUM(BS106,BV106,BS107,BV107)&gt;0,AVERAGE(BU106,BX106,BU107,BX107)*IF($G$96=".",1,$G$96),".")</f>
        <v>.</v>
      </c>
      <c r="CC106" s="515" t="s">
        <v>48</v>
      </c>
      <c r="CD106" s="395" t="str">
        <f>IF('observer 1'!BC28&gt;0,'observer 1'!BC28,".")</f>
        <v>.</v>
      </c>
      <c r="CE106" s="396" t="str">
        <f>IF(CD106&lt;&gt;".",'observer 1'!BD28,".")</f>
        <v>.</v>
      </c>
      <c r="CF106" s="397" t="str">
        <f t="shared" si="122"/>
        <v>.</v>
      </c>
      <c r="CG106" s="395" t="str">
        <f>IF('observer 2 '!BC28&gt;0,'observer 2 '!BC28,".")</f>
        <v>.</v>
      </c>
      <c r="CH106" s="396" t="str">
        <f>IF(CG106&lt;&gt;".",'observer 2 '!BD28,".")</f>
        <v>.</v>
      </c>
      <c r="CI106" s="397" t="str">
        <f t="shared" si="123"/>
        <v>.</v>
      </c>
      <c r="CJ106" s="417" t="str">
        <f t="shared" si="168"/>
        <v>.</v>
      </c>
      <c r="CK106" s="419" t="str">
        <f t="shared" si="169"/>
        <v>.</v>
      </c>
      <c r="CL106" s="518" t="str">
        <f>IF(SUM(CD106,CG106,CD107,CG107)&gt;0,AVERAGE(CF106,CI106,CF107,CI107)*IF($G$96=".",1,$G$96),".")</f>
        <v>.</v>
      </c>
    </row>
    <row r="107" spans="2:90" ht="17" thickBot="1" x14ac:dyDescent="0.25">
      <c r="B107" s="543"/>
      <c r="C107" s="185">
        <f>$AZ$11</f>
        <v>3</v>
      </c>
      <c r="D107" s="186" t="s">
        <v>138</v>
      </c>
      <c r="E107" s="189">
        <f>$AZ$12</f>
        <v>4</v>
      </c>
      <c r="F107" s="133" t="str">
        <f t="shared" ref="F107:X107" si="174">IF(F$101=0,IF(F31=".",".",IF(F30=".",".",IF(F32=".",".",($AU51*$AT$13)/(F31*1000)))),".")</f>
        <v>.</v>
      </c>
      <c r="G107" s="133" t="str">
        <f t="shared" si="174"/>
        <v>.</v>
      </c>
      <c r="H107" s="133" t="str">
        <f t="shared" si="174"/>
        <v>.</v>
      </c>
      <c r="I107" s="133" t="str">
        <f t="shared" si="174"/>
        <v>.</v>
      </c>
      <c r="J107" s="133" t="str">
        <f t="shared" si="174"/>
        <v>.</v>
      </c>
      <c r="K107" s="133" t="str">
        <f t="shared" si="174"/>
        <v>.</v>
      </c>
      <c r="L107" s="133" t="str">
        <f t="shared" si="174"/>
        <v>.</v>
      </c>
      <c r="M107" s="133" t="str">
        <f t="shared" si="174"/>
        <v>.</v>
      </c>
      <c r="N107" s="133" t="str">
        <f t="shared" si="174"/>
        <v>.</v>
      </c>
      <c r="O107" s="133" t="str">
        <f t="shared" si="174"/>
        <v>.</v>
      </c>
      <c r="P107" s="133" t="str">
        <f t="shared" si="174"/>
        <v>.</v>
      </c>
      <c r="Q107" s="133" t="str">
        <f t="shared" si="174"/>
        <v>.</v>
      </c>
      <c r="R107" s="133" t="str">
        <f t="shared" si="174"/>
        <v>.</v>
      </c>
      <c r="S107" s="133" t="str">
        <f t="shared" si="174"/>
        <v>.</v>
      </c>
      <c r="T107" s="133" t="str">
        <f t="shared" si="174"/>
        <v>.</v>
      </c>
      <c r="U107" s="133" t="str">
        <f t="shared" si="174"/>
        <v>.</v>
      </c>
      <c r="V107" s="133" t="str">
        <f t="shared" si="174"/>
        <v>.</v>
      </c>
      <c r="W107" s="133" t="str">
        <f t="shared" si="174"/>
        <v>.</v>
      </c>
      <c r="X107" s="133" t="str">
        <f t="shared" si="174"/>
        <v>.</v>
      </c>
      <c r="Z107" s="133" t="str">
        <f t="shared" ref="Z107:AR107" si="175">IF(Z$101=0,IF(Z31=".",".",IF(Z30=".",".",IF(Z32=".",".",($AU51*$AT$13)/(Z31*1000)))),".")</f>
        <v>.</v>
      </c>
      <c r="AA107" s="133" t="str">
        <f t="shared" si="175"/>
        <v>.</v>
      </c>
      <c r="AB107" s="133" t="str">
        <f t="shared" si="175"/>
        <v>.</v>
      </c>
      <c r="AC107" s="133" t="str">
        <f t="shared" si="175"/>
        <v>.</v>
      </c>
      <c r="AD107" s="133" t="str">
        <f t="shared" si="175"/>
        <v>.</v>
      </c>
      <c r="AE107" s="133" t="str">
        <f t="shared" si="175"/>
        <v>.</v>
      </c>
      <c r="AF107" s="133" t="str">
        <f t="shared" si="175"/>
        <v>.</v>
      </c>
      <c r="AG107" s="133" t="str">
        <f t="shared" si="175"/>
        <v>.</v>
      </c>
      <c r="AH107" s="133" t="str">
        <f t="shared" si="175"/>
        <v>.</v>
      </c>
      <c r="AI107" s="133" t="str">
        <f t="shared" si="175"/>
        <v>.</v>
      </c>
      <c r="AJ107" s="133" t="str">
        <f t="shared" si="175"/>
        <v>.</v>
      </c>
      <c r="AK107" s="133" t="str">
        <f t="shared" si="175"/>
        <v>.</v>
      </c>
      <c r="AL107" s="133" t="str">
        <f t="shared" si="175"/>
        <v>.</v>
      </c>
      <c r="AM107" s="133" t="str">
        <f t="shared" si="175"/>
        <v>.</v>
      </c>
      <c r="AN107" s="133" t="str">
        <f t="shared" si="175"/>
        <v>.</v>
      </c>
      <c r="AO107" s="133" t="str">
        <f t="shared" si="175"/>
        <v>.</v>
      </c>
      <c r="AP107" s="133" t="str">
        <f t="shared" si="175"/>
        <v>.</v>
      </c>
      <c r="AQ107" s="133" t="str">
        <f t="shared" si="175"/>
        <v>.</v>
      </c>
      <c r="AR107" s="133" t="str">
        <f t="shared" si="175"/>
        <v>.</v>
      </c>
      <c r="AT107" s="516"/>
      <c r="AU107" s="304" t="s">
        <v>186</v>
      </c>
      <c r="AV107" s="368" t="str">
        <f t="shared" si="157"/>
        <v>.</v>
      </c>
      <c r="AW107" s="369" t="str">
        <f>IF('observer 1'!AW29=0,".",'observer 1'!AW29)</f>
        <v>.</v>
      </c>
      <c r="AX107" s="403" t="str">
        <f>IF('observer 1'!AX29=0,".",'observer 1'!AX29)</f>
        <v>.</v>
      </c>
      <c r="AY107" s="368" t="str">
        <f t="shared" si="158"/>
        <v>.</v>
      </c>
      <c r="AZ107" s="369" t="str">
        <f>IF('observer 2 '!AW29=0,".",'observer 2 '!AW29)</f>
        <v>.</v>
      </c>
      <c r="BA107" s="403" t="str">
        <f>IF('observer 2 '!AX29=0,".",'observer 2 '!AX29)</f>
        <v>.</v>
      </c>
      <c r="BB107" s="417" t="str">
        <f t="shared" si="159"/>
        <v>.</v>
      </c>
      <c r="BC107" s="419" t="str">
        <f t="shared" si="160"/>
        <v>.</v>
      </c>
      <c r="BD107" s="404" t="str">
        <f t="shared" si="103"/>
        <v>.</v>
      </c>
      <c r="BF107" s="516"/>
      <c r="BG107" s="304" t="s">
        <v>186</v>
      </c>
      <c r="BH107" s="300" t="str">
        <f>IF('observer 1'!AZ29=0,".",'observer 1'!AZ29)</f>
        <v>.</v>
      </c>
      <c r="BI107" s="301" t="str">
        <f>IF('observer 1'!AZ29=0,".",'observer 1'!BA29)</f>
        <v>.</v>
      </c>
      <c r="BJ107" s="306" t="str">
        <f t="shared" si="161"/>
        <v>.</v>
      </c>
      <c r="BK107" s="300" t="str">
        <f>IF('observer 2 '!AZ29=0,".",'observer 2 '!AZ29)</f>
        <v>.</v>
      </c>
      <c r="BL107" s="301" t="str">
        <f>IF('observer 2 '!AZ29=0,".",'observer 2 '!BA29)</f>
        <v>.</v>
      </c>
      <c r="BM107" s="306" t="str">
        <f t="shared" si="162"/>
        <v>.</v>
      </c>
      <c r="BN107" s="417" t="str">
        <f t="shared" si="163"/>
        <v>.</v>
      </c>
      <c r="BO107" s="419" t="str">
        <f t="shared" si="164"/>
        <v>.</v>
      </c>
      <c r="BP107" s="308" t="str">
        <f t="shared" si="165"/>
        <v>.</v>
      </c>
      <c r="BR107" s="516"/>
      <c r="BS107" s="222" t="str">
        <f>IF('observer 1'!BF29&gt;0,'observer 1'!BF29,".")</f>
        <v>.</v>
      </c>
      <c r="BT107" s="223" t="str">
        <f>IF(BS107&lt;&gt;".",'observer 1'!BG29,".")</f>
        <v>.</v>
      </c>
      <c r="BU107" s="393" t="str">
        <f t="shared" si="117"/>
        <v>.</v>
      </c>
      <c r="BV107" s="222" t="str">
        <f>IF('observer 2 '!BF29&gt;0,'observer 2 '!BF29,".")</f>
        <v>.</v>
      </c>
      <c r="BW107" s="223" t="str">
        <f>IF(BV107&lt;&gt;".",'observer 2 '!BG29,".")</f>
        <v>.</v>
      </c>
      <c r="BX107" s="393" t="str">
        <f t="shared" si="118"/>
        <v>.</v>
      </c>
      <c r="BY107" s="417" t="str">
        <f t="shared" si="166"/>
        <v>.</v>
      </c>
      <c r="BZ107" s="419" t="str">
        <f t="shared" si="167"/>
        <v>.</v>
      </c>
      <c r="CA107" s="519"/>
      <c r="CC107" s="516"/>
      <c r="CD107" s="222" t="str">
        <f>IF('observer 1'!BC29&gt;0,'observer 1'!BC29,".")</f>
        <v>.</v>
      </c>
      <c r="CE107" s="223" t="str">
        <f>IF(CD107&lt;&gt;".",'observer 1'!BD29,".")</f>
        <v>.</v>
      </c>
      <c r="CF107" s="393" t="str">
        <f t="shared" si="122"/>
        <v>.</v>
      </c>
      <c r="CG107" s="222" t="str">
        <f>IF('observer 2 '!BC29&gt;0,'observer 2 '!BC29,".")</f>
        <v>.</v>
      </c>
      <c r="CH107" s="223" t="str">
        <f>IF(CG107&lt;&gt;".",'observer 2 '!BD29,".")</f>
        <v>.</v>
      </c>
      <c r="CI107" s="393" t="str">
        <f t="shared" si="123"/>
        <v>.</v>
      </c>
      <c r="CJ107" s="417" t="str">
        <f t="shared" si="168"/>
        <v>.</v>
      </c>
      <c r="CK107" s="419" t="str">
        <f t="shared" si="169"/>
        <v>.</v>
      </c>
      <c r="CL107" s="519"/>
    </row>
    <row r="108" spans="2:90" ht="17" thickBot="1" x14ac:dyDescent="0.25">
      <c r="B108" s="543"/>
      <c r="C108" s="185">
        <f>$AZ$12</f>
        <v>4</v>
      </c>
      <c r="D108" s="186" t="s">
        <v>138</v>
      </c>
      <c r="E108" s="189">
        <f>$AZ$13</f>
        <v>5</v>
      </c>
      <c r="F108" s="133" t="str">
        <f t="shared" ref="F108:X108" si="176">IF(F$101=0,IF(F32=".",".",IF(F31=".",".",IF(F33=".",".",($AU52*$AT$13)/(F32*1000)))),".")</f>
        <v>.</v>
      </c>
      <c r="G108" s="133" t="str">
        <f t="shared" si="176"/>
        <v>.</v>
      </c>
      <c r="H108" s="133" t="str">
        <f t="shared" si="176"/>
        <v>.</v>
      </c>
      <c r="I108" s="133" t="str">
        <f t="shared" si="176"/>
        <v>.</v>
      </c>
      <c r="J108" s="133" t="str">
        <f t="shared" si="176"/>
        <v>.</v>
      </c>
      <c r="K108" s="133" t="str">
        <f t="shared" si="176"/>
        <v>.</v>
      </c>
      <c r="L108" s="133" t="str">
        <f t="shared" si="176"/>
        <v>.</v>
      </c>
      <c r="M108" s="133" t="str">
        <f t="shared" si="176"/>
        <v>.</v>
      </c>
      <c r="N108" s="133" t="str">
        <f t="shared" si="176"/>
        <v>.</v>
      </c>
      <c r="O108" s="133" t="str">
        <f t="shared" si="176"/>
        <v>.</v>
      </c>
      <c r="P108" s="133" t="str">
        <f t="shared" si="176"/>
        <v>.</v>
      </c>
      <c r="Q108" s="133" t="str">
        <f t="shared" si="176"/>
        <v>.</v>
      </c>
      <c r="R108" s="133" t="str">
        <f t="shared" si="176"/>
        <v>.</v>
      </c>
      <c r="S108" s="133" t="str">
        <f t="shared" si="176"/>
        <v>.</v>
      </c>
      <c r="T108" s="133" t="str">
        <f t="shared" si="176"/>
        <v>.</v>
      </c>
      <c r="U108" s="133" t="str">
        <f t="shared" si="176"/>
        <v>.</v>
      </c>
      <c r="V108" s="133" t="str">
        <f t="shared" si="176"/>
        <v>.</v>
      </c>
      <c r="W108" s="133" t="str">
        <f t="shared" si="176"/>
        <v>.</v>
      </c>
      <c r="X108" s="133" t="str">
        <f t="shared" si="176"/>
        <v>.</v>
      </c>
      <c r="Z108" s="133" t="str">
        <f t="shared" ref="Z108:AR108" si="177">IF(Z$101=0,IF(Z32=".",".",IF(Z31=".",".",IF(Z33=".",".",($AU52*$AT$13)/(Z32*1000)))),".")</f>
        <v>.</v>
      </c>
      <c r="AA108" s="133" t="str">
        <f t="shared" si="177"/>
        <v>.</v>
      </c>
      <c r="AB108" s="133" t="str">
        <f t="shared" si="177"/>
        <v>.</v>
      </c>
      <c r="AC108" s="133" t="str">
        <f t="shared" si="177"/>
        <v>.</v>
      </c>
      <c r="AD108" s="133" t="str">
        <f t="shared" si="177"/>
        <v>.</v>
      </c>
      <c r="AE108" s="133" t="str">
        <f t="shared" si="177"/>
        <v>.</v>
      </c>
      <c r="AF108" s="133" t="str">
        <f t="shared" si="177"/>
        <v>.</v>
      </c>
      <c r="AG108" s="133" t="str">
        <f t="shared" si="177"/>
        <v>.</v>
      </c>
      <c r="AH108" s="133" t="str">
        <f t="shared" si="177"/>
        <v>.</v>
      </c>
      <c r="AI108" s="133" t="str">
        <f t="shared" si="177"/>
        <v>.</v>
      </c>
      <c r="AJ108" s="133" t="str">
        <f t="shared" si="177"/>
        <v>.</v>
      </c>
      <c r="AK108" s="133" t="str">
        <f t="shared" si="177"/>
        <v>.</v>
      </c>
      <c r="AL108" s="133" t="str">
        <f t="shared" si="177"/>
        <v>.</v>
      </c>
      <c r="AM108" s="133" t="str">
        <f t="shared" si="177"/>
        <v>.</v>
      </c>
      <c r="AN108" s="133" t="str">
        <f t="shared" si="177"/>
        <v>.</v>
      </c>
      <c r="AO108" s="133" t="str">
        <f t="shared" si="177"/>
        <v>.</v>
      </c>
      <c r="AP108" s="133" t="str">
        <f t="shared" si="177"/>
        <v>.</v>
      </c>
      <c r="AQ108" s="133" t="str">
        <f t="shared" si="177"/>
        <v>.</v>
      </c>
      <c r="AR108" s="133" t="str">
        <f t="shared" si="177"/>
        <v>.</v>
      </c>
      <c r="AT108" s="515" t="s">
        <v>49</v>
      </c>
      <c r="AU108" s="247" t="s">
        <v>185</v>
      </c>
      <c r="AV108" s="368" t="str">
        <f t="shared" si="157"/>
        <v>.</v>
      </c>
      <c r="AW108" s="369" t="str">
        <f>IF('observer 1'!AW30=0,".",'observer 1'!AW30)</f>
        <v>.</v>
      </c>
      <c r="AX108" s="403" t="str">
        <f>IF('observer 1'!AX30=0,".",'observer 1'!AX30)</f>
        <v>.</v>
      </c>
      <c r="AY108" s="368" t="str">
        <f t="shared" si="158"/>
        <v>.</v>
      </c>
      <c r="AZ108" s="369" t="str">
        <f>IF('observer 2 '!AW30=0,".",'observer 2 '!AW30)</f>
        <v>.</v>
      </c>
      <c r="BA108" s="403" t="str">
        <f>IF('observer 2 '!AX30=0,".",'observer 2 '!AX30)</f>
        <v>.</v>
      </c>
      <c r="BB108" s="417" t="str">
        <f t="shared" si="159"/>
        <v>.</v>
      </c>
      <c r="BC108" s="419" t="str">
        <f t="shared" si="160"/>
        <v>.</v>
      </c>
      <c r="BD108" s="404" t="str">
        <f t="shared" si="103"/>
        <v>.</v>
      </c>
      <c r="BF108" s="515" t="s">
        <v>49</v>
      </c>
      <c r="BG108" s="247" t="s">
        <v>185</v>
      </c>
      <c r="BH108" s="300" t="str">
        <f>IF('observer 1'!AZ30=0,".",'observer 1'!AZ30)</f>
        <v>.</v>
      </c>
      <c r="BI108" s="301" t="str">
        <f>IF('observer 1'!AZ30=0,".",'observer 1'!BA30)</f>
        <v>.</v>
      </c>
      <c r="BJ108" s="306" t="str">
        <f t="shared" si="161"/>
        <v>.</v>
      </c>
      <c r="BK108" s="300" t="str">
        <f>IF('observer 2 '!AZ30=0,".",'observer 2 '!AZ30)</f>
        <v>.</v>
      </c>
      <c r="BL108" s="301" t="str">
        <f>IF('observer 2 '!AZ30=0,".",'observer 2 '!BA30)</f>
        <v>.</v>
      </c>
      <c r="BM108" s="306" t="str">
        <f t="shared" si="162"/>
        <v>.</v>
      </c>
      <c r="BN108" s="417" t="str">
        <f t="shared" si="163"/>
        <v>.</v>
      </c>
      <c r="BO108" s="419" t="str">
        <f t="shared" si="164"/>
        <v>.</v>
      </c>
      <c r="BP108" s="308" t="str">
        <f t="shared" si="165"/>
        <v>.</v>
      </c>
      <c r="BR108" s="517" t="s">
        <v>49</v>
      </c>
      <c r="BS108" s="225" t="str">
        <f>IF('observer 1'!BF30&gt;0,'observer 1'!BF30,".")</f>
        <v>.</v>
      </c>
      <c r="BT108" s="226" t="str">
        <f>IF(BS108&lt;&gt;".",'observer 1'!BG30,".")</f>
        <v>.</v>
      </c>
      <c r="BU108" s="227" t="str">
        <f t="shared" si="117"/>
        <v>.</v>
      </c>
      <c r="BV108" s="225" t="str">
        <f>IF('observer 2 '!BF30&gt;0,'observer 2 '!BF30,".")</f>
        <v>.</v>
      </c>
      <c r="BW108" s="226" t="str">
        <f>IF(BV108&lt;&gt;".",'observer 2 '!BG30,".")</f>
        <v>.</v>
      </c>
      <c r="BX108" s="227" t="str">
        <f t="shared" si="118"/>
        <v>.</v>
      </c>
      <c r="BY108" s="417" t="str">
        <f t="shared" si="166"/>
        <v>.</v>
      </c>
      <c r="BZ108" s="419" t="str">
        <f t="shared" si="167"/>
        <v>.</v>
      </c>
      <c r="CA108" s="520" t="str">
        <f>IF(SUM(BS108,BV108,BS109,BV109)&gt;0,AVERAGE(BU108,BX108,BU109,BX109)*IF($G$96=".",1,$G$96),".")</f>
        <v>.</v>
      </c>
      <c r="CC108" s="517" t="s">
        <v>49</v>
      </c>
      <c r="CD108" s="225" t="str">
        <f>IF('observer 1'!BC30&gt;0,'observer 1'!BC30,".")</f>
        <v>.</v>
      </c>
      <c r="CE108" s="226" t="str">
        <f>IF(CD108&lt;&gt;".",'observer 1'!BD30,".")</f>
        <v>.</v>
      </c>
      <c r="CF108" s="227" t="str">
        <f t="shared" si="122"/>
        <v>.</v>
      </c>
      <c r="CG108" s="225" t="str">
        <f>IF('observer 2 '!BC30&gt;0,'observer 2 '!BC30,".")</f>
        <v>.</v>
      </c>
      <c r="CH108" s="226" t="str">
        <f>IF(CG108&lt;&gt;".",'observer 2 '!BD30,".")</f>
        <v>.</v>
      </c>
      <c r="CI108" s="227" t="str">
        <f t="shared" si="123"/>
        <v>.</v>
      </c>
      <c r="CJ108" s="417" t="str">
        <f t="shared" si="168"/>
        <v>.</v>
      </c>
      <c r="CK108" s="419" t="str">
        <f t="shared" si="169"/>
        <v>.</v>
      </c>
      <c r="CL108" s="520" t="str">
        <f>IF(SUM(CD108,CG108,CD109,CG109)&gt;0,AVERAGE(CF108,CI108,CF109,CI109)*IF($G$96=".",1,$G$96),".")</f>
        <v>.</v>
      </c>
    </row>
    <row r="109" spans="2:90" ht="17" thickBot="1" x14ac:dyDescent="0.25">
      <c r="B109" s="543"/>
      <c r="C109" s="185">
        <f>$AZ$13</f>
        <v>5</v>
      </c>
      <c r="D109" s="186" t="s">
        <v>138</v>
      </c>
      <c r="E109" s="189">
        <f>$AZ$14</f>
        <v>6</v>
      </c>
      <c r="F109" s="133" t="str">
        <f t="shared" ref="F109:X109" si="178">IF(F$101=0,IF(F33=".",".",IF(F32=".",".",IF(F34=".",".",($AU53*$AT$13)/(F33*1000)))),".")</f>
        <v>.</v>
      </c>
      <c r="G109" s="133" t="str">
        <f t="shared" si="178"/>
        <v>.</v>
      </c>
      <c r="H109" s="133" t="str">
        <f t="shared" si="178"/>
        <v>.</v>
      </c>
      <c r="I109" s="133" t="str">
        <f t="shared" si="178"/>
        <v>.</v>
      </c>
      <c r="J109" s="133" t="str">
        <f t="shared" si="178"/>
        <v>.</v>
      </c>
      <c r="K109" s="133" t="str">
        <f t="shared" si="178"/>
        <v>.</v>
      </c>
      <c r="L109" s="133" t="str">
        <f t="shared" si="178"/>
        <v>.</v>
      </c>
      <c r="M109" s="133" t="str">
        <f t="shared" si="178"/>
        <v>.</v>
      </c>
      <c r="N109" s="133" t="str">
        <f t="shared" si="178"/>
        <v>.</v>
      </c>
      <c r="O109" s="133" t="str">
        <f t="shared" si="178"/>
        <v>.</v>
      </c>
      <c r="P109" s="133" t="str">
        <f t="shared" si="178"/>
        <v>.</v>
      </c>
      <c r="Q109" s="133" t="str">
        <f t="shared" si="178"/>
        <v>.</v>
      </c>
      <c r="R109" s="133" t="str">
        <f t="shared" si="178"/>
        <v>.</v>
      </c>
      <c r="S109" s="133" t="str">
        <f t="shared" si="178"/>
        <v>.</v>
      </c>
      <c r="T109" s="133" t="str">
        <f t="shared" si="178"/>
        <v>.</v>
      </c>
      <c r="U109" s="133" t="str">
        <f t="shared" si="178"/>
        <v>.</v>
      </c>
      <c r="V109" s="133" t="str">
        <f t="shared" si="178"/>
        <v>.</v>
      </c>
      <c r="W109" s="133" t="str">
        <f t="shared" si="178"/>
        <v>.</v>
      </c>
      <c r="X109" s="133" t="str">
        <f t="shared" si="178"/>
        <v>.</v>
      </c>
      <c r="Z109" s="133" t="str">
        <f t="shared" ref="Z109:AR109" si="179">IF(Z$101=0,IF(Z33=".",".",IF(Z32=".",".",IF(Z34=".",".",($AU53*$AT$13)/(Z33*1000)))),".")</f>
        <v>.</v>
      </c>
      <c r="AA109" s="133" t="str">
        <f t="shared" si="179"/>
        <v>.</v>
      </c>
      <c r="AB109" s="133" t="str">
        <f t="shared" si="179"/>
        <v>.</v>
      </c>
      <c r="AC109" s="133" t="str">
        <f t="shared" si="179"/>
        <v>.</v>
      </c>
      <c r="AD109" s="133" t="str">
        <f t="shared" si="179"/>
        <v>.</v>
      </c>
      <c r="AE109" s="133" t="str">
        <f t="shared" si="179"/>
        <v>.</v>
      </c>
      <c r="AF109" s="133" t="str">
        <f t="shared" si="179"/>
        <v>.</v>
      </c>
      <c r="AG109" s="133" t="str">
        <f t="shared" si="179"/>
        <v>.</v>
      </c>
      <c r="AH109" s="133" t="str">
        <f t="shared" si="179"/>
        <v>.</v>
      </c>
      <c r="AI109" s="133" t="str">
        <f t="shared" si="179"/>
        <v>.</v>
      </c>
      <c r="AJ109" s="133" t="str">
        <f t="shared" si="179"/>
        <v>.</v>
      </c>
      <c r="AK109" s="133" t="str">
        <f t="shared" si="179"/>
        <v>.</v>
      </c>
      <c r="AL109" s="133" t="str">
        <f t="shared" si="179"/>
        <v>.</v>
      </c>
      <c r="AM109" s="133" t="str">
        <f t="shared" si="179"/>
        <v>.</v>
      </c>
      <c r="AN109" s="133" t="str">
        <f t="shared" si="179"/>
        <v>.</v>
      </c>
      <c r="AO109" s="133" t="str">
        <f t="shared" si="179"/>
        <v>.</v>
      </c>
      <c r="AP109" s="133" t="str">
        <f t="shared" si="179"/>
        <v>.</v>
      </c>
      <c r="AQ109" s="133" t="str">
        <f t="shared" si="179"/>
        <v>.</v>
      </c>
      <c r="AR109" s="133" t="str">
        <f t="shared" si="179"/>
        <v>.</v>
      </c>
      <c r="AT109" s="516"/>
      <c r="AU109" s="367" t="s">
        <v>186</v>
      </c>
      <c r="AV109" s="368" t="str">
        <f t="shared" si="157"/>
        <v>.</v>
      </c>
      <c r="AW109" s="369" t="str">
        <f>IF('observer 1'!AW31=0,".",'observer 1'!AW31)</f>
        <v>.</v>
      </c>
      <c r="AX109" s="403" t="str">
        <f>IF('observer 1'!AX31=0,".",'observer 1'!AX31)</f>
        <v>.</v>
      </c>
      <c r="AY109" s="368" t="str">
        <f t="shared" si="158"/>
        <v>.</v>
      </c>
      <c r="AZ109" s="369" t="str">
        <f>IF('observer 2 '!AW31=0,".",'observer 2 '!AW31)</f>
        <v>.</v>
      </c>
      <c r="BA109" s="403" t="str">
        <f>IF('observer 2 '!AX31=0,".",'observer 2 '!AX31)</f>
        <v>.</v>
      </c>
      <c r="BB109" s="417" t="str">
        <f t="shared" si="159"/>
        <v>.</v>
      </c>
      <c r="BC109" s="419" t="str">
        <f t="shared" si="160"/>
        <v>.</v>
      </c>
      <c r="BD109" s="404" t="str">
        <f t="shared" si="103"/>
        <v>.</v>
      </c>
      <c r="BF109" s="516"/>
      <c r="BG109" s="254" t="s">
        <v>186</v>
      </c>
      <c r="BH109" s="300" t="str">
        <f>IF('observer 1'!AZ31=0,".",'observer 1'!AZ31)</f>
        <v>.</v>
      </c>
      <c r="BI109" s="301" t="str">
        <f>IF('observer 1'!AZ31=0,".",'observer 1'!BA31)</f>
        <v>.</v>
      </c>
      <c r="BJ109" s="306" t="str">
        <f t="shared" si="161"/>
        <v>.</v>
      </c>
      <c r="BK109" s="300" t="str">
        <f>IF('observer 2 '!AZ31=0,".",'observer 2 '!AZ31)</f>
        <v>.</v>
      </c>
      <c r="BL109" s="301" t="str">
        <f>IF('observer 2 '!AZ31=0,".",'observer 2 '!BA31)</f>
        <v>.</v>
      </c>
      <c r="BM109" s="306" t="str">
        <f t="shared" si="162"/>
        <v>.</v>
      </c>
      <c r="BN109" s="417" t="str">
        <f t="shared" si="163"/>
        <v>.</v>
      </c>
      <c r="BO109" s="419" t="str">
        <f t="shared" si="164"/>
        <v>.</v>
      </c>
      <c r="BP109" s="308" t="str">
        <f t="shared" si="165"/>
        <v>.</v>
      </c>
      <c r="BR109" s="517"/>
      <c r="BS109" s="285" t="str">
        <f>IF('observer 1'!BF31&gt;0,'observer 1'!BF31,".")</f>
        <v>.</v>
      </c>
      <c r="BT109" s="286" t="str">
        <f>IF(BS109&lt;&gt;".",'observer 1'!BG31,".")</f>
        <v>.</v>
      </c>
      <c r="BU109" s="394" t="str">
        <f t="shared" si="117"/>
        <v>.</v>
      </c>
      <c r="BV109" s="285" t="str">
        <f>IF('observer 2 '!BF31&gt;0,'observer 2 '!BF31,".")</f>
        <v>.</v>
      </c>
      <c r="BW109" s="286" t="str">
        <f>IF(BV109&lt;&gt;".",'observer 2 '!BG31,".")</f>
        <v>.</v>
      </c>
      <c r="BX109" s="394" t="str">
        <f t="shared" si="118"/>
        <v>.</v>
      </c>
      <c r="BY109" s="417" t="str">
        <f t="shared" si="166"/>
        <v>.</v>
      </c>
      <c r="BZ109" s="419" t="str">
        <f t="shared" si="167"/>
        <v>.</v>
      </c>
      <c r="CA109" s="520"/>
      <c r="CC109" s="517"/>
      <c r="CD109" s="285" t="str">
        <f>IF('observer 1'!BC31&gt;0,'observer 1'!BC31,".")</f>
        <v>.</v>
      </c>
      <c r="CE109" s="286" t="str">
        <f>IF(CD109&lt;&gt;".",'observer 1'!BD31,".")</f>
        <v>.</v>
      </c>
      <c r="CF109" s="394" t="str">
        <f t="shared" si="122"/>
        <v>.</v>
      </c>
      <c r="CG109" s="285" t="str">
        <f>IF('observer 2 '!BC31&gt;0,'observer 2 '!BC31,".")</f>
        <v>.</v>
      </c>
      <c r="CH109" s="286" t="str">
        <f>IF(CG109&lt;&gt;".",'observer 2 '!BD31,".")</f>
        <v>.</v>
      </c>
      <c r="CI109" s="394" t="str">
        <f t="shared" si="123"/>
        <v>.</v>
      </c>
      <c r="CJ109" s="417" t="str">
        <f t="shared" si="168"/>
        <v>.</v>
      </c>
      <c r="CK109" s="419" t="str">
        <f t="shared" si="169"/>
        <v>.</v>
      </c>
      <c r="CL109" s="520"/>
    </row>
    <row r="110" spans="2:90" ht="17" thickBot="1" x14ac:dyDescent="0.25">
      <c r="B110" s="543"/>
      <c r="C110" s="185">
        <f>$AZ$14</f>
        <v>6</v>
      </c>
      <c r="D110" s="186" t="s">
        <v>138</v>
      </c>
      <c r="E110" s="189">
        <f>$AZ$15</f>
        <v>7</v>
      </c>
      <c r="F110" s="133" t="str">
        <f t="shared" ref="F110:X110" si="180">IF(F$101=0,IF(F34=".",".",IF(F33=".",".",IF(F35=".",".",($AU54*$AT$13)/(F34*1000)))),".")</f>
        <v>.</v>
      </c>
      <c r="G110" s="133" t="str">
        <f t="shared" si="180"/>
        <v>.</v>
      </c>
      <c r="H110" s="133" t="str">
        <f t="shared" si="180"/>
        <v>.</v>
      </c>
      <c r="I110" s="133" t="str">
        <f t="shared" si="180"/>
        <v>.</v>
      </c>
      <c r="J110" s="133" t="str">
        <f t="shared" si="180"/>
        <v>.</v>
      </c>
      <c r="K110" s="133" t="str">
        <f t="shared" si="180"/>
        <v>.</v>
      </c>
      <c r="L110" s="133" t="str">
        <f t="shared" si="180"/>
        <v>.</v>
      </c>
      <c r="M110" s="133" t="str">
        <f t="shared" si="180"/>
        <v>.</v>
      </c>
      <c r="N110" s="133" t="str">
        <f t="shared" si="180"/>
        <v>.</v>
      </c>
      <c r="O110" s="133" t="str">
        <f t="shared" si="180"/>
        <v>.</v>
      </c>
      <c r="P110" s="133" t="str">
        <f t="shared" si="180"/>
        <v>.</v>
      </c>
      <c r="Q110" s="133" t="str">
        <f t="shared" si="180"/>
        <v>.</v>
      </c>
      <c r="R110" s="133" t="str">
        <f t="shared" si="180"/>
        <v>.</v>
      </c>
      <c r="S110" s="133" t="str">
        <f t="shared" si="180"/>
        <v>.</v>
      </c>
      <c r="T110" s="133" t="str">
        <f t="shared" si="180"/>
        <v>.</v>
      </c>
      <c r="U110" s="133" t="str">
        <f t="shared" si="180"/>
        <v>.</v>
      </c>
      <c r="V110" s="133" t="str">
        <f t="shared" si="180"/>
        <v>.</v>
      </c>
      <c r="W110" s="133" t="str">
        <f t="shared" si="180"/>
        <v>.</v>
      </c>
      <c r="X110" s="133" t="str">
        <f t="shared" si="180"/>
        <v>.</v>
      </c>
      <c r="Z110" s="133" t="str">
        <f t="shared" ref="Z110:AR110" si="181">IF(Z$101=0,IF(Z34=".",".",IF(Z33=".",".",IF(Z35=".",".",($AU54*$AT$13)/(Z34*1000)))),".")</f>
        <v>.</v>
      </c>
      <c r="AA110" s="133" t="str">
        <f t="shared" si="181"/>
        <v>.</v>
      </c>
      <c r="AB110" s="133" t="str">
        <f t="shared" si="181"/>
        <v>.</v>
      </c>
      <c r="AC110" s="133" t="str">
        <f t="shared" si="181"/>
        <v>.</v>
      </c>
      <c r="AD110" s="133" t="str">
        <f t="shared" si="181"/>
        <v>.</v>
      </c>
      <c r="AE110" s="133" t="str">
        <f t="shared" si="181"/>
        <v>.</v>
      </c>
      <c r="AF110" s="133" t="str">
        <f t="shared" si="181"/>
        <v>.</v>
      </c>
      <c r="AG110" s="133" t="str">
        <f t="shared" si="181"/>
        <v>.</v>
      </c>
      <c r="AH110" s="133" t="str">
        <f t="shared" si="181"/>
        <v>.</v>
      </c>
      <c r="AI110" s="133" t="str">
        <f t="shared" si="181"/>
        <v>.</v>
      </c>
      <c r="AJ110" s="133" t="str">
        <f t="shared" si="181"/>
        <v>.</v>
      </c>
      <c r="AK110" s="133" t="str">
        <f t="shared" si="181"/>
        <v>.</v>
      </c>
      <c r="AL110" s="133" t="str">
        <f t="shared" si="181"/>
        <v>.</v>
      </c>
      <c r="AM110" s="133" t="str">
        <f t="shared" si="181"/>
        <v>.</v>
      </c>
      <c r="AN110" s="133" t="str">
        <f t="shared" si="181"/>
        <v>.</v>
      </c>
      <c r="AO110" s="133" t="str">
        <f t="shared" si="181"/>
        <v>.</v>
      </c>
      <c r="AP110" s="133" t="str">
        <f t="shared" si="181"/>
        <v>.</v>
      </c>
      <c r="AQ110" s="133" t="str">
        <f t="shared" si="181"/>
        <v>.</v>
      </c>
      <c r="AR110" s="133" t="str">
        <f t="shared" si="181"/>
        <v>.</v>
      </c>
      <c r="AT110" s="515" t="s">
        <v>50</v>
      </c>
      <c r="AU110" s="303" t="s">
        <v>185</v>
      </c>
      <c r="AV110" s="368" t="str">
        <f t="shared" si="157"/>
        <v>.</v>
      </c>
      <c r="AW110" s="369" t="str">
        <f>IF('observer 1'!AW32=0,".",'observer 1'!AW32)</f>
        <v>.</v>
      </c>
      <c r="AX110" s="403" t="str">
        <f>IF('observer 1'!AX32=0,".",'observer 1'!AX32)</f>
        <v>.</v>
      </c>
      <c r="AY110" s="368" t="str">
        <f t="shared" si="158"/>
        <v>.</v>
      </c>
      <c r="AZ110" s="369" t="str">
        <f>IF('observer 2 '!AW32=0,".",'observer 2 '!AW32)</f>
        <v>.</v>
      </c>
      <c r="BA110" s="403" t="str">
        <f>IF('observer 2 '!AX32=0,".",'observer 2 '!AX32)</f>
        <v>.</v>
      </c>
      <c r="BB110" s="417" t="str">
        <f t="shared" si="159"/>
        <v>.</v>
      </c>
      <c r="BC110" s="419" t="str">
        <f t="shared" si="160"/>
        <v>.</v>
      </c>
      <c r="BD110" s="404" t="str">
        <f t="shared" si="103"/>
        <v>.</v>
      </c>
      <c r="BF110" s="515" t="s">
        <v>50</v>
      </c>
      <c r="BG110" s="303" t="s">
        <v>185</v>
      </c>
      <c r="BH110" s="300" t="str">
        <f>IF('observer 1'!AZ32=0,".",'observer 1'!AZ32)</f>
        <v>.</v>
      </c>
      <c r="BI110" s="301" t="str">
        <f>IF('observer 1'!AZ32=0,".",'observer 1'!BA32)</f>
        <v>.</v>
      </c>
      <c r="BJ110" s="306" t="str">
        <f t="shared" si="161"/>
        <v>.</v>
      </c>
      <c r="BK110" s="300" t="str">
        <f>IF('observer 2 '!AZ32=0,".",'observer 2 '!AZ32)</f>
        <v>.</v>
      </c>
      <c r="BL110" s="301" t="str">
        <f>IF('observer 2 '!AZ32=0,".",'observer 2 '!BA32)</f>
        <v>.</v>
      </c>
      <c r="BM110" s="306" t="str">
        <f t="shared" si="162"/>
        <v>.</v>
      </c>
      <c r="BN110" s="417" t="str">
        <f t="shared" si="163"/>
        <v>.</v>
      </c>
      <c r="BO110" s="419" t="str">
        <f t="shared" si="164"/>
        <v>.</v>
      </c>
      <c r="BP110" s="308" t="str">
        <f t="shared" si="165"/>
        <v>.</v>
      </c>
      <c r="BR110" s="515" t="s">
        <v>50</v>
      </c>
      <c r="BS110" s="395" t="str">
        <f>IF('observer 1'!BF32&gt;0,'observer 1'!BF32,".")</f>
        <v>.</v>
      </c>
      <c r="BT110" s="396" t="str">
        <f>IF(BS110&lt;&gt;".",'observer 1'!BG32,".")</f>
        <v>.</v>
      </c>
      <c r="BU110" s="397" t="str">
        <f t="shared" si="117"/>
        <v>.</v>
      </c>
      <c r="BV110" s="395" t="str">
        <f>IF('observer 2 '!BF32&gt;0,'observer 2 '!BF32,".")</f>
        <v>.</v>
      </c>
      <c r="BW110" s="396" t="str">
        <f>IF(BV110&lt;&gt;".",'observer 2 '!BG32,".")</f>
        <v>.</v>
      </c>
      <c r="BX110" s="397" t="str">
        <f t="shared" si="118"/>
        <v>.</v>
      </c>
      <c r="BY110" s="417" t="str">
        <f t="shared" si="166"/>
        <v>.</v>
      </c>
      <c r="BZ110" s="419" t="str">
        <f t="shared" si="167"/>
        <v>.</v>
      </c>
      <c r="CA110" s="518" t="str">
        <f>IF(SUM(BS110,BV110,BS111,BS112,BS113,BV111,BV112,BV113)&gt;0,AVERAGE(BU110,BX110,BU111,BU112,BU113,BX111,BX112,BX113)*IF($G$96=".",1,$G$96),".")</f>
        <v>.</v>
      </c>
      <c r="CC110" s="515" t="s">
        <v>50</v>
      </c>
      <c r="CD110" s="395" t="str">
        <f>IF('observer 1'!BC32&gt;0,'observer 1'!BC32,".")</f>
        <v>.</v>
      </c>
      <c r="CE110" s="396" t="str">
        <f>IF(CD110&lt;&gt;".",'observer 1'!BD32,".")</f>
        <v>.</v>
      </c>
      <c r="CF110" s="397" t="str">
        <f t="shared" si="122"/>
        <v>.</v>
      </c>
      <c r="CG110" s="395" t="str">
        <f>IF('observer 2 '!BC32&gt;0,'observer 2 '!BC32,".")</f>
        <v>.</v>
      </c>
      <c r="CH110" s="396" t="str">
        <f>IF(CG110&lt;&gt;".",'observer 2 '!BD32,".")</f>
        <v>.</v>
      </c>
      <c r="CI110" s="397" t="str">
        <f t="shared" si="123"/>
        <v>.</v>
      </c>
      <c r="CJ110" s="417" t="str">
        <f t="shared" si="168"/>
        <v>.</v>
      </c>
      <c r="CK110" s="419" t="str">
        <f t="shared" si="169"/>
        <v>.</v>
      </c>
      <c r="CL110" s="518" t="str">
        <f>IF(SUM(CD110,CG110,CD111,CD112,CD113,CG111,CG112,CG113)&gt;0,AVERAGE(CF110,CI110,CF111,CF112,CF113,CI111,CI112,CI113)*IF($G$96=".",1,$G$96),".")</f>
        <v>.</v>
      </c>
    </row>
    <row r="111" spans="2:90" ht="17" thickBot="1" x14ac:dyDescent="0.25">
      <c r="B111" s="543"/>
      <c r="C111" s="185">
        <f>$AZ$15</f>
        <v>7</v>
      </c>
      <c r="D111" s="186" t="s">
        <v>138</v>
      </c>
      <c r="E111" s="189" t="str">
        <f>$AZ$16</f>
        <v>.</v>
      </c>
      <c r="F111" s="133" t="str">
        <f t="shared" ref="F111:X111" si="182">IF(F$101=0,IF(F35=".",".",IF(F34=".",".",IF(F36=".",".",($AU55*$AT$13)/(F35*1000)))),".")</f>
        <v>.</v>
      </c>
      <c r="G111" s="133" t="str">
        <f t="shared" si="182"/>
        <v>.</v>
      </c>
      <c r="H111" s="133" t="str">
        <f t="shared" si="182"/>
        <v>.</v>
      </c>
      <c r="I111" s="133" t="str">
        <f t="shared" si="182"/>
        <v>.</v>
      </c>
      <c r="J111" s="133" t="str">
        <f t="shared" si="182"/>
        <v>.</v>
      </c>
      <c r="K111" s="133" t="str">
        <f t="shared" si="182"/>
        <v>.</v>
      </c>
      <c r="L111" s="133" t="str">
        <f t="shared" si="182"/>
        <v>.</v>
      </c>
      <c r="M111" s="133" t="str">
        <f t="shared" si="182"/>
        <v>.</v>
      </c>
      <c r="N111" s="133" t="str">
        <f t="shared" si="182"/>
        <v>.</v>
      </c>
      <c r="O111" s="133" t="str">
        <f t="shared" si="182"/>
        <v>.</v>
      </c>
      <c r="P111" s="133" t="str">
        <f t="shared" si="182"/>
        <v>.</v>
      </c>
      <c r="Q111" s="133" t="str">
        <f t="shared" si="182"/>
        <v>.</v>
      </c>
      <c r="R111" s="133" t="str">
        <f t="shared" si="182"/>
        <v>.</v>
      </c>
      <c r="S111" s="133" t="str">
        <f t="shared" si="182"/>
        <v>.</v>
      </c>
      <c r="T111" s="133" t="str">
        <f t="shared" si="182"/>
        <v>.</v>
      </c>
      <c r="U111" s="133" t="str">
        <f t="shared" si="182"/>
        <v>.</v>
      </c>
      <c r="V111" s="133" t="str">
        <f t="shared" si="182"/>
        <v>.</v>
      </c>
      <c r="W111" s="133" t="str">
        <f t="shared" si="182"/>
        <v>.</v>
      </c>
      <c r="X111" s="133" t="str">
        <f t="shared" si="182"/>
        <v>.</v>
      </c>
      <c r="Z111" s="133" t="str">
        <f t="shared" ref="Z111:AR111" si="183">IF(Z$101=0,IF(Z35=".",".",IF(Z34=".",".",IF(Z36=".",".",($AU55*$AT$13)/(Z35*1000)))),".")</f>
        <v>.</v>
      </c>
      <c r="AA111" s="133" t="str">
        <f t="shared" si="183"/>
        <v>.</v>
      </c>
      <c r="AB111" s="133" t="str">
        <f t="shared" si="183"/>
        <v>.</v>
      </c>
      <c r="AC111" s="133" t="str">
        <f t="shared" si="183"/>
        <v>.</v>
      </c>
      <c r="AD111" s="133" t="str">
        <f t="shared" si="183"/>
        <v>.</v>
      </c>
      <c r="AE111" s="133" t="str">
        <f t="shared" si="183"/>
        <v>.</v>
      </c>
      <c r="AF111" s="133" t="str">
        <f t="shared" si="183"/>
        <v>.</v>
      </c>
      <c r="AG111" s="133" t="str">
        <f t="shared" si="183"/>
        <v>.</v>
      </c>
      <c r="AH111" s="133" t="str">
        <f t="shared" si="183"/>
        <v>.</v>
      </c>
      <c r="AI111" s="133" t="str">
        <f t="shared" si="183"/>
        <v>.</v>
      </c>
      <c r="AJ111" s="133" t="str">
        <f t="shared" si="183"/>
        <v>.</v>
      </c>
      <c r="AK111" s="133" t="str">
        <f t="shared" si="183"/>
        <v>.</v>
      </c>
      <c r="AL111" s="133" t="str">
        <f t="shared" si="183"/>
        <v>.</v>
      </c>
      <c r="AM111" s="133" t="str">
        <f t="shared" si="183"/>
        <v>.</v>
      </c>
      <c r="AN111" s="133" t="str">
        <f t="shared" si="183"/>
        <v>.</v>
      </c>
      <c r="AO111" s="133" t="str">
        <f t="shared" si="183"/>
        <v>.</v>
      </c>
      <c r="AP111" s="133" t="str">
        <f t="shared" si="183"/>
        <v>.</v>
      </c>
      <c r="AQ111" s="133" t="str">
        <f t="shared" si="183"/>
        <v>.</v>
      </c>
      <c r="AR111" s="133" t="str">
        <f t="shared" si="183"/>
        <v>.</v>
      </c>
      <c r="AT111" s="517"/>
      <c r="AU111" s="134" t="s">
        <v>186</v>
      </c>
      <c r="AV111" s="368" t="str">
        <f t="shared" si="157"/>
        <v>.</v>
      </c>
      <c r="AW111" s="369" t="str">
        <f>IF('observer 1'!AW33=0,".",'observer 1'!AW33)</f>
        <v>.</v>
      </c>
      <c r="AX111" s="403" t="str">
        <f>IF('observer 1'!AX33=0,".",'observer 1'!AX33)</f>
        <v>.</v>
      </c>
      <c r="AY111" s="368" t="str">
        <f t="shared" si="158"/>
        <v>.</v>
      </c>
      <c r="AZ111" s="369" t="str">
        <f>IF('observer 2 '!AW33=0,".",'observer 2 '!AW33)</f>
        <v>.</v>
      </c>
      <c r="BA111" s="403" t="str">
        <f>IF('observer 2 '!AX33=0,".",'observer 2 '!AX33)</f>
        <v>.</v>
      </c>
      <c r="BB111" s="417" t="str">
        <f t="shared" si="159"/>
        <v>.</v>
      </c>
      <c r="BC111" s="419" t="str">
        <f t="shared" si="160"/>
        <v>.</v>
      </c>
      <c r="BD111" s="404" t="str">
        <f t="shared" si="103"/>
        <v>.</v>
      </c>
      <c r="BF111" s="517"/>
      <c r="BG111" s="134" t="s">
        <v>186</v>
      </c>
      <c r="BH111" s="300" t="str">
        <f>IF('observer 1'!AZ33=0,".",'observer 1'!AZ33)</f>
        <v>.</v>
      </c>
      <c r="BI111" s="301" t="str">
        <f>IF('observer 1'!AZ33=0,".",'observer 1'!BA33)</f>
        <v>.</v>
      </c>
      <c r="BJ111" s="306" t="str">
        <f t="shared" si="161"/>
        <v>.</v>
      </c>
      <c r="BK111" s="300" t="str">
        <f>IF('observer 2 '!AZ33=0,".",'observer 2 '!AZ33)</f>
        <v>.</v>
      </c>
      <c r="BL111" s="301" t="str">
        <f>IF('observer 2 '!AZ33=0,".",'observer 2 '!BA33)</f>
        <v>.</v>
      </c>
      <c r="BM111" s="306" t="str">
        <f t="shared" si="162"/>
        <v>.</v>
      </c>
      <c r="BN111" s="417" t="str">
        <f t="shared" si="163"/>
        <v>.</v>
      </c>
      <c r="BO111" s="419" t="str">
        <f t="shared" si="164"/>
        <v>.</v>
      </c>
      <c r="BP111" s="308" t="str">
        <f t="shared" si="165"/>
        <v>.</v>
      </c>
      <c r="BR111" s="517"/>
      <c r="BS111" s="225" t="str">
        <f>IF('observer 1'!BF33&gt;0,'observer 1'!BF33,".")</f>
        <v>.</v>
      </c>
      <c r="BT111" s="226" t="str">
        <f>IF(BS111&lt;&gt;".",'observer 1'!BG33,".")</f>
        <v>.</v>
      </c>
      <c r="BU111" s="227" t="str">
        <f t="shared" si="117"/>
        <v>.</v>
      </c>
      <c r="BV111" s="225" t="str">
        <f>IF('observer 2 '!BF33&gt;0,'observer 2 '!BF33,".")</f>
        <v>.</v>
      </c>
      <c r="BW111" s="226" t="str">
        <f>IF(BV111&lt;&gt;".",'observer 2 '!BG33,".")</f>
        <v>.</v>
      </c>
      <c r="BX111" s="227" t="str">
        <f t="shared" si="118"/>
        <v>.</v>
      </c>
      <c r="BY111" s="417" t="str">
        <f t="shared" si="166"/>
        <v>.</v>
      </c>
      <c r="BZ111" s="419" t="str">
        <f t="shared" si="167"/>
        <v>.</v>
      </c>
      <c r="CA111" s="520"/>
      <c r="CC111" s="517"/>
      <c r="CD111" s="225" t="str">
        <f>IF('observer 1'!BC33&gt;0,'observer 1'!BC33,".")</f>
        <v>.</v>
      </c>
      <c r="CE111" s="226" t="str">
        <f>IF(CD111&lt;&gt;".",'observer 1'!BD33,".")</f>
        <v>.</v>
      </c>
      <c r="CF111" s="227" t="str">
        <f t="shared" si="122"/>
        <v>.</v>
      </c>
      <c r="CG111" s="225" t="str">
        <f>IF('observer 2 '!BC33&gt;0,'observer 2 '!BC33,".")</f>
        <v>.</v>
      </c>
      <c r="CH111" s="226" t="str">
        <f>IF(CG111&lt;&gt;".",'observer 2 '!BD33,".")</f>
        <v>.</v>
      </c>
      <c r="CI111" s="227" t="str">
        <f t="shared" si="123"/>
        <v>.</v>
      </c>
      <c r="CJ111" s="417" t="str">
        <f t="shared" si="168"/>
        <v>.</v>
      </c>
      <c r="CK111" s="419" t="str">
        <f t="shared" si="169"/>
        <v>.</v>
      </c>
      <c r="CL111" s="520"/>
    </row>
    <row r="112" spans="2:90" ht="17" thickBot="1" x14ac:dyDescent="0.25">
      <c r="B112" s="543"/>
      <c r="C112" s="185" t="str">
        <f>$AZ$16</f>
        <v>.</v>
      </c>
      <c r="D112" s="186" t="s">
        <v>138</v>
      </c>
      <c r="E112" s="193" t="str">
        <f>$AZ$17</f>
        <v>.</v>
      </c>
      <c r="F112" s="133" t="str">
        <f t="shared" ref="F112:X112" si="184">IF(F$101=0,IF(F36=".",".",IF(F35=".",".",IF(F37=".",".",($AU56*$AT$13)/(F36*1000)))),".")</f>
        <v>.</v>
      </c>
      <c r="G112" s="133" t="str">
        <f t="shared" si="184"/>
        <v>.</v>
      </c>
      <c r="H112" s="133" t="str">
        <f t="shared" si="184"/>
        <v>.</v>
      </c>
      <c r="I112" s="133" t="str">
        <f t="shared" si="184"/>
        <v>.</v>
      </c>
      <c r="J112" s="133" t="str">
        <f t="shared" si="184"/>
        <v>.</v>
      </c>
      <c r="K112" s="133" t="str">
        <f t="shared" si="184"/>
        <v>.</v>
      </c>
      <c r="L112" s="133" t="str">
        <f t="shared" si="184"/>
        <v>.</v>
      </c>
      <c r="M112" s="133" t="str">
        <f t="shared" si="184"/>
        <v>.</v>
      </c>
      <c r="N112" s="133" t="str">
        <f t="shared" si="184"/>
        <v>.</v>
      </c>
      <c r="O112" s="133" t="str">
        <f t="shared" si="184"/>
        <v>.</v>
      </c>
      <c r="P112" s="133" t="str">
        <f t="shared" si="184"/>
        <v>.</v>
      </c>
      <c r="Q112" s="133" t="str">
        <f t="shared" si="184"/>
        <v>.</v>
      </c>
      <c r="R112" s="133" t="str">
        <f t="shared" si="184"/>
        <v>.</v>
      </c>
      <c r="S112" s="133" t="str">
        <f t="shared" si="184"/>
        <v>.</v>
      </c>
      <c r="T112" s="133" t="str">
        <f t="shared" si="184"/>
        <v>.</v>
      </c>
      <c r="U112" s="133" t="str">
        <f t="shared" si="184"/>
        <v>.</v>
      </c>
      <c r="V112" s="133" t="str">
        <f t="shared" si="184"/>
        <v>.</v>
      </c>
      <c r="W112" s="133" t="str">
        <f t="shared" si="184"/>
        <v>.</v>
      </c>
      <c r="X112" s="133" t="str">
        <f t="shared" si="184"/>
        <v>.</v>
      </c>
      <c r="Z112" s="133" t="str">
        <f t="shared" ref="Z112:AR112" si="185">IF(Z$101=0,IF(Z36=".",".",IF(Z35=".",".",IF(Z37=".",".",($AU56*$AT$13)/(Z36*1000)))),".")</f>
        <v>.</v>
      </c>
      <c r="AA112" s="133" t="str">
        <f t="shared" si="185"/>
        <v>.</v>
      </c>
      <c r="AB112" s="133" t="str">
        <f t="shared" si="185"/>
        <v>.</v>
      </c>
      <c r="AC112" s="133" t="str">
        <f t="shared" si="185"/>
        <v>.</v>
      </c>
      <c r="AD112" s="133" t="str">
        <f t="shared" si="185"/>
        <v>.</v>
      </c>
      <c r="AE112" s="133" t="str">
        <f t="shared" si="185"/>
        <v>.</v>
      </c>
      <c r="AF112" s="133" t="str">
        <f t="shared" si="185"/>
        <v>.</v>
      </c>
      <c r="AG112" s="133" t="str">
        <f t="shared" si="185"/>
        <v>.</v>
      </c>
      <c r="AH112" s="133" t="str">
        <f t="shared" si="185"/>
        <v>.</v>
      </c>
      <c r="AI112" s="133" t="str">
        <f t="shared" si="185"/>
        <v>.</v>
      </c>
      <c r="AJ112" s="133" t="str">
        <f t="shared" si="185"/>
        <v>.</v>
      </c>
      <c r="AK112" s="133" t="str">
        <f t="shared" si="185"/>
        <v>.</v>
      </c>
      <c r="AL112" s="133" t="str">
        <f t="shared" si="185"/>
        <v>.</v>
      </c>
      <c r="AM112" s="133" t="str">
        <f t="shared" si="185"/>
        <v>.</v>
      </c>
      <c r="AN112" s="133" t="str">
        <f t="shared" si="185"/>
        <v>.</v>
      </c>
      <c r="AO112" s="133" t="str">
        <f t="shared" si="185"/>
        <v>.</v>
      </c>
      <c r="AP112" s="133" t="str">
        <f t="shared" si="185"/>
        <v>.</v>
      </c>
      <c r="AQ112" s="133" t="str">
        <f t="shared" si="185"/>
        <v>.</v>
      </c>
      <c r="AR112" s="133" t="str">
        <f t="shared" si="185"/>
        <v>.</v>
      </c>
      <c r="AT112" s="517"/>
      <c r="AU112" s="134" t="s">
        <v>184</v>
      </c>
      <c r="AV112" s="368" t="str">
        <f t="shared" si="157"/>
        <v>.</v>
      </c>
      <c r="AW112" s="369" t="str">
        <f>IF('observer 1'!AW34=0,".",'observer 1'!AW34)</f>
        <v>.</v>
      </c>
      <c r="AX112" s="403" t="str">
        <f>IF('observer 1'!AX34=0,".",'observer 1'!AX34)</f>
        <v>.</v>
      </c>
      <c r="AY112" s="368" t="str">
        <f t="shared" si="158"/>
        <v>.</v>
      </c>
      <c r="AZ112" s="369" t="str">
        <f>IF('observer 2 '!AW34=0,".",'observer 2 '!AW34)</f>
        <v>.</v>
      </c>
      <c r="BA112" s="403" t="str">
        <f>IF('observer 2 '!AX34=0,".",'observer 2 '!AX34)</f>
        <v>.</v>
      </c>
      <c r="BB112" s="417" t="str">
        <f t="shared" si="159"/>
        <v>.</v>
      </c>
      <c r="BC112" s="419" t="str">
        <f t="shared" si="160"/>
        <v>.</v>
      </c>
      <c r="BD112" s="404" t="str">
        <f t="shared" si="103"/>
        <v>.</v>
      </c>
      <c r="BF112" s="517"/>
      <c r="BG112" s="134" t="s">
        <v>184</v>
      </c>
      <c r="BH112" s="300" t="str">
        <f>IF('observer 1'!AZ34=0,".",'observer 1'!AZ34)</f>
        <v>.</v>
      </c>
      <c r="BI112" s="301" t="str">
        <f>IF('observer 1'!AZ34=0,".",'observer 1'!BA34)</f>
        <v>.</v>
      </c>
      <c r="BJ112" s="306" t="str">
        <f t="shared" si="161"/>
        <v>.</v>
      </c>
      <c r="BK112" s="300" t="str">
        <f>IF('observer 2 '!AZ34=0,".",'observer 2 '!AZ34)</f>
        <v>.</v>
      </c>
      <c r="BL112" s="301" t="str">
        <f>IF('observer 2 '!AZ34=0,".",'observer 2 '!BA34)</f>
        <v>.</v>
      </c>
      <c r="BM112" s="306" t="str">
        <f t="shared" si="162"/>
        <v>.</v>
      </c>
      <c r="BN112" s="417" t="str">
        <f t="shared" si="163"/>
        <v>.</v>
      </c>
      <c r="BO112" s="419" t="str">
        <f t="shared" si="164"/>
        <v>.</v>
      </c>
      <c r="BP112" s="308" t="str">
        <f t="shared" si="165"/>
        <v>.</v>
      </c>
      <c r="BR112" s="517"/>
      <c r="BS112" s="225" t="str">
        <f>IF('observer 1'!BF34&gt;0,'observer 1'!BF34,".")</f>
        <v>.</v>
      </c>
      <c r="BT112" s="226" t="str">
        <f>IF(BS112&lt;&gt;".",'observer 1'!BG34,".")</f>
        <v>.</v>
      </c>
      <c r="BU112" s="227" t="str">
        <f t="shared" si="117"/>
        <v>.</v>
      </c>
      <c r="BV112" s="225" t="str">
        <f>IF('observer 2 '!BF34&gt;0,'observer 2 '!BF34,".")</f>
        <v>.</v>
      </c>
      <c r="BW112" s="226" t="str">
        <f>IF(BV112&lt;&gt;".",'observer 2 '!BG34,".")</f>
        <v>.</v>
      </c>
      <c r="BX112" s="227" t="str">
        <f t="shared" si="118"/>
        <v>.</v>
      </c>
      <c r="BY112" s="417" t="str">
        <f t="shared" si="166"/>
        <v>.</v>
      </c>
      <c r="BZ112" s="419" t="str">
        <f t="shared" si="167"/>
        <v>.</v>
      </c>
      <c r="CA112" s="520"/>
      <c r="CC112" s="517"/>
      <c r="CD112" s="225" t="str">
        <f>IF('observer 1'!BC34&gt;0,'observer 1'!BC34,".")</f>
        <v>.</v>
      </c>
      <c r="CE112" s="226" t="str">
        <f>IF(CD112&lt;&gt;".",'observer 1'!BD34,".")</f>
        <v>.</v>
      </c>
      <c r="CF112" s="227" t="str">
        <f t="shared" si="122"/>
        <v>.</v>
      </c>
      <c r="CG112" s="225" t="str">
        <f>IF('observer 2 '!BC34&gt;0,'observer 2 '!BC34,".")</f>
        <v>.</v>
      </c>
      <c r="CH112" s="226" t="str">
        <f>IF(CG112&lt;&gt;".",'observer 2 '!BD34,".")</f>
        <v>.</v>
      </c>
      <c r="CI112" s="227" t="str">
        <f t="shared" si="123"/>
        <v>.</v>
      </c>
      <c r="CJ112" s="417" t="str">
        <f t="shared" si="168"/>
        <v>.</v>
      </c>
      <c r="CK112" s="419" t="str">
        <f t="shared" si="169"/>
        <v>.</v>
      </c>
      <c r="CL112" s="520"/>
    </row>
    <row r="113" spans="2:90" ht="17" thickBot="1" x14ac:dyDescent="0.25">
      <c r="B113" s="544"/>
      <c r="C113" s="194" t="str">
        <f>$AZ$17</f>
        <v>.</v>
      </c>
      <c r="D113" s="195" t="s">
        <v>138</v>
      </c>
      <c r="E113" s="196" t="str">
        <f>$AZ$18</f>
        <v>.</v>
      </c>
      <c r="F113" s="149" t="str">
        <f t="shared" ref="F113:X113" si="186">IF(F$101=0,IF(F37=".",".",IF(F36=".",".",IF(F38=".",".",($AU57*$AT$13)/(F37*1000)))),".")</f>
        <v>.</v>
      </c>
      <c r="G113" s="149" t="str">
        <f t="shared" si="186"/>
        <v>.</v>
      </c>
      <c r="H113" s="149" t="str">
        <f t="shared" si="186"/>
        <v>.</v>
      </c>
      <c r="I113" s="149" t="str">
        <f t="shared" si="186"/>
        <v>.</v>
      </c>
      <c r="J113" s="149" t="str">
        <f t="shared" si="186"/>
        <v>.</v>
      </c>
      <c r="K113" s="149" t="str">
        <f t="shared" si="186"/>
        <v>.</v>
      </c>
      <c r="L113" s="149" t="str">
        <f t="shared" si="186"/>
        <v>.</v>
      </c>
      <c r="M113" s="149" t="str">
        <f t="shared" si="186"/>
        <v>.</v>
      </c>
      <c r="N113" s="149" t="str">
        <f t="shared" si="186"/>
        <v>.</v>
      </c>
      <c r="O113" s="149" t="str">
        <f t="shared" si="186"/>
        <v>.</v>
      </c>
      <c r="P113" s="149" t="str">
        <f t="shared" si="186"/>
        <v>.</v>
      </c>
      <c r="Q113" s="149" t="str">
        <f t="shared" si="186"/>
        <v>.</v>
      </c>
      <c r="R113" s="149" t="str">
        <f t="shared" si="186"/>
        <v>.</v>
      </c>
      <c r="S113" s="149" t="str">
        <f t="shared" si="186"/>
        <v>.</v>
      </c>
      <c r="T113" s="149" t="str">
        <f t="shared" si="186"/>
        <v>.</v>
      </c>
      <c r="U113" s="149" t="str">
        <f t="shared" si="186"/>
        <v>.</v>
      </c>
      <c r="V113" s="149" t="str">
        <f t="shared" si="186"/>
        <v>.</v>
      </c>
      <c r="W113" s="149" t="str">
        <f t="shared" si="186"/>
        <v>.</v>
      </c>
      <c r="X113" s="149" t="str">
        <f t="shared" si="186"/>
        <v>.</v>
      </c>
      <c r="Z113" s="149" t="str">
        <f t="shared" ref="Z113:AR113" si="187">IF(Z$101=0,IF(Z37=".",".",IF(Z36=".",".",IF(Z38=".",".",($AU57*$AT$13)/(Z37*1000)))),".")</f>
        <v>.</v>
      </c>
      <c r="AA113" s="149" t="str">
        <f t="shared" si="187"/>
        <v>.</v>
      </c>
      <c r="AB113" s="149" t="str">
        <f t="shared" si="187"/>
        <v>.</v>
      </c>
      <c r="AC113" s="149" t="str">
        <f t="shared" si="187"/>
        <v>.</v>
      </c>
      <c r="AD113" s="149" t="str">
        <f t="shared" si="187"/>
        <v>.</v>
      </c>
      <c r="AE113" s="149" t="str">
        <f t="shared" si="187"/>
        <v>.</v>
      </c>
      <c r="AF113" s="149" t="str">
        <f t="shared" si="187"/>
        <v>.</v>
      </c>
      <c r="AG113" s="149" t="str">
        <f t="shared" si="187"/>
        <v>.</v>
      </c>
      <c r="AH113" s="149" t="str">
        <f t="shared" si="187"/>
        <v>.</v>
      </c>
      <c r="AI113" s="149" t="str">
        <f t="shared" si="187"/>
        <v>.</v>
      </c>
      <c r="AJ113" s="149" t="str">
        <f t="shared" si="187"/>
        <v>.</v>
      </c>
      <c r="AK113" s="149" t="str">
        <f t="shared" si="187"/>
        <v>.</v>
      </c>
      <c r="AL113" s="149" t="str">
        <f t="shared" si="187"/>
        <v>.</v>
      </c>
      <c r="AM113" s="149" t="str">
        <f t="shared" si="187"/>
        <v>.</v>
      </c>
      <c r="AN113" s="149" t="str">
        <f t="shared" si="187"/>
        <v>.</v>
      </c>
      <c r="AO113" s="149" t="str">
        <f t="shared" si="187"/>
        <v>.</v>
      </c>
      <c r="AP113" s="149" t="str">
        <f t="shared" si="187"/>
        <v>.</v>
      </c>
      <c r="AQ113" s="149" t="str">
        <f t="shared" si="187"/>
        <v>.</v>
      </c>
      <c r="AR113" s="149" t="str">
        <f t="shared" si="187"/>
        <v>.</v>
      </c>
      <c r="AT113" s="516"/>
      <c r="AU113" s="304" t="s">
        <v>189</v>
      </c>
      <c r="AV113" s="368" t="str">
        <f t="shared" si="157"/>
        <v>.</v>
      </c>
      <c r="AW113" s="369" t="str">
        <f>IF('observer 1'!AW35=0,".",'observer 1'!AW35)</f>
        <v>.</v>
      </c>
      <c r="AX113" s="403" t="str">
        <f>IF('observer 1'!AX35=0,".",'observer 1'!AX35)</f>
        <v>.</v>
      </c>
      <c r="AY113" s="368" t="str">
        <f t="shared" si="158"/>
        <v>.</v>
      </c>
      <c r="AZ113" s="369" t="str">
        <f>IF('observer 2 '!AW35=0,".",'observer 2 '!AW35)</f>
        <v>.</v>
      </c>
      <c r="BA113" s="403" t="str">
        <f>IF('observer 2 '!AX35=0,".",'observer 2 '!AX35)</f>
        <v>.</v>
      </c>
      <c r="BB113" s="417" t="str">
        <f t="shared" si="159"/>
        <v>.</v>
      </c>
      <c r="BC113" s="419" t="str">
        <f t="shared" si="160"/>
        <v>.</v>
      </c>
      <c r="BD113" s="404" t="str">
        <f t="shared" si="103"/>
        <v>.</v>
      </c>
      <c r="BF113" s="516"/>
      <c r="BG113" s="304" t="s">
        <v>189</v>
      </c>
      <c r="BH113" s="300" t="str">
        <f>IF('observer 1'!AZ35=0,".",'observer 1'!AZ35)</f>
        <v>.</v>
      </c>
      <c r="BI113" s="301" t="str">
        <f>IF('observer 1'!AZ35=0,".",'observer 1'!BA35)</f>
        <v>.</v>
      </c>
      <c r="BJ113" s="306" t="str">
        <f t="shared" si="161"/>
        <v>.</v>
      </c>
      <c r="BK113" s="300" t="str">
        <f>IF('observer 2 '!AZ35=0,".",'observer 2 '!AZ35)</f>
        <v>.</v>
      </c>
      <c r="BL113" s="301" t="str">
        <f>IF('observer 2 '!AZ35=0,".",'observer 2 '!BA35)</f>
        <v>.</v>
      </c>
      <c r="BM113" s="306" t="str">
        <f t="shared" si="162"/>
        <v>.</v>
      </c>
      <c r="BN113" s="417" t="str">
        <f t="shared" si="163"/>
        <v>.</v>
      </c>
      <c r="BO113" s="419" t="str">
        <f t="shared" si="164"/>
        <v>.</v>
      </c>
      <c r="BP113" s="308" t="str">
        <f t="shared" si="165"/>
        <v>.</v>
      </c>
      <c r="BR113" s="516"/>
      <c r="BS113" s="222" t="str">
        <f>IF('observer 1'!BF35&gt;0,'observer 1'!BF35,".")</f>
        <v>.</v>
      </c>
      <c r="BT113" s="223" t="str">
        <f>IF(BS113&lt;&gt;".",'observer 1'!BG35,".")</f>
        <v>.</v>
      </c>
      <c r="BU113" s="393" t="str">
        <f t="shared" si="117"/>
        <v>.</v>
      </c>
      <c r="BV113" s="222" t="str">
        <f>IF('observer 2 '!BF35&gt;0,'observer 2 '!BF35,".")</f>
        <v>.</v>
      </c>
      <c r="BW113" s="223" t="str">
        <f>IF(BV113&lt;&gt;".",'observer 2 '!BG35,".")</f>
        <v>.</v>
      </c>
      <c r="BX113" s="393" t="str">
        <f t="shared" si="118"/>
        <v>.</v>
      </c>
      <c r="BY113" s="417" t="str">
        <f t="shared" si="166"/>
        <v>.</v>
      </c>
      <c r="BZ113" s="419" t="str">
        <f t="shared" si="167"/>
        <v>.</v>
      </c>
      <c r="CA113" s="519"/>
      <c r="CC113" s="516"/>
      <c r="CD113" s="222" t="str">
        <f>IF('observer 1'!BC35&gt;0,'observer 1'!BC35,".")</f>
        <v>.</v>
      </c>
      <c r="CE113" s="223" t="str">
        <f>IF(CD113&lt;&gt;".",'observer 1'!BD35,".")</f>
        <v>.</v>
      </c>
      <c r="CF113" s="393" t="str">
        <f t="shared" si="122"/>
        <v>.</v>
      </c>
      <c r="CG113" s="222" t="str">
        <f>IF('observer 2 '!BC35&gt;0,'observer 2 '!BC35,".")</f>
        <v>.</v>
      </c>
      <c r="CH113" s="223" t="str">
        <f>IF(CG113&lt;&gt;".",'observer 2 '!BD35,".")</f>
        <v>.</v>
      </c>
      <c r="CI113" s="393" t="str">
        <f t="shared" si="123"/>
        <v>.</v>
      </c>
      <c r="CJ113" s="417" t="str">
        <f t="shared" si="168"/>
        <v>.</v>
      </c>
      <c r="CK113" s="419" t="str">
        <f t="shared" si="169"/>
        <v>.</v>
      </c>
      <c r="CL113" s="519"/>
    </row>
    <row r="114" spans="2:90" ht="16" thickBot="1" x14ac:dyDescent="0.25">
      <c r="C114" s="487" t="s">
        <v>113</v>
      </c>
      <c r="D114" s="489"/>
      <c r="E114" s="489"/>
      <c r="F114" s="229" t="str">
        <f t="shared" ref="F114:AR114" si="188">IF(SUM(F105:F113)&gt;0,AVERAGE(F105:F113),".")</f>
        <v>.</v>
      </c>
      <c r="G114" s="229" t="str">
        <f t="shared" si="188"/>
        <v>.</v>
      </c>
      <c r="H114" s="229" t="str">
        <f t="shared" si="188"/>
        <v>.</v>
      </c>
      <c r="I114" s="229" t="str">
        <f t="shared" si="188"/>
        <v>.</v>
      </c>
      <c r="J114" s="229" t="str">
        <f t="shared" si="188"/>
        <v>.</v>
      </c>
      <c r="K114" s="229" t="str">
        <f t="shared" si="188"/>
        <v>.</v>
      </c>
      <c r="L114" s="229" t="str">
        <f t="shared" si="188"/>
        <v>.</v>
      </c>
      <c r="M114" s="229" t="str">
        <f t="shared" si="188"/>
        <v>.</v>
      </c>
      <c r="N114" s="229" t="str">
        <f t="shared" si="188"/>
        <v>.</v>
      </c>
      <c r="O114" s="229" t="str">
        <f t="shared" si="188"/>
        <v>.</v>
      </c>
      <c r="P114" s="229" t="str">
        <f t="shared" si="188"/>
        <v>.</v>
      </c>
      <c r="Q114" s="229" t="str">
        <f t="shared" si="188"/>
        <v>.</v>
      </c>
      <c r="R114" s="229" t="str">
        <f t="shared" si="188"/>
        <v>.</v>
      </c>
      <c r="S114" s="229" t="str">
        <f t="shared" si="188"/>
        <v>.</v>
      </c>
      <c r="T114" s="229" t="str">
        <f t="shared" si="188"/>
        <v>.</v>
      </c>
      <c r="U114" s="229" t="str">
        <f t="shared" si="188"/>
        <v>.</v>
      </c>
      <c r="V114" s="229" t="str">
        <f t="shared" si="188"/>
        <v>.</v>
      </c>
      <c r="W114" s="229" t="str">
        <f t="shared" si="188"/>
        <v>.</v>
      </c>
      <c r="X114" s="230" t="str">
        <f t="shared" si="188"/>
        <v>.</v>
      </c>
      <c r="Y114" s="237"/>
      <c r="Z114" s="228" t="str">
        <f t="shared" si="188"/>
        <v>.</v>
      </c>
      <c r="AA114" s="298" t="str">
        <f t="shared" si="188"/>
        <v>.</v>
      </c>
      <c r="AB114" s="298" t="str">
        <f t="shared" si="188"/>
        <v>.</v>
      </c>
      <c r="AC114" s="298" t="str">
        <f t="shared" si="188"/>
        <v>.</v>
      </c>
      <c r="AD114" s="229" t="str">
        <f t="shared" si="188"/>
        <v>.</v>
      </c>
      <c r="AE114" s="229" t="str">
        <f t="shared" si="188"/>
        <v>.</v>
      </c>
      <c r="AF114" s="229" t="str">
        <f t="shared" si="188"/>
        <v>.</v>
      </c>
      <c r="AG114" s="229" t="str">
        <f t="shared" si="188"/>
        <v>.</v>
      </c>
      <c r="AH114" s="229" t="str">
        <f t="shared" si="188"/>
        <v>.</v>
      </c>
      <c r="AI114" s="229" t="str">
        <f t="shared" si="188"/>
        <v>.</v>
      </c>
      <c r="AJ114" s="229" t="str">
        <f t="shared" si="188"/>
        <v>.</v>
      </c>
      <c r="AK114" s="229" t="str">
        <f t="shared" si="188"/>
        <v>.</v>
      </c>
      <c r="AL114" s="229" t="str">
        <f t="shared" si="188"/>
        <v>.</v>
      </c>
      <c r="AM114" s="229" t="str">
        <f t="shared" si="188"/>
        <v>.</v>
      </c>
      <c r="AN114" s="229" t="str">
        <f t="shared" si="188"/>
        <v>.</v>
      </c>
      <c r="AO114" s="229" t="str">
        <f t="shared" si="188"/>
        <v>.</v>
      </c>
      <c r="AP114" s="298" t="str">
        <f t="shared" si="188"/>
        <v>.</v>
      </c>
      <c r="AQ114" s="229" t="str">
        <f t="shared" si="188"/>
        <v>.</v>
      </c>
      <c r="AR114" s="230" t="str">
        <f t="shared" si="188"/>
        <v>.</v>
      </c>
      <c r="AT114" s="515" t="s">
        <v>51</v>
      </c>
      <c r="AU114" s="303" t="s">
        <v>185</v>
      </c>
      <c r="AV114" s="368" t="str">
        <f t="shared" si="157"/>
        <v>.</v>
      </c>
      <c r="AW114" s="369" t="str">
        <f>IF('observer 1'!AW36=0,".",'observer 1'!AW36)</f>
        <v>.</v>
      </c>
      <c r="AX114" s="403" t="str">
        <f>IF('observer 1'!AX36=0,".",'observer 1'!AX36)</f>
        <v>.</v>
      </c>
      <c r="AY114" s="368" t="str">
        <f t="shared" si="158"/>
        <v>.</v>
      </c>
      <c r="AZ114" s="369" t="str">
        <f>IF('observer 2 '!AW36=0,".",'observer 2 '!AW36)</f>
        <v>.</v>
      </c>
      <c r="BA114" s="403" t="str">
        <f>IF('observer 2 '!AX36=0,".",'observer 2 '!AX36)</f>
        <v>.</v>
      </c>
      <c r="BB114" s="417" t="str">
        <f t="shared" si="159"/>
        <v>.</v>
      </c>
      <c r="BC114" s="419" t="str">
        <f t="shared" si="160"/>
        <v>.</v>
      </c>
      <c r="BD114" s="404" t="str">
        <f t="shared" si="103"/>
        <v>.</v>
      </c>
      <c r="BF114" s="515" t="s">
        <v>51</v>
      </c>
      <c r="BG114" s="303" t="s">
        <v>185</v>
      </c>
      <c r="BH114" s="300" t="str">
        <f>IF('observer 1'!AZ36=0,".",'observer 1'!AZ36)</f>
        <v>.</v>
      </c>
      <c r="BI114" s="301" t="str">
        <f>IF('observer 1'!AZ36=0,".",'observer 1'!BA36)</f>
        <v>.</v>
      </c>
      <c r="BJ114" s="306" t="str">
        <f t="shared" si="161"/>
        <v>.</v>
      </c>
      <c r="BK114" s="300" t="str">
        <f>IF('observer 2 '!AZ36=0,".",'observer 2 '!AZ36)</f>
        <v>.</v>
      </c>
      <c r="BL114" s="301" t="str">
        <f>IF('observer 2 '!AZ36=0,".",'observer 2 '!BA36)</f>
        <v>.</v>
      </c>
      <c r="BM114" s="306" t="str">
        <f t="shared" si="162"/>
        <v>.</v>
      </c>
      <c r="BN114" s="417" t="str">
        <f t="shared" si="163"/>
        <v>.</v>
      </c>
      <c r="BO114" s="419" t="str">
        <f t="shared" si="164"/>
        <v>.</v>
      </c>
      <c r="BP114" s="308" t="str">
        <f t="shared" si="165"/>
        <v>.</v>
      </c>
      <c r="BR114" s="517" t="s">
        <v>51</v>
      </c>
      <c r="BS114" s="225" t="str">
        <f>IF('observer 1'!BF36&gt;0,'observer 1'!BF36,".")</f>
        <v>.</v>
      </c>
      <c r="BT114" s="226" t="str">
        <f>IF(BS114&lt;&gt;".",'observer 1'!BG36,".")</f>
        <v>.</v>
      </c>
      <c r="BU114" s="227" t="str">
        <f t="shared" si="117"/>
        <v>.</v>
      </c>
      <c r="BV114" s="225" t="str">
        <f>IF('observer 2 '!BF36&gt;0,'observer 2 '!BF36,".")</f>
        <v>.</v>
      </c>
      <c r="BW114" s="226" t="str">
        <f>IF(BV114&lt;&gt;".",'observer 2 '!BG36,".")</f>
        <v>.</v>
      </c>
      <c r="BX114" s="227" t="str">
        <f t="shared" si="118"/>
        <v>.</v>
      </c>
      <c r="BY114" s="417" t="str">
        <f t="shared" si="166"/>
        <v>.</v>
      </c>
      <c r="BZ114" s="419" t="str">
        <f t="shared" si="167"/>
        <v>.</v>
      </c>
      <c r="CA114" s="520" t="str">
        <f>IF(SUM(BS114,BV114,BS115,BS116,BS117,BV115,BV116,BV117)&gt;0,AVERAGE(BU114,BX114,BU115,BU116,BU117,BX115,BX116,BX117)*IF($G$96=".",1,$G$96),".")</f>
        <v>.</v>
      </c>
      <c r="CC114" s="517" t="s">
        <v>51</v>
      </c>
      <c r="CD114" s="225" t="str">
        <f>IF('observer 1'!BC36&gt;0,'observer 1'!BC36,".")</f>
        <v>.</v>
      </c>
      <c r="CE114" s="226" t="str">
        <f>IF(CD114&lt;&gt;".",'observer 1'!BD36,".")</f>
        <v>.</v>
      </c>
      <c r="CF114" s="227" t="str">
        <f t="shared" si="122"/>
        <v>.</v>
      </c>
      <c r="CG114" s="225" t="str">
        <f>IF('observer 2 '!BC36&gt;0,'observer 2 '!BC36,".")</f>
        <v>.</v>
      </c>
      <c r="CH114" s="226" t="str">
        <f>IF(CG114&lt;&gt;".",'observer 2 '!BD36,".")</f>
        <v>.</v>
      </c>
      <c r="CI114" s="227" t="str">
        <f t="shared" si="123"/>
        <v>.</v>
      </c>
      <c r="CJ114" s="417" t="str">
        <f t="shared" si="168"/>
        <v>.</v>
      </c>
      <c r="CK114" s="419" t="str">
        <f t="shared" si="169"/>
        <v>.</v>
      </c>
      <c r="CL114" s="520" t="str">
        <f>IF(SUM(CD114,CG114,CD115,CD116,CD117,CG115,CG116,CG117)&gt;0,AVERAGE(CF114,CI114,CF115,CF116,CF117,CI115,CI116,CI117)*IF($G$96=".",1,$G$96),".")</f>
        <v>.</v>
      </c>
    </row>
    <row r="115" spans="2:90" ht="16" thickBot="1" x14ac:dyDescent="0.25">
      <c r="AT115" s="517"/>
      <c r="AU115" s="134" t="s">
        <v>186</v>
      </c>
      <c r="AV115" s="368" t="str">
        <f t="shared" si="157"/>
        <v>.</v>
      </c>
      <c r="AW115" s="369" t="str">
        <f>IF('observer 1'!AW37=0,".",'observer 1'!AW37)</f>
        <v>.</v>
      </c>
      <c r="AX115" s="403" t="str">
        <f>IF('observer 1'!AX37=0,".",'observer 1'!AX37)</f>
        <v>.</v>
      </c>
      <c r="AY115" s="368" t="str">
        <f t="shared" si="158"/>
        <v>.</v>
      </c>
      <c r="AZ115" s="369" t="str">
        <f>IF('observer 2 '!AW37=0,".",'observer 2 '!AW37)</f>
        <v>.</v>
      </c>
      <c r="BA115" s="403" t="str">
        <f>IF('observer 2 '!AX37=0,".",'observer 2 '!AX37)</f>
        <v>.</v>
      </c>
      <c r="BB115" s="417" t="str">
        <f t="shared" si="159"/>
        <v>.</v>
      </c>
      <c r="BC115" s="419" t="str">
        <f t="shared" si="160"/>
        <v>.</v>
      </c>
      <c r="BD115" s="404" t="str">
        <f t="shared" si="103"/>
        <v>.</v>
      </c>
      <c r="BF115" s="517"/>
      <c r="BG115" s="134" t="s">
        <v>186</v>
      </c>
      <c r="BH115" s="300" t="str">
        <f>IF('observer 1'!AZ37=0,".",'observer 1'!AZ37)</f>
        <v>.</v>
      </c>
      <c r="BI115" s="301" t="str">
        <f>IF('observer 1'!AZ37=0,".",'observer 1'!BA37)</f>
        <v>.</v>
      </c>
      <c r="BJ115" s="306" t="str">
        <f t="shared" si="161"/>
        <v>.</v>
      </c>
      <c r="BK115" s="300" t="str">
        <f>IF('observer 2 '!AZ37=0,".",'observer 2 '!AZ37)</f>
        <v>.</v>
      </c>
      <c r="BL115" s="301" t="str">
        <f>IF('observer 2 '!AZ37=0,".",'observer 2 '!BA37)</f>
        <v>.</v>
      </c>
      <c r="BM115" s="306" t="str">
        <f t="shared" si="162"/>
        <v>.</v>
      </c>
      <c r="BN115" s="417" t="str">
        <f t="shared" si="163"/>
        <v>.</v>
      </c>
      <c r="BO115" s="419" t="str">
        <f t="shared" si="164"/>
        <v>.</v>
      </c>
      <c r="BP115" s="308" t="str">
        <f t="shared" si="165"/>
        <v>.</v>
      </c>
      <c r="BR115" s="517"/>
      <c r="BS115" s="225" t="str">
        <f>IF('observer 1'!BF37&gt;0,'observer 1'!BF37,".")</f>
        <v>.</v>
      </c>
      <c r="BT115" s="226" t="str">
        <f>IF(BS115&lt;&gt;".",'observer 1'!BG37,".")</f>
        <v>.</v>
      </c>
      <c r="BU115" s="227" t="str">
        <f t="shared" si="117"/>
        <v>.</v>
      </c>
      <c r="BV115" s="225" t="str">
        <f>IF('observer 2 '!BF37&gt;0,'observer 2 '!BF37,".")</f>
        <v>.</v>
      </c>
      <c r="BW115" s="226" t="str">
        <f>IF(BV115&lt;&gt;".",'observer 2 '!BG37,".")</f>
        <v>.</v>
      </c>
      <c r="BX115" s="227" t="str">
        <f t="shared" si="118"/>
        <v>.</v>
      </c>
      <c r="BY115" s="417" t="str">
        <f t="shared" si="166"/>
        <v>.</v>
      </c>
      <c r="BZ115" s="419" t="str">
        <f t="shared" si="167"/>
        <v>.</v>
      </c>
      <c r="CA115" s="520"/>
      <c r="CC115" s="517"/>
      <c r="CD115" s="225" t="str">
        <f>IF('observer 1'!BC37&gt;0,'observer 1'!BC37,".")</f>
        <v>.</v>
      </c>
      <c r="CE115" s="226" t="str">
        <f>IF(CD115&lt;&gt;".",'observer 1'!BD37,".")</f>
        <v>.</v>
      </c>
      <c r="CF115" s="227" t="str">
        <f t="shared" si="122"/>
        <v>.</v>
      </c>
      <c r="CG115" s="225" t="str">
        <f>IF('observer 2 '!BC37&gt;0,'observer 2 '!BC37,".")</f>
        <v>.</v>
      </c>
      <c r="CH115" s="226" t="str">
        <f>IF(CG115&lt;&gt;".",'observer 2 '!BD37,".")</f>
        <v>.</v>
      </c>
      <c r="CI115" s="227" t="str">
        <f t="shared" si="123"/>
        <v>.</v>
      </c>
      <c r="CJ115" s="417" t="str">
        <f t="shared" si="168"/>
        <v>.</v>
      </c>
      <c r="CK115" s="419" t="str">
        <f t="shared" si="169"/>
        <v>.</v>
      </c>
      <c r="CL115" s="520"/>
    </row>
    <row r="116" spans="2:90" ht="16" thickBot="1" x14ac:dyDescent="0.25">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T116" s="517"/>
      <c r="AU116" s="134" t="s">
        <v>184</v>
      </c>
      <c r="AV116" s="368" t="str">
        <f t="shared" si="157"/>
        <v>.</v>
      </c>
      <c r="AW116" s="369" t="str">
        <f>IF('observer 1'!AW38=0,".",'observer 1'!AW38)</f>
        <v>.</v>
      </c>
      <c r="AX116" s="403" t="str">
        <f>IF('observer 1'!AX38=0,".",'observer 1'!AX38)</f>
        <v>.</v>
      </c>
      <c r="AY116" s="368" t="str">
        <f t="shared" si="158"/>
        <v>.</v>
      </c>
      <c r="AZ116" s="369" t="str">
        <f>IF('observer 2 '!AW38=0,".",'observer 2 '!AW38)</f>
        <v>.</v>
      </c>
      <c r="BA116" s="403" t="str">
        <f>IF('observer 2 '!AX38=0,".",'observer 2 '!AX38)</f>
        <v>.</v>
      </c>
      <c r="BB116" s="417" t="str">
        <f t="shared" si="159"/>
        <v>.</v>
      </c>
      <c r="BC116" s="419" t="str">
        <f t="shared" si="160"/>
        <v>.</v>
      </c>
      <c r="BD116" s="404" t="str">
        <f t="shared" si="103"/>
        <v>.</v>
      </c>
      <c r="BF116" s="517"/>
      <c r="BG116" s="134" t="s">
        <v>184</v>
      </c>
      <c r="BH116" s="300" t="str">
        <f>IF('observer 1'!AZ38=0,".",'observer 1'!AZ38)</f>
        <v>.</v>
      </c>
      <c r="BI116" s="301" t="str">
        <f>IF('observer 1'!AZ38=0,".",'observer 1'!BA38)</f>
        <v>.</v>
      </c>
      <c r="BJ116" s="306" t="str">
        <f t="shared" si="161"/>
        <v>.</v>
      </c>
      <c r="BK116" s="300" t="str">
        <f>IF('observer 2 '!AZ38=0,".",'observer 2 '!AZ38)</f>
        <v>.</v>
      </c>
      <c r="BL116" s="301" t="str">
        <f>IF('observer 2 '!AZ38=0,".",'observer 2 '!BA38)</f>
        <v>.</v>
      </c>
      <c r="BM116" s="306" t="str">
        <f t="shared" si="162"/>
        <v>.</v>
      </c>
      <c r="BN116" s="417" t="str">
        <f t="shared" si="163"/>
        <v>.</v>
      </c>
      <c r="BO116" s="419" t="str">
        <f t="shared" si="164"/>
        <v>.</v>
      </c>
      <c r="BP116" s="308" t="str">
        <f t="shared" si="165"/>
        <v>.</v>
      </c>
      <c r="BR116" s="517"/>
      <c r="BS116" s="225" t="str">
        <f>IF('observer 1'!BF38&gt;0,'observer 1'!BF38,".")</f>
        <v>.</v>
      </c>
      <c r="BT116" s="226" t="str">
        <f>IF(BS116&lt;&gt;".",'observer 1'!BG38,".")</f>
        <v>.</v>
      </c>
      <c r="BU116" s="227" t="str">
        <f t="shared" si="117"/>
        <v>.</v>
      </c>
      <c r="BV116" s="225" t="str">
        <f>IF('observer 2 '!BF38&gt;0,'observer 2 '!BF38,".")</f>
        <v>.</v>
      </c>
      <c r="BW116" s="226" t="str">
        <f>IF(BV116&lt;&gt;".",'observer 2 '!BG38,".")</f>
        <v>.</v>
      </c>
      <c r="BX116" s="227" t="str">
        <f t="shared" si="118"/>
        <v>.</v>
      </c>
      <c r="BY116" s="417" t="str">
        <f t="shared" si="166"/>
        <v>.</v>
      </c>
      <c r="BZ116" s="419" t="str">
        <f t="shared" si="167"/>
        <v>.</v>
      </c>
      <c r="CA116" s="520"/>
      <c r="CC116" s="517"/>
      <c r="CD116" s="225" t="str">
        <f>IF('observer 1'!BC38&gt;0,'observer 1'!BC38,".")</f>
        <v>.</v>
      </c>
      <c r="CE116" s="226" t="str">
        <f>IF(CD116&lt;&gt;".",'observer 1'!BD38,".")</f>
        <v>.</v>
      </c>
      <c r="CF116" s="227" t="str">
        <f t="shared" si="122"/>
        <v>.</v>
      </c>
      <c r="CG116" s="225" t="str">
        <f>IF('observer 2 '!BC38&gt;0,'observer 2 '!BC38,".")</f>
        <v>.</v>
      </c>
      <c r="CH116" s="226" t="str">
        <f>IF(CG116&lt;&gt;".",'observer 2 '!BD38,".")</f>
        <v>.</v>
      </c>
      <c r="CI116" s="227" t="str">
        <f t="shared" si="123"/>
        <v>.</v>
      </c>
      <c r="CJ116" s="417" t="str">
        <f t="shared" si="168"/>
        <v>.</v>
      </c>
      <c r="CK116" s="419" t="str">
        <f t="shared" si="169"/>
        <v>.</v>
      </c>
      <c r="CL116" s="520"/>
    </row>
    <row r="117" spans="2:90" ht="16" thickBot="1" x14ac:dyDescent="0.25">
      <c r="AT117" s="516"/>
      <c r="AU117" s="304" t="s">
        <v>189</v>
      </c>
      <c r="AV117" s="368" t="str">
        <f t="shared" si="157"/>
        <v>.</v>
      </c>
      <c r="AW117" s="369" t="str">
        <f>IF('observer 1'!AW39=0,".",'observer 1'!AW39)</f>
        <v>.</v>
      </c>
      <c r="AX117" s="403" t="str">
        <f>IF('observer 1'!AX39=0,".",'observer 1'!AX39)</f>
        <v>.</v>
      </c>
      <c r="AY117" s="368" t="str">
        <f t="shared" si="158"/>
        <v>.</v>
      </c>
      <c r="AZ117" s="369" t="str">
        <f>IF('observer 2 '!AW39=0,".",'observer 2 '!AW39)</f>
        <v>.</v>
      </c>
      <c r="BA117" s="403" t="str">
        <f>IF('observer 2 '!AX39=0,".",'observer 2 '!AX39)</f>
        <v>.</v>
      </c>
      <c r="BB117" s="417" t="str">
        <f t="shared" si="159"/>
        <v>.</v>
      </c>
      <c r="BC117" s="419" t="str">
        <f t="shared" si="160"/>
        <v>.</v>
      </c>
      <c r="BD117" s="404" t="str">
        <f t="shared" si="103"/>
        <v>.</v>
      </c>
      <c r="BF117" s="516"/>
      <c r="BG117" s="304" t="s">
        <v>189</v>
      </c>
      <c r="BH117" s="300" t="str">
        <f>IF('observer 1'!AZ39=0,".",'observer 1'!AZ39)</f>
        <v>.</v>
      </c>
      <c r="BI117" s="301" t="str">
        <f>IF('observer 1'!AZ39=0,".",'observer 1'!BA39)</f>
        <v>.</v>
      </c>
      <c r="BJ117" s="306" t="str">
        <f t="shared" si="161"/>
        <v>.</v>
      </c>
      <c r="BK117" s="300" t="str">
        <f>IF('observer 2 '!AZ39=0,".",'observer 2 '!AZ39)</f>
        <v>.</v>
      </c>
      <c r="BL117" s="301" t="str">
        <f>IF('observer 2 '!AZ39=0,".",'observer 2 '!BA39)</f>
        <v>.</v>
      </c>
      <c r="BM117" s="306" t="str">
        <f t="shared" si="162"/>
        <v>.</v>
      </c>
      <c r="BN117" s="417" t="str">
        <f t="shared" si="163"/>
        <v>.</v>
      </c>
      <c r="BO117" s="419" t="str">
        <f t="shared" si="164"/>
        <v>.</v>
      </c>
      <c r="BP117" s="308" t="str">
        <f t="shared" si="165"/>
        <v>.</v>
      </c>
      <c r="BR117" s="517"/>
      <c r="BS117" s="285" t="str">
        <f>IF('observer 1'!BF39&gt;0,'observer 1'!BF39,".")</f>
        <v>.</v>
      </c>
      <c r="BT117" s="286" t="str">
        <f>IF(BS117&lt;&gt;".",'observer 1'!BG39,".")</f>
        <v>.</v>
      </c>
      <c r="BU117" s="394" t="str">
        <f t="shared" si="117"/>
        <v>.</v>
      </c>
      <c r="BV117" s="285" t="str">
        <f>IF('observer 2 '!BF39&gt;0,'observer 2 '!BF39,".")</f>
        <v>.</v>
      </c>
      <c r="BW117" s="286" t="str">
        <f>IF(BV117&lt;&gt;".",'observer 2 '!BG39,".")</f>
        <v>.</v>
      </c>
      <c r="BX117" s="394" t="str">
        <f t="shared" si="118"/>
        <v>.</v>
      </c>
      <c r="BY117" s="417" t="str">
        <f t="shared" si="166"/>
        <v>.</v>
      </c>
      <c r="BZ117" s="419" t="str">
        <f t="shared" si="167"/>
        <v>.</v>
      </c>
      <c r="CA117" s="520"/>
      <c r="CC117" s="517"/>
      <c r="CD117" s="285" t="str">
        <f>IF('observer 1'!BC39&gt;0,'observer 1'!BC39,".")</f>
        <v>.</v>
      </c>
      <c r="CE117" s="286" t="str">
        <f>IF(CD117&lt;&gt;".",'observer 1'!BD39,".")</f>
        <v>.</v>
      </c>
      <c r="CF117" s="394" t="str">
        <f t="shared" si="122"/>
        <v>.</v>
      </c>
      <c r="CG117" s="285" t="str">
        <f>IF('observer 2 '!BC39&gt;0,'observer 2 '!BC39,".")</f>
        <v>.</v>
      </c>
      <c r="CH117" s="286" t="str">
        <f>IF(CG117&lt;&gt;".",'observer 2 '!BD39,".")</f>
        <v>.</v>
      </c>
      <c r="CI117" s="394" t="str">
        <f t="shared" si="123"/>
        <v>.</v>
      </c>
      <c r="CJ117" s="417" t="str">
        <f t="shared" si="168"/>
        <v>.</v>
      </c>
      <c r="CK117" s="419" t="str">
        <f t="shared" si="169"/>
        <v>.</v>
      </c>
      <c r="CL117" s="520"/>
    </row>
    <row r="118" spans="2:90" ht="20" thickBot="1" x14ac:dyDescent="0.25">
      <c r="F118" s="532" t="s">
        <v>194</v>
      </c>
      <c r="G118" s="532"/>
      <c r="H118" s="532"/>
      <c r="I118" s="532"/>
      <c r="J118" s="532"/>
      <c r="K118" s="532"/>
      <c r="L118" s="532"/>
      <c r="M118" s="532"/>
      <c r="N118" s="532"/>
      <c r="O118" s="532"/>
      <c r="P118" s="532"/>
      <c r="Q118" s="532"/>
      <c r="R118" s="532"/>
      <c r="S118" s="532"/>
      <c r="T118" s="532"/>
      <c r="U118" s="532"/>
      <c r="V118" s="532"/>
      <c r="W118" s="532"/>
      <c r="X118" s="532"/>
      <c r="Y118" s="532"/>
      <c r="Z118" s="532"/>
      <c r="AA118" s="532"/>
      <c r="AB118" s="532"/>
      <c r="AC118" s="532"/>
      <c r="AD118" s="532"/>
      <c r="AE118" s="532"/>
      <c r="AF118" s="532"/>
      <c r="AG118" s="532"/>
      <c r="AH118" s="532"/>
      <c r="AI118" s="532"/>
      <c r="AJ118" s="532"/>
      <c r="AK118" s="532"/>
      <c r="AL118" s="532"/>
      <c r="AM118" s="532"/>
      <c r="AN118" s="532"/>
      <c r="AO118" s="532"/>
      <c r="AP118" s="532"/>
      <c r="AQ118" s="532"/>
      <c r="AR118" s="532"/>
      <c r="AT118" s="515" t="s">
        <v>53</v>
      </c>
      <c r="AU118" s="305" t="s">
        <v>185</v>
      </c>
      <c r="AV118" s="368" t="str">
        <f t="shared" si="157"/>
        <v>.</v>
      </c>
      <c r="AW118" s="369" t="str">
        <f>IF('observer 1'!AW40=0,".",'observer 1'!AW40)</f>
        <v>.</v>
      </c>
      <c r="AX118" s="403" t="str">
        <f>IF('observer 1'!AX40=0,".",'observer 1'!AX40)</f>
        <v>.</v>
      </c>
      <c r="AY118" s="368" t="str">
        <f t="shared" si="158"/>
        <v>.</v>
      </c>
      <c r="AZ118" s="369" t="str">
        <f>IF('observer 2 '!AW40=0,".",'observer 2 '!AW40)</f>
        <v>.</v>
      </c>
      <c r="BA118" s="403" t="str">
        <f>IF('observer 2 '!AX40=0,".",'observer 2 '!AX40)</f>
        <v>.</v>
      </c>
      <c r="BB118" s="417" t="str">
        <f t="shared" si="159"/>
        <v>.</v>
      </c>
      <c r="BC118" s="419" t="str">
        <f t="shared" si="160"/>
        <v>.</v>
      </c>
      <c r="BD118" s="404" t="str">
        <f t="shared" si="103"/>
        <v>.</v>
      </c>
      <c r="BF118" s="515" t="s">
        <v>53</v>
      </c>
      <c r="BG118" s="305" t="s">
        <v>185</v>
      </c>
      <c r="BH118" s="300" t="str">
        <f>IF('observer 1'!AZ40=0,".",'observer 1'!AZ40)</f>
        <v>.</v>
      </c>
      <c r="BI118" s="301" t="str">
        <f>IF('observer 1'!AZ40=0,".",'observer 1'!BA40)</f>
        <v>.</v>
      </c>
      <c r="BJ118" s="306" t="str">
        <f t="shared" si="161"/>
        <v>.</v>
      </c>
      <c r="BK118" s="300" t="str">
        <f>IF('observer 2 '!AZ40=0,".",'observer 2 '!AZ40)</f>
        <v>.</v>
      </c>
      <c r="BL118" s="301" t="str">
        <f>IF('observer 2 '!AZ40=0,".",'observer 2 '!BA40)</f>
        <v>.</v>
      </c>
      <c r="BM118" s="306" t="str">
        <f t="shared" si="162"/>
        <v>.</v>
      </c>
      <c r="BN118" s="417" t="str">
        <f t="shared" si="163"/>
        <v>.</v>
      </c>
      <c r="BO118" s="419" t="str">
        <f t="shared" si="164"/>
        <v>.</v>
      </c>
      <c r="BP118" s="308" t="str">
        <f t="shared" si="165"/>
        <v>.</v>
      </c>
      <c r="BQ118" s="389"/>
      <c r="BR118" s="515" t="s">
        <v>53</v>
      </c>
      <c r="BS118" s="395" t="str">
        <f>IF('observer 1'!BF40&gt;0,'observer 1'!BF40,".")</f>
        <v>.</v>
      </c>
      <c r="BT118" s="396" t="str">
        <f>IF(BS118&lt;&gt;".",'observer 1'!BG40,".")</f>
        <v>.</v>
      </c>
      <c r="BU118" s="397" t="str">
        <f t="shared" si="117"/>
        <v>.</v>
      </c>
      <c r="BV118" s="395" t="str">
        <f>IF('observer 2 '!BF40&gt;0,'observer 2 '!BF40,".")</f>
        <v>.</v>
      </c>
      <c r="BW118" s="396" t="str">
        <f>IF(BV118&lt;&gt;".",'observer 2 '!BG40,".")</f>
        <v>.</v>
      </c>
      <c r="BX118" s="397" t="str">
        <f t="shared" si="118"/>
        <v>.</v>
      </c>
      <c r="BY118" s="417" t="str">
        <f t="shared" si="166"/>
        <v>.</v>
      </c>
      <c r="BZ118" s="419" t="str">
        <f t="shared" si="167"/>
        <v>.</v>
      </c>
      <c r="CA118" s="518" t="str">
        <f>IF(SUM(BS118,BV118,BS119,BS120,BS121,BV119,BV120,BV121)&gt;0,AVERAGE(BU118,BX118,BU119,BU120,BU121,BX119,BX120,BX121)*IF($G$96=".",1,$G$96),".")</f>
        <v>.</v>
      </c>
      <c r="CB118" s="11"/>
      <c r="CC118" s="515" t="s">
        <v>53</v>
      </c>
      <c r="CD118" s="395" t="str">
        <f>IF('observer 1'!BC40&gt;0,'observer 1'!BC40,".")</f>
        <v>.</v>
      </c>
      <c r="CE118" s="396" t="str">
        <f>IF(CD118&lt;&gt;".",'observer 1'!BD40,".")</f>
        <v>.</v>
      </c>
      <c r="CF118" s="397" t="str">
        <f t="shared" si="122"/>
        <v>.</v>
      </c>
      <c r="CG118" s="395" t="str">
        <f>IF('observer 2 '!BC40&gt;0,'observer 2 '!BC40,".")</f>
        <v>.</v>
      </c>
      <c r="CH118" s="396" t="str">
        <f>IF(CG118&lt;&gt;".",'observer 2 '!BD40,".")</f>
        <v>.</v>
      </c>
      <c r="CI118" s="397" t="str">
        <f t="shared" si="123"/>
        <v>.</v>
      </c>
      <c r="CJ118" s="417" t="str">
        <f t="shared" si="168"/>
        <v>.</v>
      </c>
      <c r="CK118" s="419" t="str">
        <f t="shared" si="169"/>
        <v>.</v>
      </c>
      <c r="CL118" s="518" t="str">
        <f>IF(SUM(CD118,CG118,CD119,CD120,CD121,CG119,CG120,CG121)&gt;0,AVERAGE(CF118,CI118,CF119,CF120,CF121,CI119,CI120,CI121)*IF($G$96=".",1,$G$96),".")</f>
        <v>.</v>
      </c>
    </row>
    <row r="119" spans="2:90" ht="20" thickBot="1" x14ac:dyDescent="0.25">
      <c r="F119" s="490" t="s">
        <v>42</v>
      </c>
      <c r="G119" s="491"/>
      <c r="H119" s="491"/>
      <c r="I119" s="491"/>
      <c r="J119" s="491"/>
      <c r="K119" s="491"/>
      <c r="L119" s="491"/>
      <c r="M119" s="491"/>
      <c r="N119" s="491"/>
      <c r="O119" s="491"/>
      <c r="P119" s="491"/>
      <c r="Q119" s="491"/>
      <c r="R119" s="491"/>
      <c r="S119" s="491"/>
      <c r="T119" s="491"/>
      <c r="U119" s="491"/>
      <c r="V119" s="491"/>
      <c r="W119" s="491"/>
      <c r="X119" s="492"/>
      <c r="Z119" s="490" t="s">
        <v>41</v>
      </c>
      <c r="AA119" s="491"/>
      <c r="AB119" s="491"/>
      <c r="AC119" s="491"/>
      <c r="AD119" s="491"/>
      <c r="AE119" s="491"/>
      <c r="AF119" s="491"/>
      <c r="AG119" s="491"/>
      <c r="AH119" s="491"/>
      <c r="AI119" s="491"/>
      <c r="AJ119" s="491"/>
      <c r="AK119" s="491"/>
      <c r="AL119" s="491"/>
      <c r="AM119" s="491"/>
      <c r="AN119" s="491"/>
      <c r="AO119" s="491"/>
      <c r="AP119" s="491"/>
      <c r="AQ119" s="491"/>
      <c r="AR119" s="492"/>
      <c r="AT119" s="517"/>
      <c r="AU119" s="134" t="s">
        <v>186</v>
      </c>
      <c r="AV119" s="368" t="str">
        <f t="shared" si="157"/>
        <v>.</v>
      </c>
      <c r="AW119" s="369" t="str">
        <f>IF('observer 1'!AW41=0,".",'observer 1'!AW41)</f>
        <v>.</v>
      </c>
      <c r="AX119" s="403" t="str">
        <f>IF('observer 1'!AX41=0,".",'observer 1'!AX41)</f>
        <v>.</v>
      </c>
      <c r="AY119" s="368" t="str">
        <f t="shared" si="158"/>
        <v>.</v>
      </c>
      <c r="AZ119" s="369" t="str">
        <f>IF('observer 2 '!AW41=0,".",'observer 2 '!AW41)</f>
        <v>.</v>
      </c>
      <c r="BA119" s="403" t="str">
        <f>IF('observer 2 '!AX41=0,".",'observer 2 '!AX41)</f>
        <v>.</v>
      </c>
      <c r="BB119" s="417" t="str">
        <f t="shared" si="159"/>
        <v>.</v>
      </c>
      <c r="BC119" s="419" t="str">
        <f t="shared" si="160"/>
        <v>.</v>
      </c>
      <c r="BD119" s="404" t="str">
        <f t="shared" si="103"/>
        <v>.</v>
      </c>
      <c r="BF119" s="517"/>
      <c r="BG119" s="134" t="s">
        <v>186</v>
      </c>
      <c r="BH119" s="300" t="str">
        <f>IF('observer 1'!AZ41=0,".",'observer 1'!AZ41)</f>
        <v>.</v>
      </c>
      <c r="BI119" s="301" t="str">
        <f>IF('observer 1'!AZ41=0,".",'observer 1'!BA41)</f>
        <v>.</v>
      </c>
      <c r="BJ119" s="306" t="str">
        <f t="shared" si="161"/>
        <v>.</v>
      </c>
      <c r="BK119" s="300" t="str">
        <f>IF('observer 2 '!AZ41=0,".",'observer 2 '!AZ41)</f>
        <v>.</v>
      </c>
      <c r="BL119" s="301" t="str">
        <f>IF('observer 2 '!AZ41=0,".",'observer 2 '!BA41)</f>
        <v>.</v>
      </c>
      <c r="BM119" s="306" t="str">
        <f t="shared" si="162"/>
        <v>.</v>
      </c>
      <c r="BN119" s="417" t="str">
        <f t="shared" si="163"/>
        <v>.</v>
      </c>
      <c r="BO119" s="419" t="str">
        <f t="shared" si="164"/>
        <v>.</v>
      </c>
      <c r="BP119" s="308" t="str">
        <f t="shared" si="165"/>
        <v>.</v>
      </c>
      <c r="BR119" s="517"/>
      <c r="BS119" s="225" t="str">
        <f>IF('observer 1'!BF41&gt;0,'observer 1'!BF41,".")</f>
        <v>.</v>
      </c>
      <c r="BT119" s="226" t="str">
        <f>IF(BS119&lt;&gt;".",'observer 1'!BG41,".")</f>
        <v>.</v>
      </c>
      <c r="BU119" s="227" t="str">
        <f t="shared" si="117"/>
        <v>.</v>
      </c>
      <c r="BV119" s="225" t="str">
        <f>IF('observer 2 '!BF41&gt;0,'observer 2 '!BF41,".")</f>
        <v>.</v>
      </c>
      <c r="BW119" s="226" t="str">
        <f>IF(BV119&lt;&gt;".",'observer 2 '!BG41,".")</f>
        <v>.</v>
      </c>
      <c r="BX119" s="227" t="str">
        <f t="shared" si="118"/>
        <v>.</v>
      </c>
      <c r="BY119" s="417" t="str">
        <f t="shared" si="166"/>
        <v>.</v>
      </c>
      <c r="BZ119" s="419" t="str">
        <f t="shared" si="167"/>
        <v>.</v>
      </c>
      <c r="CA119" s="520"/>
      <c r="CC119" s="517"/>
      <c r="CD119" s="225" t="str">
        <f>IF('observer 1'!BC41&gt;0,'observer 1'!BC41,".")</f>
        <v>.</v>
      </c>
      <c r="CE119" s="226" t="str">
        <f>IF(CD119&lt;&gt;".",'observer 1'!BD41,".")</f>
        <v>.</v>
      </c>
      <c r="CF119" s="227" t="str">
        <f t="shared" si="122"/>
        <v>.</v>
      </c>
      <c r="CG119" s="225" t="str">
        <f>IF('observer 2 '!BC41&gt;0,'observer 2 '!BC41,".")</f>
        <v>.</v>
      </c>
      <c r="CH119" s="226" t="str">
        <f>IF(CG119&lt;&gt;".",'observer 2 '!BD41,".")</f>
        <v>.</v>
      </c>
      <c r="CI119" s="227" t="str">
        <f t="shared" si="123"/>
        <v>.</v>
      </c>
      <c r="CJ119" s="417" t="str">
        <f t="shared" si="168"/>
        <v>.</v>
      </c>
      <c r="CK119" s="419" t="str">
        <f t="shared" si="169"/>
        <v>.</v>
      </c>
      <c r="CL119" s="520"/>
    </row>
    <row r="120" spans="2:90" ht="16" thickBot="1" x14ac:dyDescent="0.25">
      <c r="F120" s="482" t="s">
        <v>33</v>
      </c>
      <c r="G120" s="482" t="s">
        <v>34</v>
      </c>
      <c r="H120" s="482" t="s">
        <v>35</v>
      </c>
      <c r="I120" s="487" t="s">
        <v>36</v>
      </c>
      <c r="J120" s="488"/>
      <c r="K120" s="489" t="s">
        <v>37</v>
      </c>
      <c r="L120" s="527"/>
      <c r="M120" s="522" t="s">
        <v>38</v>
      </c>
      <c r="N120" s="489"/>
      <c r="O120" s="489"/>
      <c r="P120" s="527"/>
      <c r="Q120" s="522" t="s">
        <v>39</v>
      </c>
      <c r="R120" s="489"/>
      <c r="S120" s="489"/>
      <c r="T120" s="489"/>
      <c r="U120" s="523" t="s">
        <v>52</v>
      </c>
      <c r="V120" s="524"/>
      <c r="W120" s="524"/>
      <c r="X120" s="525"/>
      <c r="Y120" s="116"/>
      <c r="Z120" s="482" t="s">
        <v>25</v>
      </c>
      <c r="AA120" s="482" t="s">
        <v>3</v>
      </c>
      <c r="AB120" s="482" t="s">
        <v>26</v>
      </c>
      <c r="AC120" s="487" t="s">
        <v>2</v>
      </c>
      <c r="AD120" s="488"/>
      <c r="AE120" s="489" t="s">
        <v>1</v>
      </c>
      <c r="AF120" s="527"/>
      <c r="AG120" s="522" t="s">
        <v>0</v>
      </c>
      <c r="AH120" s="489"/>
      <c r="AI120" s="489"/>
      <c r="AJ120" s="527"/>
      <c r="AK120" s="522" t="s">
        <v>24</v>
      </c>
      <c r="AL120" s="489"/>
      <c r="AM120" s="489"/>
      <c r="AN120" s="489"/>
      <c r="AO120" s="523" t="s">
        <v>54</v>
      </c>
      <c r="AP120" s="524"/>
      <c r="AQ120" s="524"/>
      <c r="AR120" s="525"/>
      <c r="AT120" s="517"/>
      <c r="AU120" s="134" t="s">
        <v>184</v>
      </c>
      <c r="AV120" s="368" t="str">
        <f t="shared" si="157"/>
        <v>.</v>
      </c>
      <c r="AW120" s="369" t="str">
        <f>IF('observer 1'!AW42=0,".",'observer 1'!AW42)</f>
        <v>.</v>
      </c>
      <c r="AX120" s="403" t="str">
        <f>IF('observer 1'!AX42=0,".",'observer 1'!AX42)</f>
        <v>.</v>
      </c>
      <c r="AY120" s="368" t="str">
        <f t="shared" si="158"/>
        <v>.</v>
      </c>
      <c r="AZ120" s="369" t="str">
        <f>IF('observer 2 '!AW42=0,".",'observer 2 '!AW42)</f>
        <v>.</v>
      </c>
      <c r="BA120" s="403" t="str">
        <f>IF('observer 2 '!AX42=0,".",'observer 2 '!AX42)</f>
        <v>.</v>
      </c>
      <c r="BB120" s="417" t="str">
        <f t="shared" si="159"/>
        <v>.</v>
      </c>
      <c r="BC120" s="419" t="str">
        <f t="shared" si="160"/>
        <v>.</v>
      </c>
      <c r="BD120" s="404" t="str">
        <f t="shared" si="103"/>
        <v>.</v>
      </c>
      <c r="BF120" s="517"/>
      <c r="BG120" s="134" t="s">
        <v>184</v>
      </c>
      <c r="BH120" s="300" t="str">
        <f>IF('observer 1'!AZ42=0,".",'observer 1'!AZ42)</f>
        <v>.</v>
      </c>
      <c r="BI120" s="301" t="str">
        <f>IF('observer 1'!AZ42=0,".",'observer 1'!BA42)</f>
        <v>.</v>
      </c>
      <c r="BJ120" s="306" t="str">
        <f t="shared" si="161"/>
        <v>.</v>
      </c>
      <c r="BK120" s="300" t="str">
        <f>IF('observer 2 '!AZ42=0,".",'observer 2 '!AZ42)</f>
        <v>.</v>
      </c>
      <c r="BL120" s="301" t="str">
        <f>IF('observer 2 '!AZ42=0,".",'observer 2 '!BA42)</f>
        <v>.</v>
      </c>
      <c r="BM120" s="306" t="str">
        <f t="shared" si="162"/>
        <v>.</v>
      </c>
      <c r="BN120" s="417" t="str">
        <f t="shared" si="163"/>
        <v>.</v>
      </c>
      <c r="BO120" s="419" t="str">
        <f t="shared" si="164"/>
        <v>.</v>
      </c>
      <c r="BP120" s="308" t="str">
        <f t="shared" si="165"/>
        <v>.</v>
      </c>
      <c r="BR120" s="517"/>
      <c r="BS120" s="225" t="str">
        <f>IF('observer 1'!BF42&gt;0,'observer 1'!BF42,".")</f>
        <v>.</v>
      </c>
      <c r="BT120" s="226" t="str">
        <f>IF(BS120&lt;&gt;".",'observer 1'!BG42,".")</f>
        <v>.</v>
      </c>
      <c r="BU120" s="227" t="str">
        <f t="shared" si="117"/>
        <v>.</v>
      </c>
      <c r="BV120" s="225" t="str">
        <f>IF('observer 2 '!BF42&gt;0,'observer 2 '!BF42,".")</f>
        <v>.</v>
      </c>
      <c r="BW120" s="226" t="str">
        <f>IF(BV120&lt;&gt;".",'observer 2 '!BG42,".")</f>
        <v>.</v>
      </c>
      <c r="BX120" s="227" t="str">
        <f t="shared" si="118"/>
        <v>.</v>
      </c>
      <c r="BY120" s="417" t="str">
        <f t="shared" si="166"/>
        <v>.</v>
      </c>
      <c r="BZ120" s="419" t="str">
        <f t="shared" si="167"/>
        <v>.</v>
      </c>
      <c r="CA120" s="520"/>
      <c r="CC120" s="517"/>
      <c r="CD120" s="225" t="str">
        <f>IF('observer 1'!BC42&gt;0,'observer 1'!BC42,".")</f>
        <v>.</v>
      </c>
      <c r="CE120" s="226" t="str">
        <f>IF(CD120&lt;&gt;".",'observer 1'!BD42,".")</f>
        <v>.</v>
      </c>
      <c r="CF120" s="227" t="str">
        <f t="shared" si="122"/>
        <v>.</v>
      </c>
      <c r="CG120" s="225" t="str">
        <f>IF('observer 2 '!BC42&gt;0,'observer 2 '!BC42,".")</f>
        <v>.</v>
      </c>
      <c r="CH120" s="226" t="str">
        <f>IF(CG120&lt;&gt;".",'observer 2 '!BD42,".")</f>
        <v>.</v>
      </c>
      <c r="CI120" s="227" t="str">
        <f t="shared" si="123"/>
        <v>.</v>
      </c>
      <c r="CJ120" s="417" t="str">
        <f t="shared" si="168"/>
        <v>.</v>
      </c>
      <c r="CK120" s="419" t="str">
        <f t="shared" si="169"/>
        <v>.</v>
      </c>
      <c r="CL120" s="520"/>
    </row>
    <row r="121" spans="2:90" ht="16" thickBot="1" x14ac:dyDescent="0.25">
      <c r="F121" s="526"/>
      <c r="G121" s="526"/>
      <c r="H121" s="526"/>
      <c r="I121" s="289" t="s">
        <v>185</v>
      </c>
      <c r="J121" s="255" t="s">
        <v>186</v>
      </c>
      <c r="K121" s="182" t="s">
        <v>185</v>
      </c>
      <c r="L121" s="119" t="s">
        <v>186</v>
      </c>
      <c r="M121" s="182" t="s">
        <v>185</v>
      </c>
      <c r="N121" s="148" t="s">
        <v>186</v>
      </c>
      <c r="O121" s="148" t="s">
        <v>184</v>
      </c>
      <c r="P121" s="239" t="s">
        <v>189</v>
      </c>
      <c r="Q121" s="120" t="s">
        <v>185</v>
      </c>
      <c r="R121" s="148" t="s">
        <v>186</v>
      </c>
      <c r="S121" s="148" t="s">
        <v>184</v>
      </c>
      <c r="T121" s="119" t="s">
        <v>189</v>
      </c>
      <c r="U121" s="182" t="s">
        <v>185</v>
      </c>
      <c r="V121" s="148" t="s">
        <v>186</v>
      </c>
      <c r="W121" s="148" t="s">
        <v>184</v>
      </c>
      <c r="X121" s="239" t="s">
        <v>189</v>
      </c>
      <c r="Y121" s="116"/>
      <c r="Z121" s="526"/>
      <c r="AA121" s="526"/>
      <c r="AB121" s="526"/>
      <c r="AC121" s="289" t="s">
        <v>185</v>
      </c>
      <c r="AD121" s="255" t="s">
        <v>186</v>
      </c>
      <c r="AE121" s="182" t="s">
        <v>185</v>
      </c>
      <c r="AF121" s="119" t="s">
        <v>186</v>
      </c>
      <c r="AG121" s="182" t="s">
        <v>185</v>
      </c>
      <c r="AH121" s="148" t="s">
        <v>186</v>
      </c>
      <c r="AI121" s="148" t="s">
        <v>184</v>
      </c>
      <c r="AJ121" s="239" t="s">
        <v>189</v>
      </c>
      <c r="AK121" s="120" t="s">
        <v>185</v>
      </c>
      <c r="AL121" s="148" t="s">
        <v>186</v>
      </c>
      <c r="AM121" s="148" t="s">
        <v>184</v>
      </c>
      <c r="AN121" s="119" t="s">
        <v>189</v>
      </c>
      <c r="AO121" s="182" t="s">
        <v>185</v>
      </c>
      <c r="AP121" s="148" t="s">
        <v>186</v>
      </c>
      <c r="AQ121" s="148" t="s">
        <v>184</v>
      </c>
      <c r="AR121" s="239" t="s">
        <v>189</v>
      </c>
      <c r="AT121" s="516"/>
      <c r="AU121" s="304" t="s">
        <v>189</v>
      </c>
      <c r="AV121" s="368" t="str">
        <f t="shared" si="157"/>
        <v>.</v>
      </c>
      <c r="AW121" s="369" t="str">
        <f>IF('observer 1'!AW43=0,".",'observer 1'!AW43)</f>
        <v>.</v>
      </c>
      <c r="AX121" s="403" t="str">
        <f>IF('observer 1'!AX43=0,".",'observer 1'!AX43)</f>
        <v>.</v>
      </c>
      <c r="AY121" s="368" t="str">
        <f t="shared" si="158"/>
        <v>.</v>
      </c>
      <c r="AZ121" s="369" t="str">
        <f>IF('observer 2 '!AW43=0,".",'observer 2 '!AW43)</f>
        <v>.</v>
      </c>
      <c r="BA121" s="403" t="str">
        <f>IF('observer 2 '!AX43=0,".",'observer 2 '!AX43)</f>
        <v>.</v>
      </c>
      <c r="BB121" s="417" t="str">
        <f t="shared" si="159"/>
        <v>.</v>
      </c>
      <c r="BC121" s="419" t="str">
        <f t="shared" si="160"/>
        <v>.</v>
      </c>
      <c r="BD121" s="404" t="str">
        <f t="shared" si="103"/>
        <v>.</v>
      </c>
      <c r="BF121" s="516"/>
      <c r="BG121" s="304" t="s">
        <v>189</v>
      </c>
      <c r="BH121" s="300" t="str">
        <f>IF('observer 1'!AZ43=0,".",'observer 1'!AZ43)</f>
        <v>.</v>
      </c>
      <c r="BI121" s="301" t="str">
        <f>IF('observer 1'!AZ43=0,".",'observer 1'!BA43)</f>
        <v>.</v>
      </c>
      <c r="BJ121" s="306" t="str">
        <f t="shared" si="161"/>
        <v>.</v>
      </c>
      <c r="BK121" s="300" t="str">
        <f>IF('observer 2 '!AZ43=0,".",'observer 2 '!AZ43)</f>
        <v>.</v>
      </c>
      <c r="BL121" s="301" t="str">
        <f>IF('observer 2 '!AZ43=0,".",'observer 2 '!BA43)</f>
        <v>.</v>
      </c>
      <c r="BM121" s="306" t="str">
        <f>IF(BK121&lt;&gt;".",IF(BK121=1,$AX$28,IF(BK121=2,$AX$29,IF(BK121=3,$AX$30,IF(BK121=4,$AX$31,IF(BK121=5,$AX$32,IF(BK121=6,$AX$33,IF(BK121=7,$AX$34,IF(BK121=8,$AX$35,IF(BK121=9,$AX$36,IF(BK121=10,$AX$37,0))))))))))+BL121*1000/$AT$13,".")</f>
        <v>.</v>
      </c>
      <c r="BN121" s="417" t="str">
        <f t="shared" si="163"/>
        <v>.</v>
      </c>
      <c r="BO121" s="419" t="str">
        <f t="shared" si="164"/>
        <v>.</v>
      </c>
      <c r="BP121" s="308" t="str">
        <f t="shared" si="165"/>
        <v>.</v>
      </c>
      <c r="BR121" s="516"/>
      <c r="BS121" s="222" t="str">
        <f>IF('observer 1'!BF43&gt;0,'observer 1'!BF43,".")</f>
        <v>.</v>
      </c>
      <c r="BT121" s="223" t="str">
        <f>IF(BS121&lt;&gt;".",'observer 1'!BG43,".")</f>
        <v>.</v>
      </c>
      <c r="BU121" s="393" t="str">
        <f t="shared" si="117"/>
        <v>.</v>
      </c>
      <c r="BV121" s="222" t="str">
        <f>IF('observer 2 '!BF43&gt;0,'observer 2 '!BF43,".")</f>
        <v>.</v>
      </c>
      <c r="BW121" s="223" t="str">
        <f>IF(BV121&lt;&gt;".",'observer 2 '!BG43,".")</f>
        <v>.</v>
      </c>
      <c r="BX121" s="393" t="str">
        <f t="shared" si="118"/>
        <v>.</v>
      </c>
      <c r="BY121" s="417" t="str">
        <f t="shared" si="166"/>
        <v>.</v>
      </c>
      <c r="BZ121" s="419" t="str">
        <f t="shared" si="167"/>
        <v>.</v>
      </c>
      <c r="CA121" s="519"/>
      <c r="CB121" s="11"/>
      <c r="CC121" s="516"/>
      <c r="CD121" s="222" t="str">
        <f>IF('observer 1'!BC43&gt;0,'observer 1'!BC43,".")</f>
        <v>.</v>
      </c>
      <c r="CE121" s="223" t="str">
        <f>IF(CD121&lt;&gt;".",'observer 1'!BD43,".")</f>
        <v>.</v>
      </c>
      <c r="CF121" s="393" t="str">
        <f t="shared" si="122"/>
        <v>.</v>
      </c>
      <c r="CG121" s="222" t="str">
        <f>IF('observer 2 '!BC43&gt;0,'observer 2 '!BC43,".")</f>
        <v>.</v>
      </c>
      <c r="CH121" s="223" t="str">
        <f>IF(CG121&lt;&gt;".",'observer 2 '!BD43,".")</f>
        <v>.</v>
      </c>
      <c r="CI121" s="393" t="str">
        <f t="shared" si="123"/>
        <v>.</v>
      </c>
      <c r="CJ121" s="417" t="str">
        <f t="shared" si="168"/>
        <v>.</v>
      </c>
      <c r="CK121" s="419" t="str">
        <f t="shared" si="169"/>
        <v>.</v>
      </c>
      <c r="CL121" s="519"/>
    </row>
    <row r="122" spans="2:90" ht="16" thickBot="1" x14ac:dyDescent="0.25">
      <c r="B122" s="539" t="s">
        <v>130</v>
      </c>
      <c r="C122" s="540"/>
      <c r="D122" s="540"/>
      <c r="E122" s="541"/>
      <c r="F122" s="121" t="str">
        <f>IF(F9&lt;&gt;".",0,IF(F10&lt;&gt;".",1,IF(F11&lt;&gt;".",2,IF(F12&lt;&gt;".",3,IF(F13&lt;&gt;".",4,IF(F14&lt;&gt;".",5,IF(F15&lt;&gt;".",6,IF(F16&lt;&gt;".",7,IF(F17&lt;&gt;".",8,IF(F18&lt;&gt;".",9,"."))))))))))</f>
        <v>.</v>
      </c>
      <c r="G122" s="131">
        <f t="shared" ref="G122:AR122" si="189">IF(G9&lt;&gt;".",0,IF(G10&lt;&gt;".",1,IF(G11&lt;&gt;".",2,IF(G12&lt;&gt;".",3,IF(G13&lt;&gt;".",4,IF(G14&lt;&gt;".",5,IF(G15&lt;&gt;".",6,IF(G16&lt;&gt;".",7,IF(G17&lt;&gt;".",8,IF(G18&lt;&gt;".",9,"."))))))))))</f>
        <v>1</v>
      </c>
      <c r="H122" s="121" t="str">
        <f t="shared" si="189"/>
        <v>.</v>
      </c>
      <c r="I122" s="178" t="str">
        <f t="shared" si="189"/>
        <v>.</v>
      </c>
      <c r="J122" s="173" t="str">
        <f t="shared" si="189"/>
        <v>.</v>
      </c>
      <c r="K122" s="183" t="str">
        <f t="shared" si="189"/>
        <v>.</v>
      </c>
      <c r="L122" s="216" t="str">
        <f t="shared" si="189"/>
        <v>.</v>
      </c>
      <c r="M122" s="178">
        <f t="shared" si="189"/>
        <v>0</v>
      </c>
      <c r="N122" s="170">
        <f t="shared" si="189"/>
        <v>1</v>
      </c>
      <c r="O122" s="170">
        <f t="shared" si="189"/>
        <v>1</v>
      </c>
      <c r="P122" s="173">
        <f t="shared" si="189"/>
        <v>1</v>
      </c>
      <c r="Q122" s="183">
        <f t="shared" si="189"/>
        <v>2</v>
      </c>
      <c r="R122" s="170">
        <f t="shared" si="189"/>
        <v>2</v>
      </c>
      <c r="S122" s="170">
        <f t="shared" si="189"/>
        <v>2</v>
      </c>
      <c r="T122" s="216">
        <f t="shared" si="189"/>
        <v>2</v>
      </c>
      <c r="U122" s="178">
        <f t="shared" si="189"/>
        <v>4</v>
      </c>
      <c r="V122" s="170">
        <f t="shared" si="189"/>
        <v>4</v>
      </c>
      <c r="W122" s="170">
        <f t="shared" si="189"/>
        <v>4</v>
      </c>
      <c r="X122" s="173">
        <f t="shared" si="189"/>
        <v>4</v>
      </c>
      <c r="Z122" s="131">
        <f t="shared" si="189"/>
        <v>1</v>
      </c>
      <c r="AA122" s="131" t="str">
        <f t="shared" si="189"/>
        <v>.</v>
      </c>
      <c r="AB122" s="121">
        <f t="shared" si="189"/>
        <v>1</v>
      </c>
      <c r="AC122" s="178">
        <f t="shared" si="189"/>
        <v>2</v>
      </c>
      <c r="AD122" s="173">
        <f t="shared" si="189"/>
        <v>2</v>
      </c>
      <c r="AE122" s="183">
        <f t="shared" si="189"/>
        <v>2</v>
      </c>
      <c r="AF122" s="216">
        <f t="shared" si="189"/>
        <v>2</v>
      </c>
      <c r="AG122" s="178" t="str">
        <f t="shared" si="189"/>
        <v>.</v>
      </c>
      <c r="AH122" s="170" t="str">
        <f t="shared" si="189"/>
        <v>.</v>
      </c>
      <c r="AI122" s="170" t="str">
        <f t="shared" si="189"/>
        <v>.</v>
      </c>
      <c r="AJ122" s="173" t="str">
        <f t="shared" si="189"/>
        <v>.</v>
      </c>
      <c r="AK122" s="183" t="str">
        <f t="shared" si="189"/>
        <v>.</v>
      </c>
      <c r="AL122" s="170" t="str">
        <f t="shared" si="189"/>
        <v>.</v>
      </c>
      <c r="AM122" s="170" t="str">
        <f t="shared" si="189"/>
        <v>.</v>
      </c>
      <c r="AN122" s="216" t="str">
        <f t="shared" si="189"/>
        <v>.</v>
      </c>
      <c r="AO122" s="178">
        <f t="shared" si="189"/>
        <v>4</v>
      </c>
      <c r="AP122" s="170">
        <f t="shared" si="189"/>
        <v>4</v>
      </c>
      <c r="AQ122" s="170">
        <f t="shared" si="189"/>
        <v>4</v>
      </c>
      <c r="AR122" s="173">
        <f t="shared" si="189"/>
        <v>4</v>
      </c>
      <c r="AT122" s="364"/>
      <c r="AU122" s="364"/>
      <c r="AV122" s="364"/>
      <c r="AW122" s="364"/>
      <c r="AX122" s="364"/>
      <c r="AY122" s="364"/>
      <c r="AZ122" s="364"/>
      <c r="BA122" s="364"/>
      <c r="BD122" s="405"/>
      <c r="BE122" s="364"/>
      <c r="BR122" s="364"/>
      <c r="BS122" s="364"/>
      <c r="BT122" s="364"/>
      <c r="BU122" s="197"/>
      <c r="BV122" s="364"/>
      <c r="BW122" s="364"/>
      <c r="BX122" s="197"/>
      <c r="CA122" s="197"/>
      <c r="CC122" s="364"/>
      <c r="CD122" s="364" t="str">
        <f>IF('observer 1'!BC44&gt;0,'observer 1'!BC44,".")</f>
        <v>.</v>
      </c>
      <c r="CE122" s="364" t="str">
        <f>IF(CD122&lt;&gt;".",'observer 1'!BD44,".")</f>
        <v>.</v>
      </c>
      <c r="CF122" s="197" t="str">
        <f t="shared" si="122"/>
        <v>.</v>
      </c>
      <c r="CG122" s="364" t="str">
        <f>IF('observer 2 '!BC44&gt;0,'observer 2 '!BC44,".")</f>
        <v>.</v>
      </c>
      <c r="CH122" s="364" t="str">
        <f>IF(CG122&lt;&gt;".",'observer 2 '!BD44,".")</f>
        <v>.</v>
      </c>
      <c r="CI122" s="197" t="str">
        <f t="shared" si="123"/>
        <v>.</v>
      </c>
      <c r="CL122" s="197"/>
    </row>
    <row r="123" spans="2:90" ht="16" thickBot="1" x14ac:dyDescent="0.25">
      <c r="B123" s="533" t="s">
        <v>131</v>
      </c>
      <c r="C123" s="534"/>
      <c r="D123" s="534"/>
      <c r="E123" s="535"/>
      <c r="F123" s="312" t="str">
        <f t="shared" ref="F123:X123" si="190">IF(F122=0,0,IF(F122=1,$AX$28,IF(F122=2,$AX$29,IF(F122=3,$AX$30,IF(F122=4,$AX$31,IF(F122=5,$AX$32,IF(F122=6,$AX$33,IF(F122=7,$AX$34,IF(F122=8,$AX$35,IF(F122=9,$AX$36,IF(F122=10,$AX$37,".")))))))))))</f>
        <v>.</v>
      </c>
      <c r="G123" s="314">
        <f t="shared" si="190"/>
        <v>1132</v>
      </c>
      <c r="H123" s="312" t="str">
        <f t="shared" si="190"/>
        <v>.</v>
      </c>
      <c r="I123" s="234" t="str">
        <f t="shared" si="190"/>
        <v>.</v>
      </c>
      <c r="J123" s="233" t="str">
        <f t="shared" si="190"/>
        <v>.</v>
      </c>
      <c r="K123" s="297" t="str">
        <f t="shared" si="190"/>
        <v>.</v>
      </c>
      <c r="L123" s="232" t="str">
        <f t="shared" si="190"/>
        <v>.</v>
      </c>
      <c r="M123" s="234">
        <f t="shared" si="190"/>
        <v>0</v>
      </c>
      <c r="N123" s="231">
        <f t="shared" si="190"/>
        <v>1132</v>
      </c>
      <c r="O123" s="231">
        <f t="shared" si="190"/>
        <v>1132</v>
      </c>
      <c r="P123" s="233">
        <f t="shared" si="190"/>
        <v>1132</v>
      </c>
      <c r="Q123" s="297">
        <f t="shared" si="190"/>
        <v>1740.625</v>
      </c>
      <c r="R123" s="231">
        <f t="shared" si="190"/>
        <v>1740.625</v>
      </c>
      <c r="S123" s="231">
        <f t="shared" si="190"/>
        <v>1740.625</v>
      </c>
      <c r="T123" s="232">
        <f t="shared" si="190"/>
        <v>1740.625</v>
      </c>
      <c r="U123" s="234">
        <f t="shared" si="190"/>
        <v>2937.2821428571433</v>
      </c>
      <c r="V123" s="231">
        <f t="shared" si="190"/>
        <v>2937.2821428571433</v>
      </c>
      <c r="W123" s="231">
        <f t="shared" si="190"/>
        <v>2937.2821428571433</v>
      </c>
      <c r="X123" s="233">
        <f t="shared" si="190"/>
        <v>2937.2821428571433</v>
      </c>
      <c r="Y123" s="236"/>
      <c r="Z123" s="314">
        <f t="shared" ref="Z123:AR123" si="191">IF(Z122=0,0,IF(Z122=1,$AX$28,IF(Z122=2,$AX$29,IF(Z122=3,$AX$30,IF(Z122=4,$AX$31,IF(Z122=5,$AX$32,IF(Z122=6,$AX$33,IF(Z122=7,$AX$34,IF(Z122=8,$AX$35,IF(Z122=9,$AX$36,IF(Z122=10,$AX$37,".")))))))))))</f>
        <v>1132</v>
      </c>
      <c r="AA123" s="314" t="str">
        <f t="shared" si="191"/>
        <v>.</v>
      </c>
      <c r="AB123" s="312">
        <f t="shared" si="191"/>
        <v>1132</v>
      </c>
      <c r="AC123" s="234">
        <f t="shared" si="191"/>
        <v>1740.625</v>
      </c>
      <c r="AD123" s="233">
        <f t="shared" si="191"/>
        <v>1740.625</v>
      </c>
      <c r="AE123" s="297">
        <f t="shared" si="191"/>
        <v>1740.625</v>
      </c>
      <c r="AF123" s="232">
        <f t="shared" si="191"/>
        <v>1740.625</v>
      </c>
      <c r="AG123" s="234" t="str">
        <f t="shared" si="191"/>
        <v>.</v>
      </c>
      <c r="AH123" s="231" t="str">
        <f t="shared" si="191"/>
        <v>.</v>
      </c>
      <c r="AI123" s="231" t="str">
        <f t="shared" si="191"/>
        <v>.</v>
      </c>
      <c r="AJ123" s="233" t="str">
        <f t="shared" si="191"/>
        <v>.</v>
      </c>
      <c r="AK123" s="297" t="str">
        <f t="shared" si="191"/>
        <v>.</v>
      </c>
      <c r="AL123" s="231" t="str">
        <f t="shared" si="191"/>
        <v>.</v>
      </c>
      <c r="AM123" s="231" t="str">
        <f t="shared" si="191"/>
        <v>.</v>
      </c>
      <c r="AN123" s="232" t="str">
        <f t="shared" si="191"/>
        <v>.</v>
      </c>
      <c r="AO123" s="234">
        <f t="shared" si="191"/>
        <v>2937.2821428571433</v>
      </c>
      <c r="AP123" s="231">
        <f t="shared" si="191"/>
        <v>2937.2821428571433</v>
      </c>
      <c r="AQ123" s="231">
        <f t="shared" si="191"/>
        <v>2937.2821428571433</v>
      </c>
      <c r="AR123" s="233">
        <f t="shared" si="191"/>
        <v>2937.2821428571433</v>
      </c>
      <c r="AT123" s="513" t="s">
        <v>25</v>
      </c>
      <c r="AU123" s="514"/>
      <c r="AV123" s="368">
        <f>IF(AX123&lt;&gt;".",AW123-AX123,".")</f>
        <v>3.64</v>
      </c>
      <c r="AW123" s="369">
        <f>IF('observer 1'!AW45=0,".",'observer 1'!AW45)</f>
        <v>4.53</v>
      </c>
      <c r="AX123" s="403">
        <f>IF('observer 1'!AX45=0,".",'observer 1'!AX45)</f>
        <v>0.89</v>
      </c>
      <c r="AY123" s="368">
        <f>IF(BA123&lt;&gt;".",AZ123-BA123,".")</f>
        <v>3.6399999999999997</v>
      </c>
      <c r="AZ123" s="369">
        <f>IF('observer 2 '!AW45=0,".",'observer 2 '!AW45)</f>
        <v>4.51</v>
      </c>
      <c r="BA123" s="403">
        <f>IF('observer 2 '!AX45=0,".",'observer 2 '!AX45)</f>
        <v>0.87</v>
      </c>
      <c r="BB123" s="417">
        <f>IF(AX123&lt;&gt;".",IF(BA123&lt;&gt;".",ABS(AX123-BA123),"."),".")</f>
        <v>2.0000000000000018E-2</v>
      </c>
      <c r="BC123" s="419">
        <f>IF(BB123&lt;&gt;".",BB123/MAX(BA123,AX123),".")</f>
        <v>2.2471910112359571E-2</v>
      </c>
      <c r="BD123" s="404">
        <f t="shared" si="103"/>
        <v>0.88</v>
      </c>
      <c r="BF123" s="513" t="s">
        <v>25</v>
      </c>
      <c r="BG123" s="514"/>
      <c r="BH123" s="300">
        <f>IF('observer 1'!AZ45=0,".",'observer 1'!AZ45)</f>
        <v>1</v>
      </c>
      <c r="BI123" s="301">
        <f>IF('observer 1'!AZ45=0,".",'observer 1'!BA45)</f>
        <v>0.71</v>
      </c>
      <c r="BJ123" s="306">
        <f>IF(BH123&lt;&gt;".",IF(BH123=1,$AX$28,IF(BH123=2,$AX$29,IF(BH123=3,$AX$30,IF(BH123=4,$AX$31,IF(BH123=5,$AX$32,IF(BH123=6,$AX$33,IF(BH123=7,$AX$34,IF(BH123=8,$AX$35,IF(BH123=9,$AX$36,IF(BH123=10,$AX$37,0))))))))))+BI123*1000/$AT$13,".")</f>
        <v>1297.750777685126</v>
      </c>
      <c r="BK123" s="300">
        <f>IF('observer 2 '!AZ45=0,".",'observer 2 '!AZ45)</f>
        <v>1</v>
      </c>
      <c r="BL123" s="301">
        <f>IF('observer 2 '!AZ45=0,".",'observer 2 '!BA45)</f>
        <v>0.63</v>
      </c>
      <c r="BM123" s="306">
        <f>IF(BK123&lt;&gt;".",IF(BK123=1,$AX$28,IF(BK123=2,$AX$29,IF(BK123=3,$AX$30,IF(BK123=4,$AX$31,IF(BK123=5,$AX$32,IF(BK123=6,$AX$33,IF(BK123=7,$AX$34,IF(BK123=8,$AX$35,IF(BK123=9,$AX$36,IF(BK123=10,$AX$37,0))))))))))+BL123*1000/$AT$13,".")</f>
        <v>1279.0746337206047</v>
      </c>
      <c r="BN123" s="417">
        <f>IF(BJ123&lt;&gt;".",IF(BM123&lt;&gt;".",ABS(BJ123-BM123),"."),".")</f>
        <v>18.676143964521316</v>
      </c>
      <c r="BO123" s="419">
        <f>IF(BN123&lt;&gt;".",BN123/MAX(BM123,BJ123),".")</f>
        <v>1.4391163762456029E-2</v>
      </c>
      <c r="BP123" s="308">
        <f>IF(SUM(BH123,BK123)&gt;0,AVERAGE(BJ123,BM123)*IF($Z$96=".",1,$Z$96),".")</f>
        <v>1303.0456857982554</v>
      </c>
      <c r="BR123" s="398" t="s">
        <v>25</v>
      </c>
      <c r="BS123" s="390">
        <f>IF('observer 1'!BF45&gt;0,'observer 1'!BF45,".")</f>
        <v>3</v>
      </c>
      <c r="BT123" s="391">
        <f>IF(BS123&lt;&gt;".",'observer 1'!BG45,".")</f>
        <v>-0.6</v>
      </c>
      <c r="BU123" s="392">
        <f t="shared" si="117"/>
        <v>2143.4110631232338</v>
      </c>
      <c r="BV123" s="390">
        <f>IF('observer 2 '!BF45&gt;0,'observer 2 '!BF45,".")</f>
        <v>2</v>
      </c>
      <c r="BW123" s="391">
        <f>IF(BV123&lt;&gt;".",'observer 2 '!BG45,".")</f>
        <v>1.8</v>
      </c>
      <c r="BX123" s="392">
        <f t="shared" si="118"/>
        <v>2160.8382392017279</v>
      </c>
      <c r="BY123" s="417">
        <f>IF(BU123&lt;&gt;".",IF(BX123&lt;&gt;".",ABS(BU123-BX123),"."),".")</f>
        <v>17.427176078494085</v>
      </c>
      <c r="BZ123" s="419">
        <f>IF(BY123&lt;&gt;".",BY123/MAX(BX123,BU123),".")</f>
        <v>8.0650072561341546E-3</v>
      </c>
      <c r="CA123" s="400">
        <f t="shared" si="121"/>
        <v>2152.1246511624809</v>
      </c>
      <c r="CC123" s="398" t="s">
        <v>25</v>
      </c>
      <c r="CD123" s="390">
        <f>IF('observer 1'!BC45&gt;0,'observer 1'!BC45,".")</f>
        <v>3</v>
      </c>
      <c r="CE123" s="391">
        <f>IF(CD123&lt;&gt;".",'observer 1'!BD45,".")</f>
        <v>2.4500000000000002</v>
      </c>
      <c r="CF123" s="392">
        <f t="shared" si="122"/>
        <v>2855.4390517706061</v>
      </c>
      <c r="CG123" s="390">
        <f>IF('observer 2 '!BC45&gt;0,'observer 2 '!BC45,".")</f>
        <v>3</v>
      </c>
      <c r="CH123" s="391">
        <f>IF(CG123&lt;&gt;".",'observer 2 '!BD45,".")</f>
        <v>2.2799999999999998</v>
      </c>
      <c r="CI123" s="392">
        <f t="shared" si="123"/>
        <v>2815.752245845998</v>
      </c>
      <c r="CJ123" s="417">
        <f>IF(CF123&lt;&gt;".",IF(CI123&lt;&gt;".",ABS(CF123-CI123),"."),".")</f>
        <v>39.686805924608052</v>
      </c>
      <c r="CK123" s="419">
        <f>IF(CJ123&lt;&gt;".",CJ123/MAX(CI123,CF123),".")</f>
        <v>1.3898670293802623E-2</v>
      </c>
      <c r="CL123" s="400">
        <f t="shared" si="126"/>
        <v>2835.595648808302</v>
      </c>
    </row>
    <row r="124" spans="2:90" ht="16" thickBot="1" x14ac:dyDescent="0.25">
      <c r="B124" s="533" t="s">
        <v>132</v>
      </c>
      <c r="C124" s="534"/>
      <c r="D124" s="534"/>
      <c r="E124" s="535"/>
      <c r="F124" s="312" t="str">
        <f t="shared" ref="F124:X124" si="192">IF(F122&lt;&gt;".",IF(F9&lt;&gt;".",F9,IF(F10&lt;&gt;".",F10,IF(F11&lt;&gt;".",F11,IF(F12&lt;&gt;".",F12,IF(F13&lt;&gt;".",F13,IF(F14&lt;&gt;".",F14,IF(F15&lt;&gt;".",F15,IF(F16&lt;&gt;".",F16,IF(F17&lt;&gt;".",F17,IF(F18&lt;&gt;".",F18,IF(F19&lt;&gt;".",F19,0)))))))))))*1000/$AT$13*IF(F96&lt;&gt;".",F96,1),".")</f>
        <v>.</v>
      </c>
      <c r="G124" s="314">
        <f t="shared" si="192"/>
        <v>861.43714036354186</v>
      </c>
      <c r="H124" s="312" t="str">
        <f t="shared" si="192"/>
        <v>.</v>
      </c>
      <c r="I124" s="234" t="str">
        <f t="shared" si="192"/>
        <v>.</v>
      </c>
      <c r="J124" s="233" t="str">
        <f t="shared" si="192"/>
        <v>.</v>
      </c>
      <c r="K124" s="297" t="str">
        <f t="shared" si="192"/>
        <v>.</v>
      </c>
      <c r="L124" s="232" t="str">
        <f t="shared" si="192"/>
        <v>.</v>
      </c>
      <c r="M124" s="234">
        <f t="shared" si="192"/>
        <v>0</v>
      </c>
      <c r="N124" s="231">
        <f t="shared" si="192"/>
        <v>1133.4084868468822</v>
      </c>
      <c r="O124" s="231">
        <f t="shared" si="192"/>
        <v>1082.0490909444488</v>
      </c>
      <c r="P124" s="233">
        <f t="shared" si="192"/>
        <v>978.16304014179957</v>
      </c>
      <c r="Q124" s="297">
        <f t="shared" si="192"/>
        <v>354.84673532590341</v>
      </c>
      <c r="R124" s="231">
        <f t="shared" si="192"/>
        <v>295.31652643899196</v>
      </c>
      <c r="S124" s="231">
        <f t="shared" si="192"/>
        <v>260.29875650551469</v>
      </c>
      <c r="T124" s="232">
        <f t="shared" si="192"/>
        <v>259.13149750773209</v>
      </c>
      <c r="U124" s="234">
        <f t="shared" si="192"/>
        <v>533.43736198663771</v>
      </c>
      <c r="V124" s="231">
        <f t="shared" si="192"/>
        <v>402.70435423498907</v>
      </c>
      <c r="W124" s="231">
        <f t="shared" si="192"/>
        <v>359.51577131703374</v>
      </c>
      <c r="X124" s="233">
        <f t="shared" si="192"/>
        <v>288.31297245229649</v>
      </c>
      <c r="Y124" s="236"/>
      <c r="Z124" s="314">
        <f t="shared" ref="Z124:AR124" si="193">IF(Z122&lt;&gt;".",IF(Z9&lt;&gt;".",Z9,IF(Z10&lt;&gt;".",Z10,IF(Z11&lt;&gt;".",Z11,IF(Z12&lt;&gt;".",Z12,IF(Z13&lt;&gt;".",Z13,IF(Z14&lt;&gt;".",Z14,IF(Z15&lt;&gt;".",Z15,IF(Z16&lt;&gt;".",Z16,IF(Z17&lt;&gt;".",Z17,IF(Z18&lt;&gt;".",Z18,IF(Z19&lt;&gt;".",Z19,0)))))))))))*1000/$AT$13*IF(Z96&lt;&gt;".",Z96,1),".")</f>
        <v>1034.1320075584581</v>
      </c>
      <c r="AA124" s="314" t="str">
        <f t="shared" si="193"/>
        <v>.</v>
      </c>
      <c r="AB124" s="312">
        <f t="shared" si="193"/>
        <v>775.05997452763108</v>
      </c>
      <c r="AC124" s="234">
        <f t="shared" si="193"/>
        <v>525.26654900215965</v>
      </c>
      <c r="AD124" s="233">
        <f t="shared" si="193"/>
        <v>324.49800138355641</v>
      </c>
      <c r="AE124" s="297">
        <f t="shared" si="193"/>
        <v>305.82185741903515</v>
      </c>
      <c r="AF124" s="232">
        <f t="shared" si="193"/>
        <v>185.59418064742974</v>
      </c>
      <c r="AG124" s="234" t="str">
        <f t="shared" si="193"/>
        <v>.</v>
      </c>
      <c r="AH124" s="231" t="str">
        <f t="shared" si="193"/>
        <v>.</v>
      </c>
      <c r="AI124" s="231" t="str">
        <f t="shared" si="193"/>
        <v>.</v>
      </c>
      <c r="AJ124" s="233" t="str">
        <f t="shared" si="193"/>
        <v>.</v>
      </c>
      <c r="AK124" s="297" t="str">
        <f t="shared" si="193"/>
        <v>.</v>
      </c>
      <c r="AL124" s="231" t="str">
        <f t="shared" si="193"/>
        <v>.</v>
      </c>
      <c r="AM124" s="231" t="str">
        <f t="shared" si="193"/>
        <v>.</v>
      </c>
      <c r="AN124" s="232" t="str">
        <f t="shared" si="193"/>
        <v>.</v>
      </c>
      <c r="AO124" s="234">
        <f t="shared" si="193"/>
        <v>393.36628225272847</v>
      </c>
      <c r="AP124" s="231">
        <f t="shared" si="193"/>
        <v>318.66170639464355</v>
      </c>
      <c r="AQ124" s="231">
        <f t="shared" si="193"/>
        <v>227.6155045676025</v>
      </c>
      <c r="AR124" s="233">
        <f t="shared" si="193"/>
        <v>238.1208355476457</v>
      </c>
      <c r="AT124" s="513" t="s">
        <v>3</v>
      </c>
      <c r="AU124" s="514"/>
      <c r="AV124" s="368" t="str">
        <f t="shared" ref="AV124:AV141" si="194">IF(AX124&lt;&gt;".",AW124-AX124,".")</f>
        <v>.</v>
      </c>
      <c r="AW124" s="369" t="str">
        <f>IF('observer 1'!AW46=0,".",'observer 1'!AW46)</f>
        <v>.</v>
      </c>
      <c r="AX124" s="403" t="str">
        <f>IF('observer 1'!AX46=0,".",'observer 1'!AX46)</f>
        <v>.</v>
      </c>
      <c r="AY124" s="368" t="str">
        <f t="shared" ref="AY124:AY141" si="195">IF(BA124&lt;&gt;".",AZ124-BA124,".")</f>
        <v>.</v>
      </c>
      <c r="AZ124" s="369" t="str">
        <f>IF('observer 2 '!AW46=0,".",'observer 2 '!AW46)</f>
        <v>.</v>
      </c>
      <c r="BA124" s="403" t="str">
        <f>IF('observer 2 '!AX46=0,".",'observer 2 '!AX46)</f>
        <v>.</v>
      </c>
      <c r="BB124" s="417" t="str">
        <f t="shared" ref="BB124:BB141" si="196">IF(AX124&lt;&gt;".",IF(BA124&lt;&gt;".",ABS(AX124-BA124),"."),".")</f>
        <v>.</v>
      </c>
      <c r="BC124" s="419" t="str">
        <f t="shared" ref="BC124:BC141" si="197">IF(BB124&lt;&gt;".",BB124/MAX(BA124,AX124),".")</f>
        <v>.</v>
      </c>
      <c r="BD124" s="404" t="str">
        <f t="shared" si="103"/>
        <v>.</v>
      </c>
      <c r="BF124" s="513" t="s">
        <v>3</v>
      </c>
      <c r="BG124" s="514"/>
      <c r="BH124" s="300" t="str">
        <f>IF('observer 1'!AZ46=0,".",'observer 1'!AZ46)</f>
        <v>.</v>
      </c>
      <c r="BI124" s="301" t="str">
        <f>IF('observer 1'!AZ46=0,".",'observer 1'!BA46)</f>
        <v>.</v>
      </c>
      <c r="BJ124" s="306" t="str">
        <f t="shared" ref="BJ124:BJ141" si="198">IF(BH124&lt;&gt;".",IF(BH124=1,$AX$28,IF(BH124=2,$AX$29,IF(BH124=3,$AX$30,IF(BH124=4,$AX$31,IF(BH124=5,$AX$32,IF(BH124=6,$AX$33,IF(BH124=7,$AX$34,IF(BH124=8,$AX$35,IF(BH124=9,$AX$36,IF(BH124=10,$AX$37,0))))))))))+BI124*1000/$AT$13,".")</f>
        <v>.</v>
      </c>
      <c r="BK124" s="300" t="str">
        <f>IF('observer 2 '!AZ46=0,".",'observer 2 '!AZ46)</f>
        <v>.</v>
      </c>
      <c r="BL124" s="301" t="str">
        <f>IF('observer 2 '!AZ46=0,".",'observer 2 '!BA46)</f>
        <v>.</v>
      </c>
      <c r="BM124" s="306" t="str">
        <f t="shared" ref="BM124:BM140" si="199">IF(BK124&lt;&gt;".",IF(BK124=1,$AX$28,IF(BK124=2,$AX$29,IF(BK124=3,$AX$30,IF(BK124=4,$AX$31,IF(BK124=5,$AX$32,IF(BK124=6,$AX$33,IF(BK124=7,$AX$34,IF(BK124=8,$AX$35,IF(BK124=9,$AX$36,IF(BK124=10,$AX$37,0))))))))))+BL124*1000/$AT$13,".")</f>
        <v>.</v>
      </c>
      <c r="BN124" s="417" t="str">
        <f t="shared" ref="BN124:BN141" si="200">IF(BJ124&lt;&gt;".",IF(BM124&lt;&gt;".",ABS(BJ124-BM124),"."),".")</f>
        <v>.</v>
      </c>
      <c r="BO124" s="419" t="str">
        <f t="shared" ref="BO124:BO141" si="201">IF(BN124&lt;&gt;".",BN124/MAX(BM124,BJ124),".")</f>
        <v>.</v>
      </c>
      <c r="BP124" s="308" t="str">
        <f t="shared" ref="BP124:BP141" si="202">IF(SUM(BH124,BK124)&gt;0,AVERAGE(BJ124,BM124)*IF($Z$96=".",1,$Z$96),".")</f>
        <v>.</v>
      </c>
      <c r="BR124" s="365" t="s">
        <v>3</v>
      </c>
      <c r="BS124" s="368" t="str">
        <f>IF('observer 1'!BF46&gt;0,'observer 1'!BF46,".")</f>
        <v>.</v>
      </c>
      <c r="BT124" s="369" t="str">
        <f>IF(BS124&lt;&gt;".",'observer 1'!BG46,".")</f>
        <v>.</v>
      </c>
      <c r="BU124" s="306" t="str">
        <f t="shared" si="117"/>
        <v>.</v>
      </c>
      <c r="BV124" s="368" t="str">
        <f>IF('observer 2 '!BF46&gt;0,'observer 2 '!BF46,".")</f>
        <v>.</v>
      </c>
      <c r="BW124" s="369" t="str">
        <f>IF(BV124&lt;&gt;".",'observer 2 '!BG46,".")</f>
        <v>.</v>
      </c>
      <c r="BX124" s="306" t="str">
        <f t="shared" si="118"/>
        <v>.</v>
      </c>
      <c r="BY124" s="417" t="str">
        <f t="shared" ref="BY124:BY141" si="203">IF(BU124&lt;&gt;".",IF(BX124&lt;&gt;".",ABS(BU124-BX124),"."),".")</f>
        <v>.</v>
      </c>
      <c r="BZ124" s="419" t="str">
        <f t="shared" ref="BZ124:BZ141" si="204">IF(BY124&lt;&gt;".",BY124/MAX(BX124,BU124),".")</f>
        <v>.</v>
      </c>
      <c r="CA124" s="402" t="str">
        <f t="shared" si="121"/>
        <v>.</v>
      </c>
      <c r="CC124" s="365" t="s">
        <v>3</v>
      </c>
      <c r="CD124" s="368" t="str">
        <f>IF('observer 1'!BC46&gt;0,'observer 1'!BC46,".")</f>
        <v>.</v>
      </c>
      <c r="CE124" s="369" t="str">
        <f>IF(CD124&lt;&gt;".",'observer 1'!BD46,".")</f>
        <v>.</v>
      </c>
      <c r="CF124" s="306" t="str">
        <f t="shared" si="122"/>
        <v>.</v>
      </c>
      <c r="CG124" s="368" t="str">
        <f>IF('observer 2 '!BC46&gt;0,'observer 2 '!BC46,".")</f>
        <v>.</v>
      </c>
      <c r="CH124" s="369" t="str">
        <f>IF(CG124&lt;&gt;".",'observer 2 '!BD46,".")</f>
        <v>.</v>
      </c>
      <c r="CI124" s="306" t="str">
        <f t="shared" si="123"/>
        <v>.</v>
      </c>
      <c r="CJ124" s="417" t="str">
        <f t="shared" ref="CJ124:CJ141" si="205">IF(CF124&lt;&gt;".",IF(CI124&lt;&gt;".",ABS(CF124-CI124),"."),".")</f>
        <v>.</v>
      </c>
      <c r="CK124" s="419" t="str">
        <f t="shared" ref="CK124:CK141" si="206">IF(CJ124&lt;&gt;".",CJ124/MAX(CI124,CF124),".")</f>
        <v>.</v>
      </c>
      <c r="CL124" s="402" t="str">
        <f t="shared" si="126"/>
        <v>.</v>
      </c>
    </row>
    <row r="125" spans="2:90" ht="16" thickBot="1" x14ac:dyDescent="0.25">
      <c r="B125" s="536" t="s">
        <v>129</v>
      </c>
      <c r="C125" s="537"/>
      <c r="D125" s="537"/>
      <c r="E125" s="538"/>
      <c r="F125" s="313" t="str">
        <f>IF(F122&lt;&gt;".",F123-F124,".")</f>
        <v>.</v>
      </c>
      <c r="G125" s="315">
        <f t="shared" ref="G125:AR125" si="207">IF(G122&lt;&gt;".",G123-G124,".")</f>
        <v>270.56285963645814</v>
      </c>
      <c r="H125" s="313" t="str">
        <f t="shared" si="207"/>
        <v>.</v>
      </c>
      <c r="I125" s="316" t="str">
        <f t="shared" si="207"/>
        <v>.</v>
      </c>
      <c r="J125" s="311" t="str">
        <f t="shared" si="207"/>
        <v>.</v>
      </c>
      <c r="K125" s="309" t="str">
        <f t="shared" si="207"/>
        <v>.</v>
      </c>
      <c r="L125" s="317" t="str">
        <f t="shared" si="207"/>
        <v>.</v>
      </c>
      <c r="M125" s="316">
        <f t="shared" si="207"/>
        <v>0</v>
      </c>
      <c r="N125" s="310">
        <f t="shared" si="207"/>
        <v>-1.4084868468821696</v>
      </c>
      <c r="O125" s="310">
        <f t="shared" si="207"/>
        <v>49.950909055551165</v>
      </c>
      <c r="P125" s="311">
        <f t="shared" si="207"/>
        <v>153.83695985820043</v>
      </c>
      <c r="Q125" s="309">
        <f t="shared" si="207"/>
        <v>1385.7782646740966</v>
      </c>
      <c r="R125" s="310">
        <f t="shared" si="207"/>
        <v>1445.308473561008</v>
      </c>
      <c r="S125" s="310">
        <f t="shared" si="207"/>
        <v>1480.3262434944854</v>
      </c>
      <c r="T125" s="317">
        <f t="shared" si="207"/>
        <v>1481.4935024922679</v>
      </c>
      <c r="U125" s="316">
        <f t="shared" si="207"/>
        <v>2403.8447808705055</v>
      </c>
      <c r="V125" s="310">
        <f t="shared" si="207"/>
        <v>2534.577788622154</v>
      </c>
      <c r="W125" s="310">
        <f t="shared" si="207"/>
        <v>2577.7663715401095</v>
      </c>
      <c r="X125" s="311">
        <f t="shared" si="207"/>
        <v>2648.9691704048469</v>
      </c>
      <c r="Y125" s="236"/>
      <c r="Z125" s="315">
        <f t="shared" si="207"/>
        <v>97.867992441541901</v>
      </c>
      <c r="AA125" s="315" t="str">
        <f t="shared" si="207"/>
        <v>.</v>
      </c>
      <c r="AB125" s="313">
        <f t="shared" si="207"/>
        <v>356.94002547236892</v>
      </c>
      <c r="AC125" s="316">
        <f t="shared" si="207"/>
        <v>1215.3584509978405</v>
      </c>
      <c r="AD125" s="311">
        <f t="shared" si="207"/>
        <v>1416.1269986164436</v>
      </c>
      <c r="AE125" s="309">
        <f t="shared" si="207"/>
        <v>1434.803142580965</v>
      </c>
      <c r="AF125" s="317">
        <f t="shared" si="207"/>
        <v>1555.0308193525702</v>
      </c>
      <c r="AG125" s="316" t="str">
        <f t="shared" si="207"/>
        <v>.</v>
      </c>
      <c r="AH125" s="310" t="str">
        <f t="shared" si="207"/>
        <v>.</v>
      </c>
      <c r="AI125" s="310" t="str">
        <f t="shared" si="207"/>
        <v>.</v>
      </c>
      <c r="AJ125" s="311" t="str">
        <f t="shared" si="207"/>
        <v>.</v>
      </c>
      <c r="AK125" s="309" t="str">
        <f t="shared" si="207"/>
        <v>.</v>
      </c>
      <c r="AL125" s="310" t="str">
        <f t="shared" si="207"/>
        <v>.</v>
      </c>
      <c r="AM125" s="310" t="str">
        <f t="shared" si="207"/>
        <v>.</v>
      </c>
      <c r="AN125" s="317" t="str">
        <f t="shared" si="207"/>
        <v>.</v>
      </c>
      <c r="AO125" s="316">
        <f t="shared" si="207"/>
        <v>2543.9158606044148</v>
      </c>
      <c r="AP125" s="310">
        <f t="shared" si="207"/>
        <v>2618.6204364624996</v>
      </c>
      <c r="AQ125" s="310">
        <f t="shared" si="207"/>
        <v>2709.666638289541</v>
      </c>
      <c r="AR125" s="311">
        <f t="shared" si="207"/>
        <v>2699.1613073094977</v>
      </c>
      <c r="AT125" s="513" t="s">
        <v>26</v>
      </c>
      <c r="AU125" s="514"/>
      <c r="AV125" s="368">
        <f t="shared" si="194"/>
        <v>2.9899999999999998</v>
      </c>
      <c r="AW125" s="369">
        <f>IF('observer 1'!AW47=0,".",'observer 1'!AW47)</f>
        <v>3.32</v>
      </c>
      <c r="AX125" s="403">
        <f>IF('observer 1'!AX47=0,".",'observer 1'!AX47)</f>
        <v>0.33</v>
      </c>
      <c r="AY125" s="368">
        <f t="shared" si="195"/>
        <v>3.0999999999999996</v>
      </c>
      <c r="AZ125" s="369">
        <f>IF('observer 2 '!AW47=0,".",'observer 2 '!AW47)</f>
        <v>3.51</v>
      </c>
      <c r="BA125" s="403">
        <f>IF('observer 2 '!AX47=0,".",'observer 2 '!AX47)</f>
        <v>0.41</v>
      </c>
      <c r="BB125" s="417">
        <f t="shared" si="196"/>
        <v>7.999999999999996E-2</v>
      </c>
      <c r="BC125" s="419">
        <f t="shared" si="197"/>
        <v>0.19512195121951212</v>
      </c>
      <c r="BD125" s="404">
        <f t="shared" si="103"/>
        <v>0.37</v>
      </c>
      <c r="BF125" s="513" t="s">
        <v>26</v>
      </c>
      <c r="BG125" s="514"/>
      <c r="BH125" s="300">
        <f>IF('observer 1'!AZ47=0,".",'observer 1'!AZ47)</f>
        <v>2</v>
      </c>
      <c r="BI125" s="301">
        <f>IF('observer 1'!AZ47=0,".",'observer 1'!BA47)</f>
        <v>0.26</v>
      </c>
      <c r="BJ125" s="306">
        <f t="shared" si="198"/>
        <v>1801.3224678846941</v>
      </c>
      <c r="BK125" s="300">
        <f>IF('observer 2 '!AZ47=0,".",'observer 2 '!AZ47)</f>
        <v>2</v>
      </c>
      <c r="BL125" s="301">
        <f>IF('observer 2 '!AZ47=0,".",'observer 2 '!BA47)</f>
        <v>0.23</v>
      </c>
      <c r="BM125" s="306">
        <f t="shared" si="199"/>
        <v>1794.3189138979985</v>
      </c>
      <c r="BN125" s="417">
        <f t="shared" si="200"/>
        <v>7.0035539866955787</v>
      </c>
      <c r="BO125" s="419">
        <f t="shared" si="201"/>
        <v>3.8880067903221695E-3</v>
      </c>
      <c r="BP125" s="308">
        <f t="shared" si="202"/>
        <v>1818.2392060677714</v>
      </c>
      <c r="BR125" s="401" t="s">
        <v>26</v>
      </c>
      <c r="BS125" s="285">
        <f>IF('observer 1'!BF47&gt;0,'observer 1'!BF47,".")</f>
        <v>4</v>
      </c>
      <c r="BT125" s="286">
        <f>IF(BS125&lt;&gt;".",'observer 1'!BG47,".")</f>
        <v>0.6</v>
      </c>
      <c r="BU125" s="394">
        <f t="shared" si="117"/>
        <v>3077.3532225910526</v>
      </c>
      <c r="BV125" s="285">
        <f>IF('observer 2 '!BF47&gt;0,'observer 2 '!BF47,".")</f>
        <v>4</v>
      </c>
      <c r="BW125" s="286">
        <f>IF(BV125&lt;&gt;".",'observer 2 '!BG47,".")</f>
        <v>0.6</v>
      </c>
      <c r="BX125" s="394">
        <f t="shared" si="118"/>
        <v>3077.3532225910526</v>
      </c>
      <c r="BY125" s="417">
        <f t="shared" si="203"/>
        <v>0</v>
      </c>
      <c r="BZ125" s="419">
        <f t="shared" si="204"/>
        <v>0</v>
      </c>
      <c r="CA125" s="399">
        <f t="shared" si="121"/>
        <v>3077.3532225910526</v>
      </c>
      <c r="CC125" s="401" t="s">
        <v>26</v>
      </c>
      <c r="CD125" s="285">
        <f>IF('observer 1'!BC47&gt;0,'observer 1'!BC47,".")</f>
        <v>6</v>
      </c>
      <c r="CE125" s="286">
        <f>IF(CD125&lt;&gt;".",'observer 1'!BD47,".")</f>
        <v>1.56</v>
      </c>
      <c r="CF125" s="394">
        <f t="shared" si="122"/>
        <v>4209.4431406414978</v>
      </c>
      <c r="CG125" s="285">
        <f>IF('observer 2 '!BC47&gt;0,'observer 2 '!BC47,".")</f>
        <v>6</v>
      </c>
      <c r="CH125" s="286">
        <f>IF(CG125&lt;&gt;".",'observer 2 '!BD47,".")</f>
        <v>1.34</v>
      </c>
      <c r="CI125" s="394">
        <f t="shared" si="123"/>
        <v>4158.083744739065</v>
      </c>
      <c r="CJ125" s="417">
        <f t="shared" si="205"/>
        <v>51.35939590243288</v>
      </c>
      <c r="CK125" s="419">
        <f t="shared" si="206"/>
        <v>1.2200995282859664E-2</v>
      </c>
      <c r="CL125" s="399">
        <f t="shared" si="126"/>
        <v>4183.7634426902814</v>
      </c>
    </row>
    <row r="126" spans="2:90" ht="16" thickBot="1" x14ac:dyDescent="0.25">
      <c r="B126" s="528" t="s">
        <v>195</v>
      </c>
      <c r="C126" s="529"/>
      <c r="D126" s="529"/>
      <c r="E126" s="530"/>
      <c r="F126" s="320" t="str">
        <f>BP83</f>
        <v>.</v>
      </c>
      <c r="G126" s="321">
        <f>BP84</f>
        <v>1511.842236434615</v>
      </c>
      <c r="H126" s="320" t="str">
        <f>BP85</f>
        <v>.</v>
      </c>
      <c r="I126" s="322" t="str">
        <f>BP86</f>
        <v>.</v>
      </c>
      <c r="J126" s="323" t="str">
        <f>BP87</f>
        <v>.</v>
      </c>
      <c r="K126" s="324" t="str">
        <f>BP88</f>
        <v>.</v>
      </c>
      <c r="L126" s="325" t="str">
        <f>BP89</f>
        <v>.</v>
      </c>
      <c r="M126" s="322">
        <f>BP90</f>
        <v>740.96823574283667</v>
      </c>
      <c r="N126" s="326">
        <f>BP91</f>
        <v>738.63371774727148</v>
      </c>
      <c r="O126" s="326">
        <f>BP92</f>
        <v>743.30275373840186</v>
      </c>
      <c r="P126" s="323">
        <f>BP93</f>
        <v>765.48067469627085</v>
      </c>
      <c r="Q126" s="324">
        <f>BP94</f>
        <v>2024.268936461166</v>
      </c>
      <c r="R126" s="326">
        <f>BP95</f>
        <v>2031.2724904478619</v>
      </c>
      <c r="S126" s="326">
        <f>BP96</f>
        <v>2033.6070084434268</v>
      </c>
      <c r="T126" s="325">
        <f>BP97</f>
        <v>2033.6070084434268</v>
      </c>
      <c r="U126" s="322">
        <f>BP98</f>
        <v>3082.022258582183</v>
      </c>
      <c r="V126" s="326">
        <f>BP99</f>
        <v>3117.0400285156602</v>
      </c>
      <c r="W126" s="326">
        <f>BP100</f>
        <v>3080.8549995844005</v>
      </c>
      <c r="X126" s="323">
        <f>BP101</f>
        <v>3121.7090645067901</v>
      </c>
      <c r="Z126" s="321">
        <f>BP123</f>
        <v>1303.0456857982554</v>
      </c>
      <c r="AA126" s="321" t="str">
        <f>BP124</f>
        <v>.</v>
      </c>
      <c r="AB126" s="320">
        <f>BP125</f>
        <v>1818.2392060677714</v>
      </c>
      <c r="AC126" s="322">
        <f>BP126</f>
        <v>2088.5773678610217</v>
      </c>
      <c r="AD126" s="323">
        <f>BP127</f>
        <v>2183.0186470901044</v>
      </c>
      <c r="AE126" s="324">
        <f>BP128</f>
        <v>2224.419343639167</v>
      </c>
      <c r="AF126" s="325">
        <f>BP129</f>
        <v>2301.1528830127968</v>
      </c>
      <c r="AG126" s="322" t="str">
        <f>BP130</f>
        <v>.</v>
      </c>
      <c r="AH126" s="326" t="str">
        <f>BP131</f>
        <v>.</v>
      </c>
      <c r="AI126" s="326" t="str">
        <f>BP132</f>
        <v>.</v>
      </c>
      <c r="AJ126" s="323" t="str">
        <f>BP133</f>
        <v>.</v>
      </c>
      <c r="AK126" s="324" t="str">
        <f>BP134</f>
        <v>.</v>
      </c>
      <c r="AL126" s="326" t="str">
        <f>BP135</f>
        <v>.</v>
      </c>
      <c r="AM126" s="326" t="str">
        <f>BP136</f>
        <v>.</v>
      </c>
      <c r="AN126" s="325" t="str">
        <f>BP137</f>
        <v>.</v>
      </c>
      <c r="AO126" s="322">
        <f>BP138</f>
        <v>3184.1109413235358</v>
      </c>
      <c r="AP126" s="326">
        <f>BP139</f>
        <v>3224.248484995896</v>
      </c>
      <c r="AQ126" s="326">
        <f>BP140</f>
        <v>3165.2226854777196</v>
      </c>
      <c r="AR126" s="323">
        <f>BP141</f>
        <v>3193.5550692464444</v>
      </c>
      <c r="AT126" s="515" t="s">
        <v>2</v>
      </c>
      <c r="AU126" s="303" t="s">
        <v>185</v>
      </c>
      <c r="AV126" s="368" t="str">
        <f t="shared" si="194"/>
        <v>.</v>
      </c>
      <c r="AW126" s="369">
        <f>IF('observer 1'!AW48=0,".",'observer 1'!AW48)</f>
        <v>2.2999999999999998</v>
      </c>
      <c r="AX126" s="403" t="str">
        <f>IF('observer 1'!AX48=0,".",'observer 1'!AX48)</f>
        <v>.</v>
      </c>
      <c r="AY126" s="368" t="str">
        <f t="shared" si="195"/>
        <v>.</v>
      </c>
      <c r="AZ126" s="369">
        <f>IF('observer 2 '!AW48=0,".",'observer 2 '!AW48)</f>
        <v>2.2000000000000002</v>
      </c>
      <c r="BA126" s="403" t="str">
        <f>IF('observer 2 '!AX48=0,".",'observer 2 '!AX48)</f>
        <v>.</v>
      </c>
      <c r="BB126" s="417" t="str">
        <f t="shared" si="196"/>
        <v>.</v>
      </c>
      <c r="BC126" s="419" t="str">
        <f t="shared" si="197"/>
        <v>.</v>
      </c>
      <c r="BD126" s="404" t="str">
        <f t="shared" si="103"/>
        <v>.</v>
      </c>
      <c r="BF126" s="515" t="s">
        <v>2</v>
      </c>
      <c r="BG126" s="303" t="s">
        <v>185</v>
      </c>
      <c r="BH126" s="300">
        <f>IF('observer 1'!AZ48=0,".",'observer 1'!AZ48)</f>
        <v>2</v>
      </c>
      <c r="BI126" s="301">
        <f>IF('observer 1'!AZ48=0,".",'observer 1'!BA48)</f>
        <v>1.44</v>
      </c>
      <c r="BJ126" s="306">
        <f t="shared" si="198"/>
        <v>2076.7955913613823</v>
      </c>
      <c r="BK126" s="300">
        <f>IF('observer 2 '!AZ48=0,".",'observer 2 '!AZ48)</f>
        <v>2</v>
      </c>
      <c r="BL126" s="301">
        <f>IF('observer 2 '!AZ48=0,".",'observer 2 '!BA48)</f>
        <v>1.34</v>
      </c>
      <c r="BM126" s="306">
        <f t="shared" si="199"/>
        <v>2053.4504114057308</v>
      </c>
      <c r="BN126" s="417">
        <f t="shared" si="200"/>
        <v>23.345179955651474</v>
      </c>
      <c r="BO126" s="419">
        <f t="shared" si="201"/>
        <v>1.1240961822510527E-2</v>
      </c>
      <c r="BP126" s="308">
        <f t="shared" si="202"/>
        <v>2088.5773678610217</v>
      </c>
      <c r="BR126" s="515" t="s">
        <v>2</v>
      </c>
      <c r="BS126" s="395">
        <f>IF('observer 1'!BF48&gt;0,'observer 1'!BF48,".")</f>
        <v>3</v>
      </c>
      <c r="BT126" s="396">
        <f>IF(BS126&lt;&gt;".",'observer 1'!BG48,".")</f>
        <v>2.4</v>
      </c>
      <c r="BU126" s="397">
        <f t="shared" si="117"/>
        <v>2843.7664617927803</v>
      </c>
      <c r="BV126" s="395">
        <f>IF('observer 2 '!BF48&gt;0,'observer 2 '!BF48,".")</f>
        <v>3</v>
      </c>
      <c r="BW126" s="396">
        <f>IF(BV126&lt;&gt;".",'observer 2 '!BG48,".")</f>
        <v>2.6</v>
      </c>
      <c r="BX126" s="397">
        <f t="shared" si="118"/>
        <v>2890.4568217040833</v>
      </c>
      <c r="BY126" s="417">
        <f t="shared" si="203"/>
        <v>46.690359911302949</v>
      </c>
      <c r="BZ126" s="419">
        <f t="shared" si="204"/>
        <v>1.6153280533620432E-2</v>
      </c>
      <c r="CA126" s="518">
        <f>IF(SUM(BS126,BV126,BS127,BV127)&gt;0,AVERAGE(BU126,BX126,BU127,BX127)*IF($G$96=".",1,$G$96),".")</f>
        <v>2832.0938718149546</v>
      </c>
      <c r="CC126" s="515" t="s">
        <v>2</v>
      </c>
      <c r="CD126" s="395">
        <f>IF('observer 1'!BC48&gt;0,'observer 1'!BC48,".")</f>
        <v>3</v>
      </c>
      <c r="CE126" s="396">
        <f>IF(CD126&lt;&gt;".",'observer 1'!BD48,".")</f>
        <v>5.84</v>
      </c>
      <c r="CF126" s="397">
        <f t="shared" si="122"/>
        <v>3646.840652267193</v>
      </c>
      <c r="CG126" s="395">
        <f>IF('observer 2 '!BC48&gt;0,'observer 2 '!BC48,".")</f>
        <v>3</v>
      </c>
      <c r="CH126" s="396">
        <f>IF(CG126&lt;&gt;".",'observer 2 '!BD48,".")</f>
        <v>6.03</v>
      </c>
      <c r="CI126" s="397">
        <f t="shared" si="123"/>
        <v>3691.196494182931</v>
      </c>
      <c r="CJ126" s="417">
        <f t="shared" si="205"/>
        <v>44.355841915737983</v>
      </c>
      <c r="CK126" s="419">
        <f t="shared" si="206"/>
        <v>1.201665692564449E-2</v>
      </c>
      <c r="CL126" s="518">
        <f>IF(SUM(CD126,CG126,CD127,CG127)&gt;0,AVERAGE(CF126,CI126,CF127,CI127)*IF($G$96=".",1,$G$96),".")</f>
        <v>3624.662731309324</v>
      </c>
    </row>
    <row r="127" spans="2:90" ht="16" thickBot="1" x14ac:dyDescent="0.25">
      <c r="B127" s="328"/>
      <c r="C127" s="328"/>
      <c r="D127" s="328"/>
      <c r="E127" s="328"/>
      <c r="F127" s="236"/>
      <c r="G127" s="236"/>
      <c r="H127" s="236"/>
      <c r="I127" s="236"/>
      <c r="J127" s="236"/>
      <c r="K127" s="236"/>
      <c r="L127" s="236"/>
      <c r="M127" s="236"/>
      <c r="N127" s="236"/>
      <c r="O127" s="236"/>
      <c r="P127" s="236"/>
      <c r="Q127" s="236"/>
      <c r="R127" s="236"/>
      <c r="S127" s="236"/>
      <c r="T127" s="236"/>
      <c r="U127" s="236"/>
      <c r="V127" s="236"/>
      <c r="W127" s="236"/>
      <c r="X127" s="236"/>
      <c r="Y127" s="236"/>
      <c r="Z127" s="236"/>
      <c r="AA127" s="236"/>
      <c r="AB127" s="236"/>
      <c r="AC127" s="236"/>
      <c r="AD127" s="236"/>
      <c r="AE127" s="236"/>
      <c r="AF127" s="236"/>
      <c r="AG127" s="236"/>
      <c r="AH127" s="236"/>
      <c r="AI127" s="236"/>
      <c r="AJ127" s="236"/>
      <c r="AK127" s="236"/>
      <c r="AL127" s="236"/>
      <c r="AM127" s="236"/>
      <c r="AN127" s="236"/>
      <c r="AO127" s="236"/>
      <c r="AP127" s="236"/>
      <c r="AQ127" s="236"/>
      <c r="AR127" s="236"/>
      <c r="AT127" s="516"/>
      <c r="AU127" s="304" t="s">
        <v>186</v>
      </c>
      <c r="AV127" s="368" t="str">
        <f t="shared" si="194"/>
        <v>.</v>
      </c>
      <c r="AW127" s="369">
        <f>IF('observer 1'!AW49=0,".",'observer 1'!AW49)</f>
        <v>1.44</v>
      </c>
      <c r="AX127" s="403" t="str">
        <f>IF('observer 1'!AX49=0,".",'observer 1'!AX49)</f>
        <v>.</v>
      </c>
      <c r="AY127" s="368" t="str">
        <f t="shared" si="195"/>
        <v>.</v>
      </c>
      <c r="AZ127" s="369">
        <f>IF('observer 2 '!AW49=0,".",'observer 2 '!AW49)</f>
        <v>1.34</v>
      </c>
      <c r="BA127" s="403" t="str">
        <f>IF('observer 2 '!AX49=0,".",'observer 2 '!AX49)</f>
        <v>.</v>
      </c>
      <c r="BB127" s="417" t="str">
        <f t="shared" si="196"/>
        <v>.</v>
      </c>
      <c r="BC127" s="419" t="str">
        <f t="shared" si="197"/>
        <v>.</v>
      </c>
      <c r="BD127" s="404" t="str">
        <f t="shared" si="103"/>
        <v>.</v>
      </c>
      <c r="BF127" s="516"/>
      <c r="BG127" s="304" t="s">
        <v>186</v>
      </c>
      <c r="BH127" s="300">
        <f>IF('observer 1'!AZ49=0,".",'observer 1'!AZ49)</f>
        <v>2</v>
      </c>
      <c r="BI127" s="301">
        <f>IF('observer 1'!AZ49=0,".",'observer 1'!BA49)</f>
        <v>1.8</v>
      </c>
      <c r="BJ127" s="306">
        <f t="shared" si="198"/>
        <v>2160.8382392017279</v>
      </c>
      <c r="BK127" s="300">
        <f>IF('observer 2 '!AZ49=0,".",'observer 2 '!AZ49)</f>
        <v>2</v>
      </c>
      <c r="BL127" s="301">
        <f>IF('observer 2 '!AZ49=0,".",'observer 2 '!BA49)</f>
        <v>1.78</v>
      </c>
      <c r="BM127" s="306">
        <f t="shared" si="199"/>
        <v>2156.1692032105975</v>
      </c>
      <c r="BN127" s="417">
        <f t="shared" si="200"/>
        <v>4.6690359911303858</v>
      </c>
      <c r="BO127" s="419">
        <f t="shared" si="201"/>
        <v>2.1607522055215266E-3</v>
      </c>
      <c r="BP127" s="308">
        <f t="shared" si="202"/>
        <v>2183.0186470901044</v>
      </c>
      <c r="BR127" s="516"/>
      <c r="BS127" s="222">
        <f>IF('observer 1'!BF49&gt;0,'observer 1'!BF49,".")</f>
        <v>3</v>
      </c>
      <c r="BT127" s="223">
        <f>IF(BS127&lt;&gt;".",'observer 1'!BG49,".")</f>
        <v>2.2000000000000002</v>
      </c>
      <c r="BU127" s="393">
        <f t="shared" si="117"/>
        <v>2797.0761018814769</v>
      </c>
      <c r="BV127" s="222">
        <f>IF('observer 2 '!BF49&gt;0,'observer 2 '!BF49,".")</f>
        <v>3</v>
      </c>
      <c r="BW127" s="223">
        <f>IF(BV127&lt;&gt;".",'observer 2 '!BG49,".")</f>
        <v>2.2000000000000002</v>
      </c>
      <c r="BX127" s="393">
        <f t="shared" si="118"/>
        <v>2797.0761018814769</v>
      </c>
      <c r="BY127" s="417">
        <f t="shared" si="203"/>
        <v>0</v>
      </c>
      <c r="BZ127" s="419">
        <f t="shared" si="204"/>
        <v>0</v>
      </c>
      <c r="CA127" s="519"/>
      <c r="CC127" s="516"/>
      <c r="CD127" s="222">
        <f>IF('observer 1'!BC49&gt;0,'observer 1'!BC49,".")</f>
        <v>3</v>
      </c>
      <c r="CE127" s="223">
        <f>IF(CD127&lt;&gt;".",'observer 1'!BD49,".")</f>
        <v>5.71</v>
      </c>
      <c r="CF127" s="393">
        <f t="shared" si="122"/>
        <v>3616.4919183248458</v>
      </c>
      <c r="CG127" s="222">
        <f>IF('observer 2 '!BC49&gt;0,'observer 2 '!BC49,".")</f>
        <v>3</v>
      </c>
      <c r="CH127" s="223">
        <f>IF(CG127&lt;&gt;".",'observer 2 '!BD49,".")</f>
        <v>5.4</v>
      </c>
      <c r="CI127" s="393">
        <f t="shared" si="123"/>
        <v>3544.1218604623264</v>
      </c>
      <c r="CJ127" s="417">
        <f t="shared" si="205"/>
        <v>72.370057862519388</v>
      </c>
      <c r="CK127" s="419">
        <f t="shared" si="206"/>
        <v>2.0011121135324175E-2</v>
      </c>
      <c r="CL127" s="519"/>
    </row>
    <row r="128" spans="2:90" ht="16" thickBot="1" x14ac:dyDescent="0.25">
      <c r="B128" s="328"/>
      <c r="C128" s="328"/>
      <c r="D128" s="328"/>
      <c r="E128" s="328"/>
      <c r="F128" s="236"/>
      <c r="G128" s="236"/>
      <c r="H128" s="236"/>
      <c r="I128" s="236"/>
      <c r="J128" s="236"/>
      <c r="K128" s="236"/>
      <c r="L128" s="236"/>
      <c r="M128" s="236"/>
      <c r="N128" s="236"/>
      <c r="O128" s="236"/>
      <c r="P128" s="236"/>
      <c r="Q128" s="236"/>
      <c r="R128" s="236"/>
      <c r="S128" s="236"/>
      <c r="T128" s="236"/>
      <c r="U128" s="236"/>
      <c r="V128" s="236"/>
      <c r="W128" s="236"/>
      <c r="X128" s="236"/>
      <c r="Y128" s="236"/>
      <c r="Z128" s="236"/>
      <c r="AA128" s="236"/>
      <c r="AB128" s="236"/>
      <c r="AC128" s="236"/>
      <c r="AD128" s="236"/>
      <c r="AE128" s="236"/>
      <c r="AF128" s="236"/>
      <c r="AG128" s="236"/>
      <c r="AH128" s="236"/>
      <c r="AI128" s="236"/>
      <c r="AJ128" s="236"/>
      <c r="AK128" s="236"/>
      <c r="AL128" s="236"/>
      <c r="AM128" s="236"/>
      <c r="AN128" s="236"/>
      <c r="AO128" s="236"/>
      <c r="AP128" s="236"/>
      <c r="AQ128" s="236"/>
      <c r="AR128" s="236"/>
      <c r="AT128" s="515" t="s">
        <v>1</v>
      </c>
      <c r="AU128" s="247" t="s">
        <v>185</v>
      </c>
      <c r="AV128" s="368" t="str">
        <f t="shared" si="194"/>
        <v>.</v>
      </c>
      <c r="AW128" s="369">
        <f>IF('observer 1'!AW50=0,".",'observer 1'!AW50)</f>
        <v>1.32</v>
      </c>
      <c r="AX128" s="403" t="str">
        <f>IF('observer 1'!AX50=0,".",'observer 1'!AX50)</f>
        <v>.</v>
      </c>
      <c r="AY128" s="368" t="str">
        <f t="shared" si="195"/>
        <v>.</v>
      </c>
      <c r="AZ128" s="369">
        <f>IF('observer 2 '!AW50=0,".",'observer 2 '!AW50)</f>
        <v>1.3</v>
      </c>
      <c r="BA128" s="403" t="str">
        <f>IF('observer 2 '!AX50=0,".",'observer 2 '!AX50)</f>
        <v>.</v>
      </c>
      <c r="BB128" s="417" t="str">
        <f t="shared" si="196"/>
        <v>.</v>
      </c>
      <c r="BC128" s="419" t="str">
        <f t="shared" si="197"/>
        <v>.</v>
      </c>
      <c r="BD128" s="404" t="str">
        <f t="shared" si="103"/>
        <v>.</v>
      </c>
      <c r="BF128" s="515" t="s">
        <v>1</v>
      </c>
      <c r="BG128" s="247" t="s">
        <v>185</v>
      </c>
      <c r="BH128" s="300">
        <f>IF('observer 1'!AZ50=0,".",'observer 1'!AZ50)</f>
        <v>3</v>
      </c>
      <c r="BI128" s="301">
        <f>IF('observer 1'!AZ50=0,".",'observer 1'!BA50)</f>
        <v>-0.4</v>
      </c>
      <c r="BJ128" s="306">
        <f t="shared" si="198"/>
        <v>2190.1014230345368</v>
      </c>
      <c r="BK128" s="300">
        <f>IF('observer 2 '!AZ50=0,".",'observer 2 '!AZ50)</f>
        <v>3</v>
      </c>
      <c r="BL128" s="301">
        <f>IF('observer 2 '!AZ50=0,".",'observer 2 '!BA50)</f>
        <v>-0.32</v>
      </c>
      <c r="BM128" s="306">
        <f t="shared" si="199"/>
        <v>2208.7775669990583</v>
      </c>
      <c r="BN128" s="417">
        <f t="shared" si="200"/>
        <v>18.676143964521543</v>
      </c>
      <c r="BO128" s="419">
        <f t="shared" si="201"/>
        <v>8.4554208823733063E-3</v>
      </c>
      <c r="BP128" s="308">
        <f t="shared" si="202"/>
        <v>2224.419343639167</v>
      </c>
      <c r="BR128" s="517" t="s">
        <v>1</v>
      </c>
      <c r="BS128" s="225">
        <f>IF('observer 1'!BF50&gt;0,'observer 1'!BF50,".")</f>
        <v>3</v>
      </c>
      <c r="BT128" s="226">
        <f>IF(BS128&lt;&gt;".",'observer 1'!BG50,".")</f>
        <v>4.22</v>
      </c>
      <c r="BU128" s="227">
        <f t="shared" si="117"/>
        <v>3268.6487369856382</v>
      </c>
      <c r="BV128" s="225">
        <f>IF('observer 2 '!BF50&gt;0,'observer 2 '!BF50,".")</f>
        <v>3</v>
      </c>
      <c r="BW128" s="226">
        <f>IF(BV128&lt;&gt;".",'observer 2 '!BG50,".")</f>
        <v>4.08</v>
      </c>
      <c r="BX128" s="227">
        <f t="shared" si="118"/>
        <v>3235.9654850477259</v>
      </c>
      <c r="BY128" s="417">
        <f t="shared" si="203"/>
        <v>32.683251937912246</v>
      </c>
      <c r="BZ128" s="419">
        <f t="shared" si="204"/>
        <v>9.9990101622399723E-3</v>
      </c>
      <c r="CA128" s="520">
        <f>IF(SUM(BS128,BV128,BS129,BV129)&gt;0,AVERAGE(BU128,BX128,BU129,BX129)*IF($G$96=".",1,$G$96),".")</f>
        <v>3228.9619310610306</v>
      </c>
      <c r="CC128" s="517" t="s">
        <v>1</v>
      </c>
      <c r="CD128" s="225">
        <f>IF('observer 1'!BC50&gt;0,'observer 1'!BC50,".")</f>
        <v>3</v>
      </c>
      <c r="CE128" s="226">
        <f>IF(CD128&lt;&gt;".",'observer 1'!BD50,".")</f>
        <v>6.2</v>
      </c>
      <c r="CF128" s="227">
        <f t="shared" si="122"/>
        <v>3730.8833001075386</v>
      </c>
      <c r="CG128" s="225">
        <f>IF('observer 2 '!BC50&gt;0,'observer 2 '!BC50,".")</f>
        <v>3</v>
      </c>
      <c r="CH128" s="226">
        <f>IF(CG128&lt;&gt;".",'observer 2 '!BD50,".")</f>
        <v>6.23</v>
      </c>
      <c r="CI128" s="227">
        <f t="shared" si="123"/>
        <v>3737.886854094234</v>
      </c>
      <c r="CJ128" s="417">
        <f t="shared" si="205"/>
        <v>7.0035539866953513</v>
      </c>
      <c r="CK128" s="419">
        <f t="shared" si="206"/>
        <v>1.87366666249518E-3</v>
      </c>
      <c r="CL128" s="520">
        <f>IF(SUM(CD128,CG128,CD129,CG129)&gt;0,AVERAGE(CF128,CI128,CF129,CI129)*IF($G$96=".",1,$G$96),".")</f>
        <v>3655.0114652516713</v>
      </c>
    </row>
    <row r="129" spans="2:90" ht="16" thickBot="1" x14ac:dyDescent="0.25">
      <c r="B129" s="328"/>
      <c r="C129" s="328"/>
      <c r="D129" s="328"/>
      <c r="E129" s="328"/>
      <c r="F129" s="236"/>
      <c r="G129" s="236"/>
      <c r="H129" s="236"/>
      <c r="I129" s="236"/>
      <c r="J129" s="236"/>
      <c r="K129" s="236"/>
      <c r="L129" s="236"/>
      <c r="M129" s="236"/>
      <c r="N129" s="236"/>
      <c r="O129" s="236"/>
      <c r="P129" s="236"/>
      <c r="Q129" s="236"/>
      <c r="R129" s="236"/>
      <c r="S129" s="236"/>
      <c r="T129" s="236"/>
      <c r="U129" s="236"/>
      <c r="V129" s="236"/>
      <c r="W129" s="236"/>
      <c r="X129" s="236"/>
      <c r="Y129" s="236"/>
      <c r="Z129" s="236"/>
      <c r="AA129" s="236"/>
      <c r="AB129" s="236"/>
      <c r="AC129" s="236"/>
      <c r="AD129" s="236"/>
      <c r="AE129" s="236"/>
      <c r="AF129" s="236"/>
      <c r="AG129" s="236"/>
      <c r="AH129" s="236"/>
      <c r="AI129" s="236"/>
      <c r="AJ129" s="236"/>
      <c r="AK129" s="236"/>
      <c r="AL129" s="236"/>
      <c r="AM129" s="236"/>
      <c r="AN129" s="236"/>
      <c r="AO129" s="236"/>
      <c r="AP129" s="236"/>
      <c r="AQ129" s="236"/>
      <c r="AR129" s="236"/>
      <c r="AT129" s="516"/>
      <c r="AU129" s="367" t="s">
        <v>186</v>
      </c>
      <c r="AV129" s="368" t="str">
        <f t="shared" si="194"/>
        <v>.</v>
      </c>
      <c r="AW129" s="369">
        <f>IF('observer 1'!AW51=0,".",'observer 1'!AW51)</f>
        <v>0.79</v>
      </c>
      <c r="AX129" s="403" t="str">
        <f>IF('observer 1'!AX51=0,".",'observer 1'!AX51)</f>
        <v>.</v>
      </c>
      <c r="AY129" s="368" t="str">
        <f t="shared" si="195"/>
        <v>.</v>
      </c>
      <c r="AZ129" s="369">
        <f>IF('observer 2 '!AW51=0,".",'observer 2 '!AW51)</f>
        <v>0.8</v>
      </c>
      <c r="BA129" s="403" t="str">
        <f>IF('observer 2 '!AX51=0,".",'observer 2 '!AX51)</f>
        <v>.</v>
      </c>
      <c r="BB129" s="417" t="str">
        <f t="shared" si="196"/>
        <v>.</v>
      </c>
      <c r="BC129" s="419" t="str">
        <f t="shared" si="197"/>
        <v>.</v>
      </c>
      <c r="BD129" s="404" t="str">
        <f t="shared" si="103"/>
        <v>.</v>
      </c>
      <c r="BF129" s="516"/>
      <c r="BG129" s="254" t="s">
        <v>186</v>
      </c>
      <c r="BH129" s="300">
        <f>IF('observer 1'!AZ51=0,".",'observer 1'!AZ51)</f>
        <v>3</v>
      </c>
      <c r="BI129" s="301">
        <f>IF('observer 1'!AZ51=0,".",'observer 1'!BA51)</f>
        <v>-0.37</v>
      </c>
      <c r="BJ129" s="306">
        <f t="shared" si="198"/>
        <v>2197.1049770212326</v>
      </c>
      <c r="BK129" s="300">
        <f>IF('observer 2 '!AZ51=0,".",'observer 2 '!AZ51)</f>
        <v>3</v>
      </c>
      <c r="BL129" s="301">
        <f>IF('observer 2 '!AZ51=0,".",'observer 2 '!BA51)</f>
        <v>0.3</v>
      </c>
      <c r="BM129" s="306">
        <f t="shared" si="199"/>
        <v>2353.5176827240975</v>
      </c>
      <c r="BN129" s="417">
        <f t="shared" si="200"/>
        <v>156.41270570286497</v>
      </c>
      <c r="BO129" s="419">
        <f t="shared" si="201"/>
        <v>6.6459116432821472E-2</v>
      </c>
      <c r="BP129" s="308">
        <f t="shared" si="202"/>
        <v>2301.1528830127968</v>
      </c>
      <c r="BR129" s="517"/>
      <c r="BS129" s="285">
        <f>IF('observer 1'!BF51&gt;0,'observer 1'!BF51,".")</f>
        <v>3</v>
      </c>
      <c r="BT129" s="286">
        <f>IF(BS129&lt;&gt;".",'observer 1'!BG51,".")</f>
        <v>4.18</v>
      </c>
      <c r="BU129" s="394">
        <f t="shared" si="117"/>
        <v>3259.3106650033774</v>
      </c>
      <c r="BV129" s="285">
        <f>IF('observer 2 '!BF51&gt;0,'observer 2 '!BF51,".")</f>
        <v>3</v>
      </c>
      <c r="BW129" s="286">
        <f>IF(BV129&lt;&gt;".",'observer 2 '!BG51,".")</f>
        <v>3.72</v>
      </c>
      <c r="BX129" s="394">
        <f t="shared" si="118"/>
        <v>3151.9228372073803</v>
      </c>
      <c r="BY129" s="417">
        <f t="shared" si="203"/>
        <v>107.38782779599705</v>
      </c>
      <c r="BZ129" s="419">
        <f t="shared" si="204"/>
        <v>3.2948018410477536E-2</v>
      </c>
      <c r="CA129" s="520"/>
      <c r="CC129" s="517"/>
      <c r="CD129" s="285">
        <f>IF('observer 1'!BC51&gt;0,'observer 1'!BC51,".")</f>
        <v>3</v>
      </c>
      <c r="CE129" s="286">
        <f>IF(CD129&lt;&gt;".",'observer 1'!BD51,".")</f>
        <v>5.7</v>
      </c>
      <c r="CF129" s="394">
        <f t="shared" si="122"/>
        <v>3614.1574003292808</v>
      </c>
      <c r="CG129" s="285">
        <f>IF('observer 2 '!BC51&gt;0,'observer 2 '!BC51,".")</f>
        <v>3</v>
      </c>
      <c r="CH129" s="286">
        <f>IF(CG129&lt;&gt;".",'observer 2 '!BD51,".")</f>
        <v>5.37</v>
      </c>
      <c r="CI129" s="394">
        <f t="shared" si="123"/>
        <v>3537.1183064756306</v>
      </c>
      <c r="CJ129" s="417">
        <f t="shared" si="205"/>
        <v>77.039093853650229</v>
      </c>
      <c r="CK129" s="419">
        <f t="shared" si="206"/>
        <v>2.1315921062716115E-2</v>
      </c>
      <c r="CL129" s="520"/>
    </row>
    <row r="130" spans="2:90" ht="16" thickBot="1" x14ac:dyDescent="0.25">
      <c r="B130" s="117"/>
      <c r="C130" s="117"/>
      <c r="D130" s="117"/>
      <c r="E130" s="117"/>
      <c r="F130" s="117"/>
      <c r="G130" s="117"/>
      <c r="H130" s="117"/>
      <c r="I130" s="117"/>
      <c r="J130" s="117"/>
      <c r="K130" s="117"/>
      <c r="L130" s="117"/>
      <c r="M130" s="117"/>
      <c r="N130" s="117"/>
      <c r="O130" s="117"/>
      <c r="P130" s="117"/>
      <c r="Q130" s="117"/>
      <c r="R130" s="117"/>
      <c r="S130" s="117"/>
      <c r="T130" s="117"/>
      <c r="U130" s="117"/>
      <c r="V130" s="117"/>
      <c r="W130" s="117"/>
      <c r="X130" s="117"/>
      <c r="Y130" s="117"/>
      <c r="Z130" s="117"/>
      <c r="AA130" s="117"/>
      <c r="AB130" s="117"/>
      <c r="AC130" s="117"/>
      <c r="AD130" s="117"/>
      <c r="AE130" s="117"/>
      <c r="AF130" s="117"/>
      <c r="AG130" s="117"/>
      <c r="AH130" s="117"/>
      <c r="AI130" s="117"/>
      <c r="AJ130" s="117"/>
      <c r="AK130" s="117"/>
      <c r="AL130" s="117"/>
      <c r="AM130" s="117"/>
      <c r="AN130" s="117"/>
      <c r="AP130" s="117"/>
      <c r="AQ130" s="117"/>
      <c r="AR130" s="117"/>
      <c r="AT130" s="515" t="s">
        <v>0</v>
      </c>
      <c r="AU130" s="303" t="s">
        <v>185</v>
      </c>
      <c r="AV130" s="368" t="str">
        <f t="shared" si="194"/>
        <v>.</v>
      </c>
      <c r="AW130" s="369" t="str">
        <f>IF('observer 1'!AW52=0,".",'observer 1'!AW52)</f>
        <v>.</v>
      </c>
      <c r="AX130" s="403" t="str">
        <f>IF('observer 1'!AX52=0,".",'observer 1'!AX52)</f>
        <v>.</v>
      </c>
      <c r="AY130" s="368" t="str">
        <f t="shared" si="195"/>
        <v>.</v>
      </c>
      <c r="AZ130" s="369" t="str">
        <f>IF('observer 2 '!AW52=0,".",'observer 2 '!AW52)</f>
        <v>.</v>
      </c>
      <c r="BA130" s="403" t="str">
        <f>IF('observer 2 '!AX52=0,".",'observer 2 '!AX52)</f>
        <v>.</v>
      </c>
      <c r="BB130" s="417" t="str">
        <f t="shared" si="196"/>
        <v>.</v>
      </c>
      <c r="BC130" s="419" t="str">
        <f t="shared" si="197"/>
        <v>.</v>
      </c>
      <c r="BD130" s="404" t="str">
        <f t="shared" si="103"/>
        <v>.</v>
      </c>
      <c r="BF130" s="515" t="s">
        <v>0</v>
      </c>
      <c r="BG130" s="303" t="s">
        <v>185</v>
      </c>
      <c r="BH130" s="300" t="str">
        <f>IF('observer 1'!AZ52=0,".",'observer 1'!AZ52)</f>
        <v>.</v>
      </c>
      <c r="BI130" s="301" t="str">
        <f>IF('observer 1'!AZ52=0,".",'observer 1'!BA52)</f>
        <v>.</v>
      </c>
      <c r="BJ130" s="306" t="str">
        <f t="shared" si="198"/>
        <v>.</v>
      </c>
      <c r="BK130" s="300" t="str">
        <f>IF('observer 2 '!AZ52=0,".",'observer 2 '!AZ52)</f>
        <v>.</v>
      </c>
      <c r="BL130" s="301" t="str">
        <f>IF('observer 2 '!AZ52=0,".",'observer 2 '!BA52)</f>
        <v>.</v>
      </c>
      <c r="BM130" s="306" t="str">
        <f t="shared" si="199"/>
        <v>.</v>
      </c>
      <c r="BN130" s="417" t="str">
        <f t="shared" si="200"/>
        <v>.</v>
      </c>
      <c r="BO130" s="419" t="str">
        <f t="shared" si="201"/>
        <v>.</v>
      </c>
      <c r="BP130" s="308" t="str">
        <f t="shared" si="202"/>
        <v>.</v>
      </c>
      <c r="BR130" s="515" t="s">
        <v>0</v>
      </c>
      <c r="BS130" s="395" t="str">
        <f>IF('observer 1'!BF52&gt;0,'observer 1'!BF52,".")</f>
        <v>.</v>
      </c>
      <c r="BT130" s="396" t="str">
        <f>IF(BS130&lt;&gt;".",'observer 1'!BG52,".")</f>
        <v>.</v>
      </c>
      <c r="BU130" s="397" t="str">
        <f t="shared" si="117"/>
        <v>.</v>
      </c>
      <c r="BV130" s="395" t="str">
        <f>IF('observer 2 '!BF52&gt;0,'observer 2 '!BF52,".")</f>
        <v>.</v>
      </c>
      <c r="BW130" s="396" t="str">
        <f>IF(BV130&lt;&gt;".",'observer 2 '!BG52,".")</f>
        <v>.</v>
      </c>
      <c r="BX130" s="397" t="str">
        <f t="shared" si="118"/>
        <v>.</v>
      </c>
      <c r="BY130" s="417" t="str">
        <f t="shared" si="203"/>
        <v>.</v>
      </c>
      <c r="BZ130" s="419" t="str">
        <f t="shared" si="204"/>
        <v>.</v>
      </c>
      <c r="CA130" s="518" t="str">
        <f>IF(SUM(BS130,BV130,BS131,BS132,BS133,BV131,BV132,BV133)&gt;0,AVERAGE(BU130,BX130,BU131,BU132,BU133,BX131,BX132,BX133)*IF($G$96=".",1,$G$96),".")</f>
        <v>.</v>
      </c>
      <c r="CC130" s="515" t="s">
        <v>0</v>
      </c>
      <c r="CD130" s="395" t="str">
        <f>IF('observer 1'!BC52&gt;0,'observer 1'!BC52,".")</f>
        <v>.</v>
      </c>
      <c r="CE130" s="396" t="str">
        <f>IF(CD130&lt;&gt;".",'observer 1'!BD52,".")</f>
        <v>.</v>
      </c>
      <c r="CF130" s="397" t="str">
        <f t="shared" si="122"/>
        <v>.</v>
      </c>
      <c r="CG130" s="395" t="str">
        <f>IF('observer 2 '!BC52&gt;0,'observer 2 '!BC52,".")</f>
        <v>.</v>
      </c>
      <c r="CH130" s="396" t="str">
        <f>IF(CG130&lt;&gt;".",'observer 2 '!BD52,".")</f>
        <v>.</v>
      </c>
      <c r="CI130" s="397" t="str">
        <f t="shared" si="123"/>
        <v>.</v>
      </c>
      <c r="CJ130" s="417" t="str">
        <f t="shared" si="205"/>
        <v>.</v>
      </c>
      <c r="CK130" s="419" t="str">
        <f t="shared" si="206"/>
        <v>.</v>
      </c>
      <c r="CL130" s="518" t="str">
        <f>IF(SUM(CD130,CG130,CD131,CD132,CD133,CG131,CG132,CG133)&gt;0,AVERAGE(CF130,CI130,CF131,CF132,CF133,CI131,CI132,CI133)*IF($G$96=".",1,$G$96),".")</f>
        <v>.</v>
      </c>
    </row>
    <row r="131" spans="2:90" ht="16" thickBot="1" x14ac:dyDescent="0.25">
      <c r="B131" s="117"/>
      <c r="C131" s="117"/>
      <c r="D131" s="117"/>
      <c r="E131" s="117"/>
      <c r="F131" s="117"/>
      <c r="G131" s="117"/>
      <c r="H131" s="117"/>
      <c r="I131" s="117"/>
      <c r="J131" s="117"/>
      <c r="K131" s="117"/>
      <c r="L131" s="117"/>
      <c r="M131" s="117"/>
      <c r="N131" s="117"/>
      <c r="O131" s="117"/>
      <c r="P131" s="117"/>
      <c r="Q131" s="117"/>
      <c r="R131" s="117"/>
      <c r="S131" s="117"/>
      <c r="T131" s="117"/>
      <c r="U131" s="117"/>
      <c r="V131" s="117"/>
      <c r="W131" s="117"/>
      <c r="X131" s="117"/>
      <c r="Y131" s="117"/>
      <c r="Z131" s="117"/>
      <c r="AA131" s="117"/>
      <c r="AB131" s="117"/>
      <c r="AC131" s="117"/>
      <c r="AD131" s="117"/>
      <c r="AE131" s="117"/>
      <c r="AF131" s="117"/>
      <c r="AG131" s="117"/>
      <c r="AH131" s="117"/>
      <c r="AI131" s="117"/>
      <c r="AJ131" s="117"/>
      <c r="AK131" s="117"/>
      <c r="AL131" s="117"/>
      <c r="AM131" s="117"/>
      <c r="AN131" s="117"/>
      <c r="AP131" s="117"/>
      <c r="AQ131" s="117"/>
      <c r="AR131" s="117"/>
      <c r="AT131" s="517"/>
      <c r="AU131" s="134" t="s">
        <v>186</v>
      </c>
      <c r="AV131" s="368" t="str">
        <f t="shared" si="194"/>
        <v>.</v>
      </c>
      <c r="AW131" s="369" t="str">
        <f>IF('observer 1'!AW53=0,".",'observer 1'!AW53)</f>
        <v>.</v>
      </c>
      <c r="AX131" s="403" t="str">
        <f>IF('observer 1'!AX53=0,".",'observer 1'!AX53)</f>
        <v>.</v>
      </c>
      <c r="AY131" s="368" t="str">
        <f t="shared" si="195"/>
        <v>.</v>
      </c>
      <c r="AZ131" s="369" t="str">
        <f>IF('observer 2 '!AW53=0,".",'observer 2 '!AW53)</f>
        <v>.</v>
      </c>
      <c r="BA131" s="403" t="str">
        <f>IF('observer 2 '!AX53=0,".",'observer 2 '!AX53)</f>
        <v>.</v>
      </c>
      <c r="BB131" s="417" t="str">
        <f t="shared" si="196"/>
        <v>.</v>
      </c>
      <c r="BC131" s="419" t="str">
        <f t="shared" si="197"/>
        <v>.</v>
      </c>
      <c r="BD131" s="404" t="str">
        <f t="shared" si="103"/>
        <v>.</v>
      </c>
      <c r="BF131" s="517"/>
      <c r="BG131" s="134" t="s">
        <v>186</v>
      </c>
      <c r="BH131" s="300" t="str">
        <f>IF('observer 1'!AZ53=0,".",'observer 1'!AZ53)</f>
        <v>.</v>
      </c>
      <c r="BI131" s="301" t="str">
        <f>IF('observer 1'!AZ53=0,".",'observer 1'!BA53)</f>
        <v>.</v>
      </c>
      <c r="BJ131" s="306" t="str">
        <f t="shared" si="198"/>
        <v>.</v>
      </c>
      <c r="BK131" s="300" t="str">
        <f>IF('observer 2 '!AZ53=0,".",'observer 2 '!AZ53)</f>
        <v>.</v>
      </c>
      <c r="BL131" s="301" t="str">
        <f>IF('observer 2 '!AZ53=0,".",'observer 2 '!BA53)</f>
        <v>.</v>
      </c>
      <c r="BM131" s="306" t="str">
        <f t="shared" si="199"/>
        <v>.</v>
      </c>
      <c r="BN131" s="417" t="str">
        <f t="shared" si="200"/>
        <v>.</v>
      </c>
      <c r="BO131" s="419" t="str">
        <f t="shared" si="201"/>
        <v>.</v>
      </c>
      <c r="BP131" s="308" t="str">
        <f t="shared" si="202"/>
        <v>.</v>
      </c>
      <c r="BR131" s="517"/>
      <c r="BS131" s="225" t="str">
        <f>IF('observer 1'!BF53&gt;0,'observer 1'!BF53,".")</f>
        <v>.</v>
      </c>
      <c r="BT131" s="226" t="str">
        <f>IF(BS131&lt;&gt;".",'observer 1'!BG53,".")</f>
        <v>.</v>
      </c>
      <c r="BU131" s="227" t="str">
        <f t="shared" si="117"/>
        <v>.</v>
      </c>
      <c r="BV131" s="225" t="str">
        <f>IF('observer 2 '!BF53&gt;0,'observer 2 '!BF53,".")</f>
        <v>.</v>
      </c>
      <c r="BW131" s="226" t="str">
        <f>IF(BV131&lt;&gt;".",'observer 2 '!BG53,".")</f>
        <v>.</v>
      </c>
      <c r="BX131" s="227" t="str">
        <f t="shared" si="118"/>
        <v>.</v>
      </c>
      <c r="BY131" s="417" t="str">
        <f t="shared" si="203"/>
        <v>.</v>
      </c>
      <c r="BZ131" s="419" t="str">
        <f t="shared" si="204"/>
        <v>.</v>
      </c>
      <c r="CA131" s="520"/>
      <c r="CC131" s="517"/>
      <c r="CD131" s="225" t="str">
        <f>IF('observer 1'!BC53&gt;0,'observer 1'!BC53,".")</f>
        <v>.</v>
      </c>
      <c r="CE131" s="226" t="str">
        <f>IF(CD131&lt;&gt;".",'observer 1'!BD53,".")</f>
        <v>.</v>
      </c>
      <c r="CF131" s="227" t="str">
        <f t="shared" si="122"/>
        <v>.</v>
      </c>
      <c r="CG131" s="225" t="str">
        <f>IF('observer 2 '!BC53&gt;0,'observer 2 '!BC53,".")</f>
        <v>.</v>
      </c>
      <c r="CH131" s="226" t="str">
        <f>IF(CG131&lt;&gt;".",'observer 2 '!BD53,".")</f>
        <v>.</v>
      </c>
      <c r="CI131" s="227" t="str">
        <f t="shared" si="123"/>
        <v>.</v>
      </c>
      <c r="CJ131" s="417" t="str">
        <f t="shared" si="205"/>
        <v>.</v>
      </c>
      <c r="CK131" s="419" t="str">
        <f t="shared" si="206"/>
        <v>.</v>
      </c>
      <c r="CL131" s="520"/>
    </row>
    <row r="132" spans="2:90" ht="16" thickBot="1" x14ac:dyDescent="0.25">
      <c r="AT132" s="517"/>
      <c r="AU132" s="134" t="s">
        <v>184</v>
      </c>
      <c r="AV132" s="368" t="str">
        <f t="shared" si="194"/>
        <v>.</v>
      </c>
      <c r="AW132" s="369" t="str">
        <f>IF('observer 1'!AW54=0,".",'observer 1'!AW54)</f>
        <v>.</v>
      </c>
      <c r="AX132" s="403" t="str">
        <f>IF('observer 1'!AX54=0,".",'observer 1'!AX54)</f>
        <v>.</v>
      </c>
      <c r="AY132" s="368" t="str">
        <f t="shared" si="195"/>
        <v>.</v>
      </c>
      <c r="AZ132" s="369" t="str">
        <f>IF('observer 2 '!AW54=0,".",'observer 2 '!AW54)</f>
        <v>.</v>
      </c>
      <c r="BA132" s="403" t="str">
        <f>IF('observer 2 '!AX54=0,".",'observer 2 '!AX54)</f>
        <v>.</v>
      </c>
      <c r="BB132" s="417" t="str">
        <f t="shared" si="196"/>
        <v>.</v>
      </c>
      <c r="BC132" s="419" t="str">
        <f t="shared" si="197"/>
        <v>.</v>
      </c>
      <c r="BD132" s="404" t="str">
        <f t="shared" si="103"/>
        <v>.</v>
      </c>
      <c r="BF132" s="517"/>
      <c r="BG132" s="134" t="s">
        <v>184</v>
      </c>
      <c r="BH132" s="300" t="str">
        <f>IF('observer 1'!AZ54=0,".",'observer 1'!AZ54)</f>
        <v>.</v>
      </c>
      <c r="BI132" s="301" t="str">
        <f>IF('observer 1'!AZ54=0,".",'observer 1'!BA54)</f>
        <v>.</v>
      </c>
      <c r="BJ132" s="306" t="str">
        <f t="shared" si="198"/>
        <v>.</v>
      </c>
      <c r="BK132" s="300" t="str">
        <f>IF('observer 2 '!AZ54=0,".",'observer 2 '!AZ54)</f>
        <v>.</v>
      </c>
      <c r="BL132" s="301" t="str">
        <f>IF('observer 2 '!AZ54=0,".",'observer 2 '!BA54)</f>
        <v>.</v>
      </c>
      <c r="BM132" s="306" t="str">
        <f t="shared" si="199"/>
        <v>.</v>
      </c>
      <c r="BN132" s="417" t="str">
        <f t="shared" si="200"/>
        <v>.</v>
      </c>
      <c r="BO132" s="419" t="str">
        <f t="shared" si="201"/>
        <v>.</v>
      </c>
      <c r="BP132" s="308" t="str">
        <f t="shared" si="202"/>
        <v>.</v>
      </c>
      <c r="BR132" s="517"/>
      <c r="BS132" s="225" t="str">
        <f>IF('observer 1'!BF54&gt;0,'observer 1'!BF54,".")</f>
        <v>.</v>
      </c>
      <c r="BT132" s="226" t="str">
        <f>IF(BS132&lt;&gt;".",'observer 1'!BG54,".")</f>
        <v>.</v>
      </c>
      <c r="BU132" s="227" t="str">
        <f t="shared" si="117"/>
        <v>.</v>
      </c>
      <c r="BV132" s="225" t="str">
        <f>IF('observer 2 '!BF54&gt;0,'observer 2 '!BF54,".")</f>
        <v>.</v>
      </c>
      <c r="BW132" s="226" t="str">
        <f>IF(BV132&lt;&gt;".",'observer 2 '!BG54,".")</f>
        <v>.</v>
      </c>
      <c r="BX132" s="227" t="str">
        <f t="shared" si="118"/>
        <v>.</v>
      </c>
      <c r="BY132" s="417" t="str">
        <f t="shared" si="203"/>
        <v>.</v>
      </c>
      <c r="BZ132" s="419" t="str">
        <f t="shared" si="204"/>
        <v>.</v>
      </c>
      <c r="CA132" s="520"/>
      <c r="CC132" s="517"/>
      <c r="CD132" s="225" t="str">
        <f>IF('observer 1'!BC54&gt;0,'observer 1'!BC54,".")</f>
        <v>.</v>
      </c>
      <c r="CE132" s="226" t="str">
        <f>IF(CD132&lt;&gt;".",'observer 1'!BD54,".")</f>
        <v>.</v>
      </c>
      <c r="CF132" s="227" t="str">
        <f t="shared" si="122"/>
        <v>.</v>
      </c>
      <c r="CG132" s="225" t="str">
        <f>IF('observer 2 '!BC54&gt;0,'observer 2 '!BC54,".")</f>
        <v>.</v>
      </c>
      <c r="CH132" s="226" t="str">
        <f>IF(CG132&lt;&gt;".",'observer 2 '!BD54,".")</f>
        <v>.</v>
      </c>
      <c r="CI132" s="227" t="str">
        <f t="shared" si="123"/>
        <v>.</v>
      </c>
      <c r="CJ132" s="417" t="str">
        <f t="shared" si="205"/>
        <v>.</v>
      </c>
      <c r="CK132" s="419" t="str">
        <f t="shared" si="206"/>
        <v>.</v>
      </c>
      <c r="CL132" s="520"/>
    </row>
    <row r="133" spans="2:90" ht="16" thickBot="1" x14ac:dyDescent="0.25">
      <c r="AT133" s="516"/>
      <c r="AU133" s="304" t="s">
        <v>189</v>
      </c>
      <c r="AV133" s="368" t="str">
        <f t="shared" si="194"/>
        <v>.</v>
      </c>
      <c r="AW133" s="369" t="str">
        <f>IF('observer 1'!AW55=0,".",'observer 1'!AW55)</f>
        <v>.</v>
      </c>
      <c r="AX133" s="403" t="str">
        <f>IF('observer 1'!AX55=0,".",'observer 1'!AX55)</f>
        <v>.</v>
      </c>
      <c r="AY133" s="368" t="str">
        <f t="shared" si="195"/>
        <v>.</v>
      </c>
      <c r="AZ133" s="369" t="str">
        <f>IF('observer 2 '!AW55=0,".",'observer 2 '!AW55)</f>
        <v>.</v>
      </c>
      <c r="BA133" s="403" t="str">
        <f>IF('observer 2 '!AX55=0,".",'observer 2 '!AX55)</f>
        <v>.</v>
      </c>
      <c r="BB133" s="417" t="str">
        <f t="shared" si="196"/>
        <v>.</v>
      </c>
      <c r="BC133" s="419" t="str">
        <f t="shared" si="197"/>
        <v>.</v>
      </c>
      <c r="BD133" s="404" t="str">
        <f t="shared" si="103"/>
        <v>.</v>
      </c>
      <c r="BF133" s="516"/>
      <c r="BG133" s="304" t="s">
        <v>189</v>
      </c>
      <c r="BH133" s="300" t="str">
        <f>IF('observer 1'!AZ55=0,".",'observer 1'!AZ55)</f>
        <v>.</v>
      </c>
      <c r="BI133" s="301" t="str">
        <f>IF('observer 1'!AZ55=0,".",'observer 1'!BA55)</f>
        <v>.</v>
      </c>
      <c r="BJ133" s="306" t="str">
        <f t="shared" si="198"/>
        <v>.</v>
      </c>
      <c r="BK133" s="300" t="str">
        <f>IF('observer 2 '!AZ55=0,".",'observer 2 '!AZ55)</f>
        <v>.</v>
      </c>
      <c r="BL133" s="301" t="str">
        <f>IF('observer 2 '!AZ55=0,".",'observer 2 '!BA55)</f>
        <v>.</v>
      </c>
      <c r="BM133" s="306" t="str">
        <f t="shared" si="199"/>
        <v>.</v>
      </c>
      <c r="BN133" s="417" t="str">
        <f t="shared" si="200"/>
        <v>.</v>
      </c>
      <c r="BO133" s="419" t="str">
        <f t="shared" si="201"/>
        <v>.</v>
      </c>
      <c r="BP133" s="308" t="str">
        <f t="shared" si="202"/>
        <v>.</v>
      </c>
      <c r="BR133" s="516"/>
      <c r="BS133" s="222" t="str">
        <f>IF('observer 1'!BF55&gt;0,'observer 1'!BF55,".")</f>
        <v>.</v>
      </c>
      <c r="BT133" s="223" t="str">
        <f>IF(BS133&lt;&gt;".",'observer 1'!BG55,".")</f>
        <v>.</v>
      </c>
      <c r="BU133" s="393" t="str">
        <f t="shared" si="117"/>
        <v>.</v>
      </c>
      <c r="BV133" s="222" t="str">
        <f>IF('observer 2 '!BF55&gt;0,'observer 2 '!BF55,".")</f>
        <v>.</v>
      </c>
      <c r="BW133" s="223" t="str">
        <f>IF(BV133&lt;&gt;".",'observer 2 '!BG55,".")</f>
        <v>.</v>
      </c>
      <c r="BX133" s="393" t="str">
        <f t="shared" si="118"/>
        <v>.</v>
      </c>
      <c r="BY133" s="417" t="str">
        <f t="shared" si="203"/>
        <v>.</v>
      </c>
      <c r="BZ133" s="419" t="str">
        <f t="shared" si="204"/>
        <v>.</v>
      </c>
      <c r="CA133" s="519"/>
      <c r="CC133" s="516"/>
      <c r="CD133" s="222" t="str">
        <f>IF('observer 1'!BC55&gt;0,'observer 1'!BC55,".")</f>
        <v>.</v>
      </c>
      <c r="CE133" s="223" t="str">
        <f>IF(CD133&lt;&gt;".",'observer 1'!BD55,".")</f>
        <v>.</v>
      </c>
      <c r="CF133" s="393" t="str">
        <f t="shared" si="122"/>
        <v>.</v>
      </c>
      <c r="CG133" s="222" t="str">
        <f>IF('observer 2 '!BC55&gt;0,'observer 2 '!BC55,".")</f>
        <v>.</v>
      </c>
      <c r="CH133" s="223" t="str">
        <f>IF(CG133&lt;&gt;".",'observer 2 '!BD55,".")</f>
        <v>.</v>
      </c>
      <c r="CI133" s="393" t="str">
        <f t="shared" si="123"/>
        <v>.</v>
      </c>
      <c r="CJ133" s="417" t="str">
        <f t="shared" si="205"/>
        <v>.</v>
      </c>
      <c r="CK133" s="419" t="str">
        <f t="shared" si="206"/>
        <v>.</v>
      </c>
      <c r="CL133" s="519"/>
    </row>
    <row r="134" spans="2:90" ht="16" thickBot="1" x14ac:dyDescent="0.25">
      <c r="AT134" s="515" t="s">
        <v>24</v>
      </c>
      <c r="AU134" s="303" t="s">
        <v>185</v>
      </c>
      <c r="AV134" s="368" t="str">
        <f t="shared" si="194"/>
        <v>.</v>
      </c>
      <c r="AW134" s="369" t="str">
        <f>IF('observer 1'!AW56=0,".",'observer 1'!AW56)</f>
        <v>.</v>
      </c>
      <c r="AX134" s="403" t="str">
        <f>IF('observer 1'!AX56=0,".",'observer 1'!AX56)</f>
        <v>.</v>
      </c>
      <c r="AY134" s="368" t="str">
        <f t="shared" si="195"/>
        <v>.</v>
      </c>
      <c r="AZ134" s="369" t="str">
        <f>IF('observer 2 '!AW56=0,".",'observer 2 '!AW56)</f>
        <v>.</v>
      </c>
      <c r="BA134" s="403" t="str">
        <f>IF('observer 2 '!AX56=0,".",'observer 2 '!AX56)</f>
        <v>.</v>
      </c>
      <c r="BB134" s="417" t="str">
        <f t="shared" si="196"/>
        <v>.</v>
      </c>
      <c r="BC134" s="419" t="str">
        <f t="shared" si="197"/>
        <v>.</v>
      </c>
      <c r="BD134" s="404" t="str">
        <f t="shared" si="103"/>
        <v>.</v>
      </c>
      <c r="BF134" s="515" t="s">
        <v>24</v>
      </c>
      <c r="BG134" s="303" t="s">
        <v>185</v>
      </c>
      <c r="BH134" s="300" t="str">
        <f>IF('observer 1'!AZ56=0,".",'observer 1'!AZ56)</f>
        <v>.</v>
      </c>
      <c r="BI134" s="301" t="str">
        <f>IF('observer 1'!AZ56=0,".",'observer 1'!BA56)</f>
        <v>.</v>
      </c>
      <c r="BJ134" s="306" t="str">
        <f t="shared" si="198"/>
        <v>.</v>
      </c>
      <c r="BK134" s="300" t="str">
        <f>IF('observer 2 '!AZ56=0,".",'observer 2 '!AZ56)</f>
        <v>.</v>
      </c>
      <c r="BL134" s="301" t="str">
        <f>IF('observer 2 '!AZ56=0,".",'observer 2 '!BA56)</f>
        <v>.</v>
      </c>
      <c r="BM134" s="306" t="str">
        <f t="shared" si="199"/>
        <v>.</v>
      </c>
      <c r="BN134" s="417" t="str">
        <f t="shared" si="200"/>
        <v>.</v>
      </c>
      <c r="BO134" s="419" t="str">
        <f t="shared" si="201"/>
        <v>.</v>
      </c>
      <c r="BP134" s="308" t="str">
        <f t="shared" si="202"/>
        <v>.</v>
      </c>
      <c r="BR134" s="517" t="s">
        <v>24</v>
      </c>
      <c r="BS134" s="225" t="str">
        <f>IF('observer 1'!BF56&gt;0,'observer 1'!BF56,".")</f>
        <v>.</v>
      </c>
      <c r="BT134" s="226" t="str">
        <f>IF(BS134&lt;&gt;".",'observer 1'!BG56,".")</f>
        <v>.</v>
      </c>
      <c r="BU134" s="227" t="str">
        <f t="shared" si="117"/>
        <v>.</v>
      </c>
      <c r="BV134" s="225" t="str">
        <f>IF('observer 2 '!BF56&gt;0,'observer 2 '!BF56,".")</f>
        <v>.</v>
      </c>
      <c r="BW134" s="226" t="str">
        <f>IF(BV134&lt;&gt;".",'observer 2 '!BG56,".")</f>
        <v>.</v>
      </c>
      <c r="BX134" s="227" t="str">
        <f t="shared" si="118"/>
        <v>.</v>
      </c>
      <c r="BY134" s="417" t="str">
        <f t="shared" si="203"/>
        <v>.</v>
      </c>
      <c r="BZ134" s="419" t="str">
        <f t="shared" si="204"/>
        <v>.</v>
      </c>
      <c r="CA134" s="520" t="str">
        <f>IF(SUM(BS134,BV134,BS135,BS136,BS137,BV135,BV136,BV137)&gt;0,AVERAGE(BU134,BX134,BU135,BU136,BU137,BX135,BX136,BX137)*IF($G$96=".",1,$G$96),".")</f>
        <v>.</v>
      </c>
      <c r="CC134" s="517" t="s">
        <v>24</v>
      </c>
      <c r="CD134" s="225" t="str">
        <f>IF('observer 1'!BC56&gt;0,'observer 1'!BC56,".")</f>
        <v>.</v>
      </c>
      <c r="CE134" s="226" t="str">
        <f>IF(CD134&lt;&gt;".",'observer 1'!BD56,".")</f>
        <v>.</v>
      </c>
      <c r="CF134" s="227" t="str">
        <f t="shared" si="122"/>
        <v>.</v>
      </c>
      <c r="CG134" s="225" t="str">
        <f>IF('observer 2 '!BC56&gt;0,'observer 2 '!BC56,".")</f>
        <v>.</v>
      </c>
      <c r="CH134" s="226" t="str">
        <f>IF(CG134&lt;&gt;".",'observer 2 '!BD56,".")</f>
        <v>.</v>
      </c>
      <c r="CI134" s="227" t="str">
        <f t="shared" si="123"/>
        <v>.</v>
      </c>
      <c r="CJ134" s="417" t="str">
        <f t="shared" si="205"/>
        <v>.</v>
      </c>
      <c r="CK134" s="419" t="str">
        <f t="shared" si="206"/>
        <v>.</v>
      </c>
      <c r="CL134" s="520" t="str">
        <f>IF(SUM(CD134,CG134,CD135,CD136,CD137,CG135,CG136,CG137)&gt;0,AVERAGE(CF134,CI134,CF135,CF136,CF137,CI135,CI136,CI137)*IF($G$96=".",1,$G$96),".")</f>
        <v>.</v>
      </c>
    </row>
    <row r="135" spans="2:90" ht="16" thickBot="1" x14ac:dyDescent="0.25">
      <c r="AT135" s="517"/>
      <c r="AU135" s="134" t="s">
        <v>186</v>
      </c>
      <c r="AV135" s="368" t="str">
        <f t="shared" si="194"/>
        <v>.</v>
      </c>
      <c r="AW135" s="369" t="str">
        <f>IF('observer 1'!AW57=0,".",'observer 1'!AW57)</f>
        <v>.</v>
      </c>
      <c r="AX135" s="403" t="str">
        <f>IF('observer 1'!AX57=0,".",'observer 1'!AX57)</f>
        <v>.</v>
      </c>
      <c r="AY135" s="368" t="str">
        <f t="shared" si="195"/>
        <v>.</v>
      </c>
      <c r="AZ135" s="369" t="str">
        <f>IF('observer 2 '!AW57=0,".",'observer 2 '!AW57)</f>
        <v>.</v>
      </c>
      <c r="BA135" s="403" t="str">
        <f>IF('observer 2 '!AX57=0,".",'observer 2 '!AX57)</f>
        <v>.</v>
      </c>
      <c r="BB135" s="417" t="str">
        <f t="shared" si="196"/>
        <v>.</v>
      </c>
      <c r="BC135" s="419" t="str">
        <f t="shared" si="197"/>
        <v>.</v>
      </c>
      <c r="BD135" s="404" t="str">
        <f t="shared" si="103"/>
        <v>.</v>
      </c>
      <c r="BF135" s="517"/>
      <c r="BG135" s="134" t="s">
        <v>186</v>
      </c>
      <c r="BH135" s="300" t="str">
        <f>IF('observer 1'!AZ57=0,".",'observer 1'!AZ57)</f>
        <v>.</v>
      </c>
      <c r="BI135" s="301" t="str">
        <f>IF('observer 1'!AZ57=0,".",'observer 1'!BA57)</f>
        <v>.</v>
      </c>
      <c r="BJ135" s="306" t="str">
        <f t="shared" si="198"/>
        <v>.</v>
      </c>
      <c r="BK135" s="300" t="str">
        <f>IF('observer 2 '!AZ57=0,".",'observer 2 '!AZ57)</f>
        <v>.</v>
      </c>
      <c r="BL135" s="301" t="str">
        <f>IF('observer 2 '!AZ57=0,".",'observer 2 '!BA57)</f>
        <v>.</v>
      </c>
      <c r="BM135" s="306" t="str">
        <f t="shared" si="199"/>
        <v>.</v>
      </c>
      <c r="BN135" s="417" t="str">
        <f t="shared" si="200"/>
        <v>.</v>
      </c>
      <c r="BO135" s="419" t="str">
        <f t="shared" si="201"/>
        <v>.</v>
      </c>
      <c r="BP135" s="308" t="str">
        <f t="shared" si="202"/>
        <v>.</v>
      </c>
      <c r="BR135" s="517"/>
      <c r="BS135" s="225" t="str">
        <f>IF('observer 1'!BF57&gt;0,'observer 1'!BF57,".")</f>
        <v>.</v>
      </c>
      <c r="BT135" s="226" t="str">
        <f>IF(BS135&lt;&gt;".",'observer 1'!BG57,".")</f>
        <v>.</v>
      </c>
      <c r="BU135" s="227" t="str">
        <f t="shared" si="117"/>
        <v>.</v>
      </c>
      <c r="BV135" s="225" t="str">
        <f>IF('observer 2 '!BF57&gt;0,'observer 2 '!BF57,".")</f>
        <v>.</v>
      </c>
      <c r="BW135" s="226" t="str">
        <f>IF(BV135&lt;&gt;".",'observer 2 '!BG57,".")</f>
        <v>.</v>
      </c>
      <c r="BX135" s="227" t="str">
        <f t="shared" si="118"/>
        <v>.</v>
      </c>
      <c r="BY135" s="417" t="str">
        <f t="shared" si="203"/>
        <v>.</v>
      </c>
      <c r="BZ135" s="419" t="str">
        <f t="shared" si="204"/>
        <v>.</v>
      </c>
      <c r="CA135" s="520"/>
      <c r="CC135" s="517"/>
      <c r="CD135" s="225" t="str">
        <f>IF('observer 1'!BC57&gt;0,'observer 1'!BC57,".")</f>
        <v>.</v>
      </c>
      <c r="CE135" s="226" t="str">
        <f>IF(CD135&lt;&gt;".",'observer 1'!BD57,".")</f>
        <v>.</v>
      </c>
      <c r="CF135" s="227" t="str">
        <f t="shared" si="122"/>
        <v>.</v>
      </c>
      <c r="CG135" s="225" t="str">
        <f>IF('observer 2 '!BC57&gt;0,'observer 2 '!BC57,".")</f>
        <v>.</v>
      </c>
      <c r="CH135" s="226" t="str">
        <f>IF(CG135&lt;&gt;".",'observer 2 '!BD57,".")</f>
        <v>.</v>
      </c>
      <c r="CI135" s="227" t="str">
        <f t="shared" si="123"/>
        <v>.</v>
      </c>
      <c r="CJ135" s="417" t="str">
        <f t="shared" si="205"/>
        <v>.</v>
      </c>
      <c r="CK135" s="419" t="str">
        <f t="shared" si="206"/>
        <v>.</v>
      </c>
      <c r="CL135" s="520"/>
    </row>
    <row r="136" spans="2:90" ht="20" thickBot="1" x14ac:dyDescent="0.25">
      <c r="F136" s="490" t="s">
        <v>44</v>
      </c>
      <c r="G136" s="491"/>
      <c r="H136" s="491"/>
      <c r="I136" s="491"/>
      <c r="J136" s="491"/>
      <c r="K136" s="491"/>
      <c r="L136" s="491"/>
      <c r="M136" s="491"/>
      <c r="N136" s="491"/>
      <c r="O136" s="491"/>
      <c r="P136" s="491"/>
      <c r="Q136" s="491"/>
      <c r="R136" s="491"/>
      <c r="S136" s="491"/>
      <c r="T136" s="491"/>
      <c r="U136" s="491"/>
      <c r="V136" s="491"/>
      <c r="W136" s="491"/>
      <c r="X136" s="492"/>
      <c r="Z136" s="490" t="s">
        <v>43</v>
      </c>
      <c r="AA136" s="491"/>
      <c r="AB136" s="491"/>
      <c r="AC136" s="491"/>
      <c r="AD136" s="491"/>
      <c r="AE136" s="491"/>
      <c r="AF136" s="491"/>
      <c r="AG136" s="491"/>
      <c r="AH136" s="491"/>
      <c r="AI136" s="491"/>
      <c r="AJ136" s="491"/>
      <c r="AK136" s="491"/>
      <c r="AL136" s="491"/>
      <c r="AM136" s="491"/>
      <c r="AN136" s="491"/>
      <c r="AO136" s="491"/>
      <c r="AP136" s="491"/>
      <c r="AQ136" s="491"/>
      <c r="AR136" s="492"/>
      <c r="AT136" s="517"/>
      <c r="AU136" s="134" t="s">
        <v>184</v>
      </c>
      <c r="AV136" s="368" t="str">
        <f t="shared" si="194"/>
        <v>.</v>
      </c>
      <c r="AW136" s="369" t="str">
        <f>IF('observer 1'!AW58=0,".",'observer 1'!AW58)</f>
        <v>.</v>
      </c>
      <c r="AX136" s="403" t="str">
        <f>IF('observer 1'!AX58=0,".",'observer 1'!AX58)</f>
        <v>.</v>
      </c>
      <c r="AY136" s="368" t="str">
        <f t="shared" si="195"/>
        <v>.</v>
      </c>
      <c r="AZ136" s="369" t="str">
        <f>IF('observer 2 '!AW58=0,".",'observer 2 '!AW58)</f>
        <v>.</v>
      </c>
      <c r="BA136" s="403" t="str">
        <f>IF('observer 2 '!AX58=0,".",'observer 2 '!AX58)</f>
        <v>.</v>
      </c>
      <c r="BB136" s="417" t="str">
        <f t="shared" si="196"/>
        <v>.</v>
      </c>
      <c r="BC136" s="419" t="str">
        <f t="shared" si="197"/>
        <v>.</v>
      </c>
      <c r="BD136" s="404" t="str">
        <f t="shared" si="103"/>
        <v>.</v>
      </c>
      <c r="BF136" s="517"/>
      <c r="BG136" s="134" t="s">
        <v>184</v>
      </c>
      <c r="BH136" s="300" t="str">
        <f>IF('observer 1'!AZ58=0,".",'observer 1'!AZ58)</f>
        <v>.</v>
      </c>
      <c r="BI136" s="301" t="str">
        <f>IF('observer 1'!AZ58=0,".",'observer 1'!BA58)</f>
        <v>.</v>
      </c>
      <c r="BJ136" s="306" t="str">
        <f t="shared" si="198"/>
        <v>.</v>
      </c>
      <c r="BK136" s="300" t="str">
        <f>IF('observer 2 '!AZ58=0,".",'observer 2 '!AZ58)</f>
        <v>.</v>
      </c>
      <c r="BL136" s="301" t="str">
        <f>IF('observer 2 '!AZ58=0,".",'observer 2 '!BA58)</f>
        <v>.</v>
      </c>
      <c r="BM136" s="306" t="str">
        <f t="shared" si="199"/>
        <v>.</v>
      </c>
      <c r="BN136" s="417" t="str">
        <f t="shared" si="200"/>
        <v>.</v>
      </c>
      <c r="BO136" s="419" t="str">
        <f t="shared" si="201"/>
        <v>.</v>
      </c>
      <c r="BP136" s="308" t="str">
        <f t="shared" si="202"/>
        <v>.</v>
      </c>
      <c r="BR136" s="517"/>
      <c r="BS136" s="225" t="str">
        <f>IF('observer 1'!BF58&gt;0,'observer 1'!BF58,".")</f>
        <v>.</v>
      </c>
      <c r="BT136" s="226" t="str">
        <f>IF(BS136&lt;&gt;".",'observer 1'!BG58,".")</f>
        <v>.</v>
      </c>
      <c r="BU136" s="227" t="str">
        <f t="shared" si="117"/>
        <v>.</v>
      </c>
      <c r="BV136" s="225" t="str">
        <f>IF('observer 2 '!BF58&gt;0,'observer 2 '!BF58,".")</f>
        <v>.</v>
      </c>
      <c r="BW136" s="226" t="str">
        <f>IF(BV136&lt;&gt;".",'observer 2 '!BG58,".")</f>
        <v>.</v>
      </c>
      <c r="BX136" s="227" t="str">
        <f t="shared" si="118"/>
        <v>.</v>
      </c>
      <c r="BY136" s="417" t="str">
        <f t="shared" si="203"/>
        <v>.</v>
      </c>
      <c r="BZ136" s="419" t="str">
        <f t="shared" si="204"/>
        <v>.</v>
      </c>
      <c r="CA136" s="520"/>
      <c r="CC136" s="517"/>
      <c r="CD136" s="225" t="str">
        <f>IF('observer 1'!BC58&gt;0,'observer 1'!BC58,".")</f>
        <v>.</v>
      </c>
      <c r="CE136" s="226" t="str">
        <f>IF(CD136&lt;&gt;".",'observer 1'!BD58,".")</f>
        <v>.</v>
      </c>
      <c r="CF136" s="227" t="str">
        <f t="shared" si="122"/>
        <v>.</v>
      </c>
      <c r="CG136" s="225" t="str">
        <f>IF('observer 2 '!BC58&gt;0,'observer 2 '!BC58,".")</f>
        <v>.</v>
      </c>
      <c r="CH136" s="226" t="str">
        <f>IF(CG136&lt;&gt;".",'observer 2 '!BD58,".")</f>
        <v>.</v>
      </c>
      <c r="CI136" s="227" t="str">
        <f t="shared" si="123"/>
        <v>.</v>
      </c>
      <c r="CJ136" s="417" t="str">
        <f t="shared" si="205"/>
        <v>.</v>
      </c>
      <c r="CK136" s="419" t="str">
        <f t="shared" si="206"/>
        <v>.</v>
      </c>
      <c r="CL136" s="520"/>
    </row>
    <row r="137" spans="2:90" ht="16" thickBot="1" x14ac:dyDescent="0.25">
      <c r="F137" s="482" t="s">
        <v>45</v>
      </c>
      <c r="G137" s="482" t="s">
        <v>46</v>
      </c>
      <c r="H137" s="482" t="s">
        <v>47</v>
      </c>
      <c r="I137" s="487" t="s">
        <v>48</v>
      </c>
      <c r="J137" s="488"/>
      <c r="K137" s="489" t="s">
        <v>49</v>
      </c>
      <c r="L137" s="527"/>
      <c r="M137" s="522" t="s">
        <v>50</v>
      </c>
      <c r="N137" s="489"/>
      <c r="O137" s="489"/>
      <c r="P137" s="527"/>
      <c r="Q137" s="522" t="s">
        <v>51</v>
      </c>
      <c r="R137" s="489"/>
      <c r="S137" s="489"/>
      <c r="T137" s="489"/>
      <c r="U137" s="523" t="s">
        <v>53</v>
      </c>
      <c r="V137" s="524"/>
      <c r="W137" s="524"/>
      <c r="X137" s="525"/>
      <c r="Y137" s="116"/>
      <c r="Z137" s="482" t="s">
        <v>5</v>
      </c>
      <c r="AA137" s="482" t="s">
        <v>4</v>
      </c>
      <c r="AB137" s="482" t="s">
        <v>9</v>
      </c>
      <c r="AC137" s="487" t="s">
        <v>8</v>
      </c>
      <c r="AD137" s="488"/>
      <c r="AE137" s="489" t="s">
        <v>7</v>
      </c>
      <c r="AF137" s="527"/>
      <c r="AG137" s="522" t="s">
        <v>6</v>
      </c>
      <c r="AH137" s="489"/>
      <c r="AI137" s="489"/>
      <c r="AJ137" s="527"/>
      <c r="AK137" s="522" t="s">
        <v>55</v>
      </c>
      <c r="AL137" s="489"/>
      <c r="AM137" s="489"/>
      <c r="AN137" s="489"/>
      <c r="AO137" s="523" t="s">
        <v>56</v>
      </c>
      <c r="AP137" s="524"/>
      <c r="AQ137" s="524"/>
      <c r="AR137" s="525"/>
      <c r="AT137" s="516"/>
      <c r="AU137" s="304" t="s">
        <v>189</v>
      </c>
      <c r="AV137" s="368" t="str">
        <f t="shared" si="194"/>
        <v>.</v>
      </c>
      <c r="AW137" s="369" t="str">
        <f>IF('observer 1'!AW59=0,".",'observer 1'!AW59)</f>
        <v>.</v>
      </c>
      <c r="AX137" s="403" t="str">
        <f>IF('observer 1'!AX59=0,".",'observer 1'!AX59)</f>
        <v>.</v>
      </c>
      <c r="AY137" s="368" t="str">
        <f t="shared" si="195"/>
        <v>.</v>
      </c>
      <c r="AZ137" s="369" t="str">
        <f>IF('observer 2 '!AW59=0,".",'observer 2 '!AW59)</f>
        <v>.</v>
      </c>
      <c r="BA137" s="403" t="str">
        <f>IF('observer 2 '!AX59=0,".",'observer 2 '!AX59)</f>
        <v>.</v>
      </c>
      <c r="BB137" s="417" t="str">
        <f t="shared" si="196"/>
        <v>.</v>
      </c>
      <c r="BC137" s="419" t="str">
        <f t="shared" si="197"/>
        <v>.</v>
      </c>
      <c r="BD137" s="404" t="str">
        <f t="shared" si="103"/>
        <v>.</v>
      </c>
      <c r="BF137" s="516"/>
      <c r="BG137" s="304" t="s">
        <v>189</v>
      </c>
      <c r="BH137" s="300" t="str">
        <f>IF('observer 1'!AZ59=0,".",'observer 1'!AZ59)</f>
        <v>.</v>
      </c>
      <c r="BI137" s="301" t="str">
        <f>IF('observer 1'!AZ59=0,".",'observer 1'!BA59)</f>
        <v>.</v>
      </c>
      <c r="BJ137" s="306" t="str">
        <f t="shared" si="198"/>
        <v>.</v>
      </c>
      <c r="BK137" s="300" t="str">
        <f>IF('observer 2 '!AZ59=0,".",'observer 2 '!AZ59)</f>
        <v>.</v>
      </c>
      <c r="BL137" s="301" t="str">
        <f>IF('observer 2 '!AZ59=0,".",'observer 2 '!BA59)</f>
        <v>.</v>
      </c>
      <c r="BM137" s="306" t="str">
        <f t="shared" si="199"/>
        <v>.</v>
      </c>
      <c r="BN137" s="417" t="str">
        <f t="shared" si="200"/>
        <v>.</v>
      </c>
      <c r="BO137" s="419" t="str">
        <f t="shared" si="201"/>
        <v>.</v>
      </c>
      <c r="BP137" s="308" t="str">
        <f t="shared" si="202"/>
        <v>.</v>
      </c>
      <c r="BR137" s="517"/>
      <c r="BS137" s="285" t="str">
        <f>IF('observer 1'!BF59&gt;0,'observer 1'!BF59,".")</f>
        <v>.</v>
      </c>
      <c r="BT137" s="286" t="str">
        <f>IF(BS137&lt;&gt;".",'observer 1'!BG59,".")</f>
        <v>.</v>
      </c>
      <c r="BU137" s="394" t="str">
        <f t="shared" si="117"/>
        <v>.</v>
      </c>
      <c r="BV137" s="285" t="str">
        <f>IF('observer 2 '!BF59&gt;0,'observer 2 '!BF59,".")</f>
        <v>.</v>
      </c>
      <c r="BW137" s="286" t="str">
        <f>IF(BV137&lt;&gt;".",'observer 2 '!BG59,".")</f>
        <v>.</v>
      </c>
      <c r="BX137" s="394" t="str">
        <f t="shared" si="118"/>
        <v>.</v>
      </c>
      <c r="BY137" s="417" t="str">
        <f t="shared" si="203"/>
        <v>.</v>
      </c>
      <c r="BZ137" s="419" t="str">
        <f t="shared" si="204"/>
        <v>.</v>
      </c>
      <c r="CA137" s="520"/>
      <c r="CC137" s="517"/>
      <c r="CD137" s="285" t="str">
        <f>IF('observer 1'!BC59&gt;0,'observer 1'!BC59,".")</f>
        <v>.</v>
      </c>
      <c r="CE137" s="286" t="str">
        <f>IF(CD137&lt;&gt;".",'observer 1'!BD59,".")</f>
        <v>.</v>
      </c>
      <c r="CF137" s="394" t="str">
        <f t="shared" si="122"/>
        <v>.</v>
      </c>
      <c r="CG137" s="285" t="str">
        <f>IF('observer 2 '!BC59&gt;0,'observer 2 '!BC59,".")</f>
        <v>.</v>
      </c>
      <c r="CH137" s="286" t="str">
        <f>IF(CG137&lt;&gt;".",'observer 2 '!BD59,".")</f>
        <v>.</v>
      </c>
      <c r="CI137" s="394" t="str">
        <f t="shared" si="123"/>
        <v>.</v>
      </c>
      <c r="CJ137" s="417" t="str">
        <f t="shared" si="205"/>
        <v>.</v>
      </c>
      <c r="CK137" s="419" t="str">
        <f t="shared" si="206"/>
        <v>.</v>
      </c>
      <c r="CL137" s="520"/>
    </row>
    <row r="138" spans="2:90" ht="16" thickBot="1" x14ac:dyDescent="0.25">
      <c r="F138" s="526"/>
      <c r="G138" s="526"/>
      <c r="H138" s="526"/>
      <c r="I138" s="289" t="s">
        <v>185</v>
      </c>
      <c r="J138" s="255" t="s">
        <v>186</v>
      </c>
      <c r="K138" s="182" t="s">
        <v>185</v>
      </c>
      <c r="L138" s="119" t="s">
        <v>186</v>
      </c>
      <c r="M138" s="182" t="s">
        <v>185</v>
      </c>
      <c r="N138" s="148" t="s">
        <v>186</v>
      </c>
      <c r="O138" s="148" t="s">
        <v>184</v>
      </c>
      <c r="P138" s="239" t="s">
        <v>189</v>
      </c>
      <c r="Q138" s="120" t="s">
        <v>185</v>
      </c>
      <c r="R138" s="148" t="s">
        <v>186</v>
      </c>
      <c r="S138" s="148" t="s">
        <v>184</v>
      </c>
      <c r="T138" s="119" t="s">
        <v>189</v>
      </c>
      <c r="U138" s="182" t="s">
        <v>185</v>
      </c>
      <c r="V138" s="148" t="s">
        <v>186</v>
      </c>
      <c r="W138" s="148" t="s">
        <v>184</v>
      </c>
      <c r="X138" s="239" t="s">
        <v>189</v>
      </c>
      <c r="Y138" s="116"/>
      <c r="Z138" s="526"/>
      <c r="AA138" s="526"/>
      <c r="AB138" s="526"/>
      <c r="AC138" s="289" t="s">
        <v>185</v>
      </c>
      <c r="AD138" s="255" t="s">
        <v>186</v>
      </c>
      <c r="AE138" s="182" t="s">
        <v>185</v>
      </c>
      <c r="AF138" s="119" t="s">
        <v>186</v>
      </c>
      <c r="AG138" s="182" t="s">
        <v>185</v>
      </c>
      <c r="AH138" s="148" t="s">
        <v>186</v>
      </c>
      <c r="AI138" s="148" t="s">
        <v>184</v>
      </c>
      <c r="AJ138" s="239" t="s">
        <v>189</v>
      </c>
      <c r="AK138" s="120" t="s">
        <v>185</v>
      </c>
      <c r="AL138" s="148" t="s">
        <v>186</v>
      </c>
      <c r="AM138" s="148" t="s">
        <v>184</v>
      </c>
      <c r="AN138" s="119" t="s">
        <v>189</v>
      </c>
      <c r="AO138" s="182" t="s">
        <v>185</v>
      </c>
      <c r="AP138" s="148" t="s">
        <v>186</v>
      </c>
      <c r="AQ138" s="148" t="s">
        <v>184</v>
      </c>
      <c r="AR138" s="239" t="s">
        <v>189</v>
      </c>
      <c r="AT138" s="515" t="s">
        <v>54</v>
      </c>
      <c r="AU138" s="305" t="s">
        <v>185</v>
      </c>
      <c r="AV138" s="368" t="str">
        <f t="shared" si="194"/>
        <v>.</v>
      </c>
      <c r="AW138" s="369">
        <f>IF('observer 1'!AW60=0,".",'observer 1'!AW60)</f>
        <v>1.75</v>
      </c>
      <c r="AX138" s="403" t="str">
        <f>IF('observer 1'!AX60=0,".",'observer 1'!AX60)</f>
        <v>.</v>
      </c>
      <c r="AY138" s="368" t="str">
        <f t="shared" si="195"/>
        <v>.</v>
      </c>
      <c r="AZ138" s="369">
        <f>IF('observer 2 '!AW60=0,".",'observer 2 '!AW60)</f>
        <v>1.62</v>
      </c>
      <c r="BA138" s="403" t="str">
        <f>IF('observer 2 '!AX60=0,".",'observer 2 '!AX60)</f>
        <v>.</v>
      </c>
      <c r="BB138" s="417" t="str">
        <f t="shared" si="196"/>
        <v>.</v>
      </c>
      <c r="BC138" s="419" t="str">
        <f t="shared" si="197"/>
        <v>.</v>
      </c>
      <c r="BD138" s="404" t="str">
        <f t="shared" si="103"/>
        <v>.</v>
      </c>
      <c r="BF138" s="515" t="s">
        <v>54</v>
      </c>
      <c r="BG138" s="305" t="s">
        <v>185</v>
      </c>
      <c r="BH138" s="300">
        <f>IF('observer 1'!AZ60=0,".",'observer 1'!AZ60)</f>
        <v>5</v>
      </c>
      <c r="BI138" s="301">
        <f>IF('observer 1'!AZ60=0,".",'observer 1'!BA60)</f>
        <v>-0.6</v>
      </c>
      <c r="BJ138" s="306">
        <f t="shared" si="198"/>
        <v>3148.3539202660913</v>
      </c>
      <c r="BK138" s="300">
        <f>IF('observer 2 '!AZ60=0,".",'observer 2 '!AZ60)</f>
        <v>5</v>
      </c>
      <c r="BL138" s="301">
        <f>IF('observer 2 '!AZ60=0,".",'observer 2 '!BA60)</f>
        <v>-0.6</v>
      </c>
      <c r="BM138" s="306">
        <f t="shared" si="199"/>
        <v>3148.3539202660913</v>
      </c>
      <c r="BN138" s="417">
        <f t="shared" si="200"/>
        <v>0</v>
      </c>
      <c r="BO138" s="419">
        <f t="shared" si="201"/>
        <v>0</v>
      </c>
      <c r="BP138" s="308">
        <f t="shared" si="202"/>
        <v>3184.1109413235358</v>
      </c>
      <c r="BR138" s="515" t="s">
        <v>54</v>
      </c>
      <c r="BS138" s="395">
        <f>IF('observer 1'!BF60&gt;0,'observer 1'!BF60,".")</f>
        <v>6</v>
      </c>
      <c r="BT138" s="396">
        <f>IF(BS138&lt;&gt;".",'observer 1'!BG60,".")</f>
        <v>0.2</v>
      </c>
      <c r="BU138" s="397">
        <f t="shared" si="117"/>
        <v>3891.9486932446371</v>
      </c>
      <c r="BV138" s="395">
        <f>IF('observer 2 '!BF60&gt;0,'observer 2 '!BF60,".")</f>
        <v>6</v>
      </c>
      <c r="BW138" s="396">
        <f>IF(BV138&lt;&gt;".",'observer 2 '!BG60,".")</f>
        <v>0.2</v>
      </c>
      <c r="BX138" s="397">
        <f t="shared" si="118"/>
        <v>3891.9486932446371</v>
      </c>
      <c r="BY138" s="417">
        <f t="shared" si="203"/>
        <v>0</v>
      </c>
      <c r="BZ138" s="419">
        <f t="shared" si="204"/>
        <v>0</v>
      </c>
      <c r="CA138" s="518">
        <f>IF(SUM(BS138,BV138,BS139,BS140,BS141,BV139,BV140,BV141)&gt;0,AVERAGE(BU138,BX138,BU139,BU140,BU141,BX139,BX140,BX141)*IF($G$96=".",1,$G$96),".")</f>
        <v>3899.7304198965212</v>
      </c>
      <c r="CC138" s="515" t="s">
        <v>54</v>
      </c>
      <c r="CD138" s="395">
        <f>IF('observer 1'!BC60&gt;0,'observer 1'!BC60,".")</f>
        <v>6</v>
      </c>
      <c r="CE138" s="396">
        <f>IF(CD138&lt;&gt;".",'observer 1'!BD60,".")</f>
        <v>1.42</v>
      </c>
      <c r="CF138" s="397">
        <f t="shared" si="122"/>
        <v>4176.7598887035856</v>
      </c>
      <c r="CG138" s="395">
        <f>IF('observer 2 '!BC60&gt;0,'observer 2 '!BC60,".")</f>
        <v>6</v>
      </c>
      <c r="CH138" s="396">
        <f>IF(CG138&lt;&gt;".",'observer 2 '!BD60,".")</f>
        <v>1.53</v>
      </c>
      <c r="CI138" s="397">
        <f t="shared" si="123"/>
        <v>4202.439586654803</v>
      </c>
      <c r="CJ138" s="417">
        <f t="shared" si="205"/>
        <v>25.679697951217349</v>
      </c>
      <c r="CK138" s="419">
        <f t="shared" si="206"/>
        <v>6.1106643942640771E-3</v>
      </c>
      <c r="CL138" s="518">
        <f>IF(SUM(CD138,CG138,CD139,CD140,CD141,CG139,CG140,CG141)&gt;0,AVERAGE(CF138,CI138,CF139,CF140,CF141,CI139,CI140,CI141)*IF($G$96=".",1,$G$96),".")</f>
        <v>4187.654306016223</v>
      </c>
    </row>
    <row r="139" spans="2:90" ht="16" thickBot="1" x14ac:dyDescent="0.25">
      <c r="B139" s="539" t="s">
        <v>130</v>
      </c>
      <c r="C139" s="540"/>
      <c r="D139" s="540"/>
      <c r="E139" s="541"/>
      <c r="F139" s="121" t="str">
        <f>IF(F27&lt;&gt;".",0,IF(F28&lt;&gt;".",1,IF(F29&lt;&gt;".",2,IF(F30&lt;&gt;".",3,IF(F31&lt;&gt;".",4,IF(F32&lt;&gt;".",5,IF(F33&lt;&gt;".",6,IF(F34&lt;&gt;".",7,IF(F35&lt;&gt;".",8,IF(F36&lt;&gt;".",9,"."))))))))))</f>
        <v>.</v>
      </c>
      <c r="G139" s="131" t="str">
        <f t="shared" ref="G139:AR139" si="208">IF(G27&lt;&gt;".",0,IF(G28&lt;&gt;".",1,IF(G29&lt;&gt;".",2,IF(G30&lt;&gt;".",3,IF(G31&lt;&gt;".",4,IF(G32&lt;&gt;".",5,IF(G33&lt;&gt;".",6,IF(G34&lt;&gt;".",7,IF(G35&lt;&gt;".",8,IF(G36&lt;&gt;".",9,"."))))))))))</f>
        <v>.</v>
      </c>
      <c r="H139" s="121">
        <f t="shared" si="208"/>
        <v>1</v>
      </c>
      <c r="I139" s="178" t="str">
        <f t="shared" si="208"/>
        <v>.</v>
      </c>
      <c r="J139" s="173" t="str">
        <f t="shared" si="208"/>
        <v>.</v>
      </c>
      <c r="K139" s="183" t="str">
        <f t="shared" si="208"/>
        <v>.</v>
      </c>
      <c r="L139" s="216" t="str">
        <f t="shared" si="208"/>
        <v>.</v>
      </c>
      <c r="M139" s="178" t="str">
        <f t="shared" si="208"/>
        <v>.</v>
      </c>
      <c r="N139" s="170" t="str">
        <f t="shared" si="208"/>
        <v>.</v>
      </c>
      <c r="O139" s="170" t="str">
        <f t="shared" si="208"/>
        <v>.</v>
      </c>
      <c r="P139" s="173" t="str">
        <f t="shared" si="208"/>
        <v>.</v>
      </c>
      <c r="Q139" s="183" t="str">
        <f t="shared" si="208"/>
        <v>.</v>
      </c>
      <c r="R139" s="170" t="str">
        <f t="shared" si="208"/>
        <v>.</v>
      </c>
      <c r="S139" s="170" t="str">
        <f t="shared" si="208"/>
        <v>.</v>
      </c>
      <c r="T139" s="216" t="str">
        <f t="shared" si="208"/>
        <v>.</v>
      </c>
      <c r="U139" s="178" t="str">
        <f t="shared" si="208"/>
        <v>.</v>
      </c>
      <c r="V139" s="170" t="str">
        <f t="shared" si="208"/>
        <v>.</v>
      </c>
      <c r="W139" s="170" t="str">
        <f t="shared" si="208"/>
        <v>.</v>
      </c>
      <c r="X139" s="173" t="str">
        <f t="shared" si="208"/>
        <v>.</v>
      </c>
      <c r="Z139" s="224" t="str">
        <f t="shared" si="208"/>
        <v>.</v>
      </c>
      <c r="AA139" s="131">
        <f t="shared" si="208"/>
        <v>1</v>
      </c>
      <c r="AB139" s="121">
        <f t="shared" si="208"/>
        <v>1</v>
      </c>
      <c r="AC139" s="178" t="str">
        <f t="shared" si="208"/>
        <v>.</v>
      </c>
      <c r="AD139" s="173" t="str">
        <f t="shared" si="208"/>
        <v>.</v>
      </c>
      <c r="AE139" s="183" t="str">
        <f t="shared" si="208"/>
        <v>.</v>
      </c>
      <c r="AF139" s="216" t="str">
        <f t="shared" si="208"/>
        <v>.</v>
      </c>
      <c r="AG139" s="178" t="str">
        <f t="shared" si="208"/>
        <v>.</v>
      </c>
      <c r="AH139" s="170" t="str">
        <f t="shared" si="208"/>
        <v>.</v>
      </c>
      <c r="AI139" s="170" t="str">
        <f t="shared" si="208"/>
        <v>.</v>
      </c>
      <c r="AJ139" s="173" t="str">
        <f t="shared" si="208"/>
        <v>.</v>
      </c>
      <c r="AK139" s="183" t="str">
        <f t="shared" si="208"/>
        <v>.</v>
      </c>
      <c r="AL139" s="170" t="str">
        <f t="shared" si="208"/>
        <v>.</v>
      </c>
      <c r="AM139" s="170" t="str">
        <f t="shared" si="208"/>
        <v>.</v>
      </c>
      <c r="AN139" s="216" t="str">
        <f t="shared" si="208"/>
        <v>.</v>
      </c>
      <c r="AO139" s="178">
        <f t="shared" si="208"/>
        <v>4</v>
      </c>
      <c r="AP139" s="170">
        <f t="shared" si="208"/>
        <v>4</v>
      </c>
      <c r="AQ139" s="170">
        <f t="shared" si="208"/>
        <v>4</v>
      </c>
      <c r="AR139" s="173">
        <f t="shared" si="208"/>
        <v>4</v>
      </c>
      <c r="AT139" s="517"/>
      <c r="AU139" s="134" t="s">
        <v>186</v>
      </c>
      <c r="AV139" s="368" t="str">
        <f t="shared" si="194"/>
        <v>.</v>
      </c>
      <c r="AW139" s="369">
        <f>IF('observer 1'!AW61=0,".",'observer 1'!AW61)</f>
        <v>1.43</v>
      </c>
      <c r="AX139" s="403" t="str">
        <f>IF('observer 1'!AX61=0,".",'observer 1'!AX61)</f>
        <v>.</v>
      </c>
      <c r="AY139" s="368" t="str">
        <f t="shared" si="195"/>
        <v>.</v>
      </c>
      <c r="AZ139" s="369">
        <f>IF('observer 2 '!AW61=0,".",'observer 2 '!AW61)</f>
        <v>1.3</v>
      </c>
      <c r="BA139" s="403" t="str">
        <f>IF('observer 2 '!AX61=0,".",'observer 2 '!AX61)</f>
        <v>.</v>
      </c>
      <c r="BB139" s="417" t="str">
        <f t="shared" si="196"/>
        <v>.</v>
      </c>
      <c r="BC139" s="419" t="str">
        <f t="shared" si="197"/>
        <v>.</v>
      </c>
      <c r="BD139" s="404" t="str">
        <f t="shared" si="103"/>
        <v>.</v>
      </c>
      <c r="BF139" s="517"/>
      <c r="BG139" s="134" t="s">
        <v>186</v>
      </c>
      <c r="BH139" s="300">
        <f>IF('observer 1'!AZ61=0,".",'observer 1'!AZ61)</f>
        <v>5</v>
      </c>
      <c r="BI139" s="301">
        <f>IF('observer 1'!AZ61=0,".",'observer 1'!BA61)</f>
        <v>-0.43</v>
      </c>
      <c r="BJ139" s="306">
        <f t="shared" si="198"/>
        <v>3188.0407261906989</v>
      </c>
      <c r="BK139" s="300">
        <f>IF('observer 2 '!AZ61=0,".",'observer 2 '!AZ61)</f>
        <v>5</v>
      </c>
      <c r="BL139" s="301">
        <f>IF('observer 2 '!AZ61=0,".",'observer 2 '!BA61)</f>
        <v>-0.43</v>
      </c>
      <c r="BM139" s="306">
        <f t="shared" si="199"/>
        <v>3188.0407261906989</v>
      </c>
      <c r="BN139" s="417">
        <f t="shared" si="200"/>
        <v>0</v>
      </c>
      <c r="BO139" s="419">
        <f t="shared" si="201"/>
        <v>0</v>
      </c>
      <c r="BP139" s="308">
        <f t="shared" si="202"/>
        <v>3224.248484995896</v>
      </c>
      <c r="BR139" s="517"/>
      <c r="BS139" s="225">
        <f>IF('observer 1'!BF61&gt;0,'observer 1'!BF61,".")</f>
        <v>6</v>
      </c>
      <c r="BT139" s="226">
        <f>IF(BS139&lt;&gt;".",'observer 1'!BG61,".")</f>
        <v>0</v>
      </c>
      <c r="BU139" s="227">
        <f t="shared" si="117"/>
        <v>3845.2583333333341</v>
      </c>
      <c r="BV139" s="225">
        <f>IF('observer 2 '!BF61&gt;0,'observer 2 '!BF61,".")</f>
        <v>6</v>
      </c>
      <c r="BW139" s="226">
        <f>IF(BV139&lt;&gt;".",'observer 2 '!BG61,".")</f>
        <v>0.2</v>
      </c>
      <c r="BX139" s="227">
        <f t="shared" si="118"/>
        <v>3891.9486932446371</v>
      </c>
      <c r="BY139" s="417">
        <f t="shared" si="203"/>
        <v>46.690359911302949</v>
      </c>
      <c r="BZ139" s="419">
        <f t="shared" si="204"/>
        <v>1.1996653499658075E-2</v>
      </c>
      <c r="CA139" s="520"/>
      <c r="CC139" s="517"/>
      <c r="CD139" s="225">
        <f>IF('observer 1'!BC61&gt;0,'observer 1'!BC61,".")</f>
        <v>6</v>
      </c>
      <c r="CE139" s="226">
        <f>IF(CD139&lt;&gt;".",'observer 1'!BD61,".")</f>
        <v>1.43</v>
      </c>
      <c r="CF139" s="227">
        <f t="shared" si="122"/>
        <v>4179.0944066991515</v>
      </c>
      <c r="CG139" s="225">
        <f>IF('observer 2 '!BC61&gt;0,'observer 2 '!BC61,".")</f>
        <v>6</v>
      </c>
      <c r="CH139" s="226">
        <f>IF(CG139&lt;&gt;".",'observer 2 '!BD61,".")</f>
        <v>1.37</v>
      </c>
      <c r="CI139" s="227">
        <f t="shared" si="123"/>
        <v>4165.0872987257599</v>
      </c>
      <c r="CJ139" s="417">
        <f t="shared" si="205"/>
        <v>14.007107973391612</v>
      </c>
      <c r="CK139" s="419">
        <f t="shared" si="206"/>
        <v>3.3517089135239458E-3</v>
      </c>
      <c r="CL139" s="520"/>
    </row>
    <row r="140" spans="2:90" ht="16" thickBot="1" x14ac:dyDescent="0.25">
      <c r="B140" s="533" t="s">
        <v>131</v>
      </c>
      <c r="C140" s="534"/>
      <c r="D140" s="534"/>
      <c r="E140" s="535"/>
      <c r="F140" s="312" t="str">
        <f t="shared" ref="F140:X140" si="209">IF(F139=0,0,IF(F139=1,$AX$28,IF(F139=2,$AX$29,IF(F139=3,$AX$30,IF(F139=4,$AX$31,IF(F139=5,$AX$32,IF(F139=6,$AX$33,IF(F139=7,$AX$34,IF(F139=8,$AX$35,IF(F139=9,$AX$36,IF(F139=10,$AX$37,".")))))))))))</f>
        <v>.</v>
      </c>
      <c r="G140" s="314" t="str">
        <f t="shared" si="209"/>
        <v>.</v>
      </c>
      <c r="H140" s="312">
        <f t="shared" si="209"/>
        <v>1132</v>
      </c>
      <c r="I140" s="234" t="str">
        <f t="shared" si="209"/>
        <v>.</v>
      </c>
      <c r="J140" s="233" t="str">
        <f t="shared" si="209"/>
        <v>.</v>
      </c>
      <c r="K140" s="297" t="str">
        <f t="shared" si="209"/>
        <v>.</v>
      </c>
      <c r="L140" s="232" t="str">
        <f t="shared" si="209"/>
        <v>.</v>
      </c>
      <c r="M140" s="234" t="str">
        <f t="shared" si="209"/>
        <v>.</v>
      </c>
      <c r="N140" s="231" t="str">
        <f t="shared" si="209"/>
        <v>.</v>
      </c>
      <c r="O140" s="231" t="str">
        <f t="shared" si="209"/>
        <v>.</v>
      </c>
      <c r="P140" s="233" t="str">
        <f t="shared" si="209"/>
        <v>.</v>
      </c>
      <c r="Q140" s="297" t="str">
        <f t="shared" si="209"/>
        <v>.</v>
      </c>
      <c r="R140" s="231" t="str">
        <f t="shared" si="209"/>
        <v>.</v>
      </c>
      <c r="S140" s="231" t="str">
        <f t="shared" si="209"/>
        <v>.</v>
      </c>
      <c r="T140" s="232" t="str">
        <f t="shared" si="209"/>
        <v>.</v>
      </c>
      <c r="U140" s="234" t="str">
        <f t="shared" si="209"/>
        <v>.</v>
      </c>
      <c r="V140" s="231" t="str">
        <f t="shared" si="209"/>
        <v>.</v>
      </c>
      <c r="W140" s="231" t="str">
        <f t="shared" si="209"/>
        <v>.</v>
      </c>
      <c r="X140" s="233" t="str">
        <f t="shared" si="209"/>
        <v>.</v>
      </c>
      <c r="Y140" s="236"/>
      <c r="Z140" s="318" t="str">
        <f t="shared" ref="Z140:AR140" si="210">IF(Z139=0,0,IF(Z139=1,$AX$28,IF(Z139=2,$AX$29,IF(Z139=3,$AX$30,IF(Z139=4,$AX$31,IF(Z139=5,$AX$32,IF(Z139=6,$AX$33,IF(Z139=7,$AX$34,IF(Z139=8,$AX$35,IF(Z139=9,$AX$36,IF(Z139=10,$AX$37,".")))))))))))</f>
        <v>.</v>
      </c>
      <c r="AA140" s="314">
        <f t="shared" si="210"/>
        <v>1132</v>
      </c>
      <c r="AB140" s="312">
        <f t="shared" si="210"/>
        <v>1132</v>
      </c>
      <c r="AC140" s="234" t="str">
        <f t="shared" si="210"/>
        <v>.</v>
      </c>
      <c r="AD140" s="233" t="str">
        <f t="shared" si="210"/>
        <v>.</v>
      </c>
      <c r="AE140" s="297" t="str">
        <f t="shared" si="210"/>
        <v>.</v>
      </c>
      <c r="AF140" s="232" t="str">
        <f t="shared" si="210"/>
        <v>.</v>
      </c>
      <c r="AG140" s="234" t="str">
        <f t="shared" si="210"/>
        <v>.</v>
      </c>
      <c r="AH140" s="231" t="str">
        <f t="shared" si="210"/>
        <v>.</v>
      </c>
      <c r="AI140" s="231" t="str">
        <f t="shared" si="210"/>
        <v>.</v>
      </c>
      <c r="AJ140" s="233" t="str">
        <f t="shared" si="210"/>
        <v>.</v>
      </c>
      <c r="AK140" s="297" t="str">
        <f t="shared" si="210"/>
        <v>.</v>
      </c>
      <c r="AL140" s="231" t="str">
        <f t="shared" si="210"/>
        <v>.</v>
      </c>
      <c r="AM140" s="231" t="str">
        <f t="shared" si="210"/>
        <v>.</v>
      </c>
      <c r="AN140" s="232" t="str">
        <f t="shared" si="210"/>
        <v>.</v>
      </c>
      <c r="AO140" s="234">
        <f t="shared" si="210"/>
        <v>2937.2821428571433</v>
      </c>
      <c r="AP140" s="231">
        <f t="shared" si="210"/>
        <v>2937.2821428571433</v>
      </c>
      <c r="AQ140" s="231">
        <f t="shared" si="210"/>
        <v>2937.2821428571433</v>
      </c>
      <c r="AR140" s="233">
        <f t="shared" si="210"/>
        <v>2937.2821428571433</v>
      </c>
      <c r="AT140" s="517"/>
      <c r="AU140" s="134" t="s">
        <v>184</v>
      </c>
      <c r="AV140" s="368" t="str">
        <f t="shared" si="194"/>
        <v>.</v>
      </c>
      <c r="AW140" s="369">
        <f>IF('observer 1'!AW62=0,".",'observer 1'!AW62)</f>
        <v>0.98</v>
      </c>
      <c r="AX140" s="403" t="str">
        <f>IF('observer 1'!AX62=0,".",'observer 1'!AX62)</f>
        <v>.</v>
      </c>
      <c r="AY140" s="368" t="str">
        <f t="shared" si="195"/>
        <v>.</v>
      </c>
      <c r="AZ140" s="369">
        <f>IF('observer 2 '!AW62=0,".",'observer 2 '!AW62)</f>
        <v>0.97</v>
      </c>
      <c r="BA140" s="403" t="str">
        <f>IF('observer 2 '!AX62=0,".",'observer 2 '!AX62)</f>
        <v>.</v>
      </c>
      <c r="BB140" s="417" t="str">
        <f t="shared" si="196"/>
        <v>.</v>
      </c>
      <c r="BC140" s="419" t="str">
        <f t="shared" si="197"/>
        <v>.</v>
      </c>
      <c r="BD140" s="404" t="str">
        <f t="shared" si="103"/>
        <v>.</v>
      </c>
      <c r="BF140" s="517"/>
      <c r="BG140" s="134" t="s">
        <v>184</v>
      </c>
      <c r="BH140" s="300">
        <f>IF('observer 1'!AZ62=0,".",'observer 1'!AZ62)</f>
        <v>5</v>
      </c>
      <c r="BI140" s="301">
        <f>IF('observer 1'!AZ62=0,".",'observer 1'!BA62)</f>
        <v>-0.68</v>
      </c>
      <c r="BJ140" s="306">
        <f t="shared" si="198"/>
        <v>3129.6777763015702</v>
      </c>
      <c r="BK140" s="300">
        <f>IF('observer 2 '!AZ62=0,".",'observer 2 '!AZ62)</f>
        <v>5</v>
      </c>
      <c r="BL140" s="301">
        <f>IF('observer 2 '!AZ62=0,".",'observer 2 '!BA62)</f>
        <v>-0.68</v>
      </c>
      <c r="BM140" s="306">
        <f t="shared" si="199"/>
        <v>3129.6777763015702</v>
      </c>
      <c r="BN140" s="417">
        <f t="shared" si="200"/>
        <v>0</v>
      </c>
      <c r="BO140" s="419">
        <f t="shared" si="201"/>
        <v>0</v>
      </c>
      <c r="BP140" s="308">
        <f t="shared" si="202"/>
        <v>3165.2226854777196</v>
      </c>
      <c r="BR140" s="517"/>
      <c r="BS140" s="225">
        <f>IF('observer 1'!BF62&gt;0,'observer 1'!BF62,".")</f>
        <v>6</v>
      </c>
      <c r="BT140" s="226">
        <f>IF(BS140&lt;&gt;".",'observer 1'!BG62,".")</f>
        <v>0.6</v>
      </c>
      <c r="BU140" s="227">
        <f t="shared" si="117"/>
        <v>3985.3294130672434</v>
      </c>
      <c r="BV140" s="225">
        <f>IF('observer 2 '!BF62&gt;0,'observer 2 '!BF62,".")</f>
        <v>6</v>
      </c>
      <c r="BW140" s="226">
        <f>IF(BV140&lt;&gt;".",'observer 2 '!BG62,".")</f>
        <v>0.2</v>
      </c>
      <c r="BX140" s="227">
        <f t="shared" si="118"/>
        <v>3891.9486932446371</v>
      </c>
      <c r="BY140" s="417">
        <f t="shared" si="203"/>
        <v>93.380719822606352</v>
      </c>
      <c r="BZ140" s="419">
        <f t="shared" si="204"/>
        <v>2.3431117015428195E-2</v>
      </c>
      <c r="CA140" s="520"/>
      <c r="CC140" s="517"/>
      <c r="CD140" s="225">
        <f>IF('observer 1'!BC62&gt;0,'observer 1'!BC62,".")</f>
        <v>6</v>
      </c>
      <c r="CE140" s="226">
        <f>IF(CD140&lt;&gt;".",'observer 1'!BD62,".")</f>
        <v>1.58</v>
      </c>
      <c r="CF140" s="227">
        <f t="shared" si="122"/>
        <v>4214.1121766326287</v>
      </c>
      <c r="CG140" s="225">
        <f>IF('observer 2 '!BC62&gt;0,'observer 2 '!BC62,".")</f>
        <v>6</v>
      </c>
      <c r="CH140" s="226">
        <f>IF(CG140&lt;&gt;".",'observer 2 '!BD62,".")</f>
        <v>1.47</v>
      </c>
      <c r="CI140" s="227">
        <f t="shared" si="123"/>
        <v>4188.4324786814113</v>
      </c>
      <c r="CJ140" s="417">
        <f t="shared" si="205"/>
        <v>25.679697951217349</v>
      </c>
      <c r="CK140" s="419">
        <f t="shared" si="206"/>
        <v>6.0937385800055354E-3</v>
      </c>
      <c r="CL140" s="520"/>
    </row>
    <row r="141" spans="2:90" ht="16" thickBot="1" x14ac:dyDescent="0.25">
      <c r="B141" s="533" t="s">
        <v>132</v>
      </c>
      <c r="C141" s="534"/>
      <c r="D141" s="534"/>
      <c r="E141" s="535"/>
      <c r="F141" s="312" t="str">
        <f t="shared" ref="F141:X141" si="211">IF(F139&lt;&gt;".",IF(F27&lt;&gt;".",F27,IF(F28&lt;&gt;".",F28,IF(F29&lt;&gt;".",F29,IF(F30&lt;&gt;".",F30,IF(F31&lt;&gt;".",F31,IF(F32&lt;&gt;".",F32,IF(F33&lt;&gt;".",F33,IF(F34&lt;&gt;".",F34,IF(F35&lt;&gt;".",F35,IF(F36&lt;&gt;".",F36,IF(F37&lt;&gt;".",F37,0)))))))))))*1000/$AT$13*IF(F114&lt;&gt;".",F114,1),".")</f>
        <v>.</v>
      </c>
      <c r="G141" s="314" t="str">
        <f t="shared" si="211"/>
        <v>.</v>
      </c>
      <c r="H141" s="312">
        <f t="shared" si="211"/>
        <v>791.40160049658721</v>
      </c>
      <c r="I141" s="234" t="str">
        <f t="shared" si="211"/>
        <v>.</v>
      </c>
      <c r="J141" s="233" t="str">
        <f t="shared" si="211"/>
        <v>.</v>
      </c>
      <c r="K141" s="297" t="str">
        <f t="shared" si="211"/>
        <v>.</v>
      </c>
      <c r="L141" s="232" t="str">
        <f t="shared" si="211"/>
        <v>.</v>
      </c>
      <c r="M141" s="234" t="str">
        <f t="shared" si="211"/>
        <v>.</v>
      </c>
      <c r="N141" s="231" t="str">
        <f t="shared" si="211"/>
        <v>.</v>
      </c>
      <c r="O141" s="231" t="str">
        <f t="shared" si="211"/>
        <v>.</v>
      </c>
      <c r="P141" s="233" t="str">
        <f t="shared" si="211"/>
        <v>.</v>
      </c>
      <c r="Q141" s="297" t="str">
        <f t="shared" si="211"/>
        <v>.</v>
      </c>
      <c r="R141" s="231" t="str">
        <f t="shared" si="211"/>
        <v>.</v>
      </c>
      <c r="S141" s="231" t="str">
        <f t="shared" si="211"/>
        <v>.</v>
      </c>
      <c r="T141" s="232" t="str">
        <f t="shared" si="211"/>
        <v>.</v>
      </c>
      <c r="U141" s="234" t="str">
        <f t="shared" si="211"/>
        <v>.</v>
      </c>
      <c r="V141" s="231" t="str">
        <f t="shared" si="211"/>
        <v>.</v>
      </c>
      <c r="W141" s="231" t="str">
        <f t="shared" si="211"/>
        <v>.</v>
      </c>
      <c r="X141" s="233" t="str">
        <f t="shared" si="211"/>
        <v>.</v>
      </c>
      <c r="Y141" s="236"/>
      <c r="Z141" s="318" t="str">
        <f t="shared" ref="Z141:AR141" si="212">IF(Z139&lt;&gt;".",IF(Z27&lt;&gt;".",Z27,IF(Z28&lt;&gt;".",Z28,IF(Z29&lt;&gt;".",Z29,IF(Z30&lt;&gt;".",Z30,IF(Z31&lt;&gt;".",Z31,IF(Z32&lt;&gt;".",Z32,IF(Z33&lt;&gt;".",Z33,IF(Z34&lt;&gt;".",Z34,IF(Z35&lt;&gt;".",Z35,IF(Z36&lt;&gt;".",Z36,IF(Z37&lt;&gt;".",Z37,0)))))))))))*1000/$AT$13*IF(Z114&lt;&gt;".",Z114,1),".")</f>
        <v>.</v>
      </c>
      <c r="AA141" s="314">
        <f t="shared" si="212"/>
        <v>929.13816223493131</v>
      </c>
      <c r="AB141" s="312">
        <f t="shared" si="212"/>
        <v>744.71124058528414</v>
      </c>
      <c r="AC141" s="234" t="str">
        <f t="shared" si="212"/>
        <v>.</v>
      </c>
      <c r="AD141" s="233" t="str">
        <f t="shared" si="212"/>
        <v>.</v>
      </c>
      <c r="AE141" s="297" t="str">
        <f t="shared" si="212"/>
        <v>.</v>
      </c>
      <c r="AF141" s="232" t="str">
        <f t="shared" si="212"/>
        <v>.</v>
      </c>
      <c r="AG141" s="234" t="str">
        <f t="shared" si="212"/>
        <v>.</v>
      </c>
      <c r="AH141" s="231" t="str">
        <f t="shared" si="212"/>
        <v>.</v>
      </c>
      <c r="AI141" s="231" t="str">
        <f t="shared" si="212"/>
        <v>.</v>
      </c>
      <c r="AJ141" s="233" t="str">
        <f t="shared" si="212"/>
        <v>.</v>
      </c>
      <c r="AK141" s="297" t="str">
        <f t="shared" si="212"/>
        <v>.</v>
      </c>
      <c r="AL141" s="231" t="str">
        <f t="shared" si="212"/>
        <v>.</v>
      </c>
      <c r="AM141" s="231" t="str">
        <f t="shared" si="212"/>
        <v>.</v>
      </c>
      <c r="AN141" s="232" t="str">
        <f t="shared" si="212"/>
        <v>.</v>
      </c>
      <c r="AO141" s="234">
        <f t="shared" si="212"/>
        <v>671.17392372498182</v>
      </c>
      <c r="AP141" s="231">
        <f t="shared" si="212"/>
        <v>539.27365697555058</v>
      </c>
      <c r="AQ141" s="231">
        <f t="shared" si="212"/>
        <v>505.42314603985585</v>
      </c>
      <c r="AR141" s="233">
        <f t="shared" si="212"/>
        <v>370.02110229707688</v>
      </c>
      <c r="AT141" s="516"/>
      <c r="AU141" s="304" t="s">
        <v>189</v>
      </c>
      <c r="AV141" s="368" t="str">
        <f t="shared" si="194"/>
        <v>.</v>
      </c>
      <c r="AW141" s="369">
        <f>IF('observer 1'!AW63=0,".",'observer 1'!AW63)</f>
        <v>1.03</v>
      </c>
      <c r="AX141" s="403" t="str">
        <f>IF('observer 1'!AX63=0,".",'observer 1'!AX63)</f>
        <v>.</v>
      </c>
      <c r="AY141" s="368" t="str">
        <f t="shared" si="195"/>
        <v>.</v>
      </c>
      <c r="AZ141" s="369">
        <f>IF('observer 2 '!AW63=0,".",'observer 2 '!AW63)</f>
        <v>1.01</v>
      </c>
      <c r="BA141" s="403" t="str">
        <f>IF('observer 2 '!AX63=0,".",'observer 2 '!AX63)</f>
        <v>.</v>
      </c>
      <c r="BB141" s="417" t="str">
        <f t="shared" si="196"/>
        <v>.</v>
      </c>
      <c r="BC141" s="419" t="str">
        <f t="shared" si="197"/>
        <v>.</v>
      </c>
      <c r="BD141" s="404" t="str">
        <f t="shared" si="103"/>
        <v>.</v>
      </c>
      <c r="BF141" s="516"/>
      <c r="BG141" s="304" t="s">
        <v>189</v>
      </c>
      <c r="BH141" s="300">
        <f>IF('observer 1'!AZ63=0,".",'observer 1'!AZ63)</f>
        <v>5</v>
      </c>
      <c r="BI141" s="301">
        <f>IF('observer 1'!AZ63=0,".",'observer 1'!BA63)</f>
        <v>-0.56000000000000005</v>
      </c>
      <c r="BJ141" s="306">
        <f t="shared" si="198"/>
        <v>3157.6919922483521</v>
      </c>
      <c r="BK141" s="300">
        <f>IF('observer 2 '!AZ63=0,".",'observer 2 '!AZ63)</f>
        <v>5</v>
      </c>
      <c r="BL141" s="301">
        <f>IF('observer 2 '!AZ63=0,".",'observer 2 '!BA63)</f>
        <v>-0.56000000000000005</v>
      </c>
      <c r="BM141" s="306">
        <f>IF(BK141&lt;&gt;".",IF(BK141=1,$AX$28,IF(BK141=2,$AX$29,IF(BK141=3,$AX$30,IF(BK141=4,$AX$31,IF(BK141=5,$AX$32,IF(BK141=6,$AX$33,IF(BK141=7,$AX$34,IF(BK141=8,$AX$35,IF(BK141=9,$AX$36,IF(BK141=10,$AX$37,0))))))))))+BL141*1000/$AT$13,".")</f>
        <v>3157.6919922483521</v>
      </c>
      <c r="BN141" s="417">
        <f t="shared" si="200"/>
        <v>0</v>
      </c>
      <c r="BO141" s="419">
        <f t="shared" si="201"/>
        <v>0</v>
      </c>
      <c r="BP141" s="308">
        <f t="shared" si="202"/>
        <v>3193.5550692464444</v>
      </c>
      <c r="BR141" s="516"/>
      <c r="BS141" s="222" t="str">
        <f>IF('observer 1'!BF63&gt;0,'observer 1'!BF63,".")</f>
        <v>.</v>
      </c>
      <c r="BT141" s="223" t="str">
        <f>IF(BS141&lt;&gt;".",'observer 1'!BG63,".")</f>
        <v>.</v>
      </c>
      <c r="BU141" s="393" t="str">
        <f t="shared" si="117"/>
        <v>.</v>
      </c>
      <c r="BV141" s="222" t="str">
        <f>IF('observer 2 '!BF63&gt;0,'observer 2 '!BF63,".")</f>
        <v>.</v>
      </c>
      <c r="BW141" s="223" t="str">
        <f>IF(BV141&lt;&gt;".",'observer 2 '!BG63,".")</f>
        <v>.</v>
      </c>
      <c r="BX141" s="393" t="str">
        <f t="shared" si="118"/>
        <v>.</v>
      </c>
      <c r="BY141" s="417" t="str">
        <f t="shared" si="203"/>
        <v>.</v>
      </c>
      <c r="BZ141" s="419" t="str">
        <f t="shared" si="204"/>
        <v>.</v>
      </c>
      <c r="CA141" s="519"/>
      <c r="CC141" s="516"/>
      <c r="CD141" s="222" t="str">
        <f>IF('observer 1'!BC63&gt;0,'observer 1'!BC63,".")</f>
        <v>.</v>
      </c>
      <c r="CE141" s="223" t="str">
        <f>IF(CD141&lt;&gt;".",'observer 1'!BD63,".")</f>
        <v>.</v>
      </c>
      <c r="CF141" s="393" t="str">
        <f t="shared" si="122"/>
        <v>.</v>
      </c>
      <c r="CG141" s="222" t="str">
        <f>IF('observer 2 '!BC63&gt;0,'observer 2 '!BC63,".")</f>
        <v>.</v>
      </c>
      <c r="CH141" s="223" t="str">
        <f>IF(CG141&lt;&gt;".",'observer 2 '!BD63,".")</f>
        <v>.</v>
      </c>
      <c r="CI141" s="393" t="str">
        <f t="shared" si="123"/>
        <v>.</v>
      </c>
      <c r="CJ141" s="417" t="str">
        <f t="shared" si="205"/>
        <v>.</v>
      </c>
      <c r="CK141" s="419" t="str">
        <f t="shared" si="206"/>
        <v>.</v>
      </c>
      <c r="CL141" s="519"/>
    </row>
    <row r="142" spans="2:90" ht="16" thickBot="1" x14ac:dyDescent="0.25">
      <c r="B142" s="536" t="s">
        <v>129</v>
      </c>
      <c r="C142" s="537"/>
      <c r="D142" s="537"/>
      <c r="E142" s="538"/>
      <c r="F142" s="313" t="str">
        <f t="shared" ref="F142" si="213">IF(F139&lt;&gt;".",F140-F141,".")</f>
        <v>.</v>
      </c>
      <c r="G142" s="315" t="str">
        <f t="shared" ref="G142:AR142" si="214">IF(G139&lt;&gt;".",G140-G141,".")</f>
        <v>.</v>
      </c>
      <c r="H142" s="313">
        <f t="shared" si="214"/>
        <v>340.59839950341279</v>
      </c>
      <c r="I142" s="316" t="str">
        <f t="shared" si="214"/>
        <v>.</v>
      </c>
      <c r="J142" s="311" t="str">
        <f t="shared" si="214"/>
        <v>.</v>
      </c>
      <c r="K142" s="309" t="str">
        <f t="shared" si="214"/>
        <v>.</v>
      </c>
      <c r="L142" s="317" t="str">
        <f t="shared" si="214"/>
        <v>.</v>
      </c>
      <c r="M142" s="316" t="str">
        <f t="shared" si="214"/>
        <v>.</v>
      </c>
      <c r="N142" s="310" t="str">
        <f t="shared" si="214"/>
        <v>.</v>
      </c>
      <c r="O142" s="310" t="str">
        <f t="shared" si="214"/>
        <v>.</v>
      </c>
      <c r="P142" s="311" t="str">
        <f t="shared" si="214"/>
        <v>.</v>
      </c>
      <c r="Q142" s="309" t="str">
        <f t="shared" si="214"/>
        <v>.</v>
      </c>
      <c r="R142" s="310" t="str">
        <f t="shared" si="214"/>
        <v>.</v>
      </c>
      <c r="S142" s="310" t="str">
        <f t="shared" si="214"/>
        <v>.</v>
      </c>
      <c r="T142" s="317" t="str">
        <f t="shared" si="214"/>
        <v>.</v>
      </c>
      <c r="U142" s="316" t="str">
        <f t="shared" si="214"/>
        <v>.</v>
      </c>
      <c r="V142" s="310" t="str">
        <f t="shared" si="214"/>
        <v>.</v>
      </c>
      <c r="W142" s="310" t="str">
        <f t="shared" si="214"/>
        <v>.</v>
      </c>
      <c r="X142" s="311" t="str">
        <f t="shared" si="214"/>
        <v>.</v>
      </c>
      <c r="Y142" s="236"/>
      <c r="Z142" s="319" t="str">
        <f t="shared" si="214"/>
        <v>.</v>
      </c>
      <c r="AA142" s="315">
        <f t="shared" si="214"/>
        <v>202.86183776506869</v>
      </c>
      <c r="AB142" s="313">
        <f t="shared" si="214"/>
        <v>387.28875941471586</v>
      </c>
      <c r="AC142" s="316" t="str">
        <f t="shared" si="214"/>
        <v>.</v>
      </c>
      <c r="AD142" s="311" t="str">
        <f t="shared" si="214"/>
        <v>.</v>
      </c>
      <c r="AE142" s="309" t="str">
        <f t="shared" si="214"/>
        <v>.</v>
      </c>
      <c r="AF142" s="317" t="str">
        <f t="shared" si="214"/>
        <v>.</v>
      </c>
      <c r="AG142" s="316" t="str">
        <f>IF(AG139&lt;&gt;".",AG140-AG141,".")</f>
        <v>.</v>
      </c>
      <c r="AH142" s="310" t="str">
        <f t="shared" si="214"/>
        <v>.</v>
      </c>
      <c r="AI142" s="310" t="str">
        <f t="shared" si="214"/>
        <v>.</v>
      </c>
      <c r="AJ142" s="311" t="str">
        <f t="shared" si="214"/>
        <v>.</v>
      </c>
      <c r="AK142" s="309" t="str">
        <f t="shared" si="214"/>
        <v>.</v>
      </c>
      <c r="AL142" s="310" t="str">
        <f t="shared" si="214"/>
        <v>.</v>
      </c>
      <c r="AM142" s="310" t="str">
        <f t="shared" si="214"/>
        <v>.</v>
      </c>
      <c r="AN142" s="317" t="str">
        <f t="shared" si="214"/>
        <v>.</v>
      </c>
      <c r="AO142" s="316">
        <f t="shared" si="214"/>
        <v>2266.1082191321616</v>
      </c>
      <c r="AP142" s="310">
        <f t="shared" si="214"/>
        <v>2398.0084858815926</v>
      </c>
      <c r="AQ142" s="310">
        <f t="shared" si="214"/>
        <v>2431.8589968172873</v>
      </c>
      <c r="AR142" s="311">
        <f t="shared" si="214"/>
        <v>2567.2610405600662</v>
      </c>
      <c r="AT142" s="364"/>
      <c r="AU142" s="364"/>
      <c r="AV142" s="364"/>
      <c r="AW142" s="364"/>
      <c r="AX142" s="364"/>
      <c r="AY142" s="364"/>
      <c r="AZ142" s="364"/>
      <c r="BA142" s="364"/>
      <c r="BD142" s="405"/>
      <c r="BE142" s="364"/>
      <c r="BR142" s="364"/>
      <c r="BS142" s="364"/>
      <c r="BT142" s="364"/>
      <c r="BU142" s="197"/>
      <c r="BV142" s="364"/>
      <c r="BW142" s="364"/>
      <c r="BX142" s="197"/>
      <c r="CA142" s="197"/>
      <c r="CC142" s="364"/>
      <c r="CD142" s="364" t="str">
        <f>IF('observer 1'!BC64&gt;0,'observer 1'!BC64,".")</f>
        <v>.</v>
      </c>
      <c r="CE142" s="364" t="str">
        <f>IF(CD142&lt;&gt;".",'observer 1'!BD64,".")</f>
        <v>.</v>
      </c>
      <c r="CF142" s="197" t="str">
        <f t="shared" si="122"/>
        <v>.</v>
      </c>
      <c r="CG142" s="364" t="str">
        <f>IF('observer 2 '!BC64&gt;0,'observer 2 '!BC64,".")</f>
        <v>.</v>
      </c>
      <c r="CH142" s="364" t="str">
        <f>IF(CG142&lt;&gt;".",'observer 2 '!BD64,".")</f>
        <v>.</v>
      </c>
      <c r="CI142" s="197" t="str">
        <f t="shared" si="123"/>
        <v>.</v>
      </c>
      <c r="CL142" s="197"/>
    </row>
    <row r="143" spans="2:90" ht="16" thickBot="1" x14ac:dyDescent="0.25">
      <c r="B143" s="528" t="s">
        <v>195</v>
      </c>
      <c r="C143" s="529"/>
      <c r="D143" s="529"/>
      <c r="E143" s="530"/>
      <c r="F143" s="320" t="str">
        <f>BP103</f>
        <v>.</v>
      </c>
      <c r="G143" s="321" t="str">
        <f>BP104</f>
        <v>.</v>
      </c>
      <c r="H143" s="320">
        <f>BP105</f>
        <v>1795.4861728957812</v>
      </c>
      <c r="I143" s="322" t="str">
        <f>BP106</f>
        <v>.</v>
      </c>
      <c r="J143" s="323" t="str">
        <f>BP107</f>
        <v>.</v>
      </c>
      <c r="K143" s="324" t="str">
        <f>BP108</f>
        <v>.</v>
      </c>
      <c r="L143" s="325" t="str">
        <f>BP109</f>
        <v>.</v>
      </c>
      <c r="M143" s="322" t="str">
        <f>BP110</f>
        <v>.</v>
      </c>
      <c r="N143" s="326" t="str">
        <f>BP111</f>
        <v>.</v>
      </c>
      <c r="O143" s="326" t="str">
        <f>BP112</f>
        <v>.</v>
      </c>
      <c r="P143" s="323" t="str">
        <f>BP113</f>
        <v>.</v>
      </c>
      <c r="Q143" s="324" t="str">
        <f>BP114</f>
        <v>.</v>
      </c>
      <c r="R143" s="326" t="str">
        <f>BP115</f>
        <v>.</v>
      </c>
      <c r="S143" s="326" t="str">
        <f>BP116</f>
        <v>.</v>
      </c>
      <c r="T143" s="325" t="str">
        <f>BP117</f>
        <v>.</v>
      </c>
      <c r="U143" s="322" t="str">
        <f>BP118</f>
        <v>.</v>
      </c>
      <c r="V143" s="326" t="str">
        <f>BP119</f>
        <v>.</v>
      </c>
      <c r="W143" s="326" t="str">
        <f>BP120</f>
        <v>.</v>
      </c>
      <c r="X143" s="323" t="str">
        <f>BP121</f>
        <v>.</v>
      </c>
      <c r="Z143" s="327" t="str">
        <f>BP143</f>
        <v>.</v>
      </c>
      <c r="AA143" s="321">
        <f>BP144</f>
        <v>1365.4517995565154</v>
      </c>
      <c r="AB143" s="320">
        <f>BP145</f>
        <v>1740.625</v>
      </c>
      <c r="AC143" s="322" t="str">
        <f>BP146</f>
        <v>.</v>
      </c>
      <c r="AD143" s="323" t="str">
        <f>BP147</f>
        <v>.</v>
      </c>
      <c r="AE143" s="324" t="str">
        <f>BP148</f>
        <v>.</v>
      </c>
      <c r="AF143" s="325" t="str">
        <f>BP149</f>
        <v>.</v>
      </c>
      <c r="AG143" s="322" t="str">
        <f>BP150</f>
        <v>.</v>
      </c>
      <c r="AH143" s="326" t="str">
        <f>BP151</f>
        <v>.</v>
      </c>
      <c r="AI143" s="326" t="str">
        <f>BP152</f>
        <v>.</v>
      </c>
      <c r="AJ143" s="323" t="str">
        <f>BP153</f>
        <v>.</v>
      </c>
      <c r="AK143" s="324" t="str">
        <f>BP154</f>
        <v>.</v>
      </c>
      <c r="AL143" s="326" t="str">
        <f>BP155</f>
        <v>.</v>
      </c>
      <c r="AM143" s="326" t="str">
        <f>BP156</f>
        <v>.</v>
      </c>
      <c r="AN143" s="325" t="str">
        <f>BP157</f>
        <v>.</v>
      </c>
      <c r="AO143" s="322">
        <f>BP158</f>
        <v>2969.9653947950555</v>
      </c>
      <c r="AP143" s="326">
        <f>BP159</f>
        <v>2902.2643729236661</v>
      </c>
      <c r="AQ143" s="326">
        <f>BP160</f>
        <v>2972.2999127906205</v>
      </c>
      <c r="AR143" s="323">
        <f>BP161</f>
        <v>2923.2750348837526</v>
      </c>
      <c r="AT143" s="513" t="s">
        <v>5</v>
      </c>
      <c r="AU143" s="514"/>
      <c r="AV143" s="368" t="str">
        <f>IF(AX143&lt;&gt;".",AW143-AX143,".")</f>
        <v>.</v>
      </c>
      <c r="AW143" s="369" t="str">
        <f>IF('observer 1'!AW65=0,".",'observer 1'!AW65)</f>
        <v>.</v>
      </c>
      <c r="AX143" s="403" t="str">
        <f>IF('observer 1'!AX65=0,".",'observer 1'!AX65)</f>
        <v>.</v>
      </c>
      <c r="AY143" s="368" t="str">
        <f>IF(BA143&lt;&gt;".",AZ143-BA143,".")</f>
        <v>.</v>
      </c>
      <c r="AZ143" s="369" t="str">
        <f>IF('observer 2 '!AW65=0,".",'observer 2 '!AW65)</f>
        <v>.</v>
      </c>
      <c r="BA143" s="403" t="str">
        <f>IF('observer 2 '!AX65=0,".",'observer 2 '!AX65)</f>
        <v>.</v>
      </c>
      <c r="BB143" s="417" t="str">
        <f>IF(AX143&lt;&gt;".",IF(BA143&lt;&gt;".",ABS(AX143-BA143),"."),".")</f>
        <v>.</v>
      </c>
      <c r="BC143" s="419" t="str">
        <f>IF(BB143&lt;&gt;".",BB143/MAX(BA143,AX143),".")</f>
        <v>.</v>
      </c>
      <c r="BD143" s="404" t="str">
        <f t="shared" si="103"/>
        <v>.</v>
      </c>
      <c r="BF143" s="513" t="s">
        <v>5</v>
      </c>
      <c r="BG143" s="514"/>
      <c r="BH143" s="300" t="str">
        <f>IF('observer 1'!AZ65=0,".",'observer 1'!AZ65)</f>
        <v>.</v>
      </c>
      <c r="BI143" s="301" t="str">
        <f>IF('observer 1'!AZ65=0,".",'observer 1'!BA65)</f>
        <v>.</v>
      </c>
      <c r="BJ143" s="306" t="str">
        <f>IF(BH143&lt;&gt;".",IF(BH143=1,$AX$28,IF(BH143=2,$AX$29,IF(BH143=3,$AX$30,IF(BH143=4,$AX$31,IF(BH143=5,$AX$32,IF(BH143=6,$AX$33,IF(BH143=7,$AX$34,IF(BH143=8,$AX$35,IF(BH143=9,$AX$36,IF(BH143=10,$AX$37,0))))))))))+BI143*1000/$AT$13,".")</f>
        <v>.</v>
      </c>
      <c r="BK143" s="300" t="str">
        <f>IF('observer 2 '!AZ65=0,".",'observer 2 '!AZ65)</f>
        <v>.</v>
      </c>
      <c r="BL143" s="301" t="str">
        <f>IF('observer 2 '!AZ65=0,".",'observer 2 '!BA65)</f>
        <v>.</v>
      </c>
      <c r="BM143" s="306" t="str">
        <f>IF(BK143&lt;&gt;".",IF(BK143=1,$AX$28,IF(BK143=2,$AX$29,IF(BK143=3,$AX$30,IF(BK143=4,$AX$31,IF(BK143=5,$AX$32,IF(BK143=6,$AX$33,IF(BK143=7,$AX$34,IF(BK143=8,$AX$35,IF(BK143=9,$AX$36,IF(BK143=10,$AX$37,0))))))))))+BL143*1000/$AT$13,".")</f>
        <v>.</v>
      </c>
      <c r="BN143" s="417" t="str">
        <f>IF(BJ143&lt;&gt;".",IF(BM143&lt;&gt;".",ABS(BJ143-BM143),"."),".")</f>
        <v>.</v>
      </c>
      <c r="BO143" s="419" t="str">
        <f>IF(BN143&lt;&gt;".",BN143/MAX(BM143,BJ143),".")</f>
        <v>.</v>
      </c>
      <c r="BP143" s="308" t="str">
        <f>IF(SUM(BH143,BK143)&gt;0,AVERAGE(BJ143,BM143)*IF($Z$114=".",1,$Z$114),".")</f>
        <v>.</v>
      </c>
      <c r="BR143" s="398" t="s">
        <v>5</v>
      </c>
      <c r="BS143" s="390" t="str">
        <f>IF('observer 1'!BF65&gt;0,'observer 1'!BF65,".")</f>
        <v>.</v>
      </c>
      <c r="BT143" s="391" t="str">
        <f>IF(BS143&lt;&gt;".",'observer 1'!BG65,".")</f>
        <v>.</v>
      </c>
      <c r="BU143" s="392" t="str">
        <f t="shared" si="117"/>
        <v>.</v>
      </c>
      <c r="BV143" s="390" t="str">
        <f>IF('observer 2 '!BF65&gt;0,'observer 2 '!BF65,".")</f>
        <v>.</v>
      </c>
      <c r="BW143" s="391" t="str">
        <f>IF(BV143&lt;&gt;".",'observer 2 '!BG65,".")</f>
        <v>.</v>
      </c>
      <c r="BX143" s="392" t="str">
        <f t="shared" si="118"/>
        <v>.</v>
      </c>
      <c r="BY143" s="417" t="str">
        <f>IF(BU143&lt;&gt;".",IF(BX143&lt;&gt;".",ABS(BU143-BX143),"."),".")</f>
        <v>.</v>
      </c>
      <c r="BZ143" s="419" t="str">
        <f>IF(BY143&lt;&gt;".",BY143/MAX(BX143,BU143),".")</f>
        <v>.</v>
      </c>
      <c r="CA143" s="400" t="str">
        <f t="shared" si="121"/>
        <v>.</v>
      </c>
      <c r="CC143" s="398" t="s">
        <v>5</v>
      </c>
      <c r="CD143" s="390" t="str">
        <f>IF('observer 1'!BC65&gt;0,'observer 1'!BC65,".")</f>
        <v>.</v>
      </c>
      <c r="CE143" s="391" t="str">
        <f>IF(CD143&lt;&gt;".",'observer 1'!BD65,".")</f>
        <v>.</v>
      </c>
      <c r="CF143" s="392" t="str">
        <f t="shared" si="122"/>
        <v>.</v>
      </c>
      <c r="CG143" s="390" t="str">
        <f>IF('observer 2 '!BC65&gt;0,'observer 2 '!BC65,".")</f>
        <v>.</v>
      </c>
      <c r="CH143" s="391" t="str">
        <f>IF(CG143&lt;&gt;".",'observer 2 '!BD65,".")</f>
        <v>.</v>
      </c>
      <c r="CI143" s="392" t="str">
        <f t="shared" si="123"/>
        <v>.</v>
      </c>
      <c r="CJ143" s="417" t="str">
        <f>IF(CF143&lt;&gt;".",IF(CI143&lt;&gt;".",ABS(CF143-CI143),"."),".")</f>
        <v>.</v>
      </c>
      <c r="CK143" s="419" t="str">
        <f>IF(CJ143&lt;&gt;".",CJ143/MAX(CI143,CF143),".")</f>
        <v>.</v>
      </c>
      <c r="CL143" s="400" t="str">
        <f t="shared" si="126"/>
        <v>.</v>
      </c>
    </row>
    <row r="144" spans="2:90" ht="16" thickBot="1" x14ac:dyDescent="0.25">
      <c r="B144" s="328"/>
      <c r="C144" s="328"/>
      <c r="D144" s="328"/>
      <c r="E144" s="328"/>
      <c r="AO144" s="11"/>
      <c r="AT144" s="513" t="s">
        <v>4</v>
      </c>
      <c r="AU144" s="514"/>
      <c r="AV144" s="368">
        <f t="shared" ref="AV144:AV161" si="215">IF(AX144&lt;&gt;".",AW144-AX144,".")</f>
        <v>3.71</v>
      </c>
      <c r="AW144" s="369">
        <f>IF('observer 1'!AW66=0,".",'observer 1'!AW66)</f>
        <v>3.98</v>
      </c>
      <c r="AX144" s="403">
        <f>IF('observer 1'!AX66=0,".",'observer 1'!AX66)</f>
        <v>0.27</v>
      </c>
      <c r="AY144" s="368">
        <f t="shared" ref="AY144:AY161" si="216">IF(BA144&lt;&gt;".",AZ144-BA144,".")</f>
        <v>3.71</v>
      </c>
      <c r="AZ144" s="369">
        <f>IF('observer 2 '!AW66=0,".",'observer 2 '!AW66)</f>
        <v>3.98</v>
      </c>
      <c r="BA144" s="403">
        <f>IF('observer 2 '!AX66=0,".",'observer 2 '!AX66)</f>
        <v>0.27</v>
      </c>
      <c r="BB144" s="417">
        <f t="shared" ref="BB144:BB161" si="217">IF(AX144&lt;&gt;".",IF(BA144&lt;&gt;".",ABS(AX144-BA144),"."),".")</f>
        <v>0</v>
      </c>
      <c r="BC144" s="419">
        <f t="shared" ref="BC144:BC161" si="218">IF(BB144&lt;&gt;".",BB144/MAX(BA144,AX144),".")</f>
        <v>0</v>
      </c>
      <c r="BD144" s="404">
        <f t="shared" si="103"/>
        <v>0.27</v>
      </c>
      <c r="BF144" s="513" t="s">
        <v>4</v>
      </c>
      <c r="BG144" s="514"/>
      <c r="BH144" s="300">
        <f>IF('observer 1'!AZ66=0,".",'observer 1'!AZ66)</f>
        <v>1</v>
      </c>
      <c r="BI144" s="301">
        <f>IF('observer 1'!AZ66=0,".",'observer 1'!BA66)</f>
        <v>0.82</v>
      </c>
      <c r="BJ144" s="306">
        <f t="shared" ref="BJ144:BJ161" si="219">IF(BH144&lt;&gt;".",IF(BH144=1,$AX$28,IF(BH144=2,$AX$29,IF(BH144=3,$AX$30,IF(BH144=4,$AX$31,IF(BH144=5,$AX$32,IF(BH144=6,$AX$33,IF(BH144=7,$AX$34,IF(BH144=8,$AX$35,IF(BH144=9,$AX$36,IF(BH144=10,$AX$37,0))))))))))+BI144*1000/$AT$13,".")</f>
        <v>1323.4304756363426</v>
      </c>
      <c r="BK144" s="300">
        <f>IF('observer 2 '!AZ66=0,".",'observer 2 '!AZ66)</f>
        <v>1</v>
      </c>
      <c r="BL144" s="301">
        <f>IF('observer 2 '!AZ66=0,".",'observer 2 '!BA66)</f>
        <v>1.18</v>
      </c>
      <c r="BM144" s="306">
        <f t="shared" ref="BM144:BM160" si="220">IF(BK144&lt;&gt;".",IF(BK144=1,$AX$28,IF(BK144=2,$AX$29,IF(BK144=3,$AX$30,IF(BK144=4,$AX$31,IF(BK144=5,$AX$32,IF(BK144=6,$AX$33,IF(BK144=7,$AX$34,IF(BK144=8,$AX$35,IF(BK144=9,$AX$36,IF(BK144=10,$AX$37,0))))))))))+BL144*1000/$AT$13,".")</f>
        <v>1407.4731234766882</v>
      </c>
      <c r="BN144" s="417">
        <f t="shared" ref="BN144:BN161" si="221">IF(BJ144&lt;&gt;".",IF(BM144&lt;&gt;".",ABS(BJ144-BM144),"."),".")</f>
        <v>84.04264784034558</v>
      </c>
      <c r="BO144" s="419">
        <f t="shared" ref="BO144:BO161" si="222">IF(BN144&lt;&gt;".",BN144/MAX(BM144,BJ144),".")</f>
        <v>5.9711724819829261E-2</v>
      </c>
      <c r="BP144" s="308">
        <f t="shared" ref="BP144:BP161" si="223">IF(SUM(BH144,BK144)&gt;0,AVERAGE(BJ144,BM144)*IF($Z$114=".",1,$Z$114),".")</f>
        <v>1365.4517995565154</v>
      </c>
      <c r="BR144" s="365" t="s">
        <v>4</v>
      </c>
      <c r="BS144" s="368">
        <f>IF('observer 1'!BF66&gt;0,'observer 1'!BF66,".")</f>
        <v>3</v>
      </c>
      <c r="BT144" s="369">
        <f>IF(BS144&lt;&gt;".",'observer 1'!BG66,".")</f>
        <v>-0.2</v>
      </c>
      <c r="BU144" s="306">
        <f t="shared" si="117"/>
        <v>2236.7917829458402</v>
      </c>
      <c r="BV144" s="368">
        <f>IF('observer 2 '!BF66&gt;0,'observer 2 '!BF66,".")</f>
        <v>3</v>
      </c>
      <c r="BW144" s="369">
        <f>IF(BV144&lt;&gt;".",'observer 2 '!BG66,".")</f>
        <v>-1</v>
      </c>
      <c r="BX144" s="306">
        <f t="shared" si="118"/>
        <v>2050.0303433006279</v>
      </c>
      <c r="BY144" s="417">
        <f t="shared" ref="BY144:BY161" si="224">IF(BU144&lt;&gt;".",IF(BX144&lt;&gt;".",ABS(BU144-BX144),"."),".")</f>
        <v>186.76143964521225</v>
      </c>
      <c r="BZ144" s="419">
        <f t="shared" ref="BZ144:BZ161" si="225">IF(BY144&lt;&gt;".",BY144/MAX(BX144,BU144),".")</f>
        <v>8.3495227883593467E-2</v>
      </c>
      <c r="CA144" s="402">
        <f t="shared" si="121"/>
        <v>2143.4110631232343</v>
      </c>
      <c r="CC144" s="365" t="s">
        <v>4</v>
      </c>
      <c r="CD144" s="368">
        <f>IF('observer 1'!BC66&gt;0,'observer 1'!BC66,".")</f>
        <v>3</v>
      </c>
      <c r="CE144" s="369">
        <f>IF(CD144&lt;&gt;".",'observer 1'!BD66,".")</f>
        <v>2.4500000000000002</v>
      </c>
      <c r="CF144" s="306">
        <f t="shared" si="122"/>
        <v>2855.4390517706061</v>
      </c>
      <c r="CG144" s="368">
        <f>IF('observer 2 '!BC66&gt;0,'observer 2 '!BC66,".")</f>
        <v>3</v>
      </c>
      <c r="CH144" s="369">
        <f>IF(CG144&lt;&gt;".",'observer 2 '!BD66,".")</f>
        <v>2.59</v>
      </c>
      <c r="CI144" s="306">
        <f t="shared" si="123"/>
        <v>2888.1223037085178</v>
      </c>
      <c r="CJ144" s="417">
        <f t="shared" ref="CJ144:CJ161" si="226">IF(CF144&lt;&gt;".",IF(CI144&lt;&gt;".",ABS(CF144-CI144),"."),".")</f>
        <v>32.683251937911791</v>
      </c>
      <c r="CK144" s="419">
        <f t="shared" ref="CK144:CK161" si="227">IF(CJ144&lt;&gt;".",CJ144/MAX(CI144,CF144),".")</f>
        <v>1.1316436252005182E-2</v>
      </c>
      <c r="CL144" s="402">
        <f t="shared" si="126"/>
        <v>2871.7806777395617</v>
      </c>
    </row>
    <row r="145" spans="2:90" ht="16" thickBot="1" x14ac:dyDescent="0.25">
      <c r="B145" s="328"/>
      <c r="C145" s="328"/>
      <c r="D145" s="328"/>
      <c r="E145" s="328"/>
      <c r="F145" s="236"/>
      <c r="G145" s="236"/>
      <c r="H145" s="236"/>
      <c r="I145" s="236"/>
      <c r="J145" s="236"/>
      <c r="K145" s="236"/>
      <c r="L145" s="236"/>
      <c r="M145" s="236"/>
      <c r="N145" s="236"/>
      <c r="O145" s="236"/>
      <c r="P145" s="236"/>
      <c r="Q145" s="236"/>
      <c r="R145" s="236"/>
      <c r="S145" s="236"/>
      <c r="T145" s="236"/>
      <c r="U145" s="236"/>
      <c r="V145" s="236"/>
      <c r="W145" s="236"/>
      <c r="X145" s="236"/>
      <c r="Y145" s="236"/>
      <c r="Z145" s="236"/>
      <c r="AA145" s="236"/>
      <c r="AB145" s="236"/>
      <c r="AC145" s="236"/>
      <c r="AD145" s="236"/>
      <c r="AE145" s="236"/>
      <c r="AF145" s="236"/>
      <c r="AG145" s="236"/>
      <c r="AH145" s="236"/>
      <c r="AI145" s="236"/>
      <c r="AJ145" s="236"/>
      <c r="AK145" s="236"/>
      <c r="AL145" s="236"/>
      <c r="AM145" s="236"/>
      <c r="AN145" s="236"/>
      <c r="AO145" s="236"/>
      <c r="AP145" s="236"/>
      <c r="AQ145" s="236"/>
      <c r="AR145" s="236"/>
      <c r="AT145" s="513" t="s">
        <v>9</v>
      </c>
      <c r="AU145" s="514"/>
      <c r="AV145" s="368">
        <f t="shared" si="215"/>
        <v>2.42</v>
      </c>
      <c r="AW145" s="369">
        <f>IF('observer 1'!AW67=0,".",'observer 1'!AW67)</f>
        <v>3.22</v>
      </c>
      <c r="AX145" s="403">
        <f>IF('observer 1'!AX67=0,".",'observer 1'!AX67)</f>
        <v>0.8</v>
      </c>
      <c r="AY145" s="368">
        <f t="shared" si="216"/>
        <v>2.4400000000000004</v>
      </c>
      <c r="AZ145" s="369">
        <f>IF('observer 2 '!AW67=0,".",'observer 2 '!AW67)</f>
        <v>3.24</v>
      </c>
      <c r="BA145" s="403">
        <f>IF('observer 2 '!AX67=0,".",'observer 2 '!AX67)</f>
        <v>0.8</v>
      </c>
      <c r="BB145" s="417">
        <f t="shared" si="217"/>
        <v>0</v>
      </c>
      <c r="BC145" s="419">
        <f t="shared" si="218"/>
        <v>0</v>
      </c>
      <c r="BD145" s="404">
        <f t="shared" si="103"/>
        <v>0.8</v>
      </c>
      <c r="BF145" s="513" t="s">
        <v>9</v>
      </c>
      <c r="BG145" s="514"/>
      <c r="BH145" s="300">
        <f>IF('observer 1'!AZ67=0,".",'observer 1'!AZ67)</f>
        <v>2</v>
      </c>
      <c r="BI145" s="301">
        <f>IF('observer 1'!AZ67=0,".",'observer 1'!BA67)</f>
        <v>0</v>
      </c>
      <c r="BJ145" s="306">
        <f t="shared" si="219"/>
        <v>1740.625</v>
      </c>
      <c r="BK145" s="300">
        <f>IF('observer 2 '!AZ67=0,".",'observer 2 '!AZ67)</f>
        <v>2</v>
      </c>
      <c r="BL145" s="301">
        <f>IF('observer 2 '!AZ67=0,".",'observer 2 '!BA67)</f>
        <v>0</v>
      </c>
      <c r="BM145" s="306">
        <f t="shared" si="220"/>
        <v>1740.625</v>
      </c>
      <c r="BN145" s="417">
        <f t="shared" si="221"/>
        <v>0</v>
      </c>
      <c r="BO145" s="419">
        <f t="shared" si="222"/>
        <v>0</v>
      </c>
      <c r="BP145" s="308">
        <f t="shared" si="223"/>
        <v>1740.625</v>
      </c>
      <c r="BR145" s="401" t="s">
        <v>9</v>
      </c>
      <c r="BS145" s="285">
        <f>IF('observer 1'!BF67&gt;0,'observer 1'!BF67,".")</f>
        <v>4</v>
      </c>
      <c r="BT145" s="286">
        <f>IF(BS145&lt;&gt;".",'observer 1'!BG67,".")</f>
        <v>0.4</v>
      </c>
      <c r="BU145" s="394">
        <f t="shared" si="117"/>
        <v>3030.6628626797497</v>
      </c>
      <c r="BV145" s="285">
        <f>IF('observer 2 '!BF67&gt;0,'observer 2 '!BF67,".")</f>
        <v>5</v>
      </c>
      <c r="BW145" s="286">
        <f>IF(BV145&lt;&gt;".",'observer 2 '!BG67,".")</f>
        <v>-0.4</v>
      </c>
      <c r="BX145" s="394">
        <f t="shared" si="118"/>
        <v>3195.0442801773943</v>
      </c>
      <c r="BY145" s="417">
        <f t="shared" si="224"/>
        <v>164.38141749764463</v>
      </c>
      <c r="BZ145" s="419">
        <f t="shared" si="225"/>
        <v>5.1448869900644352E-2</v>
      </c>
      <c r="CA145" s="399">
        <f t="shared" si="121"/>
        <v>3112.8535714285717</v>
      </c>
      <c r="CC145" s="401" t="s">
        <v>9</v>
      </c>
      <c r="CD145" s="285">
        <f>IF('observer 1'!BC67&gt;0,'observer 1'!BC67,".")</f>
        <v>6</v>
      </c>
      <c r="CE145" s="286">
        <f>IF(CD145&lt;&gt;".",'observer 1'!BD67,".")</f>
        <v>0.97</v>
      </c>
      <c r="CF145" s="394">
        <f t="shared" si="122"/>
        <v>4071.706578903154</v>
      </c>
      <c r="CG145" s="285">
        <f>IF('observer 2 '!BC67&gt;0,'observer 2 '!BC67,".")</f>
        <v>6</v>
      </c>
      <c r="CH145" s="286">
        <f>IF(CG145&lt;&gt;".",'observer 2 '!BD67,".")</f>
        <v>0.91</v>
      </c>
      <c r="CI145" s="394">
        <f t="shared" si="123"/>
        <v>4057.6994709297633</v>
      </c>
      <c r="CJ145" s="417">
        <f t="shared" si="226"/>
        <v>14.007107973390703</v>
      </c>
      <c r="CK145" s="419">
        <f t="shared" si="227"/>
        <v>3.4401074099902284E-3</v>
      </c>
      <c r="CL145" s="399">
        <f t="shared" si="126"/>
        <v>4064.7030249164586</v>
      </c>
    </row>
    <row r="146" spans="2:90" ht="16" thickBot="1" x14ac:dyDescent="0.25">
      <c r="B146" s="328"/>
      <c r="C146" s="328"/>
      <c r="D146" s="328"/>
      <c r="E146" s="328"/>
      <c r="F146" s="236"/>
      <c r="G146" s="236"/>
      <c r="H146" s="236"/>
      <c r="I146" s="236"/>
      <c r="J146" s="236"/>
      <c r="K146" s="236"/>
      <c r="L146" s="236"/>
      <c r="M146" s="236"/>
      <c r="N146" s="236"/>
      <c r="O146" s="236"/>
      <c r="P146" s="236"/>
      <c r="Q146" s="236"/>
      <c r="R146" s="236"/>
      <c r="S146" s="236"/>
      <c r="T146" s="236"/>
      <c r="U146" s="236"/>
      <c r="V146" s="236"/>
      <c r="W146" s="236"/>
      <c r="X146" s="236"/>
      <c r="Y146" s="236"/>
      <c r="Z146" s="236"/>
      <c r="AA146" s="236"/>
      <c r="AB146" s="236"/>
      <c r="AC146" s="236"/>
      <c r="AD146" s="236"/>
      <c r="AE146" s="236"/>
      <c r="AF146" s="236"/>
      <c r="AG146" s="236"/>
      <c r="AH146" s="236"/>
      <c r="AI146" s="236"/>
      <c r="AJ146" s="236"/>
      <c r="AK146" s="236"/>
      <c r="AL146" s="236"/>
      <c r="AM146" s="236"/>
      <c r="AN146" s="236"/>
      <c r="AO146" s="236"/>
      <c r="AP146" s="236"/>
      <c r="AQ146" s="236"/>
      <c r="AR146" s="236"/>
      <c r="AT146" s="515" t="s">
        <v>8</v>
      </c>
      <c r="AU146" s="303" t="s">
        <v>185</v>
      </c>
      <c r="AV146" s="368" t="str">
        <f t="shared" si="215"/>
        <v>.</v>
      </c>
      <c r="AW146" s="369" t="str">
        <f>IF('observer 1'!AW68=0,".",'observer 1'!AW68)</f>
        <v>.</v>
      </c>
      <c r="AX146" s="403" t="str">
        <f>IF('observer 1'!AX68=0,".",'observer 1'!AX68)</f>
        <v>.</v>
      </c>
      <c r="AY146" s="368" t="str">
        <f t="shared" si="216"/>
        <v>.</v>
      </c>
      <c r="AZ146" s="369" t="str">
        <f>IF('observer 2 '!AW68=0,".",'observer 2 '!AW68)</f>
        <v>.</v>
      </c>
      <c r="BA146" s="403" t="str">
        <f>IF('observer 2 '!AX68=0,".",'observer 2 '!AX68)</f>
        <v>.</v>
      </c>
      <c r="BB146" s="417" t="str">
        <f t="shared" si="217"/>
        <v>.</v>
      </c>
      <c r="BC146" s="419" t="str">
        <f t="shared" si="218"/>
        <v>.</v>
      </c>
      <c r="BD146" s="404" t="str">
        <f t="shared" si="103"/>
        <v>.</v>
      </c>
      <c r="BF146" s="515" t="s">
        <v>8</v>
      </c>
      <c r="BG146" s="303" t="s">
        <v>185</v>
      </c>
      <c r="BH146" s="300" t="str">
        <f>IF('observer 1'!AZ68=0,".",'observer 1'!AZ68)</f>
        <v>.</v>
      </c>
      <c r="BI146" s="301" t="str">
        <f>IF('observer 1'!AZ68=0,".",'observer 1'!BA68)</f>
        <v>.</v>
      </c>
      <c r="BJ146" s="306" t="str">
        <f t="shared" si="219"/>
        <v>.</v>
      </c>
      <c r="BK146" s="300" t="str">
        <f>IF('observer 2 '!AZ68=0,".",'observer 2 '!AZ68)</f>
        <v>.</v>
      </c>
      <c r="BL146" s="301" t="str">
        <f>IF('observer 2 '!AZ68=0,".",'observer 2 '!BA68)</f>
        <v>.</v>
      </c>
      <c r="BM146" s="306" t="str">
        <f t="shared" si="220"/>
        <v>.</v>
      </c>
      <c r="BN146" s="417" t="str">
        <f t="shared" si="221"/>
        <v>.</v>
      </c>
      <c r="BO146" s="419" t="str">
        <f t="shared" si="222"/>
        <v>.</v>
      </c>
      <c r="BP146" s="308" t="str">
        <f t="shared" si="223"/>
        <v>.</v>
      </c>
      <c r="BR146" s="515" t="s">
        <v>8</v>
      </c>
      <c r="BS146" s="395" t="str">
        <f>IF('observer 1'!BF68&gt;0,'observer 1'!BF68,".")</f>
        <v>.</v>
      </c>
      <c r="BT146" s="396" t="str">
        <f>IF(BS146&lt;&gt;".",'observer 1'!BG68,".")</f>
        <v>.</v>
      </c>
      <c r="BU146" s="397" t="str">
        <f t="shared" si="117"/>
        <v>.</v>
      </c>
      <c r="BV146" s="395" t="str">
        <f>IF('observer 2 '!BF68&gt;0,'observer 2 '!BF68,".")</f>
        <v>.</v>
      </c>
      <c r="BW146" s="396" t="str">
        <f>IF(BV146&lt;&gt;".",'observer 2 '!BG68,".")</f>
        <v>.</v>
      </c>
      <c r="BX146" s="397" t="str">
        <f t="shared" si="118"/>
        <v>.</v>
      </c>
      <c r="BY146" s="417" t="str">
        <f t="shared" si="224"/>
        <v>.</v>
      </c>
      <c r="BZ146" s="419" t="str">
        <f t="shared" si="225"/>
        <v>.</v>
      </c>
      <c r="CA146" s="518" t="str">
        <f>IF(SUM(BS146,BV146,BS147,BV147)&gt;0,AVERAGE(BU146,BX146,BU147,BX147)*IF($G$96=".",1,$G$96),".")</f>
        <v>.</v>
      </c>
      <c r="CC146" s="515" t="s">
        <v>8</v>
      </c>
      <c r="CD146" s="395" t="str">
        <f>IF('observer 1'!BC68&gt;0,'observer 1'!BC68,".")</f>
        <v>.</v>
      </c>
      <c r="CE146" s="396" t="str">
        <f>IF(CD146&lt;&gt;".",'observer 1'!BD68,".")</f>
        <v>.</v>
      </c>
      <c r="CF146" s="397" t="str">
        <f t="shared" si="122"/>
        <v>.</v>
      </c>
      <c r="CG146" s="395" t="str">
        <f>IF('observer 2 '!BC68&gt;0,'observer 2 '!BC68,".")</f>
        <v>.</v>
      </c>
      <c r="CH146" s="396" t="str">
        <f>IF(CG146&lt;&gt;".",'observer 2 '!BD68,".")</f>
        <v>.</v>
      </c>
      <c r="CI146" s="397" t="str">
        <f t="shared" si="123"/>
        <v>.</v>
      </c>
      <c r="CJ146" s="417" t="str">
        <f t="shared" si="226"/>
        <v>.</v>
      </c>
      <c r="CK146" s="419" t="str">
        <f t="shared" si="227"/>
        <v>.</v>
      </c>
      <c r="CL146" s="518" t="str">
        <f>IF(SUM(CD146,CG146,CD147,CG147)&gt;0,AVERAGE(CF146,CI146,CF147,CI147)*IF($G$96=".",1,$G$96),".")</f>
        <v>.</v>
      </c>
    </row>
    <row r="147" spans="2:90" ht="16" thickBot="1" x14ac:dyDescent="0.25">
      <c r="AT147" s="516"/>
      <c r="AU147" s="304" t="s">
        <v>186</v>
      </c>
      <c r="AV147" s="368" t="str">
        <f t="shared" si="215"/>
        <v>.</v>
      </c>
      <c r="AW147" s="369" t="str">
        <f>IF('observer 1'!AW69=0,".",'observer 1'!AW69)</f>
        <v>.</v>
      </c>
      <c r="AX147" s="403" t="str">
        <f>IF('observer 1'!AX69=0,".",'observer 1'!AX69)</f>
        <v>.</v>
      </c>
      <c r="AY147" s="368" t="str">
        <f t="shared" si="216"/>
        <v>.</v>
      </c>
      <c r="AZ147" s="369" t="str">
        <f>IF('observer 2 '!AW69=0,".",'observer 2 '!AW69)</f>
        <v>.</v>
      </c>
      <c r="BA147" s="403" t="str">
        <f>IF('observer 2 '!AX69=0,".",'observer 2 '!AX69)</f>
        <v>.</v>
      </c>
      <c r="BB147" s="417" t="str">
        <f t="shared" si="217"/>
        <v>.</v>
      </c>
      <c r="BC147" s="419" t="str">
        <f t="shared" si="218"/>
        <v>.</v>
      </c>
      <c r="BD147" s="404" t="str">
        <f t="shared" si="103"/>
        <v>.</v>
      </c>
      <c r="BF147" s="516"/>
      <c r="BG147" s="304" t="s">
        <v>186</v>
      </c>
      <c r="BH147" s="300" t="str">
        <f>IF('observer 1'!AZ69=0,".",'observer 1'!AZ69)</f>
        <v>.</v>
      </c>
      <c r="BI147" s="301" t="str">
        <f>IF('observer 1'!AZ69=0,".",'observer 1'!BA69)</f>
        <v>.</v>
      </c>
      <c r="BJ147" s="306" t="str">
        <f t="shared" si="219"/>
        <v>.</v>
      </c>
      <c r="BK147" s="300" t="str">
        <f>IF('observer 2 '!AZ69=0,".",'observer 2 '!AZ69)</f>
        <v>.</v>
      </c>
      <c r="BL147" s="301" t="str">
        <f>IF('observer 2 '!AZ69=0,".",'observer 2 '!BA69)</f>
        <v>.</v>
      </c>
      <c r="BM147" s="306" t="str">
        <f t="shared" si="220"/>
        <v>.</v>
      </c>
      <c r="BN147" s="417" t="str">
        <f t="shared" si="221"/>
        <v>.</v>
      </c>
      <c r="BO147" s="419" t="str">
        <f t="shared" si="222"/>
        <v>.</v>
      </c>
      <c r="BP147" s="308" t="str">
        <f t="shared" si="223"/>
        <v>.</v>
      </c>
      <c r="BR147" s="516"/>
      <c r="BS147" s="222" t="str">
        <f>IF('observer 1'!BF69&gt;0,'observer 1'!BF69,".")</f>
        <v>.</v>
      </c>
      <c r="BT147" s="223" t="str">
        <f>IF(BS147&lt;&gt;".",'observer 1'!BG69,".")</f>
        <v>.</v>
      </c>
      <c r="BU147" s="393" t="str">
        <f t="shared" si="117"/>
        <v>.</v>
      </c>
      <c r="BV147" s="222" t="str">
        <f>IF('observer 2 '!BF69&gt;0,'observer 2 '!BF69,".")</f>
        <v>.</v>
      </c>
      <c r="BW147" s="223" t="str">
        <f>IF(BV147&lt;&gt;".",'observer 2 '!BG69,".")</f>
        <v>.</v>
      </c>
      <c r="BX147" s="393" t="str">
        <f t="shared" si="118"/>
        <v>.</v>
      </c>
      <c r="BY147" s="417" t="str">
        <f t="shared" si="224"/>
        <v>.</v>
      </c>
      <c r="BZ147" s="419" t="str">
        <f t="shared" si="225"/>
        <v>.</v>
      </c>
      <c r="CA147" s="519"/>
      <c r="CC147" s="516"/>
      <c r="CD147" s="222" t="str">
        <f>IF('observer 1'!BC69&gt;0,'observer 1'!BC69,".")</f>
        <v>.</v>
      </c>
      <c r="CE147" s="223" t="str">
        <f>IF(CD147&lt;&gt;".",'observer 1'!BD69,".")</f>
        <v>.</v>
      </c>
      <c r="CF147" s="393" t="str">
        <f t="shared" si="122"/>
        <v>.</v>
      </c>
      <c r="CG147" s="222" t="str">
        <f>IF('observer 2 '!BC69&gt;0,'observer 2 '!BC69,".")</f>
        <v>.</v>
      </c>
      <c r="CH147" s="223" t="str">
        <f>IF(CG147&lt;&gt;".",'observer 2 '!BD69,".")</f>
        <v>.</v>
      </c>
      <c r="CI147" s="393" t="str">
        <f t="shared" si="123"/>
        <v>.</v>
      </c>
      <c r="CJ147" s="417" t="str">
        <f t="shared" si="226"/>
        <v>.</v>
      </c>
      <c r="CK147" s="419" t="str">
        <f t="shared" si="227"/>
        <v>.</v>
      </c>
      <c r="CL147" s="519"/>
    </row>
    <row r="148" spans="2:90" ht="16" thickBot="1" x14ac:dyDescent="0.25">
      <c r="AT148" s="515" t="s">
        <v>7</v>
      </c>
      <c r="AU148" s="247" t="s">
        <v>185</v>
      </c>
      <c r="AV148" s="368" t="str">
        <f t="shared" si="215"/>
        <v>.</v>
      </c>
      <c r="AW148" s="369" t="str">
        <f>IF('observer 1'!AW70=0,".",'observer 1'!AW70)</f>
        <v>.</v>
      </c>
      <c r="AX148" s="403" t="str">
        <f>IF('observer 1'!AX70=0,".",'observer 1'!AX70)</f>
        <v>.</v>
      </c>
      <c r="AY148" s="368" t="str">
        <f t="shared" si="216"/>
        <v>.</v>
      </c>
      <c r="AZ148" s="369" t="str">
        <f>IF('observer 2 '!AW70=0,".",'observer 2 '!AW70)</f>
        <v>.</v>
      </c>
      <c r="BA148" s="403" t="str">
        <f>IF('observer 2 '!AX70=0,".",'observer 2 '!AX70)</f>
        <v>.</v>
      </c>
      <c r="BB148" s="417" t="str">
        <f t="shared" si="217"/>
        <v>.</v>
      </c>
      <c r="BC148" s="419" t="str">
        <f t="shared" si="218"/>
        <v>.</v>
      </c>
      <c r="BD148" s="404" t="str">
        <f t="shared" ref="BD148:BD161" si="228">IF(SUM(AV148,AY148)&gt;0,AVERAGE(AX148,BA148),".")</f>
        <v>.</v>
      </c>
      <c r="BF148" s="515" t="s">
        <v>7</v>
      </c>
      <c r="BG148" s="247" t="s">
        <v>185</v>
      </c>
      <c r="BH148" s="300" t="str">
        <f>IF('observer 1'!AZ70=0,".",'observer 1'!AZ70)</f>
        <v>.</v>
      </c>
      <c r="BI148" s="301" t="str">
        <f>IF('observer 1'!AZ70=0,".",'observer 1'!BA70)</f>
        <v>.</v>
      </c>
      <c r="BJ148" s="306" t="str">
        <f t="shared" si="219"/>
        <v>.</v>
      </c>
      <c r="BK148" s="300" t="str">
        <f>IF('observer 2 '!AZ70=0,".",'observer 2 '!AZ70)</f>
        <v>.</v>
      </c>
      <c r="BL148" s="301" t="str">
        <f>IF('observer 2 '!AZ70=0,".",'observer 2 '!BA70)</f>
        <v>.</v>
      </c>
      <c r="BM148" s="306" t="str">
        <f t="shared" si="220"/>
        <v>.</v>
      </c>
      <c r="BN148" s="417" t="str">
        <f t="shared" si="221"/>
        <v>.</v>
      </c>
      <c r="BO148" s="419" t="str">
        <f t="shared" si="222"/>
        <v>.</v>
      </c>
      <c r="BP148" s="308" t="str">
        <f t="shared" si="223"/>
        <v>.</v>
      </c>
      <c r="BR148" s="517" t="s">
        <v>7</v>
      </c>
      <c r="BS148" s="225" t="str">
        <f>IF('observer 1'!BF70&gt;0,'observer 1'!BF70,".")</f>
        <v>.</v>
      </c>
      <c r="BT148" s="226" t="str">
        <f>IF(BS148&lt;&gt;".",'observer 1'!BG70,".")</f>
        <v>.</v>
      </c>
      <c r="BU148" s="227" t="str">
        <f t="shared" ref="BU148:BU161" si="229">IF(BS148&lt;&gt;".",IF(BS148=1,$AX$28,IF(BS148=2,$AX$29,IF(BS148=3,$AX$30,IF(BS148=4,$AX$31,IF(BS148=5,$AX$32,IF(BS148=6,$AX$33,IF(BS148=7,$AX$34,IF(BS148=8,$AX$35,IF(BS148=9,$AX$36,IF(BS148=10,$AX$37,0))))))))))+BT148*1000/$AT$13,".")</f>
        <v>.</v>
      </c>
      <c r="BV148" s="225" t="str">
        <f>IF('observer 2 '!BF70&gt;0,'observer 2 '!BF70,".")</f>
        <v>.</v>
      </c>
      <c r="BW148" s="226" t="str">
        <f>IF(BV148&lt;&gt;".",'observer 2 '!BG70,".")</f>
        <v>.</v>
      </c>
      <c r="BX148" s="227" t="str">
        <f t="shared" ref="BX148:BX161" si="230">IF(BV148&lt;&gt;".",IF(BV148=1,$AX$28,IF(BV148=2,$AX$29,IF(BV148=3,$AX$30,IF(BV148=4,$AX$31,IF(BV148=5,$AX$32,IF(BV148=6,$AX$33,IF(BV148=7,$AX$34,IF(BV148=8,$AX$35,IF(BV148=9,$AX$36,IF(BV148=10,$AX$37,0))))))))))+BW148*1000/$AT$13,".")</f>
        <v>.</v>
      </c>
      <c r="BY148" s="417" t="str">
        <f t="shared" si="224"/>
        <v>.</v>
      </c>
      <c r="BZ148" s="419" t="str">
        <f t="shared" si="225"/>
        <v>.</v>
      </c>
      <c r="CA148" s="520" t="str">
        <f>IF(SUM(BS148,BV148,BS149,BV149)&gt;0,AVERAGE(BU148,BX148,BU149,BX149)*IF($G$96=".",1,$G$96),".")</f>
        <v>.</v>
      </c>
      <c r="CC148" s="517" t="s">
        <v>7</v>
      </c>
      <c r="CD148" s="225" t="str">
        <f>IF('observer 1'!BC70&gt;0,'observer 1'!BC70,".")</f>
        <v>.</v>
      </c>
      <c r="CE148" s="226" t="str">
        <f>IF(CD148&lt;&gt;".",'observer 1'!BD70,".")</f>
        <v>.</v>
      </c>
      <c r="CF148" s="227" t="str">
        <f t="shared" ref="CF148:CF161" si="231">IF(CD148&lt;&gt;".",IF(CD148=1,$AX$28,IF(CD148=2,$AX$29,IF(CD148=3,$AX$30,IF(CD148=4,$AX$31,IF(CD148=5,$AX$32,IF(CD148=6,$AX$33,IF(CD148=7,$AX$34,IF(CD148=8,$AX$35,IF(CD148=9,$AX$36,IF(CD148=10,$AX$37,0))))))))))+CE148*1000/$AT$13,".")</f>
        <v>.</v>
      </c>
      <c r="CG148" s="225" t="str">
        <f>IF('observer 2 '!BC70&gt;0,'observer 2 '!BC70,".")</f>
        <v>.</v>
      </c>
      <c r="CH148" s="226" t="str">
        <f>IF(CG148&lt;&gt;".",'observer 2 '!BD70,".")</f>
        <v>.</v>
      </c>
      <c r="CI148" s="227" t="str">
        <f t="shared" ref="CI148:CI161" si="232">IF(CG148&lt;&gt;".",IF(CG148=1,$AX$28,IF(CG148=2,$AX$29,IF(CG148=3,$AX$30,IF(CG148=4,$AX$31,IF(CG148=5,$AX$32,IF(CG148=6,$AX$33,IF(CG148=7,$AX$34,IF(CG148=8,$AX$35,IF(CG148=9,$AX$36,IF(CG148=10,$AX$37,0))))))))))+CH148*1000/$AT$13,".")</f>
        <v>.</v>
      </c>
      <c r="CJ148" s="417" t="str">
        <f t="shared" si="226"/>
        <v>.</v>
      </c>
      <c r="CK148" s="419" t="str">
        <f t="shared" si="227"/>
        <v>.</v>
      </c>
      <c r="CL148" s="520" t="str">
        <f>IF(SUM(CD148,CG148,CD149,CG149)&gt;0,AVERAGE(CF148,CI148,CF149,CI149)*IF($G$96=".",1,$G$96),".")</f>
        <v>.</v>
      </c>
    </row>
    <row r="149" spans="2:90" ht="16" thickBot="1" x14ac:dyDescent="0.25">
      <c r="AT149" s="516"/>
      <c r="AU149" s="367" t="s">
        <v>186</v>
      </c>
      <c r="AV149" s="368" t="str">
        <f t="shared" si="215"/>
        <v>.</v>
      </c>
      <c r="AW149" s="369" t="str">
        <f>IF('observer 1'!AW71=0,".",'observer 1'!AW71)</f>
        <v>.</v>
      </c>
      <c r="AX149" s="403" t="str">
        <f>IF('observer 1'!AX71=0,".",'observer 1'!AX71)</f>
        <v>.</v>
      </c>
      <c r="AY149" s="368" t="str">
        <f t="shared" si="216"/>
        <v>.</v>
      </c>
      <c r="AZ149" s="369" t="str">
        <f>IF('observer 2 '!AW71=0,".",'observer 2 '!AW71)</f>
        <v>.</v>
      </c>
      <c r="BA149" s="403" t="str">
        <f>IF('observer 2 '!AX71=0,".",'observer 2 '!AX71)</f>
        <v>.</v>
      </c>
      <c r="BB149" s="417" t="str">
        <f t="shared" si="217"/>
        <v>.</v>
      </c>
      <c r="BC149" s="419" t="str">
        <f t="shared" si="218"/>
        <v>.</v>
      </c>
      <c r="BD149" s="404" t="str">
        <f t="shared" si="228"/>
        <v>.</v>
      </c>
      <c r="BF149" s="516"/>
      <c r="BG149" s="254" t="s">
        <v>186</v>
      </c>
      <c r="BH149" s="300" t="str">
        <f>IF('observer 1'!AZ71=0,".",'observer 1'!AZ71)</f>
        <v>.</v>
      </c>
      <c r="BI149" s="301" t="str">
        <f>IF('observer 1'!AZ71=0,".",'observer 1'!BA71)</f>
        <v>.</v>
      </c>
      <c r="BJ149" s="306" t="str">
        <f t="shared" si="219"/>
        <v>.</v>
      </c>
      <c r="BK149" s="300" t="str">
        <f>IF('observer 2 '!AZ71=0,".",'observer 2 '!AZ71)</f>
        <v>.</v>
      </c>
      <c r="BL149" s="301" t="str">
        <f>IF('observer 2 '!AZ71=0,".",'observer 2 '!BA71)</f>
        <v>.</v>
      </c>
      <c r="BM149" s="306" t="str">
        <f t="shared" si="220"/>
        <v>.</v>
      </c>
      <c r="BN149" s="417" t="str">
        <f t="shared" si="221"/>
        <v>.</v>
      </c>
      <c r="BO149" s="419" t="str">
        <f t="shared" si="222"/>
        <v>.</v>
      </c>
      <c r="BP149" s="308" t="str">
        <f t="shared" si="223"/>
        <v>.</v>
      </c>
      <c r="BR149" s="517"/>
      <c r="BS149" s="285" t="str">
        <f>IF('observer 1'!BF71&gt;0,'observer 1'!BF71,".")</f>
        <v>.</v>
      </c>
      <c r="BT149" s="286" t="str">
        <f>IF(BS149&lt;&gt;".",'observer 1'!BG71,".")</f>
        <v>.</v>
      </c>
      <c r="BU149" s="394" t="str">
        <f t="shared" si="229"/>
        <v>.</v>
      </c>
      <c r="BV149" s="285" t="str">
        <f>IF('observer 2 '!BF71&gt;0,'observer 2 '!BF71,".")</f>
        <v>.</v>
      </c>
      <c r="BW149" s="286" t="str">
        <f>IF(BV149&lt;&gt;".",'observer 2 '!BG71,".")</f>
        <v>.</v>
      </c>
      <c r="BX149" s="394" t="str">
        <f t="shared" si="230"/>
        <v>.</v>
      </c>
      <c r="BY149" s="417" t="str">
        <f t="shared" si="224"/>
        <v>.</v>
      </c>
      <c r="BZ149" s="419" t="str">
        <f t="shared" si="225"/>
        <v>.</v>
      </c>
      <c r="CA149" s="520"/>
      <c r="CC149" s="517"/>
      <c r="CD149" s="285" t="str">
        <f>IF('observer 1'!BC71&gt;0,'observer 1'!BC71,".")</f>
        <v>.</v>
      </c>
      <c r="CE149" s="286" t="str">
        <f>IF(CD149&lt;&gt;".",'observer 1'!BD71,".")</f>
        <v>.</v>
      </c>
      <c r="CF149" s="394" t="str">
        <f t="shared" si="231"/>
        <v>.</v>
      </c>
      <c r="CG149" s="285" t="str">
        <f>IF('observer 2 '!BC71&gt;0,'observer 2 '!BC71,".")</f>
        <v>.</v>
      </c>
      <c r="CH149" s="286" t="str">
        <f>IF(CG149&lt;&gt;".",'observer 2 '!BD71,".")</f>
        <v>.</v>
      </c>
      <c r="CI149" s="394" t="str">
        <f t="shared" si="232"/>
        <v>.</v>
      </c>
      <c r="CJ149" s="417" t="str">
        <f t="shared" si="226"/>
        <v>.</v>
      </c>
      <c r="CK149" s="419" t="str">
        <f t="shared" si="227"/>
        <v>.</v>
      </c>
      <c r="CL149" s="520"/>
    </row>
    <row r="150" spans="2:90" ht="16" thickBot="1" x14ac:dyDescent="0.25">
      <c r="AT150" s="515" t="s">
        <v>6</v>
      </c>
      <c r="AU150" s="303" t="s">
        <v>185</v>
      </c>
      <c r="AV150" s="368" t="str">
        <f t="shared" si="215"/>
        <v>.</v>
      </c>
      <c r="AW150" s="369" t="str">
        <f>IF('observer 1'!AW72=0,".",'observer 1'!AW72)</f>
        <v>.</v>
      </c>
      <c r="AX150" s="403" t="str">
        <f>IF('observer 1'!AX72=0,".",'observer 1'!AX72)</f>
        <v>.</v>
      </c>
      <c r="AY150" s="368" t="str">
        <f t="shared" si="216"/>
        <v>.</v>
      </c>
      <c r="AZ150" s="369" t="str">
        <f>IF('observer 2 '!AW72=0,".",'observer 2 '!AW72)</f>
        <v>.</v>
      </c>
      <c r="BA150" s="403" t="str">
        <f>IF('observer 2 '!AX72=0,".",'observer 2 '!AX72)</f>
        <v>.</v>
      </c>
      <c r="BB150" s="417" t="str">
        <f t="shared" si="217"/>
        <v>.</v>
      </c>
      <c r="BC150" s="419" t="str">
        <f t="shared" si="218"/>
        <v>.</v>
      </c>
      <c r="BD150" s="404" t="str">
        <f t="shared" si="228"/>
        <v>.</v>
      </c>
      <c r="BF150" s="515" t="s">
        <v>6</v>
      </c>
      <c r="BG150" s="303" t="s">
        <v>185</v>
      </c>
      <c r="BH150" s="300" t="str">
        <f>IF('observer 1'!AZ72=0,".",'observer 1'!AZ72)</f>
        <v>.</v>
      </c>
      <c r="BI150" s="301" t="str">
        <f>IF('observer 1'!AZ72=0,".",'observer 1'!BA72)</f>
        <v>.</v>
      </c>
      <c r="BJ150" s="306" t="str">
        <f t="shared" si="219"/>
        <v>.</v>
      </c>
      <c r="BK150" s="300" t="str">
        <f>IF('observer 2 '!AZ72=0,".",'observer 2 '!AZ72)</f>
        <v>.</v>
      </c>
      <c r="BL150" s="301" t="str">
        <f>IF('observer 2 '!AZ72=0,".",'observer 2 '!BA72)</f>
        <v>.</v>
      </c>
      <c r="BM150" s="306" t="str">
        <f t="shared" si="220"/>
        <v>.</v>
      </c>
      <c r="BN150" s="417" t="str">
        <f t="shared" si="221"/>
        <v>.</v>
      </c>
      <c r="BO150" s="419" t="str">
        <f t="shared" si="222"/>
        <v>.</v>
      </c>
      <c r="BP150" s="308" t="str">
        <f t="shared" si="223"/>
        <v>.</v>
      </c>
      <c r="BR150" s="515" t="s">
        <v>6</v>
      </c>
      <c r="BS150" s="395" t="str">
        <f>IF('observer 1'!BF72&gt;0,'observer 1'!BF72,".")</f>
        <v>.</v>
      </c>
      <c r="BT150" s="396" t="str">
        <f>IF(BS150&lt;&gt;".",'observer 1'!BG72,".")</f>
        <v>.</v>
      </c>
      <c r="BU150" s="397" t="str">
        <f t="shared" si="229"/>
        <v>.</v>
      </c>
      <c r="BV150" s="395" t="str">
        <f>IF('observer 2 '!BF72&gt;0,'observer 2 '!BF72,".")</f>
        <v>.</v>
      </c>
      <c r="BW150" s="396" t="str">
        <f>IF(BV150&lt;&gt;".",'observer 2 '!BG72,".")</f>
        <v>.</v>
      </c>
      <c r="BX150" s="397" t="str">
        <f t="shared" si="230"/>
        <v>.</v>
      </c>
      <c r="BY150" s="417" t="str">
        <f t="shared" si="224"/>
        <v>.</v>
      </c>
      <c r="BZ150" s="419" t="str">
        <f t="shared" si="225"/>
        <v>.</v>
      </c>
      <c r="CA150" s="518" t="str">
        <f>IF(SUM(BS150,BV150,BS151,BS152,BS153,BV151,BV152,BV153)&gt;0,AVERAGE(BU150,BX150,BU151,BU152,BU153,BX151,BX152,BX153)*IF($G$96=".",1,$G$96),".")</f>
        <v>.</v>
      </c>
      <c r="CC150" s="515" t="s">
        <v>6</v>
      </c>
      <c r="CD150" s="395" t="str">
        <f>IF('observer 1'!BC72&gt;0,'observer 1'!BC72,".")</f>
        <v>.</v>
      </c>
      <c r="CE150" s="396" t="str">
        <f>IF(CD150&lt;&gt;".",'observer 1'!BD72,".")</f>
        <v>.</v>
      </c>
      <c r="CF150" s="397" t="str">
        <f t="shared" si="231"/>
        <v>.</v>
      </c>
      <c r="CG150" s="395" t="str">
        <f>IF('observer 2 '!BC72&gt;0,'observer 2 '!BC72,".")</f>
        <v>.</v>
      </c>
      <c r="CH150" s="396" t="str">
        <f>IF(CG150&lt;&gt;".",'observer 2 '!BD72,".")</f>
        <v>.</v>
      </c>
      <c r="CI150" s="397" t="str">
        <f t="shared" si="232"/>
        <v>.</v>
      </c>
      <c r="CJ150" s="417" t="str">
        <f t="shared" si="226"/>
        <v>.</v>
      </c>
      <c r="CK150" s="419" t="str">
        <f t="shared" si="227"/>
        <v>.</v>
      </c>
      <c r="CL150" s="518" t="str">
        <f>IF(SUM(CD150,CG150,CD151,CD152,CD153,CG151,CG152,CG153)&gt;0,AVERAGE(CF150,CI150,CF151,CF152,CF153,CI151,CI152,CI153)*IF($G$96=".",1,$G$96),".")</f>
        <v>.</v>
      </c>
    </row>
    <row r="151" spans="2:90" ht="16" thickBot="1" x14ac:dyDescent="0.25">
      <c r="AT151" s="517"/>
      <c r="AU151" s="134" t="s">
        <v>186</v>
      </c>
      <c r="AV151" s="368" t="str">
        <f t="shared" si="215"/>
        <v>.</v>
      </c>
      <c r="AW151" s="369" t="str">
        <f>IF('observer 1'!AW73=0,".",'observer 1'!AW73)</f>
        <v>.</v>
      </c>
      <c r="AX151" s="403" t="str">
        <f>IF('observer 1'!AX73=0,".",'observer 1'!AX73)</f>
        <v>.</v>
      </c>
      <c r="AY151" s="368" t="str">
        <f t="shared" si="216"/>
        <v>.</v>
      </c>
      <c r="AZ151" s="369" t="str">
        <f>IF('observer 2 '!AW73=0,".",'observer 2 '!AW73)</f>
        <v>.</v>
      </c>
      <c r="BA151" s="403" t="str">
        <f>IF('observer 2 '!AX73=0,".",'observer 2 '!AX73)</f>
        <v>.</v>
      </c>
      <c r="BB151" s="417" t="str">
        <f t="shared" si="217"/>
        <v>.</v>
      </c>
      <c r="BC151" s="419" t="str">
        <f t="shared" si="218"/>
        <v>.</v>
      </c>
      <c r="BD151" s="404" t="str">
        <f t="shared" si="228"/>
        <v>.</v>
      </c>
      <c r="BF151" s="517"/>
      <c r="BG151" s="134" t="s">
        <v>186</v>
      </c>
      <c r="BH151" s="300" t="str">
        <f>IF('observer 1'!AZ73=0,".",'observer 1'!AZ73)</f>
        <v>.</v>
      </c>
      <c r="BI151" s="301" t="str">
        <f>IF('observer 1'!AZ73=0,".",'observer 1'!BA73)</f>
        <v>.</v>
      </c>
      <c r="BJ151" s="306" t="str">
        <f t="shared" si="219"/>
        <v>.</v>
      </c>
      <c r="BK151" s="300" t="str">
        <f>IF('observer 2 '!AZ73=0,".",'observer 2 '!AZ73)</f>
        <v>.</v>
      </c>
      <c r="BL151" s="301" t="str">
        <f>IF('observer 2 '!AZ73=0,".",'observer 2 '!BA73)</f>
        <v>.</v>
      </c>
      <c r="BM151" s="306" t="str">
        <f t="shared" si="220"/>
        <v>.</v>
      </c>
      <c r="BN151" s="417" t="str">
        <f t="shared" si="221"/>
        <v>.</v>
      </c>
      <c r="BO151" s="419" t="str">
        <f t="shared" si="222"/>
        <v>.</v>
      </c>
      <c r="BP151" s="308" t="str">
        <f t="shared" si="223"/>
        <v>.</v>
      </c>
      <c r="BR151" s="517"/>
      <c r="BS151" s="225" t="str">
        <f>IF('observer 1'!BF73&gt;0,'observer 1'!BF73,".")</f>
        <v>.</v>
      </c>
      <c r="BT151" s="226" t="str">
        <f>IF(BS151&lt;&gt;".",'observer 1'!BG73,".")</f>
        <v>.</v>
      </c>
      <c r="BU151" s="227" t="str">
        <f t="shared" si="229"/>
        <v>.</v>
      </c>
      <c r="BV151" s="225" t="str">
        <f>IF('observer 2 '!BF73&gt;0,'observer 2 '!BF73,".")</f>
        <v>.</v>
      </c>
      <c r="BW151" s="226" t="str">
        <f>IF(BV151&lt;&gt;".",'observer 2 '!BG73,".")</f>
        <v>.</v>
      </c>
      <c r="BX151" s="227" t="str">
        <f t="shared" si="230"/>
        <v>.</v>
      </c>
      <c r="BY151" s="417" t="str">
        <f t="shared" si="224"/>
        <v>.</v>
      </c>
      <c r="BZ151" s="419" t="str">
        <f t="shared" si="225"/>
        <v>.</v>
      </c>
      <c r="CA151" s="520"/>
      <c r="CC151" s="517"/>
      <c r="CD151" s="225" t="str">
        <f>IF('observer 1'!BC73&gt;0,'observer 1'!BC73,".")</f>
        <v>.</v>
      </c>
      <c r="CE151" s="226" t="str">
        <f>IF(CD151&lt;&gt;".",'observer 1'!BD73,".")</f>
        <v>.</v>
      </c>
      <c r="CF151" s="227" t="str">
        <f t="shared" si="231"/>
        <v>.</v>
      </c>
      <c r="CG151" s="225" t="str">
        <f>IF('observer 2 '!BC73&gt;0,'observer 2 '!BC73,".")</f>
        <v>.</v>
      </c>
      <c r="CH151" s="226" t="str">
        <f>IF(CG151&lt;&gt;".",'observer 2 '!BD73,".")</f>
        <v>.</v>
      </c>
      <c r="CI151" s="227" t="str">
        <f t="shared" si="232"/>
        <v>.</v>
      </c>
      <c r="CJ151" s="417" t="str">
        <f t="shared" si="226"/>
        <v>.</v>
      </c>
      <c r="CK151" s="419" t="str">
        <f t="shared" si="227"/>
        <v>.</v>
      </c>
      <c r="CL151" s="520"/>
    </row>
    <row r="152" spans="2:90" ht="16" thickBot="1" x14ac:dyDescent="0.25">
      <c r="AT152" s="517"/>
      <c r="AU152" s="134" t="s">
        <v>184</v>
      </c>
      <c r="AV152" s="368" t="str">
        <f t="shared" si="215"/>
        <v>.</v>
      </c>
      <c r="AW152" s="369" t="str">
        <f>IF('observer 1'!AW74=0,".",'observer 1'!AW74)</f>
        <v>.</v>
      </c>
      <c r="AX152" s="403" t="str">
        <f>IF('observer 1'!AX74=0,".",'observer 1'!AX74)</f>
        <v>.</v>
      </c>
      <c r="AY152" s="368" t="str">
        <f t="shared" si="216"/>
        <v>.</v>
      </c>
      <c r="AZ152" s="369" t="str">
        <f>IF('observer 2 '!AW74=0,".",'observer 2 '!AW74)</f>
        <v>.</v>
      </c>
      <c r="BA152" s="403" t="str">
        <f>IF('observer 2 '!AX74=0,".",'observer 2 '!AX74)</f>
        <v>.</v>
      </c>
      <c r="BB152" s="417" t="str">
        <f t="shared" si="217"/>
        <v>.</v>
      </c>
      <c r="BC152" s="419" t="str">
        <f t="shared" si="218"/>
        <v>.</v>
      </c>
      <c r="BD152" s="404" t="str">
        <f t="shared" si="228"/>
        <v>.</v>
      </c>
      <c r="BF152" s="517"/>
      <c r="BG152" s="134" t="s">
        <v>184</v>
      </c>
      <c r="BH152" s="300" t="str">
        <f>IF('observer 1'!AZ74=0,".",'observer 1'!AZ74)</f>
        <v>.</v>
      </c>
      <c r="BI152" s="301" t="str">
        <f>IF('observer 1'!AZ74=0,".",'observer 1'!BA74)</f>
        <v>.</v>
      </c>
      <c r="BJ152" s="306" t="str">
        <f t="shared" si="219"/>
        <v>.</v>
      </c>
      <c r="BK152" s="300" t="str">
        <f>IF('observer 2 '!AZ74=0,".",'observer 2 '!AZ74)</f>
        <v>.</v>
      </c>
      <c r="BL152" s="301" t="str">
        <f>IF('observer 2 '!AZ74=0,".",'observer 2 '!BA74)</f>
        <v>.</v>
      </c>
      <c r="BM152" s="306" t="str">
        <f t="shared" si="220"/>
        <v>.</v>
      </c>
      <c r="BN152" s="417" t="str">
        <f t="shared" si="221"/>
        <v>.</v>
      </c>
      <c r="BO152" s="419" t="str">
        <f t="shared" si="222"/>
        <v>.</v>
      </c>
      <c r="BP152" s="308" t="str">
        <f t="shared" si="223"/>
        <v>.</v>
      </c>
      <c r="BR152" s="517"/>
      <c r="BS152" s="225" t="str">
        <f>IF('observer 1'!BF74&gt;0,'observer 1'!BF74,".")</f>
        <v>.</v>
      </c>
      <c r="BT152" s="226" t="str">
        <f>IF(BS152&lt;&gt;".",'observer 1'!BG74,".")</f>
        <v>.</v>
      </c>
      <c r="BU152" s="227" t="str">
        <f t="shared" si="229"/>
        <v>.</v>
      </c>
      <c r="BV152" s="225" t="str">
        <f>IF('observer 2 '!BF74&gt;0,'observer 2 '!BF74,".")</f>
        <v>.</v>
      </c>
      <c r="BW152" s="226" t="str">
        <f>IF(BV152&lt;&gt;".",'observer 2 '!BG74,".")</f>
        <v>.</v>
      </c>
      <c r="BX152" s="227" t="str">
        <f t="shared" si="230"/>
        <v>.</v>
      </c>
      <c r="BY152" s="417" t="str">
        <f t="shared" si="224"/>
        <v>.</v>
      </c>
      <c r="BZ152" s="419" t="str">
        <f t="shared" si="225"/>
        <v>.</v>
      </c>
      <c r="CA152" s="520"/>
      <c r="CC152" s="517"/>
      <c r="CD152" s="225" t="str">
        <f>IF('observer 1'!BC74&gt;0,'observer 1'!BC74,".")</f>
        <v>.</v>
      </c>
      <c r="CE152" s="226" t="str">
        <f>IF(CD152&lt;&gt;".",'observer 1'!BD74,".")</f>
        <v>.</v>
      </c>
      <c r="CF152" s="227" t="str">
        <f t="shared" si="231"/>
        <v>.</v>
      </c>
      <c r="CG152" s="225" t="str">
        <f>IF('observer 2 '!BC74&gt;0,'observer 2 '!BC74,".")</f>
        <v>.</v>
      </c>
      <c r="CH152" s="226" t="str">
        <f>IF(CG152&lt;&gt;".",'observer 2 '!BD74,".")</f>
        <v>.</v>
      </c>
      <c r="CI152" s="227" t="str">
        <f t="shared" si="232"/>
        <v>.</v>
      </c>
      <c r="CJ152" s="417" t="str">
        <f t="shared" si="226"/>
        <v>.</v>
      </c>
      <c r="CK152" s="419" t="str">
        <f t="shared" si="227"/>
        <v>.</v>
      </c>
      <c r="CL152" s="520"/>
    </row>
    <row r="153" spans="2:90" ht="16" thickBot="1" x14ac:dyDescent="0.25">
      <c r="AT153" s="516"/>
      <c r="AU153" s="304" t="s">
        <v>189</v>
      </c>
      <c r="AV153" s="368" t="str">
        <f t="shared" si="215"/>
        <v>.</v>
      </c>
      <c r="AW153" s="369" t="str">
        <f>IF('observer 1'!AW75=0,".",'observer 1'!AW75)</f>
        <v>.</v>
      </c>
      <c r="AX153" s="403" t="str">
        <f>IF('observer 1'!AX75=0,".",'observer 1'!AX75)</f>
        <v>.</v>
      </c>
      <c r="AY153" s="368" t="str">
        <f t="shared" si="216"/>
        <v>.</v>
      </c>
      <c r="AZ153" s="369" t="str">
        <f>IF('observer 2 '!AW75=0,".",'observer 2 '!AW75)</f>
        <v>.</v>
      </c>
      <c r="BA153" s="403" t="str">
        <f>IF('observer 2 '!AX75=0,".",'observer 2 '!AX75)</f>
        <v>.</v>
      </c>
      <c r="BB153" s="417" t="str">
        <f t="shared" si="217"/>
        <v>.</v>
      </c>
      <c r="BC153" s="419" t="str">
        <f t="shared" si="218"/>
        <v>.</v>
      </c>
      <c r="BD153" s="404" t="str">
        <f t="shared" si="228"/>
        <v>.</v>
      </c>
      <c r="BF153" s="516"/>
      <c r="BG153" s="304" t="s">
        <v>189</v>
      </c>
      <c r="BH153" s="300" t="str">
        <f>IF('observer 1'!AZ75=0,".",'observer 1'!AZ75)</f>
        <v>.</v>
      </c>
      <c r="BI153" s="301" t="str">
        <f>IF('observer 1'!AZ75=0,".",'observer 1'!BA75)</f>
        <v>.</v>
      </c>
      <c r="BJ153" s="306" t="str">
        <f t="shared" si="219"/>
        <v>.</v>
      </c>
      <c r="BK153" s="300" t="str">
        <f>IF('observer 2 '!AZ75=0,".",'observer 2 '!AZ75)</f>
        <v>.</v>
      </c>
      <c r="BL153" s="301" t="str">
        <f>IF('observer 2 '!AZ75=0,".",'observer 2 '!BA75)</f>
        <v>.</v>
      </c>
      <c r="BM153" s="306" t="str">
        <f t="shared" si="220"/>
        <v>.</v>
      </c>
      <c r="BN153" s="417" t="str">
        <f t="shared" si="221"/>
        <v>.</v>
      </c>
      <c r="BO153" s="419" t="str">
        <f t="shared" si="222"/>
        <v>.</v>
      </c>
      <c r="BP153" s="308" t="str">
        <f t="shared" si="223"/>
        <v>.</v>
      </c>
      <c r="BR153" s="516"/>
      <c r="BS153" s="222" t="str">
        <f>IF('observer 1'!BF75&gt;0,'observer 1'!BF75,".")</f>
        <v>.</v>
      </c>
      <c r="BT153" s="223" t="str">
        <f>IF(BS153&lt;&gt;".",'observer 1'!BG75,".")</f>
        <v>.</v>
      </c>
      <c r="BU153" s="393" t="str">
        <f t="shared" si="229"/>
        <v>.</v>
      </c>
      <c r="BV153" s="222" t="str">
        <f>IF('observer 2 '!BF75&gt;0,'observer 2 '!BF75,".")</f>
        <v>.</v>
      </c>
      <c r="BW153" s="223" t="str">
        <f>IF(BV153&lt;&gt;".",'observer 2 '!BG75,".")</f>
        <v>.</v>
      </c>
      <c r="BX153" s="393" t="str">
        <f t="shared" si="230"/>
        <v>.</v>
      </c>
      <c r="BY153" s="417" t="str">
        <f t="shared" si="224"/>
        <v>.</v>
      </c>
      <c r="BZ153" s="419" t="str">
        <f t="shared" si="225"/>
        <v>.</v>
      </c>
      <c r="CA153" s="519"/>
      <c r="CC153" s="516"/>
      <c r="CD153" s="222" t="str">
        <f>IF('observer 1'!BC75&gt;0,'observer 1'!BC75,".")</f>
        <v>.</v>
      </c>
      <c r="CE153" s="223" t="str">
        <f>IF(CD153&lt;&gt;".",'observer 1'!BD75,".")</f>
        <v>.</v>
      </c>
      <c r="CF153" s="393" t="str">
        <f t="shared" si="231"/>
        <v>.</v>
      </c>
      <c r="CG153" s="222" t="str">
        <f>IF('observer 2 '!BC75&gt;0,'observer 2 '!BC75,".")</f>
        <v>.</v>
      </c>
      <c r="CH153" s="223" t="str">
        <f>IF(CG153&lt;&gt;".",'observer 2 '!BD75,".")</f>
        <v>.</v>
      </c>
      <c r="CI153" s="393" t="str">
        <f t="shared" si="232"/>
        <v>.</v>
      </c>
      <c r="CJ153" s="417" t="str">
        <f t="shared" si="226"/>
        <v>.</v>
      </c>
      <c r="CK153" s="419" t="str">
        <f t="shared" si="227"/>
        <v>.</v>
      </c>
      <c r="CL153" s="519"/>
    </row>
    <row r="154" spans="2:90" ht="16" thickBot="1" x14ac:dyDescent="0.25">
      <c r="AT154" s="515" t="s">
        <v>55</v>
      </c>
      <c r="AU154" s="303" t="s">
        <v>185</v>
      </c>
      <c r="AV154" s="368" t="str">
        <f t="shared" si="215"/>
        <v>.</v>
      </c>
      <c r="AW154" s="369" t="str">
        <f>IF('observer 1'!AW76=0,".",'observer 1'!AW76)</f>
        <v>.</v>
      </c>
      <c r="AX154" s="403" t="str">
        <f>IF('observer 1'!AX76=0,".",'observer 1'!AX76)</f>
        <v>.</v>
      </c>
      <c r="AY154" s="368" t="str">
        <f t="shared" si="216"/>
        <v>.</v>
      </c>
      <c r="AZ154" s="369" t="str">
        <f>IF('observer 2 '!AW76=0,".",'observer 2 '!AW76)</f>
        <v>.</v>
      </c>
      <c r="BA154" s="403" t="str">
        <f>IF('observer 2 '!AX76=0,".",'observer 2 '!AX76)</f>
        <v>.</v>
      </c>
      <c r="BB154" s="417" t="str">
        <f t="shared" si="217"/>
        <v>.</v>
      </c>
      <c r="BC154" s="419" t="str">
        <f t="shared" si="218"/>
        <v>.</v>
      </c>
      <c r="BD154" s="404" t="str">
        <f t="shared" si="228"/>
        <v>.</v>
      </c>
      <c r="BF154" s="515" t="s">
        <v>55</v>
      </c>
      <c r="BG154" s="303" t="s">
        <v>185</v>
      </c>
      <c r="BH154" s="300" t="str">
        <f>IF('observer 1'!AZ76=0,".",'observer 1'!AZ76)</f>
        <v>.</v>
      </c>
      <c r="BI154" s="301" t="str">
        <f>IF('observer 1'!AZ76=0,".",'observer 1'!BA76)</f>
        <v>.</v>
      </c>
      <c r="BJ154" s="306" t="str">
        <f t="shared" si="219"/>
        <v>.</v>
      </c>
      <c r="BK154" s="300" t="str">
        <f>IF('observer 2 '!AZ76=0,".",'observer 2 '!AZ76)</f>
        <v>.</v>
      </c>
      <c r="BL154" s="301" t="str">
        <f>IF('observer 2 '!AZ76=0,".",'observer 2 '!BA76)</f>
        <v>.</v>
      </c>
      <c r="BM154" s="306" t="str">
        <f t="shared" si="220"/>
        <v>.</v>
      </c>
      <c r="BN154" s="417" t="str">
        <f t="shared" si="221"/>
        <v>.</v>
      </c>
      <c r="BO154" s="419" t="str">
        <f t="shared" si="222"/>
        <v>.</v>
      </c>
      <c r="BP154" s="308" t="str">
        <f t="shared" si="223"/>
        <v>.</v>
      </c>
      <c r="BR154" s="517" t="s">
        <v>55</v>
      </c>
      <c r="BS154" s="225" t="str">
        <f>IF('observer 1'!BF76&gt;0,'observer 1'!BF76,".")</f>
        <v>.</v>
      </c>
      <c r="BT154" s="226" t="str">
        <f>IF(BS154&lt;&gt;".",'observer 1'!BG76,".")</f>
        <v>.</v>
      </c>
      <c r="BU154" s="227" t="str">
        <f t="shared" si="229"/>
        <v>.</v>
      </c>
      <c r="BV154" s="225" t="str">
        <f>IF('observer 2 '!BF76&gt;0,'observer 2 '!BF76,".")</f>
        <v>.</v>
      </c>
      <c r="BW154" s="226" t="str">
        <f>IF(BV154&lt;&gt;".",'observer 2 '!BG76,".")</f>
        <v>.</v>
      </c>
      <c r="BX154" s="227" t="str">
        <f t="shared" si="230"/>
        <v>.</v>
      </c>
      <c r="BY154" s="417" t="str">
        <f t="shared" si="224"/>
        <v>.</v>
      </c>
      <c r="BZ154" s="419" t="str">
        <f t="shared" si="225"/>
        <v>.</v>
      </c>
      <c r="CA154" s="520" t="str">
        <f>IF(SUM(BS154,BV154,BS155,BS156,BS157,BV155,BV156,BV157)&gt;0,AVERAGE(BU154,BX154,BU155,BU156,BU157,BX155,BX156,BX157)*IF($G$96=".",1,$G$96),".")</f>
        <v>.</v>
      </c>
      <c r="CC154" s="517" t="s">
        <v>55</v>
      </c>
      <c r="CD154" s="225" t="str">
        <f>IF('observer 1'!BC76&gt;0,'observer 1'!BC76,".")</f>
        <v>.</v>
      </c>
      <c r="CE154" s="226" t="str">
        <f>IF(CD154&lt;&gt;".",'observer 1'!BD76,".")</f>
        <v>.</v>
      </c>
      <c r="CF154" s="227" t="str">
        <f t="shared" si="231"/>
        <v>.</v>
      </c>
      <c r="CG154" s="225" t="str">
        <f>IF('observer 2 '!BC76&gt;0,'observer 2 '!BC76,".")</f>
        <v>.</v>
      </c>
      <c r="CH154" s="226" t="str">
        <f>IF(CG154&lt;&gt;".",'observer 2 '!BD76,".")</f>
        <v>.</v>
      </c>
      <c r="CI154" s="227" t="str">
        <f t="shared" si="232"/>
        <v>.</v>
      </c>
      <c r="CJ154" s="417" t="str">
        <f t="shared" si="226"/>
        <v>.</v>
      </c>
      <c r="CK154" s="419" t="str">
        <f t="shared" si="227"/>
        <v>.</v>
      </c>
      <c r="CL154" s="520" t="str">
        <f>IF(SUM(CD154,CG154,CD155,CD156,CD157,CG155,CG156,CG157)&gt;0,AVERAGE(CF154,CI154,CF155,CF156,CF157,CI155,CI156,CI157)*IF($G$96=".",1,$G$96),".")</f>
        <v>.</v>
      </c>
    </row>
    <row r="155" spans="2:90" ht="16" thickBot="1" x14ac:dyDescent="0.25">
      <c r="AT155" s="517"/>
      <c r="AU155" s="134" t="s">
        <v>186</v>
      </c>
      <c r="AV155" s="368" t="str">
        <f t="shared" si="215"/>
        <v>.</v>
      </c>
      <c r="AW155" s="369" t="str">
        <f>IF('observer 1'!AW77=0,".",'observer 1'!AW77)</f>
        <v>.</v>
      </c>
      <c r="AX155" s="403" t="str">
        <f>IF('observer 1'!AX77=0,".",'observer 1'!AX77)</f>
        <v>.</v>
      </c>
      <c r="AY155" s="368" t="str">
        <f t="shared" si="216"/>
        <v>.</v>
      </c>
      <c r="AZ155" s="369" t="str">
        <f>IF('observer 2 '!AW77=0,".",'observer 2 '!AW77)</f>
        <v>.</v>
      </c>
      <c r="BA155" s="403" t="str">
        <f>IF('observer 2 '!AX77=0,".",'observer 2 '!AX77)</f>
        <v>.</v>
      </c>
      <c r="BB155" s="417" t="str">
        <f t="shared" si="217"/>
        <v>.</v>
      </c>
      <c r="BC155" s="419" t="str">
        <f t="shared" si="218"/>
        <v>.</v>
      </c>
      <c r="BD155" s="404" t="str">
        <f t="shared" si="228"/>
        <v>.</v>
      </c>
      <c r="BF155" s="517"/>
      <c r="BG155" s="134" t="s">
        <v>186</v>
      </c>
      <c r="BH155" s="300" t="str">
        <f>IF('observer 1'!AZ77=0,".",'observer 1'!AZ77)</f>
        <v>.</v>
      </c>
      <c r="BI155" s="301" t="str">
        <f>IF('observer 1'!AZ77=0,".",'observer 1'!BA77)</f>
        <v>.</v>
      </c>
      <c r="BJ155" s="306" t="str">
        <f t="shared" si="219"/>
        <v>.</v>
      </c>
      <c r="BK155" s="300" t="str">
        <f>IF('observer 2 '!AZ77=0,".",'observer 2 '!AZ77)</f>
        <v>.</v>
      </c>
      <c r="BL155" s="301" t="str">
        <f>IF('observer 2 '!AZ77=0,".",'observer 2 '!BA77)</f>
        <v>.</v>
      </c>
      <c r="BM155" s="306" t="str">
        <f t="shared" si="220"/>
        <v>.</v>
      </c>
      <c r="BN155" s="417" t="str">
        <f t="shared" si="221"/>
        <v>.</v>
      </c>
      <c r="BO155" s="419" t="str">
        <f t="shared" si="222"/>
        <v>.</v>
      </c>
      <c r="BP155" s="308" t="str">
        <f t="shared" si="223"/>
        <v>.</v>
      </c>
      <c r="BR155" s="517"/>
      <c r="BS155" s="225" t="str">
        <f>IF('observer 1'!BF77&gt;0,'observer 1'!BF77,".")</f>
        <v>.</v>
      </c>
      <c r="BT155" s="226" t="str">
        <f>IF(BS155&lt;&gt;".",'observer 1'!BG77,".")</f>
        <v>.</v>
      </c>
      <c r="BU155" s="227" t="str">
        <f t="shared" si="229"/>
        <v>.</v>
      </c>
      <c r="BV155" s="225" t="str">
        <f>IF('observer 2 '!BF77&gt;0,'observer 2 '!BF77,".")</f>
        <v>.</v>
      </c>
      <c r="BW155" s="226" t="str">
        <f>IF(BV155&lt;&gt;".",'observer 2 '!BG77,".")</f>
        <v>.</v>
      </c>
      <c r="BX155" s="227" t="str">
        <f t="shared" si="230"/>
        <v>.</v>
      </c>
      <c r="BY155" s="417" t="str">
        <f t="shared" si="224"/>
        <v>.</v>
      </c>
      <c r="BZ155" s="419" t="str">
        <f t="shared" si="225"/>
        <v>.</v>
      </c>
      <c r="CA155" s="520"/>
      <c r="CC155" s="517"/>
      <c r="CD155" s="225" t="str">
        <f>IF('observer 1'!BC77&gt;0,'observer 1'!BC77,".")</f>
        <v>.</v>
      </c>
      <c r="CE155" s="226" t="str">
        <f>IF(CD155&lt;&gt;".",'observer 1'!BD77,".")</f>
        <v>.</v>
      </c>
      <c r="CF155" s="227" t="str">
        <f t="shared" si="231"/>
        <v>.</v>
      </c>
      <c r="CG155" s="225" t="str">
        <f>IF('observer 2 '!BC77&gt;0,'observer 2 '!BC77,".")</f>
        <v>.</v>
      </c>
      <c r="CH155" s="226" t="str">
        <f>IF(CG155&lt;&gt;".",'observer 2 '!BD77,".")</f>
        <v>.</v>
      </c>
      <c r="CI155" s="227" t="str">
        <f t="shared" si="232"/>
        <v>.</v>
      </c>
      <c r="CJ155" s="417" t="str">
        <f t="shared" si="226"/>
        <v>.</v>
      </c>
      <c r="CK155" s="419" t="str">
        <f t="shared" si="227"/>
        <v>.</v>
      </c>
      <c r="CL155" s="520"/>
    </row>
    <row r="156" spans="2:90" ht="16" thickBot="1" x14ac:dyDescent="0.25">
      <c r="AT156" s="517"/>
      <c r="AU156" s="134" t="s">
        <v>184</v>
      </c>
      <c r="AV156" s="368" t="str">
        <f t="shared" si="215"/>
        <v>.</v>
      </c>
      <c r="AW156" s="369" t="str">
        <f>IF('observer 1'!AW78=0,".",'observer 1'!AW78)</f>
        <v>.</v>
      </c>
      <c r="AX156" s="403" t="str">
        <f>IF('observer 1'!AX78=0,".",'observer 1'!AX78)</f>
        <v>.</v>
      </c>
      <c r="AY156" s="368" t="str">
        <f t="shared" si="216"/>
        <v>.</v>
      </c>
      <c r="AZ156" s="369" t="str">
        <f>IF('observer 2 '!AW78=0,".",'observer 2 '!AW78)</f>
        <v>.</v>
      </c>
      <c r="BA156" s="403" t="str">
        <f>IF('observer 2 '!AX78=0,".",'observer 2 '!AX78)</f>
        <v>.</v>
      </c>
      <c r="BB156" s="417" t="str">
        <f t="shared" si="217"/>
        <v>.</v>
      </c>
      <c r="BC156" s="419" t="str">
        <f t="shared" si="218"/>
        <v>.</v>
      </c>
      <c r="BD156" s="404" t="str">
        <f t="shared" si="228"/>
        <v>.</v>
      </c>
      <c r="BF156" s="517"/>
      <c r="BG156" s="134" t="s">
        <v>184</v>
      </c>
      <c r="BH156" s="300" t="str">
        <f>IF('observer 1'!AZ78=0,".",'observer 1'!AZ78)</f>
        <v>.</v>
      </c>
      <c r="BI156" s="301" t="str">
        <f>IF('observer 1'!AZ78=0,".",'observer 1'!BA78)</f>
        <v>.</v>
      </c>
      <c r="BJ156" s="306" t="str">
        <f t="shared" si="219"/>
        <v>.</v>
      </c>
      <c r="BK156" s="300" t="str">
        <f>IF('observer 2 '!AZ78=0,".",'observer 2 '!AZ78)</f>
        <v>.</v>
      </c>
      <c r="BL156" s="301" t="str">
        <f>IF('observer 2 '!AZ78=0,".",'observer 2 '!BA78)</f>
        <v>.</v>
      </c>
      <c r="BM156" s="306" t="str">
        <f t="shared" si="220"/>
        <v>.</v>
      </c>
      <c r="BN156" s="417" t="str">
        <f t="shared" si="221"/>
        <v>.</v>
      </c>
      <c r="BO156" s="419" t="str">
        <f t="shared" si="222"/>
        <v>.</v>
      </c>
      <c r="BP156" s="308" t="str">
        <f t="shared" si="223"/>
        <v>.</v>
      </c>
      <c r="BR156" s="517"/>
      <c r="BS156" s="225" t="str">
        <f>IF('observer 1'!BF78&gt;0,'observer 1'!BF78,".")</f>
        <v>.</v>
      </c>
      <c r="BT156" s="226" t="str">
        <f>IF(BS156&lt;&gt;".",'observer 1'!BG78,".")</f>
        <v>.</v>
      </c>
      <c r="BU156" s="227" t="str">
        <f t="shared" si="229"/>
        <v>.</v>
      </c>
      <c r="BV156" s="225" t="str">
        <f>IF('observer 2 '!BF78&gt;0,'observer 2 '!BF78,".")</f>
        <v>.</v>
      </c>
      <c r="BW156" s="226" t="str">
        <f>IF(BV156&lt;&gt;".",'observer 2 '!BG78,".")</f>
        <v>.</v>
      </c>
      <c r="BX156" s="227" t="str">
        <f t="shared" si="230"/>
        <v>.</v>
      </c>
      <c r="BY156" s="417" t="str">
        <f t="shared" si="224"/>
        <v>.</v>
      </c>
      <c r="BZ156" s="419" t="str">
        <f t="shared" si="225"/>
        <v>.</v>
      </c>
      <c r="CA156" s="520"/>
      <c r="CC156" s="517"/>
      <c r="CD156" s="225" t="str">
        <f>IF('observer 1'!BC78&gt;0,'observer 1'!BC78,".")</f>
        <v>.</v>
      </c>
      <c r="CE156" s="226" t="str">
        <f>IF(CD156&lt;&gt;".",'observer 1'!BD78,".")</f>
        <v>.</v>
      </c>
      <c r="CF156" s="227" t="str">
        <f t="shared" si="231"/>
        <v>.</v>
      </c>
      <c r="CG156" s="225" t="str">
        <f>IF('observer 2 '!BC78&gt;0,'observer 2 '!BC78,".")</f>
        <v>.</v>
      </c>
      <c r="CH156" s="226" t="str">
        <f>IF(CG156&lt;&gt;".",'observer 2 '!BD78,".")</f>
        <v>.</v>
      </c>
      <c r="CI156" s="227" t="str">
        <f t="shared" si="232"/>
        <v>.</v>
      </c>
      <c r="CJ156" s="417" t="str">
        <f t="shared" si="226"/>
        <v>.</v>
      </c>
      <c r="CK156" s="419" t="str">
        <f t="shared" si="227"/>
        <v>.</v>
      </c>
      <c r="CL156" s="520"/>
    </row>
    <row r="157" spans="2:90" ht="16" thickBot="1" x14ac:dyDescent="0.25">
      <c r="AT157" s="516"/>
      <c r="AU157" s="304" t="s">
        <v>189</v>
      </c>
      <c r="AV157" s="368" t="str">
        <f t="shared" si="215"/>
        <v>.</v>
      </c>
      <c r="AW157" s="369" t="str">
        <f>IF('observer 1'!AW79=0,".",'observer 1'!AW79)</f>
        <v>.</v>
      </c>
      <c r="AX157" s="403" t="str">
        <f>IF('observer 1'!AX79=0,".",'observer 1'!AX79)</f>
        <v>.</v>
      </c>
      <c r="AY157" s="368" t="str">
        <f t="shared" si="216"/>
        <v>.</v>
      </c>
      <c r="AZ157" s="369" t="str">
        <f>IF('observer 2 '!AW79=0,".",'observer 2 '!AW79)</f>
        <v>.</v>
      </c>
      <c r="BA157" s="403" t="str">
        <f>IF('observer 2 '!AX79=0,".",'observer 2 '!AX79)</f>
        <v>.</v>
      </c>
      <c r="BB157" s="417" t="str">
        <f t="shared" si="217"/>
        <v>.</v>
      </c>
      <c r="BC157" s="419" t="str">
        <f t="shared" si="218"/>
        <v>.</v>
      </c>
      <c r="BD157" s="404" t="str">
        <f t="shared" si="228"/>
        <v>.</v>
      </c>
      <c r="BF157" s="516"/>
      <c r="BG157" s="304" t="s">
        <v>189</v>
      </c>
      <c r="BH157" s="300" t="str">
        <f>IF('observer 1'!AZ79=0,".",'observer 1'!AZ79)</f>
        <v>.</v>
      </c>
      <c r="BI157" s="301" t="str">
        <f>IF('observer 1'!AZ79=0,".",'observer 1'!BA79)</f>
        <v>.</v>
      </c>
      <c r="BJ157" s="306" t="str">
        <f t="shared" si="219"/>
        <v>.</v>
      </c>
      <c r="BK157" s="300" t="str">
        <f>IF('observer 2 '!AZ79=0,".",'observer 2 '!AZ79)</f>
        <v>.</v>
      </c>
      <c r="BL157" s="301" t="str">
        <f>IF('observer 2 '!AZ79=0,".",'observer 2 '!BA79)</f>
        <v>.</v>
      </c>
      <c r="BM157" s="306" t="str">
        <f t="shared" si="220"/>
        <v>.</v>
      </c>
      <c r="BN157" s="417" t="str">
        <f t="shared" si="221"/>
        <v>.</v>
      </c>
      <c r="BO157" s="419" t="str">
        <f t="shared" si="222"/>
        <v>.</v>
      </c>
      <c r="BP157" s="308" t="str">
        <f t="shared" si="223"/>
        <v>.</v>
      </c>
      <c r="BR157" s="517"/>
      <c r="BS157" s="285" t="str">
        <f>IF('observer 1'!BF79&gt;0,'observer 1'!BF79,".")</f>
        <v>.</v>
      </c>
      <c r="BT157" s="286" t="str">
        <f>IF(BS157&lt;&gt;".",'observer 1'!BG79,".")</f>
        <v>.</v>
      </c>
      <c r="BU157" s="394" t="str">
        <f t="shared" si="229"/>
        <v>.</v>
      </c>
      <c r="BV157" s="285" t="str">
        <f>IF('observer 2 '!BF79&gt;0,'observer 2 '!BF79,".")</f>
        <v>.</v>
      </c>
      <c r="BW157" s="286" t="str">
        <f>IF(BV157&lt;&gt;".",'observer 2 '!BG79,".")</f>
        <v>.</v>
      </c>
      <c r="BX157" s="394" t="str">
        <f t="shared" si="230"/>
        <v>.</v>
      </c>
      <c r="BY157" s="417" t="str">
        <f t="shared" si="224"/>
        <v>.</v>
      </c>
      <c r="BZ157" s="419" t="str">
        <f t="shared" si="225"/>
        <v>.</v>
      </c>
      <c r="CA157" s="520"/>
      <c r="CC157" s="517"/>
      <c r="CD157" s="285" t="str">
        <f>IF('observer 1'!BC79&gt;0,'observer 1'!BC79,".")</f>
        <v>.</v>
      </c>
      <c r="CE157" s="286" t="str">
        <f>IF(CD157&lt;&gt;".",'observer 1'!BD79,".")</f>
        <v>.</v>
      </c>
      <c r="CF157" s="394" t="str">
        <f t="shared" si="231"/>
        <v>.</v>
      </c>
      <c r="CG157" s="285" t="str">
        <f>IF('observer 2 '!BC79&gt;0,'observer 2 '!BC79,".")</f>
        <v>.</v>
      </c>
      <c r="CH157" s="286" t="str">
        <f>IF(CG157&lt;&gt;".",'observer 2 '!BD79,".")</f>
        <v>.</v>
      </c>
      <c r="CI157" s="394" t="str">
        <f t="shared" si="232"/>
        <v>.</v>
      </c>
      <c r="CJ157" s="417" t="str">
        <f t="shared" si="226"/>
        <v>.</v>
      </c>
      <c r="CK157" s="419" t="str">
        <f t="shared" si="227"/>
        <v>.</v>
      </c>
      <c r="CL157" s="520"/>
    </row>
    <row r="158" spans="2:90" ht="16" thickBot="1" x14ac:dyDescent="0.25">
      <c r="AT158" s="515" t="s">
        <v>56</v>
      </c>
      <c r="AU158" s="305" t="s">
        <v>185</v>
      </c>
      <c r="AV158" s="368" t="str">
        <f t="shared" si="215"/>
        <v>.</v>
      </c>
      <c r="AW158" s="369">
        <f>IF('observer 1'!AW80=0,".",'observer 1'!AW80)</f>
        <v>2.09</v>
      </c>
      <c r="AX158" s="403" t="str">
        <f>IF('observer 1'!AX80=0,".",'observer 1'!AX80)</f>
        <v>.</v>
      </c>
      <c r="AY158" s="368" t="str">
        <f t="shared" si="216"/>
        <v>.</v>
      </c>
      <c r="AZ158" s="369">
        <f>IF('observer 2 '!AW80=0,".",'observer 2 '!AW80)</f>
        <v>2.2200000000000002</v>
      </c>
      <c r="BA158" s="403" t="str">
        <f>IF('observer 2 '!AX80=0,".",'observer 2 '!AX80)</f>
        <v>.</v>
      </c>
      <c r="BB158" s="417" t="str">
        <f t="shared" si="217"/>
        <v>.</v>
      </c>
      <c r="BC158" s="419" t="str">
        <f t="shared" si="218"/>
        <v>.</v>
      </c>
      <c r="BD158" s="404" t="str">
        <f t="shared" si="228"/>
        <v>.</v>
      </c>
      <c r="BF158" s="515" t="s">
        <v>56</v>
      </c>
      <c r="BG158" s="305" t="s">
        <v>185</v>
      </c>
      <c r="BH158" s="300">
        <f>IF('observer 1'!AZ80=0,".",'observer 1'!AZ80)</f>
        <v>4</v>
      </c>
      <c r="BI158" s="301">
        <f>IF('observer 1'!AZ80=0,".",'observer 1'!BA80)</f>
        <v>0.14000000000000001</v>
      </c>
      <c r="BJ158" s="306">
        <f t="shared" si="219"/>
        <v>2969.9653947950555</v>
      </c>
      <c r="BK158" s="300">
        <f>IF('observer 2 '!AZ80=0,".",'observer 2 '!AZ80)</f>
        <v>4</v>
      </c>
      <c r="BL158" s="301">
        <f>IF('observer 2 '!AZ80=0,".",'observer 2 '!BA80)</f>
        <v>0.14000000000000001</v>
      </c>
      <c r="BM158" s="306">
        <f t="shared" si="220"/>
        <v>2969.9653947950555</v>
      </c>
      <c r="BN158" s="417">
        <f t="shared" si="221"/>
        <v>0</v>
      </c>
      <c r="BO158" s="419">
        <f t="shared" si="222"/>
        <v>0</v>
      </c>
      <c r="BP158" s="308">
        <f t="shared" si="223"/>
        <v>2969.9653947950555</v>
      </c>
      <c r="BR158" s="515" t="s">
        <v>56</v>
      </c>
      <c r="BS158" s="395">
        <f>IF('observer 1'!BF80&gt;0,'observer 1'!BF80,".")</f>
        <v>6</v>
      </c>
      <c r="BT158" s="396">
        <f>IF(BS158&lt;&gt;".",'observer 1'!BG80,".")</f>
        <v>-0.2</v>
      </c>
      <c r="BU158" s="397">
        <f t="shared" si="229"/>
        <v>3798.5679734220312</v>
      </c>
      <c r="BV158" s="395">
        <f>IF('observer 2 '!BF80&gt;0,'observer 2 '!BF80,".")</f>
        <v>6</v>
      </c>
      <c r="BW158" s="396">
        <f>IF(BV158&lt;&gt;".",'observer 2 '!BG80,".")</f>
        <v>-0.6</v>
      </c>
      <c r="BX158" s="397">
        <f t="shared" si="230"/>
        <v>3705.1872535994248</v>
      </c>
      <c r="BY158" s="417">
        <f t="shared" si="224"/>
        <v>93.380719822606352</v>
      </c>
      <c r="BZ158" s="419">
        <f t="shared" si="225"/>
        <v>2.4583137770858972E-2</v>
      </c>
      <c r="CA158" s="518">
        <f>IF(SUM(BS158,BV158,BS159,BS160,BS161,BV159,BV160,BV161)&gt;0,AVERAGE(BU158,BX158,BU159,BU160,BU161,BX159,BX160,BX161)*IF($G$96=".",1,$G$96),".")</f>
        <v>3759.6593401626119</v>
      </c>
      <c r="CC158" s="515" t="s">
        <v>56</v>
      </c>
      <c r="CD158" s="395">
        <f>IF('observer 1'!BC80&gt;0,'observer 1'!BC80,".")</f>
        <v>6</v>
      </c>
      <c r="CE158" s="396">
        <f>IF(CD158&lt;&gt;".",'observer 1'!BD80,".")</f>
        <v>1.33</v>
      </c>
      <c r="CF158" s="397">
        <f t="shared" si="231"/>
        <v>4155.7492267435</v>
      </c>
      <c r="CG158" s="395">
        <f>IF('observer 2 '!BC80&gt;0,'observer 2 '!BC80,".")</f>
        <v>6</v>
      </c>
      <c r="CH158" s="396">
        <f>IF(CG158&lt;&gt;".",'observer 2 '!BD80,".")</f>
        <v>1.51</v>
      </c>
      <c r="CI158" s="397">
        <f t="shared" si="232"/>
        <v>4197.7705506636721</v>
      </c>
      <c r="CJ158" s="417">
        <f t="shared" si="226"/>
        <v>42.021323920172108</v>
      </c>
      <c r="CK158" s="419">
        <f t="shared" si="227"/>
        <v>1.0010390852241433E-2</v>
      </c>
      <c r="CL158" s="518">
        <f>IF(SUM(CD158,CG158,CD159,CD160,CD161,CG159,CG160,CG161)&gt;0,AVERAGE(CF158,CI158,CF159,CF160,CF161,CI159,CI160,CI161)*IF($G$96=".",1,$G$96),".")</f>
        <v>4184.5416153554697</v>
      </c>
    </row>
    <row r="159" spans="2:90" ht="16" thickBot="1" x14ac:dyDescent="0.25">
      <c r="AT159" s="517"/>
      <c r="AU159" s="134" t="s">
        <v>186</v>
      </c>
      <c r="AV159" s="368" t="str">
        <f t="shared" si="215"/>
        <v>.</v>
      </c>
      <c r="AW159" s="369">
        <f>IF('observer 1'!AW81=0,".",'observer 1'!AW81)</f>
        <v>2.4</v>
      </c>
      <c r="AX159" s="403" t="str">
        <f>IF('observer 1'!AX81=0,".",'observer 1'!AX81)</f>
        <v>.</v>
      </c>
      <c r="AY159" s="368" t="str">
        <f t="shared" si="216"/>
        <v>.</v>
      </c>
      <c r="AZ159" s="369">
        <f>IF('observer 2 '!AW81=0,".",'observer 2 '!AW81)</f>
        <v>2.2200000000000002</v>
      </c>
      <c r="BA159" s="403" t="str">
        <f>IF('observer 2 '!AX81=0,".",'observer 2 '!AX81)</f>
        <v>.</v>
      </c>
      <c r="BB159" s="417" t="str">
        <f t="shared" si="217"/>
        <v>.</v>
      </c>
      <c r="BC159" s="419" t="str">
        <f t="shared" si="218"/>
        <v>.</v>
      </c>
      <c r="BD159" s="404" t="str">
        <f t="shared" si="228"/>
        <v>.</v>
      </c>
      <c r="BF159" s="517"/>
      <c r="BG159" s="134" t="s">
        <v>186</v>
      </c>
      <c r="BH159" s="300">
        <f>IF('observer 1'!AZ81=0,".",'observer 1'!AZ81)</f>
        <v>4</v>
      </c>
      <c r="BI159" s="301">
        <f>IF('observer 1'!AZ81=0,".",'observer 1'!BA81)</f>
        <v>-0.14000000000000001</v>
      </c>
      <c r="BJ159" s="306">
        <f t="shared" si="219"/>
        <v>2904.5988909192311</v>
      </c>
      <c r="BK159" s="300">
        <f>IF('observer 2 '!AZ81=0,".",'observer 2 '!AZ81)</f>
        <v>4</v>
      </c>
      <c r="BL159" s="301">
        <f>IF('observer 2 '!AZ81=0,".",'observer 2 '!BA81)</f>
        <v>-0.16</v>
      </c>
      <c r="BM159" s="306">
        <f t="shared" si="220"/>
        <v>2899.9298549281007</v>
      </c>
      <c r="BN159" s="417">
        <f t="shared" si="221"/>
        <v>4.6690359911303858</v>
      </c>
      <c r="BO159" s="419">
        <f t="shared" si="222"/>
        <v>1.6074632561925808E-3</v>
      </c>
      <c r="BP159" s="308">
        <f t="shared" si="223"/>
        <v>2902.2643729236661</v>
      </c>
      <c r="BR159" s="517"/>
      <c r="BS159" s="225">
        <f>IF('observer 1'!BF81&gt;0,'observer 1'!BF81,".")</f>
        <v>6</v>
      </c>
      <c r="BT159" s="226">
        <f>IF(BS159&lt;&gt;".",'observer 1'!BG81,".")</f>
        <v>0</v>
      </c>
      <c r="BU159" s="227">
        <f t="shared" si="229"/>
        <v>3845.2583333333341</v>
      </c>
      <c r="BV159" s="225">
        <f>IF('observer 2 '!BF81&gt;0,'observer 2 '!BF81,".")</f>
        <v>6</v>
      </c>
      <c r="BW159" s="226">
        <f>IF(BV159&lt;&gt;".",'observer 2 '!BG81,".")</f>
        <v>-0.4</v>
      </c>
      <c r="BX159" s="227">
        <f t="shared" si="230"/>
        <v>3751.8776135107278</v>
      </c>
      <c r="BY159" s="417">
        <f t="shared" si="224"/>
        <v>93.380719822606352</v>
      </c>
      <c r="BZ159" s="419">
        <f t="shared" si="225"/>
        <v>2.4284641427890108E-2</v>
      </c>
      <c r="CA159" s="520"/>
      <c r="CC159" s="517"/>
      <c r="CD159" s="225">
        <f>IF('observer 1'!BC81&gt;0,'observer 1'!BC81,".")</f>
        <v>6</v>
      </c>
      <c r="CE159" s="226">
        <f>IF(CD159&lt;&gt;".",'observer 1'!BD81,".")</f>
        <v>1.56</v>
      </c>
      <c r="CF159" s="227">
        <f t="shared" si="231"/>
        <v>4209.4431406414978</v>
      </c>
      <c r="CG159" s="225">
        <f>IF('observer 2 '!BC81&gt;0,'observer 2 '!BC81,".")</f>
        <v>6</v>
      </c>
      <c r="CH159" s="226">
        <f>IF(CG159&lt;&gt;".",'observer 2 '!BD81,".")</f>
        <v>1.5</v>
      </c>
      <c r="CI159" s="227">
        <f t="shared" si="232"/>
        <v>4195.4360326681071</v>
      </c>
      <c r="CJ159" s="417">
        <f t="shared" si="226"/>
        <v>14.007107973390703</v>
      </c>
      <c r="CK159" s="419">
        <f t="shared" si="227"/>
        <v>3.3275441680526156E-3</v>
      </c>
      <c r="CL159" s="520"/>
    </row>
    <row r="160" spans="2:90" ht="16" thickBot="1" x14ac:dyDescent="0.25">
      <c r="AT160" s="517"/>
      <c r="AU160" s="134" t="s">
        <v>184</v>
      </c>
      <c r="AV160" s="368" t="str">
        <f t="shared" si="215"/>
        <v>.</v>
      </c>
      <c r="AW160" s="369">
        <f>IF('observer 1'!AW82=0,".",'observer 1'!AW82)</f>
        <v>2.2000000000000002</v>
      </c>
      <c r="AX160" s="403" t="str">
        <f>IF('observer 1'!AX82=0,".",'observer 1'!AX82)</f>
        <v>.</v>
      </c>
      <c r="AY160" s="368" t="str">
        <f t="shared" si="216"/>
        <v>.</v>
      </c>
      <c r="AZ160" s="369">
        <f>IF('observer 2 '!AW82=0,".",'observer 2 '!AW82)</f>
        <v>2.13</v>
      </c>
      <c r="BA160" s="403" t="str">
        <f>IF('observer 2 '!AX82=0,".",'observer 2 '!AX82)</f>
        <v>.</v>
      </c>
      <c r="BB160" s="417" t="str">
        <f t="shared" si="217"/>
        <v>.</v>
      </c>
      <c r="BC160" s="419" t="str">
        <f t="shared" si="218"/>
        <v>.</v>
      </c>
      <c r="BD160" s="404" t="str">
        <f t="shared" si="228"/>
        <v>.</v>
      </c>
      <c r="BF160" s="517"/>
      <c r="BG160" s="134" t="s">
        <v>184</v>
      </c>
      <c r="BH160" s="300">
        <f>IF('observer 1'!AZ82=0,".",'observer 1'!AZ82)</f>
        <v>4</v>
      </c>
      <c r="BI160" s="301">
        <f>IF('observer 1'!AZ82=0,".",'observer 1'!BA82)</f>
        <v>0.18</v>
      </c>
      <c r="BJ160" s="306">
        <f t="shared" si="219"/>
        <v>2979.3034667773159</v>
      </c>
      <c r="BK160" s="300">
        <f>IF('observer 2 '!AZ82=0,".",'observer 2 '!AZ82)</f>
        <v>4</v>
      </c>
      <c r="BL160" s="301">
        <f>IF('observer 2 '!AZ82=0,".",'observer 2 '!BA82)</f>
        <v>0.12</v>
      </c>
      <c r="BM160" s="306">
        <f t="shared" si="220"/>
        <v>2965.2963588039252</v>
      </c>
      <c r="BN160" s="417">
        <f t="shared" si="221"/>
        <v>14.007107973390703</v>
      </c>
      <c r="BO160" s="419">
        <f t="shared" si="222"/>
        <v>4.7014707060177583E-3</v>
      </c>
      <c r="BP160" s="308">
        <f t="shared" si="223"/>
        <v>2972.2999127906205</v>
      </c>
      <c r="BR160" s="517"/>
      <c r="BS160" s="225">
        <f>IF('observer 1'!BF82&gt;0,'observer 1'!BF82,".")</f>
        <v>6</v>
      </c>
      <c r="BT160" s="226">
        <f>IF(BS160&lt;&gt;".",'observer 1'!BG82,".")</f>
        <v>-0.4</v>
      </c>
      <c r="BU160" s="227">
        <f t="shared" si="229"/>
        <v>3751.8776135107278</v>
      </c>
      <c r="BV160" s="225">
        <f>IF('observer 2 '!BF82&gt;0,'observer 2 '!BF82,".")</f>
        <v>6</v>
      </c>
      <c r="BW160" s="226">
        <f>IF(BV160&lt;&gt;".",'observer 2 '!BG82,".")</f>
        <v>-0.6</v>
      </c>
      <c r="BX160" s="227">
        <f t="shared" si="230"/>
        <v>3705.1872535994248</v>
      </c>
      <c r="BY160" s="417">
        <f t="shared" si="224"/>
        <v>46.690359911302949</v>
      </c>
      <c r="BZ160" s="419">
        <f t="shared" si="225"/>
        <v>1.2444531704117499E-2</v>
      </c>
      <c r="CA160" s="520"/>
      <c r="CC160" s="517"/>
      <c r="CD160" s="225">
        <f>IF('observer 1'!BC82&gt;0,'observer 1'!BC82,".")</f>
        <v>6</v>
      </c>
      <c r="CE160" s="226">
        <f>IF(CD160&lt;&gt;".",'observer 1'!BD82,".")</f>
        <v>1.46</v>
      </c>
      <c r="CF160" s="227">
        <f t="shared" si="231"/>
        <v>4186.0979606858464</v>
      </c>
      <c r="CG160" s="225">
        <f>IF('observer 2 '!BC82&gt;0,'observer 2 '!BC82,".")</f>
        <v>6</v>
      </c>
      <c r="CH160" s="226">
        <f>IF(CG160&lt;&gt;".",'observer 2 '!BD82,".")</f>
        <v>1.36</v>
      </c>
      <c r="CI160" s="227">
        <f t="shared" si="232"/>
        <v>4162.7527807301949</v>
      </c>
      <c r="CJ160" s="417">
        <f t="shared" si="226"/>
        <v>23.345179955651474</v>
      </c>
      <c r="CK160" s="419">
        <f t="shared" si="227"/>
        <v>5.5768355578154271E-3</v>
      </c>
      <c r="CL160" s="520"/>
    </row>
    <row r="161" spans="46:90" ht="16" thickBot="1" x14ac:dyDescent="0.25">
      <c r="AT161" s="516"/>
      <c r="AU161" s="304" t="s">
        <v>189</v>
      </c>
      <c r="AV161" s="368" t="str">
        <f t="shared" si="215"/>
        <v>.</v>
      </c>
      <c r="AW161" s="369">
        <f>IF('observer 1'!AW83=0,".",'observer 1'!AW83)</f>
        <v>1.64</v>
      </c>
      <c r="AX161" s="403" t="str">
        <f>IF('observer 1'!AX83=0,".",'observer 1'!AX83)</f>
        <v>.</v>
      </c>
      <c r="AY161" s="368" t="str">
        <f t="shared" si="216"/>
        <v>.</v>
      </c>
      <c r="AZ161" s="369">
        <f>IF('observer 2 '!AW83=0,".",'observer 2 '!AW83)</f>
        <v>1.53</v>
      </c>
      <c r="BA161" s="403" t="str">
        <f>IF('observer 2 '!AX83=0,".",'observer 2 '!AX83)</f>
        <v>.</v>
      </c>
      <c r="BB161" s="417" t="str">
        <f t="shared" si="217"/>
        <v>.</v>
      </c>
      <c r="BC161" s="419" t="str">
        <f t="shared" si="218"/>
        <v>.</v>
      </c>
      <c r="BD161" s="404" t="str">
        <f t="shared" si="228"/>
        <v>.</v>
      </c>
      <c r="BF161" s="516"/>
      <c r="BG161" s="304" t="s">
        <v>189</v>
      </c>
      <c r="BH161" s="300">
        <f>IF('observer 1'!AZ83=0,".",'observer 1'!AZ83)</f>
        <v>4</v>
      </c>
      <c r="BI161" s="301">
        <f>IF('observer 1'!AZ83=0,".",'observer 1'!BA83)</f>
        <v>-0.05</v>
      </c>
      <c r="BJ161" s="306">
        <f t="shared" si="219"/>
        <v>2925.6095528793176</v>
      </c>
      <c r="BK161" s="300">
        <f>IF('observer 2 '!AZ83=0,".",'observer 2 '!AZ83)</f>
        <v>4</v>
      </c>
      <c r="BL161" s="301">
        <f>IF('observer 2 '!AZ83=0,".",'observer 2 '!BA83)</f>
        <v>-7.0000000000000007E-2</v>
      </c>
      <c r="BM161" s="306">
        <f>IF(BK161&lt;&gt;".",IF(BK161=1,$AX$28,IF(BK161=2,$AX$29,IF(BK161=3,$AX$30,IF(BK161=4,$AX$31,IF(BK161=5,$AX$32,IF(BK161=6,$AX$33,IF(BK161=7,$AX$34,IF(BK161=8,$AX$35,IF(BK161=9,$AX$36,IF(BK161=10,$AX$37,0))))))))))+BL161*1000/$AT$13,".")</f>
        <v>2920.9405168881872</v>
      </c>
      <c r="BN161" s="417">
        <f t="shared" si="221"/>
        <v>4.6690359911303858</v>
      </c>
      <c r="BO161" s="419">
        <f t="shared" si="222"/>
        <v>1.5959190407124656E-3</v>
      </c>
      <c r="BP161" s="308">
        <f t="shared" si="223"/>
        <v>2923.2750348837526</v>
      </c>
      <c r="BR161" s="516"/>
      <c r="BS161" s="222" t="str">
        <f>IF('observer 1'!BF83&gt;0,'observer 1'!BF83,".")</f>
        <v>.</v>
      </c>
      <c r="BT161" s="223" t="str">
        <f>IF(BS161&lt;&gt;".",'observer 1'!BG83,".")</f>
        <v>.</v>
      </c>
      <c r="BU161" s="393" t="str">
        <f t="shared" si="229"/>
        <v>.</v>
      </c>
      <c r="BV161" s="222" t="str">
        <f>IF('observer 2 '!BF83&gt;0,'observer 2 '!BF83,".")</f>
        <v>.</v>
      </c>
      <c r="BW161" s="223" t="str">
        <f>IF(BV161&lt;&gt;".",'observer 2 '!BG83,".")</f>
        <v>.</v>
      </c>
      <c r="BX161" s="393" t="str">
        <f t="shared" si="230"/>
        <v>.</v>
      </c>
      <c r="BY161" s="417" t="str">
        <f t="shared" si="224"/>
        <v>.</v>
      </c>
      <c r="BZ161" s="419" t="str">
        <f t="shared" si="225"/>
        <v>.</v>
      </c>
      <c r="CA161" s="519"/>
      <c r="CC161" s="516"/>
      <c r="CD161" s="222" t="str">
        <f>IF('observer 1'!BC83&gt;0,'observer 1'!BC83,".")</f>
        <v>.</v>
      </c>
      <c r="CE161" s="223" t="str">
        <f>IF(CD161&lt;&gt;".",'observer 1'!BD83,".")</f>
        <v>.</v>
      </c>
      <c r="CF161" s="393" t="str">
        <f t="shared" si="231"/>
        <v>.</v>
      </c>
      <c r="CG161" s="222" t="str">
        <f>IF('observer 2 '!BC83&gt;0,'observer 2 '!BC83,".")</f>
        <v>.</v>
      </c>
      <c r="CH161" s="223" t="str">
        <f>IF(CG161&lt;&gt;".",'observer 2 '!BD83,".")</f>
        <v>.</v>
      </c>
      <c r="CI161" s="393" t="str">
        <f t="shared" si="232"/>
        <v>.</v>
      </c>
      <c r="CJ161" s="417" t="str">
        <f t="shared" si="226"/>
        <v>.</v>
      </c>
      <c r="CK161" s="419" t="str">
        <f t="shared" si="227"/>
        <v>.</v>
      </c>
      <c r="CL161" s="519"/>
    </row>
    <row r="163" spans="46:90" x14ac:dyDescent="0.2">
      <c r="BA163" s="199" t="s">
        <v>226</v>
      </c>
      <c r="BB163" s="191">
        <f>MAX(BB83:BB161)</f>
        <v>7.999999999999996E-2</v>
      </c>
      <c r="BC163" s="418">
        <f>MAX(BC83:BC161)</f>
        <v>0.19512195121951212</v>
      </c>
      <c r="BD163" s="117" t="s">
        <v>228</v>
      </c>
      <c r="BM163" s="199" t="s">
        <v>226</v>
      </c>
      <c r="BN163" s="191">
        <f>MAX(BN83:BN161)</f>
        <v>156.41270570286497</v>
      </c>
      <c r="BO163" s="418">
        <f>MAX(BO83:BO161)</f>
        <v>6.6459116432821472E-2</v>
      </c>
      <c r="BX163" s="199" t="s">
        <v>226</v>
      </c>
      <c r="BY163" s="191">
        <f>MAX(BY83:BY161)</f>
        <v>186.76143964521225</v>
      </c>
      <c r="BZ163" s="418">
        <f>MAX(BZ83:BZ161)</f>
        <v>8.3495227883593467E-2</v>
      </c>
      <c r="CI163" s="199" t="s">
        <v>226</v>
      </c>
      <c r="CJ163" s="191">
        <f>MAX(CJ83:CJ161)</f>
        <v>77.039093853650229</v>
      </c>
      <c r="CK163" s="418">
        <f>MAX(CK83:CK161)</f>
        <v>2.1315921062716115E-2</v>
      </c>
    </row>
    <row r="164" spans="46:90" x14ac:dyDescent="0.2">
      <c r="BA164" s="199" t="s">
        <v>227</v>
      </c>
      <c r="BB164" s="191">
        <f>MAX(AX83:AX161,BA83:BA161)</f>
        <v>1.04</v>
      </c>
      <c r="BC164" s="191"/>
      <c r="BM164" s="199" t="s">
        <v>227</v>
      </c>
      <c r="BN164" s="191">
        <f>MAX(BJ83:BJ161,BM83:BM161)</f>
        <v>3188.0407261906989</v>
      </c>
      <c r="BO164" s="191"/>
      <c r="BX164" s="199" t="s">
        <v>227</v>
      </c>
      <c r="BY164" s="191">
        <f>MAX(BU83:BU161,BX83:BX161)</f>
        <v>3985.3294130672434</v>
      </c>
      <c r="BZ164" s="191"/>
      <c r="CI164" s="199" t="s">
        <v>227</v>
      </c>
      <c r="CJ164" s="191">
        <f>MAX(CF83:CF161,CI83:CI161)</f>
        <v>4214.1121766326287</v>
      </c>
      <c r="CK164" s="191"/>
    </row>
    <row r="165" spans="46:90" x14ac:dyDescent="0.2">
      <c r="BA165" s="199" t="s">
        <v>228</v>
      </c>
      <c r="BB165" s="418">
        <f>BB163/BB164</f>
        <v>7.6923076923076886E-2</v>
      </c>
      <c r="BC165" s="418"/>
      <c r="BM165" s="199" t="s">
        <v>228</v>
      </c>
      <c r="BN165" s="418">
        <f>BN163/BN164</f>
        <v>4.9062329856042385E-2</v>
      </c>
      <c r="BO165" s="418"/>
      <c r="BX165" s="199" t="s">
        <v>228</v>
      </c>
      <c r="BY165" s="418">
        <f>BY163/BY164</f>
        <v>4.6862234030856278E-2</v>
      </c>
      <c r="BZ165" s="418"/>
      <c r="CI165" s="199" t="s">
        <v>228</v>
      </c>
      <c r="CJ165" s="418">
        <f>CJ163/CJ164</f>
        <v>1.8281215740016173E-2</v>
      </c>
      <c r="CK165" s="418"/>
    </row>
  </sheetData>
  <mergeCells count="357">
    <mergeCell ref="BG1:BP1"/>
    <mergeCell ref="BR1:CA1"/>
    <mergeCell ref="F4:X4"/>
    <mergeCell ref="M5:P5"/>
    <mergeCell ref="Q5:T5"/>
    <mergeCell ref="U5:X5"/>
    <mergeCell ref="AC23:AD23"/>
    <mergeCell ref="AE23:AF23"/>
    <mergeCell ref="AG23:AJ23"/>
    <mergeCell ref="Z4:AR4"/>
    <mergeCell ref="Z22:AR22"/>
    <mergeCell ref="F22:X22"/>
    <mergeCell ref="B2:AR2"/>
    <mergeCell ref="F23:F24"/>
    <mergeCell ref="G23:G24"/>
    <mergeCell ref="H23:H24"/>
    <mergeCell ref="Z5:Z6"/>
    <mergeCell ref="AA5:AA6"/>
    <mergeCell ref="AB5:AB6"/>
    <mergeCell ref="Z23:Z24"/>
    <mergeCell ref="AA23:AA24"/>
    <mergeCell ref="I5:J5"/>
    <mergeCell ref="K5:L5"/>
    <mergeCell ref="F5:F6"/>
    <mergeCell ref="C64:E64"/>
    <mergeCell ref="C84:E84"/>
    <mergeCell ref="C102:E102"/>
    <mergeCell ref="B85:B95"/>
    <mergeCell ref="C85:E85"/>
    <mergeCell ref="B40:AO40"/>
    <mergeCell ref="B78:AO78"/>
    <mergeCell ref="B47:B57"/>
    <mergeCell ref="B27:B37"/>
    <mergeCell ref="B41:AO41"/>
    <mergeCell ref="C27:E27"/>
    <mergeCell ref="C47:E47"/>
    <mergeCell ref="C65:E65"/>
    <mergeCell ref="AC81:AD81"/>
    <mergeCell ref="AE81:AF81"/>
    <mergeCell ref="AG81:AJ81"/>
    <mergeCell ref="AK81:AN81"/>
    <mergeCell ref="AB43:AB44"/>
    <mergeCell ref="AC43:AD43"/>
    <mergeCell ref="AE43:AF43"/>
    <mergeCell ref="AG43:AJ43"/>
    <mergeCell ref="AK43:AN43"/>
    <mergeCell ref="H81:H82"/>
    <mergeCell ref="I81:J81"/>
    <mergeCell ref="G5:G6"/>
    <mergeCell ref="H5:H6"/>
    <mergeCell ref="B141:E141"/>
    <mergeCell ref="B142:E142"/>
    <mergeCell ref="B122:E122"/>
    <mergeCell ref="B139:E139"/>
    <mergeCell ref="B123:E123"/>
    <mergeCell ref="B124:E124"/>
    <mergeCell ref="B125:E125"/>
    <mergeCell ref="B103:B113"/>
    <mergeCell ref="B65:B75"/>
    <mergeCell ref="B126:E126"/>
    <mergeCell ref="C103:E103"/>
    <mergeCell ref="B9:B19"/>
    <mergeCell ref="C9:E9"/>
    <mergeCell ref="C8:E8"/>
    <mergeCell ref="B140:E140"/>
    <mergeCell ref="C114:E114"/>
    <mergeCell ref="C96:E96"/>
    <mergeCell ref="C26:E26"/>
    <mergeCell ref="C46:E46"/>
    <mergeCell ref="F61:F62"/>
    <mergeCell ref="G61:G62"/>
    <mergeCell ref="H61:H62"/>
    <mergeCell ref="AE61:AF61"/>
    <mergeCell ref="AG61:AJ61"/>
    <mergeCell ref="AC5:AD5"/>
    <mergeCell ref="AE5:AF5"/>
    <mergeCell ref="AG5:AJ5"/>
    <mergeCell ref="AK5:AN5"/>
    <mergeCell ref="AO5:AR5"/>
    <mergeCell ref="AC7:AD7"/>
    <mergeCell ref="AE7:AF7"/>
    <mergeCell ref="AG7:AJ7"/>
    <mergeCell ref="AK7:AN7"/>
    <mergeCell ref="AO7:AR7"/>
    <mergeCell ref="AC61:AD61"/>
    <mergeCell ref="I61:J61"/>
    <mergeCell ref="K61:L61"/>
    <mergeCell ref="U81:X81"/>
    <mergeCell ref="Z81:Z82"/>
    <mergeCell ref="AA81:AA82"/>
    <mergeCell ref="AB81:AB82"/>
    <mergeCell ref="AA61:AA62"/>
    <mergeCell ref="AB61:AB62"/>
    <mergeCell ref="K81:L81"/>
    <mergeCell ref="M81:P81"/>
    <mergeCell ref="Q81:T81"/>
    <mergeCell ref="M61:P61"/>
    <mergeCell ref="Q61:T61"/>
    <mergeCell ref="U61:X61"/>
    <mergeCell ref="Z61:Z62"/>
    <mergeCell ref="F81:F82"/>
    <mergeCell ref="G81:G82"/>
    <mergeCell ref="U99:X99"/>
    <mergeCell ref="Z99:Z100"/>
    <mergeCell ref="AA99:AA100"/>
    <mergeCell ref="AB99:AB100"/>
    <mergeCell ref="AC99:AD99"/>
    <mergeCell ref="I99:J99"/>
    <mergeCell ref="K99:L99"/>
    <mergeCell ref="M99:P99"/>
    <mergeCell ref="Q99:T99"/>
    <mergeCell ref="I7:J7"/>
    <mergeCell ref="K7:L7"/>
    <mergeCell ref="M7:P7"/>
    <mergeCell ref="Q7:T7"/>
    <mergeCell ref="U7:X7"/>
    <mergeCell ref="F60:X60"/>
    <mergeCell ref="Z60:AR60"/>
    <mergeCell ref="Z42:AR42"/>
    <mergeCell ref="F42:X42"/>
    <mergeCell ref="AO43:AR43"/>
    <mergeCell ref="M43:P43"/>
    <mergeCell ref="Q43:T43"/>
    <mergeCell ref="U43:X43"/>
    <mergeCell ref="Z43:Z44"/>
    <mergeCell ref="AA43:AA44"/>
    <mergeCell ref="F43:F44"/>
    <mergeCell ref="G43:G44"/>
    <mergeCell ref="H43:H44"/>
    <mergeCell ref="I43:J43"/>
    <mergeCell ref="K43:L43"/>
    <mergeCell ref="AB23:AB24"/>
    <mergeCell ref="I23:J23"/>
    <mergeCell ref="K23:L23"/>
    <mergeCell ref="M23:P23"/>
    <mergeCell ref="Q23:T23"/>
    <mergeCell ref="U23:X23"/>
    <mergeCell ref="F118:AR118"/>
    <mergeCell ref="AC25:AD25"/>
    <mergeCell ref="AE25:AF25"/>
    <mergeCell ref="AG25:AJ25"/>
    <mergeCell ref="AK25:AN25"/>
    <mergeCell ref="AO25:AR25"/>
    <mergeCell ref="I25:J25"/>
    <mergeCell ref="K25:L25"/>
    <mergeCell ref="M25:P25"/>
    <mergeCell ref="Q25:T25"/>
    <mergeCell ref="U25:X25"/>
    <mergeCell ref="F98:X98"/>
    <mergeCell ref="Z98:AR98"/>
    <mergeCell ref="F80:X80"/>
    <mergeCell ref="Z80:AR80"/>
    <mergeCell ref="AO99:AR99"/>
    <mergeCell ref="AO61:AR61"/>
    <mergeCell ref="F99:F100"/>
    <mergeCell ref="G99:G100"/>
    <mergeCell ref="H99:H100"/>
    <mergeCell ref="AE99:AF99"/>
    <mergeCell ref="AG99:AJ99"/>
    <mergeCell ref="BF79:BP79"/>
    <mergeCell ref="BR79:CA79"/>
    <mergeCell ref="BR86:BR87"/>
    <mergeCell ref="BR88:BR89"/>
    <mergeCell ref="BR90:BR93"/>
    <mergeCell ref="BR94:BR97"/>
    <mergeCell ref="BR98:BR101"/>
    <mergeCell ref="AK23:AN23"/>
    <mergeCell ref="AO23:AR23"/>
    <mergeCell ref="AK99:AN99"/>
    <mergeCell ref="AK61:AN61"/>
    <mergeCell ref="AO81:AR81"/>
    <mergeCell ref="BF86:BF87"/>
    <mergeCell ref="BF88:BF89"/>
    <mergeCell ref="BF90:BF93"/>
    <mergeCell ref="BF94:BF97"/>
    <mergeCell ref="BF98:BF101"/>
    <mergeCell ref="BF83:BG83"/>
    <mergeCell ref="BF84:BG84"/>
    <mergeCell ref="BF85:BG85"/>
    <mergeCell ref="BH81:BJ81"/>
    <mergeCell ref="BK81:BM81"/>
    <mergeCell ref="BS81:BU81"/>
    <mergeCell ref="BV81:BX81"/>
    <mergeCell ref="BF103:BG103"/>
    <mergeCell ref="BF104:BG104"/>
    <mergeCell ref="BF105:BG105"/>
    <mergeCell ref="BF106:BF107"/>
    <mergeCell ref="B143:E143"/>
    <mergeCell ref="AO137:AR137"/>
    <mergeCell ref="F137:F138"/>
    <mergeCell ref="G137:G138"/>
    <mergeCell ref="H137:H138"/>
    <mergeCell ref="I137:J137"/>
    <mergeCell ref="K137:L137"/>
    <mergeCell ref="M137:P137"/>
    <mergeCell ref="Q137:T137"/>
    <mergeCell ref="U137:X137"/>
    <mergeCell ref="Z137:Z138"/>
    <mergeCell ref="AA137:AA138"/>
    <mergeCell ref="AB137:AB138"/>
    <mergeCell ref="AC137:AD137"/>
    <mergeCell ref="AE137:AF137"/>
    <mergeCell ref="AG137:AJ137"/>
    <mergeCell ref="Z120:Z121"/>
    <mergeCell ref="AA120:AA121"/>
    <mergeCell ref="AB120:AB121"/>
    <mergeCell ref="AC120:AD120"/>
    <mergeCell ref="BF150:BF153"/>
    <mergeCell ref="BF154:BF157"/>
    <mergeCell ref="BF158:BF161"/>
    <mergeCell ref="BF126:BF127"/>
    <mergeCell ref="BF128:BF129"/>
    <mergeCell ref="BF130:BF133"/>
    <mergeCell ref="BF134:BF137"/>
    <mergeCell ref="BF138:BF141"/>
    <mergeCell ref="BF114:BF117"/>
    <mergeCell ref="BF118:BF121"/>
    <mergeCell ref="BF123:BG123"/>
    <mergeCell ref="BF124:BG124"/>
    <mergeCell ref="BF125:BG125"/>
    <mergeCell ref="BF143:BG143"/>
    <mergeCell ref="BF144:BG144"/>
    <mergeCell ref="BF145:BG145"/>
    <mergeCell ref="BF108:BF109"/>
    <mergeCell ref="BF110:BF113"/>
    <mergeCell ref="AO120:AR120"/>
    <mergeCell ref="F120:F121"/>
    <mergeCell ref="G120:G121"/>
    <mergeCell ref="H120:H121"/>
    <mergeCell ref="I120:J120"/>
    <mergeCell ref="K120:L120"/>
    <mergeCell ref="M120:P120"/>
    <mergeCell ref="Q120:T120"/>
    <mergeCell ref="U120:X120"/>
    <mergeCell ref="AE120:AF120"/>
    <mergeCell ref="AG120:AJ120"/>
    <mergeCell ref="AK120:AN120"/>
    <mergeCell ref="F119:X119"/>
    <mergeCell ref="Z119:AR119"/>
    <mergeCell ref="F136:X136"/>
    <mergeCell ref="Z136:AR136"/>
    <mergeCell ref="BF146:BF147"/>
    <mergeCell ref="BF148:BF149"/>
    <mergeCell ref="AK137:AN137"/>
    <mergeCell ref="AT134:AT137"/>
    <mergeCell ref="AT138:AT141"/>
    <mergeCell ref="AT143:AU143"/>
    <mergeCell ref="AT148:AT149"/>
    <mergeCell ref="BR150:BR153"/>
    <mergeCell ref="BR154:BR157"/>
    <mergeCell ref="BR158:BR161"/>
    <mergeCell ref="BR128:BR129"/>
    <mergeCell ref="BR130:BR133"/>
    <mergeCell ref="BR134:BR137"/>
    <mergeCell ref="BR138:BR141"/>
    <mergeCell ref="BR146:BR147"/>
    <mergeCell ref="BR148:BR149"/>
    <mergeCell ref="CA148:CA149"/>
    <mergeCell ref="CA90:CA93"/>
    <mergeCell ref="CA94:CA97"/>
    <mergeCell ref="CA98:CA101"/>
    <mergeCell ref="CA110:CA113"/>
    <mergeCell ref="CA114:CA117"/>
    <mergeCell ref="CA118:CA121"/>
    <mergeCell ref="CA130:CA133"/>
    <mergeCell ref="CA134:CA137"/>
    <mergeCell ref="CA138:CA141"/>
    <mergeCell ref="CA150:CA153"/>
    <mergeCell ref="CA154:CA157"/>
    <mergeCell ref="CA158:CA161"/>
    <mergeCell ref="CC79:CL79"/>
    <mergeCell ref="CC86:CC87"/>
    <mergeCell ref="CL86:CL87"/>
    <mergeCell ref="CC88:CC89"/>
    <mergeCell ref="CL88:CL89"/>
    <mergeCell ref="CC90:CC93"/>
    <mergeCell ref="CL90:CL93"/>
    <mergeCell ref="CC94:CC97"/>
    <mergeCell ref="CL94:CL97"/>
    <mergeCell ref="CC98:CC101"/>
    <mergeCell ref="CL98:CL101"/>
    <mergeCell ref="CC106:CC107"/>
    <mergeCell ref="CL106:CL107"/>
    <mergeCell ref="CC108:CC109"/>
    <mergeCell ref="CL108:CL109"/>
    <mergeCell ref="CC110:CC113"/>
    <mergeCell ref="CL110:CL113"/>
    <mergeCell ref="CC114:CC117"/>
    <mergeCell ref="CL114:CL117"/>
    <mergeCell ref="CC118:CC121"/>
    <mergeCell ref="CL118:CL121"/>
    <mergeCell ref="CC148:CC149"/>
    <mergeCell ref="CC150:CC153"/>
    <mergeCell ref="CC154:CC157"/>
    <mergeCell ref="CC158:CC161"/>
    <mergeCell ref="CC126:CC127"/>
    <mergeCell ref="CC128:CC129"/>
    <mergeCell ref="CC130:CC133"/>
    <mergeCell ref="CC134:CC137"/>
    <mergeCell ref="CC138:CC141"/>
    <mergeCell ref="CL126:CL127"/>
    <mergeCell ref="CL128:CL129"/>
    <mergeCell ref="CL130:CL133"/>
    <mergeCell ref="CL134:CL137"/>
    <mergeCell ref="CL138:CL141"/>
    <mergeCell ref="CL146:CL147"/>
    <mergeCell ref="CL148:CL149"/>
    <mergeCell ref="CL150:CL153"/>
    <mergeCell ref="CL154:CL157"/>
    <mergeCell ref="AT150:AT153"/>
    <mergeCell ref="AT154:AT157"/>
    <mergeCell ref="AT158:AT161"/>
    <mergeCell ref="AV81:AX81"/>
    <mergeCell ref="AY81:BA81"/>
    <mergeCell ref="CL158:CL161"/>
    <mergeCell ref="AT79:BD79"/>
    <mergeCell ref="AT83:AU83"/>
    <mergeCell ref="AT84:AU84"/>
    <mergeCell ref="AT85:AU85"/>
    <mergeCell ref="AT86:AT87"/>
    <mergeCell ref="AT88:AT89"/>
    <mergeCell ref="AT90:AT93"/>
    <mergeCell ref="AT94:AT97"/>
    <mergeCell ref="AT98:AT101"/>
    <mergeCell ref="AT103:AU103"/>
    <mergeCell ref="AT104:AU104"/>
    <mergeCell ref="AT105:AU105"/>
    <mergeCell ref="AT106:AT107"/>
    <mergeCell ref="AT108:AT109"/>
    <mergeCell ref="AT110:AT113"/>
    <mergeCell ref="AT114:AT117"/>
    <mergeCell ref="AT118:AT121"/>
    <mergeCell ref="CD81:CF81"/>
    <mergeCell ref="CG81:CI81"/>
    <mergeCell ref="AT144:AU144"/>
    <mergeCell ref="AT145:AU145"/>
    <mergeCell ref="AT146:AT147"/>
    <mergeCell ref="AT123:AU123"/>
    <mergeCell ref="AT124:AU124"/>
    <mergeCell ref="AT125:AU125"/>
    <mergeCell ref="AT126:AT127"/>
    <mergeCell ref="AT128:AT129"/>
    <mergeCell ref="AT130:AT133"/>
    <mergeCell ref="CC146:CC147"/>
    <mergeCell ref="CA86:CA87"/>
    <mergeCell ref="CA88:CA89"/>
    <mergeCell ref="CA106:CA107"/>
    <mergeCell ref="CA108:CA109"/>
    <mergeCell ref="CA126:CA127"/>
    <mergeCell ref="CA128:CA129"/>
    <mergeCell ref="CA146:CA147"/>
    <mergeCell ref="BR106:BR107"/>
    <mergeCell ref="BR108:BR109"/>
    <mergeCell ref="BR110:BR113"/>
    <mergeCell ref="BR114:BR117"/>
    <mergeCell ref="BR118:BR121"/>
    <mergeCell ref="BR126:BR127"/>
  </mergeCells>
  <conditionalFormatting sqref="F8:U8 F7:I7 K7 M7 Q7 U7">
    <cfRule type="colorScale" priority="120">
      <colorScale>
        <cfvo type="min"/>
        <cfvo type="percentile" val="50"/>
        <cfvo type="max"/>
        <color rgb="FFF8696B"/>
        <color rgb="FFFFEB84"/>
        <color rgb="FF63BE7B"/>
      </colorScale>
    </cfRule>
  </conditionalFormatting>
  <conditionalFormatting sqref="V8:Y8">
    <cfRule type="colorScale" priority="84">
      <colorScale>
        <cfvo type="min"/>
        <cfvo type="percentile" val="50"/>
        <cfvo type="max"/>
        <color rgb="FFF8696B"/>
        <color rgb="FFFFEB84"/>
        <color rgb="FF63BE7B"/>
      </colorScale>
    </cfRule>
  </conditionalFormatting>
  <conditionalFormatting sqref="V8:Y8">
    <cfRule type="colorScale" priority="85">
      <colorScale>
        <cfvo type="min"/>
        <cfvo type="percentile" val="50"/>
        <cfvo type="max"/>
        <color rgb="FFF8696B"/>
        <color rgb="FFFFEB84"/>
        <color rgb="FF63BE7B"/>
      </colorScale>
    </cfRule>
  </conditionalFormatting>
  <conditionalFormatting sqref="Z8:AO8 Z7:AC7 AE7 AG7 AK7 AO7">
    <cfRule type="colorScale" priority="74">
      <colorScale>
        <cfvo type="min"/>
        <cfvo type="percentile" val="50"/>
        <cfvo type="max"/>
        <color rgb="FFF8696B"/>
        <color rgb="FFFFEB84"/>
        <color rgb="FF63BE7B"/>
      </colorScale>
    </cfRule>
  </conditionalFormatting>
  <conditionalFormatting sqref="AP8:AR8">
    <cfRule type="colorScale" priority="72">
      <colorScale>
        <cfvo type="min"/>
        <cfvo type="percentile" val="50"/>
        <cfvo type="max"/>
        <color rgb="FFF8696B"/>
        <color rgb="FFFFEB84"/>
        <color rgb="FF63BE7B"/>
      </colorScale>
    </cfRule>
  </conditionalFormatting>
  <conditionalFormatting sqref="AP8:AR8">
    <cfRule type="colorScale" priority="73">
      <colorScale>
        <cfvo type="min"/>
        <cfvo type="percentile" val="50"/>
        <cfvo type="max"/>
        <color rgb="FFF8696B"/>
        <color rgb="FFFFEB84"/>
        <color rgb="FF63BE7B"/>
      </colorScale>
    </cfRule>
  </conditionalFormatting>
  <conditionalFormatting sqref="F26:U26 F25:I25 K25 M25 Q25 U25">
    <cfRule type="colorScale" priority="71">
      <colorScale>
        <cfvo type="min"/>
        <cfvo type="percentile" val="50"/>
        <cfvo type="max"/>
        <color rgb="FFF8696B"/>
        <color rgb="FFFFEB84"/>
        <color rgb="FF63BE7B"/>
      </colorScale>
    </cfRule>
  </conditionalFormatting>
  <conditionalFormatting sqref="V26:Y26">
    <cfRule type="colorScale" priority="69">
      <colorScale>
        <cfvo type="min"/>
        <cfvo type="percentile" val="50"/>
        <cfvo type="max"/>
        <color rgb="FFF8696B"/>
        <color rgb="FFFFEB84"/>
        <color rgb="FF63BE7B"/>
      </colorScale>
    </cfRule>
  </conditionalFormatting>
  <conditionalFormatting sqref="V26:Y26">
    <cfRule type="colorScale" priority="70">
      <colorScale>
        <cfvo type="min"/>
        <cfvo type="percentile" val="50"/>
        <cfvo type="max"/>
        <color rgb="FFF8696B"/>
        <color rgb="FFFFEB84"/>
        <color rgb="FF63BE7B"/>
      </colorScale>
    </cfRule>
  </conditionalFormatting>
  <conditionalFormatting sqref="Z26:AO26 Z25:AC25 AE25 AG25 AK25 AO25">
    <cfRule type="colorScale" priority="68">
      <colorScale>
        <cfvo type="min"/>
        <cfvo type="percentile" val="50"/>
        <cfvo type="max"/>
        <color rgb="FFF8696B"/>
        <color rgb="FFFFEB84"/>
        <color rgb="FF63BE7B"/>
      </colorScale>
    </cfRule>
  </conditionalFormatting>
  <conditionalFormatting sqref="AP26:AR26">
    <cfRule type="colorScale" priority="66">
      <colorScale>
        <cfvo type="min"/>
        <cfvo type="percentile" val="50"/>
        <cfvo type="max"/>
        <color rgb="FFF8696B"/>
        <color rgb="FFFFEB84"/>
        <color rgb="FF63BE7B"/>
      </colorScale>
    </cfRule>
  </conditionalFormatting>
  <conditionalFormatting sqref="AP26:AR26">
    <cfRule type="colorScale" priority="67">
      <colorScale>
        <cfvo type="min"/>
        <cfvo type="percentile" val="50"/>
        <cfvo type="max"/>
        <color rgb="FFF8696B"/>
        <color rgb="FFFFEB84"/>
        <color rgb="FF63BE7B"/>
      </colorScale>
    </cfRule>
  </conditionalFormatting>
  <conditionalFormatting sqref="F8:AR8 F26:AR26 F7:I7 K7 M7 Q7 U7 Z7:AC7 AE7 AG7 AK7 AO7 F25:I25 K25 M25 Q25 U25 Z25:AC25 AE25 AG25 AK25 AO25">
    <cfRule type="colorScale" priority="65">
      <colorScale>
        <cfvo type="min"/>
        <cfvo type="percentile" val="50"/>
        <cfvo type="max"/>
        <color rgb="FFF8696B"/>
        <color rgb="FFFFEB84"/>
        <color rgb="FF63BE7B"/>
      </colorScale>
    </cfRule>
  </conditionalFormatting>
  <conditionalFormatting sqref="F46:U46 F45:I45 K45 M45 Q45 U45">
    <cfRule type="colorScale" priority="64">
      <colorScale>
        <cfvo type="min"/>
        <cfvo type="percentile" val="50"/>
        <cfvo type="max"/>
        <color rgb="FFF8696B"/>
        <color rgb="FFFFEB84"/>
        <color rgb="FF63BE7B"/>
      </colorScale>
    </cfRule>
  </conditionalFormatting>
  <conditionalFormatting sqref="V46:Y46">
    <cfRule type="colorScale" priority="62">
      <colorScale>
        <cfvo type="min"/>
        <cfvo type="percentile" val="50"/>
        <cfvo type="max"/>
        <color rgb="FFF8696B"/>
        <color rgb="FFFFEB84"/>
        <color rgb="FF63BE7B"/>
      </colorScale>
    </cfRule>
  </conditionalFormatting>
  <conditionalFormatting sqref="V46:Y46">
    <cfRule type="colorScale" priority="63">
      <colorScale>
        <cfvo type="min"/>
        <cfvo type="percentile" val="50"/>
        <cfvo type="max"/>
        <color rgb="FFF8696B"/>
        <color rgb="FFFFEB84"/>
        <color rgb="FF63BE7B"/>
      </colorScale>
    </cfRule>
  </conditionalFormatting>
  <conditionalFormatting sqref="Z46:AO46 Z45:AC45 AE45 AG45 AK45 AO45">
    <cfRule type="colorScale" priority="61">
      <colorScale>
        <cfvo type="min"/>
        <cfvo type="percentile" val="50"/>
        <cfvo type="max"/>
        <color rgb="FFF8696B"/>
        <color rgb="FFFFEB84"/>
        <color rgb="FF63BE7B"/>
      </colorScale>
    </cfRule>
  </conditionalFormatting>
  <conditionalFormatting sqref="AP46:AR46">
    <cfRule type="colorScale" priority="59">
      <colorScale>
        <cfvo type="min"/>
        <cfvo type="percentile" val="50"/>
        <cfvo type="max"/>
        <color rgb="FFF8696B"/>
        <color rgb="FFFFEB84"/>
        <color rgb="FF63BE7B"/>
      </colorScale>
    </cfRule>
  </conditionalFormatting>
  <conditionalFormatting sqref="AP46:AR46">
    <cfRule type="colorScale" priority="60">
      <colorScale>
        <cfvo type="min"/>
        <cfvo type="percentile" val="50"/>
        <cfvo type="max"/>
        <color rgb="FFF8696B"/>
        <color rgb="FFFFEB84"/>
        <color rgb="FF63BE7B"/>
      </colorScale>
    </cfRule>
  </conditionalFormatting>
  <conditionalFormatting sqref="F46:AR46 F45:I45 K45 M45 Q45 U45 Z45:AC45 AE45 AG45 AK45 AO45">
    <cfRule type="colorScale" priority="58">
      <colorScale>
        <cfvo type="min"/>
        <cfvo type="percentile" val="50"/>
        <cfvo type="max"/>
        <color rgb="FFF8696B"/>
        <color rgb="FFFFEB84"/>
        <color rgb="FF63BE7B"/>
      </colorScale>
    </cfRule>
  </conditionalFormatting>
  <conditionalFormatting sqref="F64:U64">
    <cfRule type="colorScale" priority="57">
      <colorScale>
        <cfvo type="min"/>
        <cfvo type="percentile" val="50"/>
        <cfvo type="max"/>
        <color rgb="FFF8696B"/>
        <color rgb="FFFFEB84"/>
        <color rgb="FF63BE7B"/>
      </colorScale>
    </cfRule>
  </conditionalFormatting>
  <conditionalFormatting sqref="V64:Y64">
    <cfRule type="colorScale" priority="55">
      <colorScale>
        <cfvo type="min"/>
        <cfvo type="percentile" val="50"/>
        <cfvo type="max"/>
        <color rgb="FFF8696B"/>
        <color rgb="FFFFEB84"/>
        <color rgb="FF63BE7B"/>
      </colorScale>
    </cfRule>
  </conditionalFormatting>
  <conditionalFormatting sqref="V64:Y64">
    <cfRule type="colorScale" priority="56">
      <colorScale>
        <cfvo type="min"/>
        <cfvo type="percentile" val="50"/>
        <cfvo type="max"/>
        <color rgb="FFF8696B"/>
        <color rgb="FFFFEB84"/>
        <color rgb="FF63BE7B"/>
      </colorScale>
    </cfRule>
  </conditionalFormatting>
  <conditionalFormatting sqref="Z64:AO64">
    <cfRule type="colorScale" priority="54">
      <colorScale>
        <cfvo type="min"/>
        <cfvo type="percentile" val="50"/>
        <cfvo type="max"/>
        <color rgb="FFF8696B"/>
        <color rgb="FFFFEB84"/>
        <color rgb="FF63BE7B"/>
      </colorScale>
    </cfRule>
  </conditionalFormatting>
  <conditionalFormatting sqref="AP64:AR64">
    <cfRule type="colorScale" priority="52">
      <colorScale>
        <cfvo type="min"/>
        <cfvo type="percentile" val="50"/>
        <cfvo type="max"/>
        <color rgb="FFF8696B"/>
        <color rgb="FFFFEB84"/>
        <color rgb="FF63BE7B"/>
      </colorScale>
    </cfRule>
  </conditionalFormatting>
  <conditionalFormatting sqref="AP64:AR64">
    <cfRule type="colorScale" priority="53">
      <colorScale>
        <cfvo type="min"/>
        <cfvo type="percentile" val="50"/>
        <cfvo type="max"/>
        <color rgb="FFF8696B"/>
        <color rgb="FFFFEB84"/>
        <color rgb="FF63BE7B"/>
      </colorScale>
    </cfRule>
  </conditionalFormatting>
  <conditionalFormatting sqref="F64:AR64">
    <cfRule type="colorScale" priority="51">
      <colorScale>
        <cfvo type="min"/>
        <cfvo type="percentile" val="50"/>
        <cfvo type="max"/>
        <color rgb="FFF8696B"/>
        <color rgb="FFFFEB84"/>
        <color rgb="FF63BE7B"/>
      </colorScale>
    </cfRule>
  </conditionalFormatting>
  <conditionalFormatting sqref="F84:U84">
    <cfRule type="colorScale" priority="50">
      <colorScale>
        <cfvo type="min"/>
        <cfvo type="percentile" val="50"/>
        <cfvo type="max"/>
        <color rgb="FFF8696B"/>
        <color rgb="FFFFEB84"/>
        <color rgb="FF63BE7B"/>
      </colorScale>
    </cfRule>
  </conditionalFormatting>
  <conditionalFormatting sqref="V84:Y84">
    <cfRule type="colorScale" priority="48">
      <colorScale>
        <cfvo type="min"/>
        <cfvo type="percentile" val="50"/>
        <cfvo type="max"/>
        <color rgb="FFF8696B"/>
        <color rgb="FFFFEB84"/>
        <color rgb="FF63BE7B"/>
      </colorScale>
    </cfRule>
  </conditionalFormatting>
  <conditionalFormatting sqref="V84:Y84">
    <cfRule type="colorScale" priority="49">
      <colorScale>
        <cfvo type="min"/>
        <cfvo type="percentile" val="50"/>
        <cfvo type="max"/>
        <color rgb="FFF8696B"/>
        <color rgb="FFFFEB84"/>
        <color rgb="FF63BE7B"/>
      </colorScale>
    </cfRule>
  </conditionalFormatting>
  <conditionalFormatting sqref="Z84:AO84">
    <cfRule type="colorScale" priority="47">
      <colorScale>
        <cfvo type="min"/>
        <cfvo type="percentile" val="50"/>
        <cfvo type="max"/>
        <color rgb="FFF8696B"/>
        <color rgb="FFFFEB84"/>
        <color rgb="FF63BE7B"/>
      </colorScale>
    </cfRule>
  </conditionalFormatting>
  <conditionalFormatting sqref="AP84:AR84">
    <cfRule type="colorScale" priority="45">
      <colorScale>
        <cfvo type="min"/>
        <cfvo type="percentile" val="50"/>
        <cfvo type="max"/>
        <color rgb="FFF8696B"/>
        <color rgb="FFFFEB84"/>
        <color rgb="FF63BE7B"/>
      </colorScale>
    </cfRule>
  </conditionalFormatting>
  <conditionalFormatting sqref="AP84:AR84">
    <cfRule type="colorScale" priority="46">
      <colorScale>
        <cfvo type="min"/>
        <cfvo type="percentile" val="50"/>
        <cfvo type="max"/>
        <color rgb="FFF8696B"/>
        <color rgb="FFFFEB84"/>
        <color rgb="FF63BE7B"/>
      </colorScale>
    </cfRule>
  </conditionalFormatting>
  <conditionalFormatting sqref="F84:AR84">
    <cfRule type="colorScale" priority="44">
      <colorScale>
        <cfvo type="min"/>
        <cfvo type="percentile" val="50"/>
        <cfvo type="max"/>
        <color rgb="FFF8696B"/>
        <color rgb="FFFFEB84"/>
        <color rgb="FF63BE7B"/>
      </colorScale>
    </cfRule>
  </conditionalFormatting>
  <conditionalFormatting sqref="F102:U102">
    <cfRule type="colorScale" priority="43">
      <colorScale>
        <cfvo type="min"/>
        <cfvo type="percentile" val="50"/>
        <cfvo type="max"/>
        <color rgb="FFF8696B"/>
        <color rgb="FFFFEB84"/>
        <color rgb="FF63BE7B"/>
      </colorScale>
    </cfRule>
  </conditionalFormatting>
  <conditionalFormatting sqref="V102:Y102">
    <cfRule type="colorScale" priority="41">
      <colorScale>
        <cfvo type="min"/>
        <cfvo type="percentile" val="50"/>
        <cfvo type="max"/>
        <color rgb="FFF8696B"/>
        <color rgb="FFFFEB84"/>
        <color rgb="FF63BE7B"/>
      </colorScale>
    </cfRule>
  </conditionalFormatting>
  <conditionalFormatting sqref="V102:Y102">
    <cfRule type="colorScale" priority="42">
      <colorScale>
        <cfvo type="min"/>
        <cfvo type="percentile" val="50"/>
        <cfvo type="max"/>
        <color rgb="FFF8696B"/>
        <color rgb="FFFFEB84"/>
        <color rgb="FF63BE7B"/>
      </colorScale>
    </cfRule>
  </conditionalFormatting>
  <conditionalFormatting sqref="Z102:AO102">
    <cfRule type="colorScale" priority="40">
      <colorScale>
        <cfvo type="min"/>
        <cfvo type="percentile" val="50"/>
        <cfvo type="max"/>
        <color rgb="FFF8696B"/>
        <color rgb="FFFFEB84"/>
        <color rgb="FF63BE7B"/>
      </colorScale>
    </cfRule>
  </conditionalFormatting>
  <conditionalFormatting sqref="AP102:AR102">
    <cfRule type="colorScale" priority="38">
      <colorScale>
        <cfvo type="min"/>
        <cfvo type="percentile" val="50"/>
        <cfvo type="max"/>
        <color rgb="FFF8696B"/>
        <color rgb="FFFFEB84"/>
        <color rgb="FF63BE7B"/>
      </colorScale>
    </cfRule>
  </conditionalFormatting>
  <conditionalFormatting sqref="AP102:AR102">
    <cfRule type="colorScale" priority="39">
      <colorScale>
        <cfvo type="min"/>
        <cfvo type="percentile" val="50"/>
        <cfvo type="max"/>
        <color rgb="FFF8696B"/>
        <color rgb="FFFFEB84"/>
        <color rgb="FF63BE7B"/>
      </colorScale>
    </cfRule>
  </conditionalFormatting>
  <conditionalFormatting sqref="F102:AR102">
    <cfRule type="colorScale" priority="37">
      <colorScale>
        <cfvo type="min"/>
        <cfvo type="percentile" val="50"/>
        <cfvo type="max"/>
        <color rgb="FFF8696B"/>
        <color rgb="FFFFEB84"/>
        <color rgb="FF63BE7B"/>
      </colorScale>
    </cfRule>
  </conditionalFormatting>
  <conditionalFormatting sqref="J45">
    <cfRule type="colorScale" priority="36">
      <colorScale>
        <cfvo type="min"/>
        <cfvo type="percentile" val="50"/>
        <cfvo type="max"/>
        <color rgb="FFF8696B"/>
        <color rgb="FFFFEB84"/>
        <color rgb="FF63BE7B"/>
      </colorScale>
    </cfRule>
  </conditionalFormatting>
  <conditionalFormatting sqref="J45">
    <cfRule type="colorScale" priority="35">
      <colorScale>
        <cfvo type="min"/>
        <cfvo type="percentile" val="50"/>
        <cfvo type="max"/>
        <color rgb="FFF8696B"/>
        <color rgb="FFFFEB84"/>
        <color rgb="FF63BE7B"/>
      </colorScale>
    </cfRule>
  </conditionalFormatting>
  <conditionalFormatting sqref="F45:AR45">
    <cfRule type="colorScale" priority="34">
      <colorScale>
        <cfvo type="min"/>
        <cfvo type="percentile" val="50"/>
        <cfvo type="max"/>
        <color rgb="FFF8696B"/>
        <color rgb="FFFFEB84"/>
        <color rgb="FF63BE7B"/>
      </colorScale>
    </cfRule>
  </conditionalFormatting>
  <conditionalFormatting sqref="F63:I63 K63 M63 Q63 U63">
    <cfRule type="colorScale" priority="33">
      <colorScale>
        <cfvo type="min"/>
        <cfvo type="percentile" val="50"/>
        <cfvo type="max"/>
        <color rgb="FFF8696B"/>
        <color rgb="FFFFEB84"/>
        <color rgb="FF63BE7B"/>
      </colorScale>
    </cfRule>
  </conditionalFormatting>
  <conditionalFormatting sqref="Z63:AC63 AE63 AG63 AK63 AO63">
    <cfRule type="colorScale" priority="32">
      <colorScale>
        <cfvo type="min"/>
        <cfvo type="percentile" val="50"/>
        <cfvo type="max"/>
        <color rgb="FFF8696B"/>
        <color rgb="FFFFEB84"/>
        <color rgb="FF63BE7B"/>
      </colorScale>
    </cfRule>
  </conditionalFormatting>
  <conditionalFormatting sqref="F63:I63 K63 M63 Q63 U63 Z63:AC63 AE63 AG63 AK63 AO63">
    <cfRule type="colorScale" priority="31">
      <colorScale>
        <cfvo type="min"/>
        <cfvo type="percentile" val="50"/>
        <cfvo type="max"/>
        <color rgb="FFF8696B"/>
        <color rgb="FFFFEB84"/>
        <color rgb="FF63BE7B"/>
      </colorScale>
    </cfRule>
  </conditionalFormatting>
  <conditionalFormatting sqref="J63">
    <cfRule type="colorScale" priority="30">
      <colorScale>
        <cfvo type="min"/>
        <cfvo type="percentile" val="50"/>
        <cfvo type="max"/>
        <color rgb="FFF8696B"/>
        <color rgb="FFFFEB84"/>
        <color rgb="FF63BE7B"/>
      </colorScale>
    </cfRule>
  </conditionalFormatting>
  <conditionalFormatting sqref="J63">
    <cfRule type="colorScale" priority="29">
      <colorScale>
        <cfvo type="min"/>
        <cfvo type="percentile" val="50"/>
        <cfvo type="max"/>
        <color rgb="FFF8696B"/>
        <color rgb="FFFFEB84"/>
        <color rgb="FF63BE7B"/>
      </colorScale>
    </cfRule>
  </conditionalFormatting>
  <conditionalFormatting sqref="F63:AR63">
    <cfRule type="colorScale" priority="28">
      <colorScale>
        <cfvo type="min"/>
        <cfvo type="percentile" val="50"/>
        <cfvo type="max"/>
        <color rgb="FFF8696B"/>
        <color rgb="FFFFEB84"/>
        <color rgb="FF63BE7B"/>
      </colorScale>
    </cfRule>
  </conditionalFormatting>
  <conditionalFormatting sqref="F83:I83 K83 M83 Q83 U83">
    <cfRule type="colorScale" priority="27">
      <colorScale>
        <cfvo type="min"/>
        <cfvo type="percentile" val="50"/>
        <cfvo type="max"/>
        <color rgb="FFF8696B"/>
        <color rgb="FFFFEB84"/>
        <color rgb="FF63BE7B"/>
      </colorScale>
    </cfRule>
  </conditionalFormatting>
  <conditionalFormatting sqref="Z83:AC83 AE83 AG83 AK83 AO83">
    <cfRule type="colorScale" priority="26">
      <colorScale>
        <cfvo type="min"/>
        <cfvo type="percentile" val="50"/>
        <cfvo type="max"/>
        <color rgb="FFF8696B"/>
        <color rgb="FFFFEB84"/>
        <color rgb="FF63BE7B"/>
      </colorScale>
    </cfRule>
  </conditionalFormatting>
  <conditionalFormatting sqref="F83:I83 K83 M83 Q83 U83 Z83:AC83 AE83 AG83 AK83 AO83">
    <cfRule type="colorScale" priority="25">
      <colorScale>
        <cfvo type="min"/>
        <cfvo type="percentile" val="50"/>
        <cfvo type="max"/>
        <color rgb="FFF8696B"/>
        <color rgb="FFFFEB84"/>
        <color rgb="FF63BE7B"/>
      </colorScale>
    </cfRule>
  </conditionalFormatting>
  <conditionalFormatting sqref="J83">
    <cfRule type="colorScale" priority="24">
      <colorScale>
        <cfvo type="min"/>
        <cfvo type="percentile" val="50"/>
        <cfvo type="max"/>
        <color rgb="FFF8696B"/>
        <color rgb="FFFFEB84"/>
        <color rgb="FF63BE7B"/>
      </colorScale>
    </cfRule>
  </conditionalFormatting>
  <conditionalFormatting sqref="J83">
    <cfRule type="colorScale" priority="23">
      <colorScale>
        <cfvo type="min"/>
        <cfvo type="percentile" val="50"/>
        <cfvo type="max"/>
        <color rgb="FFF8696B"/>
        <color rgb="FFFFEB84"/>
        <color rgb="FF63BE7B"/>
      </colorScale>
    </cfRule>
  </conditionalFormatting>
  <conditionalFormatting sqref="F83:AR83">
    <cfRule type="colorScale" priority="22">
      <colorScale>
        <cfvo type="min"/>
        <cfvo type="percentile" val="50"/>
        <cfvo type="max"/>
        <color rgb="FFF8696B"/>
        <color rgb="FFFFEB84"/>
        <color rgb="FF63BE7B"/>
      </colorScale>
    </cfRule>
  </conditionalFormatting>
  <conditionalFormatting sqref="F101:I101 K101 M101 Q101 U101">
    <cfRule type="colorScale" priority="21">
      <colorScale>
        <cfvo type="min"/>
        <cfvo type="percentile" val="50"/>
        <cfvo type="max"/>
        <color rgb="FFF8696B"/>
        <color rgb="FFFFEB84"/>
        <color rgb="FF63BE7B"/>
      </colorScale>
    </cfRule>
  </conditionalFormatting>
  <conditionalFormatting sqref="Z101:AC101 AE101 AG101 AK101 AO101">
    <cfRule type="colorScale" priority="20">
      <colorScale>
        <cfvo type="min"/>
        <cfvo type="percentile" val="50"/>
        <cfvo type="max"/>
        <color rgb="FFF8696B"/>
        <color rgb="FFFFEB84"/>
        <color rgb="FF63BE7B"/>
      </colorScale>
    </cfRule>
  </conditionalFormatting>
  <conditionalFormatting sqref="F101:I101 K101 M101 Q101 U101 Z101:AC101 AE101 AG101 AK101 AO101">
    <cfRule type="colorScale" priority="19">
      <colorScale>
        <cfvo type="min"/>
        <cfvo type="percentile" val="50"/>
        <cfvo type="max"/>
        <color rgb="FFF8696B"/>
        <color rgb="FFFFEB84"/>
        <color rgb="FF63BE7B"/>
      </colorScale>
    </cfRule>
  </conditionalFormatting>
  <conditionalFormatting sqref="J101">
    <cfRule type="colorScale" priority="18">
      <colorScale>
        <cfvo type="min"/>
        <cfvo type="percentile" val="50"/>
        <cfvo type="max"/>
        <color rgb="FFF8696B"/>
        <color rgb="FFFFEB84"/>
        <color rgb="FF63BE7B"/>
      </colorScale>
    </cfRule>
  </conditionalFormatting>
  <conditionalFormatting sqref="J101">
    <cfRule type="colorScale" priority="17">
      <colorScale>
        <cfvo type="min"/>
        <cfvo type="percentile" val="50"/>
        <cfvo type="max"/>
        <color rgb="FFF8696B"/>
        <color rgb="FFFFEB84"/>
        <color rgb="FF63BE7B"/>
      </colorScale>
    </cfRule>
  </conditionalFormatting>
  <conditionalFormatting sqref="F101:AR101">
    <cfRule type="colorScale" priority="16">
      <colorScale>
        <cfvo type="min"/>
        <cfvo type="percentile" val="50"/>
        <cfvo type="max"/>
        <color rgb="FFF8696B"/>
        <color rgb="FFFFEB84"/>
        <color rgb="FF63BE7B"/>
      </colorScale>
    </cfRule>
  </conditionalFormatting>
  <conditionalFormatting sqref="F84:AR84 F102:AR102">
    <cfRule type="colorScale" priority="15">
      <colorScale>
        <cfvo type="min"/>
        <cfvo type="percentile" val="50"/>
        <cfvo type="max"/>
        <color rgb="FFF8696B"/>
        <color rgb="FFFFEB84"/>
        <color rgb="FF63BE7B"/>
      </colorScale>
    </cfRule>
  </conditionalFormatting>
  <conditionalFormatting sqref="F46:AR46 F64:AR64">
    <cfRule type="colorScale" priority="14">
      <colorScale>
        <cfvo type="min"/>
        <cfvo type="percentile" val="50"/>
        <cfvo type="max"/>
        <color rgb="FFF8696B"/>
        <color rgb="FFFFEB84"/>
        <color rgb="FF63BE7B"/>
      </colorScale>
    </cfRule>
  </conditionalFormatting>
  <conditionalFormatting sqref="BB82:BC161">
    <cfRule type="colorScale" priority="13">
      <colorScale>
        <cfvo type="min"/>
        <cfvo type="percentile" val="50"/>
        <cfvo type="max"/>
        <color rgb="FF63BE7B"/>
        <color rgb="FFFFEB84"/>
        <color rgb="FFF8696B"/>
      </colorScale>
    </cfRule>
  </conditionalFormatting>
  <conditionalFormatting sqref="BN82:BN161">
    <cfRule type="colorScale" priority="12">
      <colorScale>
        <cfvo type="min"/>
        <cfvo type="percentile" val="50"/>
        <cfvo type="max"/>
        <color rgb="FF63BE7B"/>
        <color rgb="FFFFEB84"/>
        <color rgb="FFF8696B"/>
      </colorScale>
    </cfRule>
  </conditionalFormatting>
  <conditionalFormatting sqref="BY82:BY161">
    <cfRule type="colorScale" priority="11">
      <colorScale>
        <cfvo type="min"/>
        <cfvo type="percentile" val="50"/>
        <cfvo type="max"/>
        <color rgb="FF63BE7B"/>
        <color rgb="FFFFEB84"/>
        <color rgb="FFF8696B"/>
      </colorScale>
    </cfRule>
  </conditionalFormatting>
  <conditionalFormatting sqref="CJ82:CJ161">
    <cfRule type="colorScale" priority="10">
      <colorScale>
        <cfvo type="min"/>
        <cfvo type="percentile" val="50"/>
        <cfvo type="max"/>
        <color rgb="FF63BE7B"/>
        <color rgb="FFFFEB84"/>
        <color rgb="FFF8696B"/>
      </colorScale>
    </cfRule>
  </conditionalFormatting>
  <conditionalFormatting sqref="BC82:BC161">
    <cfRule type="colorScale" priority="9">
      <colorScale>
        <cfvo type="min"/>
        <cfvo type="percentile" val="50"/>
        <cfvo type="max"/>
        <color rgb="FF63BE7B"/>
        <color rgb="FFFFEB84"/>
        <color rgb="FFF8696B"/>
      </colorScale>
    </cfRule>
  </conditionalFormatting>
  <conditionalFormatting sqref="BB82:BB161">
    <cfRule type="colorScale" priority="8">
      <colorScale>
        <cfvo type="min"/>
        <cfvo type="percentile" val="50"/>
        <cfvo type="max"/>
        <color rgb="FF63BE7B"/>
        <color rgb="FFFFEB84"/>
        <color rgb="FFF8696B"/>
      </colorScale>
    </cfRule>
  </conditionalFormatting>
  <conditionalFormatting sqref="BO82:BO161">
    <cfRule type="colorScale" priority="7">
      <colorScale>
        <cfvo type="min"/>
        <cfvo type="percentile" val="50"/>
        <cfvo type="max"/>
        <color rgb="FF63BE7B"/>
        <color rgb="FFFFEB84"/>
        <color rgb="FFF8696B"/>
      </colorScale>
    </cfRule>
  </conditionalFormatting>
  <conditionalFormatting sqref="BO82:BO161">
    <cfRule type="colorScale" priority="6">
      <colorScale>
        <cfvo type="min"/>
        <cfvo type="percentile" val="50"/>
        <cfvo type="max"/>
        <color rgb="FF63BE7B"/>
        <color rgb="FFFFEB84"/>
        <color rgb="FFF8696B"/>
      </colorScale>
    </cfRule>
  </conditionalFormatting>
  <conditionalFormatting sqref="BZ82:BZ161">
    <cfRule type="colorScale" priority="5">
      <colorScale>
        <cfvo type="min"/>
        <cfvo type="percentile" val="50"/>
        <cfvo type="max"/>
        <color rgb="FF63BE7B"/>
        <color rgb="FFFFEB84"/>
        <color rgb="FFF8696B"/>
      </colorScale>
    </cfRule>
  </conditionalFormatting>
  <conditionalFormatting sqref="BZ82:BZ161">
    <cfRule type="colorScale" priority="4">
      <colorScale>
        <cfvo type="min"/>
        <cfvo type="percentile" val="50"/>
        <cfvo type="max"/>
        <color rgb="FF63BE7B"/>
        <color rgb="FFFFEB84"/>
        <color rgb="FFF8696B"/>
      </colorScale>
    </cfRule>
  </conditionalFormatting>
  <conditionalFormatting sqref="CK82:CK161">
    <cfRule type="colorScale" priority="3">
      <colorScale>
        <cfvo type="min"/>
        <cfvo type="percentile" val="50"/>
        <cfvo type="max"/>
        <color rgb="FF63BE7B"/>
        <color rgb="FFFFEB84"/>
        <color rgb="FFF8696B"/>
      </colorScale>
    </cfRule>
  </conditionalFormatting>
  <conditionalFormatting sqref="CK82:CK161">
    <cfRule type="colorScale" priority="2">
      <colorScale>
        <cfvo type="min"/>
        <cfvo type="percentile" val="50"/>
        <cfvo type="max"/>
        <color rgb="FF63BE7B"/>
        <color rgb="FFFFEB84"/>
        <color rgb="FFF8696B"/>
      </colorScale>
    </cfRule>
  </conditionalFormatting>
  <conditionalFormatting sqref="BO83:BO161">
    <cfRule type="colorScale" priority="1">
      <colorScale>
        <cfvo type="min"/>
        <cfvo type="percentile" val="50"/>
        <cfvo type="max"/>
        <color rgb="FF63BE7B"/>
        <color rgb="FFFFEB84"/>
        <color rgb="FFF8696B"/>
      </colorScale>
    </cfRule>
  </conditionalFormatting>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X44"/>
  <sheetViews>
    <sheetView zoomScale="80" zoomScaleNormal="80" workbookViewId="0">
      <selection activeCell="Q52" sqref="Q52"/>
    </sheetView>
  </sheetViews>
  <sheetFormatPr baseColWidth="10" defaultColWidth="8.83203125" defaultRowHeight="15" x14ac:dyDescent="0.2"/>
  <cols>
    <col min="1" max="1" width="2.33203125" style="23" customWidth="1"/>
    <col min="2" max="2" width="10.1640625" style="23" customWidth="1"/>
    <col min="3" max="3" width="26.83203125" style="23" customWidth="1"/>
    <col min="4" max="42" width="6.6640625" style="23" customWidth="1"/>
    <col min="43" max="43" width="8.83203125" style="23"/>
    <col min="44" max="44" width="13.6640625" style="23" customWidth="1"/>
    <col min="45" max="45" width="3.33203125" style="23" customWidth="1"/>
    <col min="46" max="46" width="7" style="2" customWidth="1"/>
    <col min="47" max="16384" width="8.83203125" style="23"/>
  </cols>
  <sheetData>
    <row r="1" spans="2:50" s="2" customFormat="1" ht="7.5" customHeight="1" thickBot="1" x14ac:dyDescent="0.25">
      <c r="H1" s="95"/>
      <c r="J1" s="95"/>
      <c r="L1" s="95"/>
      <c r="M1" s="95"/>
      <c r="N1" s="95"/>
      <c r="P1" s="95"/>
      <c r="Q1" s="95"/>
      <c r="R1" s="95"/>
      <c r="T1" s="95"/>
      <c r="U1" s="95"/>
      <c r="V1" s="95"/>
      <c r="AB1" s="95"/>
      <c r="AD1" s="95"/>
      <c r="AF1" s="95"/>
      <c r="AG1" s="95"/>
      <c r="AH1" s="95"/>
      <c r="AJ1" s="95"/>
      <c r="AK1" s="95"/>
      <c r="AL1" s="95"/>
      <c r="AM1" s="4"/>
      <c r="AN1" s="95"/>
      <c r="AO1" s="95"/>
      <c r="AP1" s="95"/>
    </row>
    <row r="2" spans="2:50" s="2" customFormat="1" ht="20" thickBot="1" x14ac:dyDescent="0.3">
      <c r="H2" s="95"/>
      <c r="J2" s="95"/>
      <c r="L2" s="95"/>
      <c r="M2" s="95"/>
      <c r="N2" s="95"/>
      <c r="P2" s="95"/>
      <c r="Q2" s="95"/>
      <c r="R2" s="95"/>
      <c r="T2" s="95"/>
      <c r="U2" s="95"/>
      <c r="V2" s="95"/>
      <c r="AB2" s="95"/>
      <c r="AD2" s="95"/>
      <c r="AF2" s="95"/>
      <c r="AG2" s="95"/>
      <c r="AH2" s="95"/>
      <c r="AJ2" s="95"/>
      <c r="AK2" s="95"/>
      <c r="AL2" s="95"/>
      <c r="AM2" s="4"/>
      <c r="AN2" s="95"/>
      <c r="AO2" s="95"/>
      <c r="AP2" s="95"/>
      <c r="AR2" s="565" t="s">
        <v>23</v>
      </c>
      <c r="AS2" s="566"/>
      <c r="AT2" s="566"/>
      <c r="AU2" s="567"/>
    </row>
    <row r="3" spans="2:50" s="2" customFormat="1" ht="16" thickBot="1" x14ac:dyDescent="0.25">
      <c r="D3" s="562" t="s">
        <v>42</v>
      </c>
      <c r="E3" s="563"/>
      <c r="F3" s="563"/>
      <c r="G3" s="563"/>
      <c r="H3" s="563"/>
      <c r="I3" s="563"/>
      <c r="J3" s="563"/>
      <c r="K3" s="563"/>
      <c r="L3" s="563"/>
      <c r="M3" s="563"/>
      <c r="N3" s="563"/>
      <c r="O3" s="563"/>
      <c r="P3" s="563"/>
      <c r="Q3" s="563"/>
      <c r="R3" s="563"/>
      <c r="S3" s="563"/>
      <c r="T3" s="563"/>
      <c r="U3" s="563"/>
      <c r="V3" s="564"/>
      <c r="X3" s="562" t="s">
        <v>41</v>
      </c>
      <c r="Y3" s="563"/>
      <c r="Z3" s="563"/>
      <c r="AA3" s="563"/>
      <c r="AB3" s="563"/>
      <c r="AC3" s="563"/>
      <c r="AD3" s="563"/>
      <c r="AE3" s="563"/>
      <c r="AF3" s="563"/>
      <c r="AG3" s="563"/>
      <c r="AH3" s="563"/>
      <c r="AI3" s="563"/>
      <c r="AJ3" s="563"/>
      <c r="AK3" s="563"/>
      <c r="AL3" s="563"/>
      <c r="AM3" s="563"/>
      <c r="AN3" s="563"/>
      <c r="AO3" s="563"/>
      <c r="AP3" s="564"/>
      <c r="AR3" s="568">
        <f>combination!AT31</f>
        <v>4173.0916666666672</v>
      </c>
      <c r="AS3" s="569" t="str">
        <f>combination!AU32</f>
        <v>+/-</v>
      </c>
      <c r="AT3" s="569">
        <f>combination!AT32</f>
        <v>203.91765313501486</v>
      </c>
      <c r="AU3" s="570" t="s">
        <v>19</v>
      </c>
    </row>
    <row r="4" spans="2:50" s="2" customFormat="1" ht="16" thickBot="1" x14ac:dyDescent="0.25">
      <c r="D4" s="482" t="s">
        <v>33</v>
      </c>
      <c r="E4" s="482" t="s">
        <v>34</v>
      </c>
      <c r="F4" s="482" t="s">
        <v>35</v>
      </c>
      <c r="G4" s="487" t="s">
        <v>36</v>
      </c>
      <c r="H4" s="488"/>
      <c r="I4" s="489" t="s">
        <v>37</v>
      </c>
      <c r="J4" s="489"/>
      <c r="K4" s="487" t="s">
        <v>38</v>
      </c>
      <c r="L4" s="489"/>
      <c r="M4" s="489"/>
      <c r="N4" s="488"/>
      <c r="O4" s="489" t="s">
        <v>39</v>
      </c>
      <c r="P4" s="489"/>
      <c r="Q4" s="489"/>
      <c r="R4" s="489"/>
      <c r="S4" s="523" t="s">
        <v>52</v>
      </c>
      <c r="T4" s="524"/>
      <c r="U4" s="524"/>
      <c r="V4" s="525"/>
      <c r="X4" s="482" t="s">
        <v>25</v>
      </c>
      <c r="Y4" s="482" t="s">
        <v>3</v>
      </c>
      <c r="Z4" s="482" t="s">
        <v>26</v>
      </c>
      <c r="AA4" s="487" t="s">
        <v>2</v>
      </c>
      <c r="AB4" s="488"/>
      <c r="AC4" s="489" t="s">
        <v>1</v>
      </c>
      <c r="AD4" s="489"/>
      <c r="AE4" s="487" t="s">
        <v>0</v>
      </c>
      <c r="AF4" s="489"/>
      <c r="AG4" s="489"/>
      <c r="AH4" s="488"/>
      <c r="AI4" s="489" t="s">
        <v>24</v>
      </c>
      <c r="AJ4" s="489"/>
      <c r="AK4" s="489"/>
      <c r="AL4" s="489"/>
      <c r="AM4" s="523" t="s">
        <v>54</v>
      </c>
      <c r="AN4" s="524"/>
      <c r="AO4" s="524"/>
      <c r="AP4" s="525"/>
      <c r="AR4" s="568"/>
      <c r="AS4" s="569"/>
      <c r="AT4" s="569"/>
      <c r="AU4" s="570"/>
    </row>
    <row r="5" spans="2:50" s="95" customFormat="1" ht="22" thickBot="1" x14ac:dyDescent="0.25">
      <c r="D5" s="526"/>
      <c r="E5" s="526"/>
      <c r="F5" s="526"/>
      <c r="G5" s="289" t="s">
        <v>185</v>
      </c>
      <c r="H5" s="255" t="s">
        <v>186</v>
      </c>
      <c r="I5" s="182" t="s">
        <v>185</v>
      </c>
      <c r="J5" s="119" t="s">
        <v>186</v>
      </c>
      <c r="K5" s="182" t="s">
        <v>185</v>
      </c>
      <c r="L5" s="148" t="s">
        <v>186</v>
      </c>
      <c r="M5" s="148" t="s">
        <v>184</v>
      </c>
      <c r="N5" s="239" t="s">
        <v>189</v>
      </c>
      <c r="O5" s="120" t="s">
        <v>185</v>
      </c>
      <c r="P5" s="148" t="s">
        <v>186</v>
      </c>
      <c r="Q5" s="148" t="s">
        <v>184</v>
      </c>
      <c r="R5" s="119" t="s">
        <v>189</v>
      </c>
      <c r="S5" s="182" t="s">
        <v>185</v>
      </c>
      <c r="T5" s="148" t="s">
        <v>186</v>
      </c>
      <c r="U5" s="148" t="s">
        <v>184</v>
      </c>
      <c r="V5" s="239" t="s">
        <v>189</v>
      </c>
      <c r="X5" s="526"/>
      <c r="Y5" s="526"/>
      <c r="Z5" s="526"/>
      <c r="AA5" s="289" t="s">
        <v>185</v>
      </c>
      <c r="AB5" s="255" t="s">
        <v>186</v>
      </c>
      <c r="AC5" s="182" t="s">
        <v>185</v>
      </c>
      <c r="AD5" s="119" t="s">
        <v>186</v>
      </c>
      <c r="AE5" s="182" t="s">
        <v>185</v>
      </c>
      <c r="AF5" s="148" t="s">
        <v>186</v>
      </c>
      <c r="AG5" s="148" t="s">
        <v>184</v>
      </c>
      <c r="AH5" s="239" t="s">
        <v>189</v>
      </c>
      <c r="AI5" s="120" t="s">
        <v>185</v>
      </c>
      <c r="AJ5" s="148" t="s">
        <v>186</v>
      </c>
      <c r="AK5" s="148" t="s">
        <v>184</v>
      </c>
      <c r="AL5" s="119" t="s">
        <v>189</v>
      </c>
      <c r="AM5" s="182" t="s">
        <v>185</v>
      </c>
      <c r="AN5" s="148" t="s">
        <v>186</v>
      </c>
      <c r="AO5" s="148" t="s">
        <v>184</v>
      </c>
      <c r="AP5" s="239" t="s">
        <v>189</v>
      </c>
      <c r="AR5" s="104"/>
      <c r="AS5" s="102"/>
      <c r="AT5" s="102"/>
      <c r="AU5" s="103"/>
    </row>
    <row r="6" spans="2:50" s="2" customFormat="1" ht="14.75" customHeight="1" x14ac:dyDescent="0.2">
      <c r="B6" s="574" t="s">
        <v>17</v>
      </c>
      <c r="C6" s="101" t="s">
        <v>16</v>
      </c>
      <c r="D6" s="337" t="str">
        <f>IF(combination!F125&lt;&gt;".",combination!F125,".")</f>
        <v>.</v>
      </c>
      <c r="E6" s="339">
        <f>IF(combination!G125&lt;&gt;".",combination!G125,".")</f>
        <v>270.56285963645814</v>
      </c>
      <c r="F6" s="342" t="str">
        <f>IF(combination!H125&lt;&gt;".",combination!H125,".")</f>
        <v>.</v>
      </c>
      <c r="G6" s="24" t="str">
        <f>IF(combination!I125&lt;&gt;".",combination!I125,".")</f>
        <v>.</v>
      </c>
      <c r="H6" s="25" t="str">
        <f>IF(combination!J125&lt;&gt;".",combination!J125,".")</f>
        <v>.</v>
      </c>
      <c r="I6" s="82" t="str">
        <f>IF(combination!K125&lt;&gt;".",combination!K125,".")</f>
        <v>.</v>
      </c>
      <c r="J6" s="330" t="str">
        <f>IF(combination!L125&lt;&gt;".",combination!L125,".")</f>
        <v>.</v>
      </c>
      <c r="K6" s="24">
        <f>IF(combination!M125&lt;&gt;".",combination!M125,".")</f>
        <v>0</v>
      </c>
      <c r="L6" s="22">
        <f>IF(combination!N125&lt;&gt;".",combination!N125,".")</f>
        <v>-1.4084868468821696</v>
      </c>
      <c r="M6" s="22">
        <f>IF(combination!O125&lt;&gt;".",combination!O125,".")</f>
        <v>49.950909055551165</v>
      </c>
      <c r="N6" s="25">
        <f>IF(combination!P125&lt;&gt;".",combination!P125,".")</f>
        <v>153.83695985820043</v>
      </c>
      <c r="O6" s="82">
        <f>IF(combination!Q125&lt;&gt;".",combination!Q125,".")</f>
        <v>1385.7782646740966</v>
      </c>
      <c r="P6" s="22">
        <f>IF(combination!R125&lt;&gt;".",combination!R125,".")</f>
        <v>1445.308473561008</v>
      </c>
      <c r="Q6" s="22">
        <f>IF(combination!S125&lt;&gt;".",combination!S125,".")</f>
        <v>1480.3262434944854</v>
      </c>
      <c r="R6" s="330">
        <f>IF(combination!T125&lt;&gt;".",combination!T125,".")</f>
        <v>1481.4935024922679</v>
      </c>
      <c r="S6" s="24">
        <f>IF(combination!U125&lt;&gt;".",combination!U125,".")</f>
        <v>2403.8447808705055</v>
      </c>
      <c r="T6" s="22">
        <f>IF(combination!V125&lt;&gt;".",combination!V125,".")</f>
        <v>2534.577788622154</v>
      </c>
      <c r="U6" s="22">
        <f>IF(combination!W125&lt;&gt;".",combination!W125,".")</f>
        <v>2577.7663715401095</v>
      </c>
      <c r="V6" s="25">
        <f>IF(combination!X125&lt;&gt;".",combination!X125,".")</f>
        <v>2648.9691704048469</v>
      </c>
      <c r="X6" s="337">
        <f>IF(combination!Z125&lt;&gt;".",combination!Z125,".")</f>
        <v>97.867992441541901</v>
      </c>
      <c r="Y6" s="339" t="str">
        <f>IF(combination!AA125&lt;&gt;".",combination!AA125,".")</f>
        <v>.</v>
      </c>
      <c r="Z6" s="342">
        <f>IF(combination!AB125&lt;&gt;".",combination!AB125,".")</f>
        <v>356.94002547236892</v>
      </c>
      <c r="AA6" s="24">
        <f>IF(combination!AC125&lt;&gt;".",combination!AC125,".")</f>
        <v>1215.3584509978405</v>
      </c>
      <c r="AB6" s="25">
        <f>IF(combination!AD125&lt;&gt;".",combination!AD125,".")</f>
        <v>1416.1269986164436</v>
      </c>
      <c r="AC6" s="82">
        <f>IF(combination!AE125&lt;&gt;".",combination!AE125,".")</f>
        <v>1434.803142580965</v>
      </c>
      <c r="AD6" s="330">
        <f>IF(combination!AF125&lt;&gt;".",combination!AF125,".")</f>
        <v>1555.0308193525702</v>
      </c>
      <c r="AE6" s="24" t="str">
        <f>IF(combination!AG125&lt;&gt;".",combination!AG125,".")</f>
        <v>.</v>
      </c>
      <c r="AF6" s="22" t="str">
        <f>IF(combination!AH125&lt;&gt;".",combination!AH125,".")</f>
        <v>.</v>
      </c>
      <c r="AG6" s="22" t="str">
        <f>IF(combination!AI125&lt;&gt;".",combination!AI125,".")</f>
        <v>.</v>
      </c>
      <c r="AH6" s="25" t="str">
        <f>IF(combination!AJ125&lt;&gt;".",combination!AJ125,".")</f>
        <v>.</v>
      </c>
      <c r="AI6" s="82" t="str">
        <f>IF(combination!AK125&lt;&gt;".",combination!AK125,".")</f>
        <v>.</v>
      </c>
      <c r="AJ6" s="22" t="str">
        <f>IF(combination!AL125&lt;&gt;".",combination!AL125,".")</f>
        <v>.</v>
      </c>
      <c r="AK6" s="22" t="str">
        <f>IF(combination!AM125&lt;&gt;".",combination!AM125,".")</f>
        <v>.</v>
      </c>
      <c r="AL6" s="330" t="str">
        <f>IF(combination!AN125&lt;&gt;".",combination!AN125,".")</f>
        <v>.</v>
      </c>
      <c r="AM6" s="24">
        <f>IF(combination!AO125&lt;&gt;".",combination!AO125,".")</f>
        <v>2543.9158606044148</v>
      </c>
      <c r="AN6" s="22">
        <f>IF(combination!AP125&lt;&gt;".",combination!AP125,".")</f>
        <v>2618.6204364624996</v>
      </c>
      <c r="AO6" s="22">
        <f>IF(combination!AQ125&lt;&gt;".",combination!AQ125,".")</f>
        <v>2709.666638289541</v>
      </c>
      <c r="AP6" s="25">
        <f>IF(combination!AR125&lt;&gt;".",combination!AR125,".")</f>
        <v>2699.1613073094977</v>
      </c>
      <c r="AR6" s="31"/>
      <c r="AS6" s="30"/>
      <c r="AT6" s="29"/>
      <c r="AU6" s="32"/>
    </row>
    <row r="7" spans="2:50" s="2" customFormat="1" x14ac:dyDescent="0.2">
      <c r="B7" s="575"/>
      <c r="C7" s="111" t="s">
        <v>148</v>
      </c>
      <c r="D7" s="332" t="str">
        <f>combination!F126</f>
        <v>.</v>
      </c>
      <c r="E7" s="340">
        <f>combination!G126</f>
        <v>1511.842236434615</v>
      </c>
      <c r="F7" s="343" t="str">
        <f>combination!H126</f>
        <v>.</v>
      </c>
      <c r="G7" s="39" t="str">
        <f>combination!I126</f>
        <v>.</v>
      </c>
      <c r="H7" s="38" t="str">
        <f>combination!J126</f>
        <v>.</v>
      </c>
      <c r="I7" s="83" t="str">
        <f>combination!K126</f>
        <v>.</v>
      </c>
      <c r="J7" s="180" t="str">
        <f>combination!L126</f>
        <v>.</v>
      </c>
      <c r="K7" s="39">
        <f>combination!M126</f>
        <v>740.96823574283667</v>
      </c>
      <c r="L7" s="37">
        <f>combination!N126</f>
        <v>738.63371774727148</v>
      </c>
      <c r="M7" s="37">
        <f>combination!O126</f>
        <v>743.30275373840186</v>
      </c>
      <c r="N7" s="38">
        <f>combination!P126</f>
        <v>765.48067469627085</v>
      </c>
      <c r="O7" s="83">
        <f>combination!Q126</f>
        <v>2024.268936461166</v>
      </c>
      <c r="P7" s="37">
        <f>combination!R126</f>
        <v>2031.2724904478619</v>
      </c>
      <c r="Q7" s="37">
        <f>combination!S126</f>
        <v>2033.6070084434268</v>
      </c>
      <c r="R7" s="180">
        <f>combination!T126</f>
        <v>2033.6070084434268</v>
      </c>
      <c r="S7" s="39">
        <f>combination!U126</f>
        <v>3082.022258582183</v>
      </c>
      <c r="T7" s="37">
        <f>combination!V126</f>
        <v>3117.0400285156602</v>
      </c>
      <c r="U7" s="37">
        <f>combination!W126</f>
        <v>3080.8549995844005</v>
      </c>
      <c r="V7" s="38">
        <f>combination!X126</f>
        <v>3121.7090645067901</v>
      </c>
      <c r="X7" s="332">
        <f>combination!Z126</f>
        <v>1303.0456857982554</v>
      </c>
      <c r="Y7" s="340" t="str">
        <f>combination!AA126</f>
        <v>.</v>
      </c>
      <c r="Z7" s="343">
        <f>combination!AB126</f>
        <v>1818.2392060677714</v>
      </c>
      <c r="AA7" s="39">
        <f>combination!AC126</f>
        <v>2088.5773678610217</v>
      </c>
      <c r="AB7" s="38">
        <f>combination!AD126</f>
        <v>2183.0186470901044</v>
      </c>
      <c r="AC7" s="83">
        <f>combination!AE126</f>
        <v>2224.419343639167</v>
      </c>
      <c r="AD7" s="180">
        <f>combination!AF126</f>
        <v>2301.1528830127968</v>
      </c>
      <c r="AE7" s="39" t="str">
        <f>combination!AG126</f>
        <v>.</v>
      </c>
      <c r="AF7" s="37" t="str">
        <f>combination!AH126</f>
        <v>.</v>
      </c>
      <c r="AG7" s="37" t="str">
        <f>combination!AI126</f>
        <v>.</v>
      </c>
      <c r="AH7" s="38" t="str">
        <f>combination!AJ126</f>
        <v>.</v>
      </c>
      <c r="AI7" s="83" t="str">
        <f>combination!AK126</f>
        <v>.</v>
      </c>
      <c r="AJ7" s="37" t="str">
        <f>combination!AL126</f>
        <v>.</v>
      </c>
      <c r="AK7" s="37" t="str">
        <f>combination!AM126</f>
        <v>.</v>
      </c>
      <c r="AL7" s="180" t="str">
        <f>combination!AN126</f>
        <v>.</v>
      </c>
      <c r="AM7" s="39">
        <f>combination!AO126</f>
        <v>3184.1109413235358</v>
      </c>
      <c r="AN7" s="37">
        <f>combination!AP126</f>
        <v>3224.248484995896</v>
      </c>
      <c r="AO7" s="37">
        <f>combination!AQ126</f>
        <v>3165.2226854777196</v>
      </c>
      <c r="AP7" s="38">
        <f>combination!AR126</f>
        <v>3193.5550692464444</v>
      </c>
      <c r="AR7" s="577">
        <f>combination!AT34</f>
        <v>11.425302304357746</v>
      </c>
      <c r="AS7" s="569" t="str">
        <f>combination!AU35</f>
        <v>+/-</v>
      </c>
      <c r="AT7" s="580">
        <f>combination!AT35</f>
        <v>0.55829610714583122</v>
      </c>
      <c r="AU7" s="570" t="s">
        <v>20</v>
      </c>
    </row>
    <row r="8" spans="2:50" s="46" customFormat="1" x14ac:dyDescent="0.2">
      <c r="B8" s="575"/>
      <c r="C8" s="111" t="s">
        <v>150</v>
      </c>
      <c r="D8" s="332" t="str">
        <f>combination!CA83</f>
        <v>.</v>
      </c>
      <c r="E8" s="340">
        <f>combination!CA84</f>
        <v>2058.7439313398745</v>
      </c>
      <c r="F8" s="343" t="str">
        <f>combination!CA85</f>
        <v>.</v>
      </c>
      <c r="G8" s="552" t="str">
        <f>combination!CA86</f>
        <v>.</v>
      </c>
      <c r="H8" s="553"/>
      <c r="I8" s="554" t="str">
        <f>combination!CA88</f>
        <v>.</v>
      </c>
      <c r="J8" s="555"/>
      <c r="K8" s="552">
        <f>combination!CA90</f>
        <v>1334.3248929489801</v>
      </c>
      <c r="L8" s="556"/>
      <c r="M8" s="556"/>
      <c r="N8" s="553"/>
      <c r="O8" s="554">
        <f>combination!CA94</f>
        <v>2781.5126485777096</v>
      </c>
      <c r="P8" s="556"/>
      <c r="Q8" s="556"/>
      <c r="R8" s="555"/>
      <c r="S8" s="552">
        <f>combination!CA98</f>
        <v>3860.8217866371019</v>
      </c>
      <c r="T8" s="556"/>
      <c r="U8" s="556"/>
      <c r="V8" s="553"/>
      <c r="X8" s="332">
        <f>combination!CA123</f>
        <v>2152.1246511624809</v>
      </c>
      <c r="Y8" s="340" t="str">
        <f>combination!CA124</f>
        <v>.</v>
      </c>
      <c r="Z8" s="343">
        <f>combination!CA125</f>
        <v>3077.3532225910526</v>
      </c>
      <c r="AA8" s="552">
        <f>combination!CA126</f>
        <v>2832.0938718149546</v>
      </c>
      <c r="AB8" s="553"/>
      <c r="AC8" s="554">
        <f>combination!CA128</f>
        <v>3228.9619310610306</v>
      </c>
      <c r="AD8" s="555"/>
      <c r="AE8" s="552" t="str">
        <f>combination!CA130</f>
        <v>.</v>
      </c>
      <c r="AF8" s="556"/>
      <c r="AG8" s="556"/>
      <c r="AH8" s="553"/>
      <c r="AI8" s="554" t="str">
        <f>combination!CA134</f>
        <v>.</v>
      </c>
      <c r="AJ8" s="556"/>
      <c r="AK8" s="556"/>
      <c r="AL8" s="555"/>
      <c r="AM8" s="552">
        <f>combination!CA138</f>
        <v>3899.7304198965212</v>
      </c>
      <c r="AN8" s="556"/>
      <c r="AO8" s="556"/>
      <c r="AP8" s="553"/>
      <c r="AR8" s="577"/>
      <c r="AS8" s="569"/>
      <c r="AT8" s="580"/>
      <c r="AU8" s="570"/>
    </row>
    <row r="9" spans="2:50" s="46" customFormat="1" ht="16" thickBot="1" x14ac:dyDescent="0.25">
      <c r="B9" s="576"/>
      <c r="C9" s="179" t="s">
        <v>149</v>
      </c>
      <c r="D9" s="345" t="str">
        <f>IF(combination!CL83&lt;&gt;".",MIN(combination!CL83,$AR$3),".")</f>
        <v>.</v>
      </c>
      <c r="E9" s="346">
        <f>IF(combination!CL84&lt;&gt;".",MIN(combination!CL84,$AR$3),".")</f>
        <v>3087.7235923293383</v>
      </c>
      <c r="F9" s="347" t="str">
        <f>IF(combination!CL85&lt;&gt;".",MIN(combination!CL85,$AR$3),".")</f>
        <v>.</v>
      </c>
      <c r="G9" s="557" t="str">
        <f>IF(combination!CL86&lt;&gt;".",MIN(combination!CL86,$AR$3),".")</f>
        <v>.</v>
      </c>
      <c r="H9" s="558"/>
      <c r="I9" s="559" t="str">
        <f>IF(combination!CL88&lt;&gt;".",MIN(combination!CL88,$AR$3),".")</f>
        <v>.</v>
      </c>
      <c r="J9" s="560"/>
      <c r="K9" s="557">
        <f>IF(combination!CL90&lt;&gt;".",MIN(combination!CL90,$AR$3),".")</f>
        <v>2082.0482568514035</v>
      </c>
      <c r="L9" s="561"/>
      <c r="M9" s="561"/>
      <c r="N9" s="558"/>
      <c r="O9" s="559">
        <f>IF(combination!CL94&lt;&gt;".",MIN(combination!CL94,$AR$3),".")</f>
        <v>3660.2641307416925</v>
      </c>
      <c r="P9" s="561"/>
      <c r="Q9" s="561"/>
      <c r="R9" s="560"/>
      <c r="S9" s="557">
        <f>IF(combination!CL98&lt;&gt;".",MIN(combination!CL98,$AR$3),".")</f>
        <v>4173.0916666666672</v>
      </c>
      <c r="T9" s="561"/>
      <c r="U9" s="561"/>
      <c r="V9" s="558"/>
      <c r="W9" s="95"/>
      <c r="X9" s="345">
        <f>IF(combination!CL123&lt;&gt;".",MIN(combination!CL123,$AR$3),".")</f>
        <v>2835.595648808302</v>
      </c>
      <c r="Y9" s="346" t="str">
        <f>IF(combination!CL124&lt;&gt;".",MIN(combination!CL124,$AR$3),".")</f>
        <v>.</v>
      </c>
      <c r="Z9" s="347">
        <f>IF(combination!CL125&lt;&gt;".",MIN(combination!CL125,$AR$3),".")</f>
        <v>4173.0916666666672</v>
      </c>
      <c r="AA9" s="557">
        <f>IF(combination!CL126&lt;&gt;".",MIN(combination!CL126,$AR$3),".")</f>
        <v>3624.662731309324</v>
      </c>
      <c r="AB9" s="558"/>
      <c r="AC9" s="559">
        <f>IF(combination!CL128&lt;&gt;".",MIN(combination!CL128,$AR$3),".")</f>
        <v>3655.0114652516713</v>
      </c>
      <c r="AD9" s="560"/>
      <c r="AE9" s="557" t="str">
        <f>IF(combination!CL130&lt;&gt;".",MIN(combination!CL130,$AR$3),".")</f>
        <v>.</v>
      </c>
      <c r="AF9" s="561"/>
      <c r="AG9" s="561"/>
      <c r="AH9" s="558"/>
      <c r="AI9" s="559" t="str">
        <f>IF(combination!CL134&lt;&gt;".",MIN(combination!CL134,$AR$3),".")</f>
        <v>.</v>
      </c>
      <c r="AJ9" s="561"/>
      <c r="AK9" s="561"/>
      <c r="AL9" s="560"/>
      <c r="AM9" s="557">
        <f>IF(combination!CL138&lt;&gt;".",MIN(combination!CL138,$AR$3),".")</f>
        <v>4173.0916666666672</v>
      </c>
      <c r="AN9" s="561"/>
      <c r="AO9" s="561"/>
      <c r="AP9" s="558"/>
      <c r="AR9" s="577"/>
      <c r="AS9" s="569"/>
      <c r="AT9" s="580"/>
      <c r="AU9" s="570"/>
    </row>
    <row r="10" spans="2:50" s="46" customFormat="1" ht="2.5" customHeight="1" thickBot="1" x14ac:dyDescent="0.25">
      <c r="B10" s="81"/>
      <c r="C10" s="333"/>
      <c r="D10" s="356"/>
      <c r="E10" s="357"/>
      <c r="F10" s="358"/>
      <c r="G10" s="359"/>
      <c r="H10" s="360"/>
      <c r="I10" s="361"/>
      <c r="J10" s="362"/>
      <c r="K10" s="359"/>
      <c r="L10" s="363"/>
      <c r="M10" s="363"/>
      <c r="N10" s="360"/>
      <c r="O10" s="361"/>
      <c r="P10" s="363"/>
      <c r="Q10" s="363"/>
      <c r="R10" s="362"/>
      <c r="S10" s="359"/>
      <c r="T10" s="363"/>
      <c r="U10" s="363"/>
      <c r="V10" s="360"/>
      <c r="W10" s="95"/>
      <c r="X10" s="356"/>
      <c r="Y10" s="357"/>
      <c r="Z10" s="358"/>
      <c r="AA10" s="359"/>
      <c r="AB10" s="360"/>
      <c r="AC10" s="361"/>
      <c r="AD10" s="362"/>
      <c r="AE10" s="359"/>
      <c r="AF10" s="363"/>
      <c r="AG10" s="363"/>
      <c r="AH10" s="360"/>
      <c r="AI10" s="361"/>
      <c r="AJ10" s="363"/>
      <c r="AK10" s="363"/>
      <c r="AL10" s="362"/>
      <c r="AM10" s="359"/>
      <c r="AN10" s="363"/>
      <c r="AO10" s="363"/>
      <c r="AP10" s="360"/>
      <c r="AR10" s="577"/>
      <c r="AS10" s="569"/>
      <c r="AT10" s="580"/>
      <c r="AU10" s="570"/>
    </row>
    <row r="11" spans="2:50" ht="16" thickBot="1" x14ac:dyDescent="0.25">
      <c r="B11" s="571" t="s">
        <v>18</v>
      </c>
      <c r="C11" s="334" t="s">
        <v>197</v>
      </c>
      <c r="D11" s="348" t="str">
        <f t="shared" ref="D11:V11" si="0">IF(SUM(D6:D7)&gt;0,D7-D6,".")</f>
        <v>.</v>
      </c>
      <c r="E11" s="349">
        <f t="shared" si="0"/>
        <v>1241.2793767981568</v>
      </c>
      <c r="F11" s="350" t="str">
        <f t="shared" si="0"/>
        <v>.</v>
      </c>
      <c r="G11" s="351" t="str">
        <f t="shared" si="0"/>
        <v>.</v>
      </c>
      <c r="H11" s="352" t="str">
        <f t="shared" si="0"/>
        <v>.</v>
      </c>
      <c r="I11" s="353" t="str">
        <f t="shared" si="0"/>
        <v>.</v>
      </c>
      <c r="J11" s="354" t="str">
        <f t="shared" si="0"/>
        <v>.</v>
      </c>
      <c r="K11" s="351">
        <f t="shared" si="0"/>
        <v>740.96823574283667</v>
      </c>
      <c r="L11" s="355">
        <f t="shared" si="0"/>
        <v>740.04220459415365</v>
      </c>
      <c r="M11" s="355">
        <f t="shared" si="0"/>
        <v>693.3518446828507</v>
      </c>
      <c r="N11" s="352">
        <f t="shared" si="0"/>
        <v>611.64371483807042</v>
      </c>
      <c r="O11" s="353">
        <f t="shared" si="0"/>
        <v>638.49067178706946</v>
      </c>
      <c r="P11" s="355">
        <f t="shared" si="0"/>
        <v>585.96401688685387</v>
      </c>
      <c r="Q11" s="355">
        <f t="shared" si="0"/>
        <v>553.2807649489414</v>
      </c>
      <c r="R11" s="354">
        <f t="shared" si="0"/>
        <v>552.11350595115891</v>
      </c>
      <c r="S11" s="351">
        <f t="shared" si="0"/>
        <v>678.17747771167751</v>
      </c>
      <c r="T11" s="355">
        <f t="shared" si="0"/>
        <v>582.46223989350619</v>
      </c>
      <c r="U11" s="355">
        <f t="shared" si="0"/>
        <v>503.088628044291</v>
      </c>
      <c r="V11" s="352">
        <f t="shared" si="0"/>
        <v>472.73989410194326</v>
      </c>
      <c r="W11" s="36"/>
      <c r="X11" s="348">
        <f>IF(SUM(X6:X7)&gt;0,X7-X6,".")</f>
        <v>1205.1776933567135</v>
      </c>
      <c r="Y11" s="349" t="str">
        <f t="shared" ref="Y11:AP11" si="1">IF(SUM(Y6:Y7)&gt;0,Y7-Y6,".")</f>
        <v>.</v>
      </c>
      <c r="Z11" s="350">
        <f t="shared" si="1"/>
        <v>1461.2991805954025</v>
      </c>
      <c r="AA11" s="351">
        <f t="shared" si="1"/>
        <v>873.21891686318122</v>
      </c>
      <c r="AB11" s="352">
        <f t="shared" si="1"/>
        <v>766.89164847366078</v>
      </c>
      <c r="AC11" s="353">
        <f t="shared" si="1"/>
        <v>789.61620105820202</v>
      </c>
      <c r="AD11" s="354">
        <f t="shared" si="1"/>
        <v>746.12206366022656</v>
      </c>
      <c r="AE11" s="351" t="str">
        <f t="shared" si="1"/>
        <v>.</v>
      </c>
      <c r="AF11" s="355" t="str">
        <f t="shared" si="1"/>
        <v>.</v>
      </c>
      <c r="AG11" s="355" t="str">
        <f t="shared" si="1"/>
        <v>.</v>
      </c>
      <c r="AH11" s="352" t="str">
        <f t="shared" si="1"/>
        <v>.</v>
      </c>
      <c r="AI11" s="353" t="str">
        <f t="shared" si="1"/>
        <v>.</v>
      </c>
      <c r="AJ11" s="355" t="str">
        <f t="shared" si="1"/>
        <v>.</v>
      </c>
      <c r="AK11" s="355" t="str">
        <f t="shared" si="1"/>
        <v>.</v>
      </c>
      <c r="AL11" s="354" t="str">
        <f t="shared" si="1"/>
        <v>.</v>
      </c>
      <c r="AM11" s="351">
        <f t="shared" si="1"/>
        <v>640.19508071912105</v>
      </c>
      <c r="AN11" s="355">
        <f t="shared" si="1"/>
        <v>605.6280485333964</v>
      </c>
      <c r="AO11" s="355">
        <f t="shared" si="1"/>
        <v>455.55604718817858</v>
      </c>
      <c r="AP11" s="352">
        <f t="shared" si="1"/>
        <v>494.3937619369467</v>
      </c>
      <c r="AR11" s="578"/>
      <c r="AS11" s="579"/>
      <c r="AT11" s="581"/>
      <c r="AU11" s="582"/>
    </row>
    <row r="12" spans="2:50" ht="15" customHeight="1" x14ac:dyDescent="0.2">
      <c r="B12" s="572"/>
      <c r="C12" s="335" t="s">
        <v>151</v>
      </c>
      <c r="D12" s="332" t="str">
        <f>IF(D7&lt;&gt;".",D8-D7,".")</f>
        <v>.</v>
      </c>
      <c r="E12" s="340">
        <f t="shared" ref="E12:S12" si="2">IF(E7&lt;&gt;".",E8-E7,".")</f>
        <v>546.90169490525955</v>
      </c>
      <c r="F12" s="343" t="str">
        <f t="shared" si="2"/>
        <v>.</v>
      </c>
      <c r="G12" s="39" t="str">
        <f t="shared" si="2"/>
        <v>.</v>
      </c>
      <c r="H12" s="38" t="str">
        <f>IF(H7&lt;&gt;".",G8-H7,".")</f>
        <v>.</v>
      </c>
      <c r="I12" s="83" t="str">
        <f t="shared" si="2"/>
        <v>.</v>
      </c>
      <c r="J12" s="180" t="str">
        <f>IF(J7&lt;&gt;".",I8-J7,".")</f>
        <v>.</v>
      </c>
      <c r="K12" s="39">
        <f t="shared" si="2"/>
        <v>593.35665720614338</v>
      </c>
      <c r="L12" s="37">
        <f>IF(L7&lt;&gt;".",K8-L7,".")</f>
        <v>595.69117520170857</v>
      </c>
      <c r="M12" s="37">
        <f>IF(M7&lt;&gt;".",K8-M7,".")</f>
        <v>591.02213921057819</v>
      </c>
      <c r="N12" s="38">
        <f>IF(N7&lt;&gt;".",K8-N7,".")</f>
        <v>568.8442182527092</v>
      </c>
      <c r="O12" s="83">
        <f t="shared" si="2"/>
        <v>757.24371211654352</v>
      </c>
      <c r="P12" s="37">
        <f>IF(P7&lt;&gt;".",O8-P7,".")</f>
        <v>750.24015812984771</v>
      </c>
      <c r="Q12" s="37">
        <f>IF(Q7&lt;&gt;".",O8-Q7,".")</f>
        <v>747.90564013428275</v>
      </c>
      <c r="R12" s="180">
        <f>IF(R7&lt;&gt;".",O8-R7,".")</f>
        <v>747.90564013428275</v>
      </c>
      <c r="S12" s="39">
        <f t="shared" si="2"/>
        <v>778.79952805491894</v>
      </c>
      <c r="T12" s="37">
        <f>IF(T7&lt;&gt;".",S8-T7,".")</f>
        <v>743.78175812144173</v>
      </c>
      <c r="U12" s="37">
        <f>IF(U7&lt;&gt;".",S8-U7,".")</f>
        <v>779.96678705270142</v>
      </c>
      <c r="V12" s="38">
        <f>IF(V7&lt;&gt;".",S8-V7,".")</f>
        <v>739.11272213031179</v>
      </c>
      <c r="W12" s="95"/>
      <c r="X12" s="332">
        <f>IF(X7&lt;&gt;".",X8-X7,".")</f>
        <v>849.0789653642255</v>
      </c>
      <c r="Y12" s="340" t="str">
        <f t="shared" ref="Y12:AM12" si="3">IF(Y7&lt;&gt;".",Y8-Y7,".")</f>
        <v>.</v>
      </c>
      <c r="Z12" s="343">
        <f t="shared" si="3"/>
        <v>1259.1140165232812</v>
      </c>
      <c r="AA12" s="39">
        <f t="shared" si="3"/>
        <v>743.5165039539329</v>
      </c>
      <c r="AB12" s="38">
        <f>IF(AB7&lt;&gt;".",AA8-AB7,".")</f>
        <v>649.07522472485016</v>
      </c>
      <c r="AC12" s="83">
        <f t="shared" si="3"/>
        <v>1004.5425874218636</v>
      </c>
      <c r="AD12" s="180">
        <f>IF(AD7&lt;&gt;".",AC8-AD7,".")</f>
        <v>927.80904804823376</v>
      </c>
      <c r="AE12" s="39" t="str">
        <f t="shared" si="3"/>
        <v>.</v>
      </c>
      <c r="AF12" s="37" t="str">
        <f>IF(AF7&lt;&gt;".",AE8-AF7,".")</f>
        <v>.</v>
      </c>
      <c r="AG12" s="37" t="str">
        <f>IF(AG7&lt;&gt;".",AE8-AG7,".")</f>
        <v>.</v>
      </c>
      <c r="AH12" s="38" t="str">
        <f>IF(AH7&lt;&gt;".",AE8-AH7,".")</f>
        <v>.</v>
      </c>
      <c r="AI12" s="83" t="str">
        <f t="shared" si="3"/>
        <v>.</v>
      </c>
      <c r="AJ12" s="37" t="str">
        <f>IF(AJ7&lt;&gt;".",AI8-AJ7,".")</f>
        <v>.</v>
      </c>
      <c r="AK12" s="37" t="str">
        <f>IF(AK7&lt;&gt;".",AI8-AK7,".")</f>
        <v>.</v>
      </c>
      <c r="AL12" s="180" t="str">
        <f>IF(AL7&lt;&gt;".",AI8-AL7,".")</f>
        <v>.</v>
      </c>
      <c r="AM12" s="39">
        <f t="shared" si="3"/>
        <v>715.61947857298537</v>
      </c>
      <c r="AN12" s="37">
        <f>IF(AN7&lt;&gt;".",AM8-AN7,".")</f>
        <v>675.48193490062522</v>
      </c>
      <c r="AO12" s="37">
        <f>IF(AO7&lt;&gt;".",AM8-AO7,".")</f>
        <v>734.50773441880165</v>
      </c>
      <c r="AP12" s="38">
        <f>IF(AP7&lt;&gt;".",AM8-AP7,".")</f>
        <v>706.17535065007678</v>
      </c>
      <c r="AR12" s="75"/>
      <c r="AS12" s="76"/>
      <c r="AT12" s="75"/>
      <c r="AU12" s="76"/>
    </row>
    <row r="13" spans="2:50" ht="15" customHeight="1" x14ac:dyDescent="0.2">
      <c r="B13" s="572"/>
      <c r="C13" s="335" t="s">
        <v>153</v>
      </c>
      <c r="D13" s="332" t="str">
        <f t="shared" ref="D13:S13" si="4">IF(D9&lt;&gt;".",IF(D8&lt;&gt;".",D9-D8,D14-D12),".")</f>
        <v>.</v>
      </c>
      <c r="E13" s="340">
        <f t="shared" si="4"/>
        <v>1028.9796609894638</v>
      </c>
      <c r="F13" s="343" t="str">
        <f t="shared" si="4"/>
        <v>.</v>
      </c>
      <c r="G13" s="552" t="str">
        <f t="shared" si="4"/>
        <v>.</v>
      </c>
      <c r="H13" s="553"/>
      <c r="I13" s="554" t="str">
        <f t="shared" si="4"/>
        <v>.</v>
      </c>
      <c r="J13" s="555"/>
      <c r="K13" s="552">
        <f>IF(K9&lt;&gt;".",IF(K8&lt;&gt;".",K9-K8,K14-K12),".")</f>
        <v>747.72336390242344</v>
      </c>
      <c r="L13" s="556"/>
      <c r="M13" s="556"/>
      <c r="N13" s="553"/>
      <c r="O13" s="554">
        <f t="shared" si="4"/>
        <v>878.75148216398293</v>
      </c>
      <c r="P13" s="556"/>
      <c r="Q13" s="556"/>
      <c r="R13" s="555"/>
      <c r="S13" s="552">
        <f t="shared" si="4"/>
        <v>312.26988002956523</v>
      </c>
      <c r="T13" s="556"/>
      <c r="U13" s="556"/>
      <c r="V13" s="553"/>
      <c r="W13" s="95"/>
      <c r="X13" s="332">
        <f t="shared" ref="X13:AM13" si="5">IF(X9&lt;&gt;".",IF(X8&lt;&gt;".",X9-X8,X14-X12),".")</f>
        <v>683.47099764582117</v>
      </c>
      <c r="Y13" s="340" t="str">
        <f t="shared" si="5"/>
        <v>.</v>
      </c>
      <c r="Z13" s="343">
        <f t="shared" si="5"/>
        <v>1095.7384440756146</v>
      </c>
      <c r="AA13" s="552">
        <f t="shared" si="5"/>
        <v>792.56885949436946</v>
      </c>
      <c r="AB13" s="553"/>
      <c r="AC13" s="554">
        <f t="shared" si="5"/>
        <v>426.04953419064077</v>
      </c>
      <c r="AD13" s="555"/>
      <c r="AE13" s="552" t="str">
        <f t="shared" si="5"/>
        <v>.</v>
      </c>
      <c r="AF13" s="556"/>
      <c r="AG13" s="556"/>
      <c r="AH13" s="553"/>
      <c r="AI13" s="554" t="str">
        <f t="shared" si="5"/>
        <v>.</v>
      </c>
      <c r="AJ13" s="556"/>
      <c r="AK13" s="556"/>
      <c r="AL13" s="555"/>
      <c r="AM13" s="552">
        <f t="shared" si="5"/>
        <v>273.36124677014595</v>
      </c>
      <c r="AN13" s="556"/>
      <c r="AO13" s="556"/>
      <c r="AP13" s="553"/>
      <c r="AR13" s="583" t="s">
        <v>157</v>
      </c>
      <c r="AS13" s="583"/>
      <c r="AT13" s="583"/>
      <c r="AU13" s="583"/>
      <c r="AV13" s="583"/>
      <c r="AW13" s="583"/>
      <c r="AX13" s="583"/>
    </row>
    <row r="14" spans="2:50" ht="16" thickBot="1" x14ac:dyDescent="0.25">
      <c r="B14" s="573"/>
      <c r="C14" s="336" t="s">
        <v>152</v>
      </c>
      <c r="D14" s="338" t="str">
        <f>IF(D7&lt;&gt;".",D9-D7,".")</f>
        <v>.</v>
      </c>
      <c r="E14" s="341">
        <f t="shared" ref="E14:S14" si="6">IF(E7&lt;&gt;".",E9-E7,".")</f>
        <v>1575.8813558947234</v>
      </c>
      <c r="F14" s="344" t="str">
        <f t="shared" si="6"/>
        <v>.</v>
      </c>
      <c r="G14" s="26" t="str">
        <f t="shared" si="6"/>
        <v>.</v>
      </c>
      <c r="H14" s="28" t="str">
        <f>IF(H7&lt;&gt;".",G9-H7,".")</f>
        <v>.</v>
      </c>
      <c r="I14" s="84" t="str">
        <f t="shared" si="6"/>
        <v>.</v>
      </c>
      <c r="J14" s="181" t="str">
        <f>IF(J7&lt;&gt;".",I9-J7,".")</f>
        <v>.</v>
      </c>
      <c r="K14" s="26">
        <f t="shared" si="6"/>
        <v>1341.0800211085668</v>
      </c>
      <c r="L14" s="27">
        <f>IF(L7&lt;&gt;".",K9-L7,".")</f>
        <v>1343.414539104132</v>
      </c>
      <c r="M14" s="27">
        <f>IF(M7&lt;&gt;".",K9-M7,".")</f>
        <v>1338.7455031130016</v>
      </c>
      <c r="N14" s="28">
        <f>IF(N7&lt;&gt;".",K9-N7,".")</f>
        <v>1316.5675821551326</v>
      </c>
      <c r="O14" s="84">
        <f t="shared" si="6"/>
        <v>1635.9951942805264</v>
      </c>
      <c r="P14" s="27">
        <f>IF(P7&lt;&gt;".",O9-P7,".")</f>
        <v>1628.9916402938306</v>
      </c>
      <c r="Q14" s="27">
        <f>IF(Q7&lt;&gt;".",O9-Q7,".")</f>
        <v>1626.6571222982657</v>
      </c>
      <c r="R14" s="181">
        <f>IF(R7&lt;&gt;".",O9-R7,".")</f>
        <v>1626.6571222982657</v>
      </c>
      <c r="S14" s="26">
        <f t="shared" si="6"/>
        <v>1091.0694080844842</v>
      </c>
      <c r="T14" s="27">
        <f>IF(T7&lt;&gt;".",S9-T7,".")</f>
        <v>1056.051638151007</v>
      </c>
      <c r="U14" s="27">
        <f>IF(U7&lt;&gt;".",S9-U7,".")</f>
        <v>1092.2366670822666</v>
      </c>
      <c r="V14" s="28">
        <f>IF(V7&lt;&gt;".",S9-V7,".")</f>
        <v>1051.382602159877</v>
      </c>
      <c r="W14" s="2"/>
      <c r="X14" s="338">
        <f>IF(X7&lt;&gt;".",X9-X7,".")</f>
        <v>1532.5499630100467</v>
      </c>
      <c r="Y14" s="341" t="str">
        <f t="shared" ref="Y14:AM14" si="7">IF(Y7&lt;&gt;".",Y9-Y7,".")</f>
        <v>.</v>
      </c>
      <c r="Z14" s="344">
        <f t="shared" si="7"/>
        <v>2354.852460598896</v>
      </c>
      <c r="AA14" s="26">
        <f t="shared" si="7"/>
        <v>1536.0853634483024</v>
      </c>
      <c r="AB14" s="28">
        <f>IF(AB7&lt;&gt;".",AA9-AB7,".")</f>
        <v>1441.6440842192196</v>
      </c>
      <c r="AC14" s="84">
        <f t="shared" si="7"/>
        <v>1430.5921216125043</v>
      </c>
      <c r="AD14" s="181">
        <f>IF(AD7&lt;&gt;".",AC9-AD7,".")</f>
        <v>1353.8585822388745</v>
      </c>
      <c r="AE14" s="26" t="str">
        <f t="shared" si="7"/>
        <v>.</v>
      </c>
      <c r="AF14" s="27" t="str">
        <f>IF(AF7&lt;&gt;".",AE9-AF7,".")</f>
        <v>.</v>
      </c>
      <c r="AG14" s="27" t="str">
        <f>IF(AG7&lt;&gt;".",AE9-AG7,".")</f>
        <v>.</v>
      </c>
      <c r="AH14" s="28" t="str">
        <f>IF(AH7&lt;&gt;".",AE9-AH7,".")</f>
        <v>.</v>
      </c>
      <c r="AI14" s="84" t="str">
        <f t="shared" si="7"/>
        <v>.</v>
      </c>
      <c r="AJ14" s="27" t="str">
        <f>IF(AJ7&lt;&gt;".",AI9-AJ7,".")</f>
        <v>.</v>
      </c>
      <c r="AK14" s="27" t="str">
        <f>IF(AK7&lt;&gt;".",AI9-AK7,".")</f>
        <v>.</v>
      </c>
      <c r="AL14" s="181" t="str">
        <f>IF(AL7&lt;&gt;".",AI9-AL7,".")</f>
        <v>.</v>
      </c>
      <c r="AM14" s="26">
        <f t="shared" si="7"/>
        <v>988.98072534313133</v>
      </c>
      <c r="AN14" s="27">
        <f>IF(AN7&lt;&gt;".",AM9-AN7,".")</f>
        <v>948.84318167077117</v>
      </c>
      <c r="AO14" s="27">
        <f>IF(AO7&lt;&gt;".",AM9-AO7,".")</f>
        <v>1007.8689811889476</v>
      </c>
      <c r="AP14" s="28">
        <f>IF(AP7&lt;&gt;".",AM9-AP7,".")</f>
        <v>979.53659742022273</v>
      </c>
      <c r="AR14" s="583"/>
      <c r="AS14" s="583"/>
      <c r="AT14" s="583"/>
      <c r="AU14" s="583"/>
      <c r="AV14" s="583"/>
      <c r="AW14" s="583"/>
      <c r="AX14" s="583"/>
    </row>
    <row r="15" spans="2:50" x14ac:dyDescent="0.2">
      <c r="B15" s="52"/>
      <c r="C15" s="10"/>
      <c r="D15" s="36"/>
      <c r="E15" s="36"/>
      <c r="F15" s="36"/>
      <c r="G15" s="36"/>
      <c r="H15" s="36"/>
      <c r="I15" s="36"/>
      <c r="J15" s="36"/>
      <c r="K15" s="36"/>
      <c r="L15" s="36"/>
      <c r="M15" s="36"/>
      <c r="N15" s="36"/>
      <c r="O15" s="36"/>
      <c r="P15" s="36"/>
      <c r="Q15" s="36"/>
      <c r="R15" s="36"/>
      <c r="S15" s="36"/>
      <c r="T15" s="36"/>
      <c r="U15" s="36"/>
      <c r="V15" s="36"/>
      <c r="W15" s="46"/>
      <c r="X15" s="36"/>
      <c r="Y15" s="36"/>
      <c r="Z15" s="36"/>
      <c r="AA15" s="36"/>
      <c r="AB15" s="36"/>
      <c r="AC15" s="36"/>
      <c r="AD15" s="36"/>
      <c r="AE15" s="36"/>
      <c r="AF15" s="36"/>
      <c r="AG15" s="36"/>
      <c r="AH15" s="36"/>
      <c r="AI15" s="36"/>
      <c r="AJ15" s="36"/>
      <c r="AK15" s="36"/>
      <c r="AL15" s="36"/>
      <c r="AM15" s="36"/>
      <c r="AN15" s="36"/>
      <c r="AO15" s="36"/>
      <c r="AP15" s="36"/>
      <c r="AR15" s="583"/>
      <c r="AS15" s="583"/>
      <c r="AT15" s="583"/>
      <c r="AU15" s="583"/>
      <c r="AV15" s="583"/>
      <c r="AW15" s="583"/>
      <c r="AX15" s="583"/>
    </row>
    <row r="16" spans="2:50" ht="16" thickBot="1" x14ac:dyDescent="0.25">
      <c r="C16" s="10"/>
      <c r="D16" s="2"/>
      <c r="E16" s="2"/>
      <c r="F16" s="2"/>
      <c r="G16" s="2"/>
      <c r="H16" s="95"/>
      <c r="I16" s="2"/>
      <c r="J16" s="95"/>
      <c r="K16" s="2"/>
      <c r="L16" s="95"/>
      <c r="M16" s="95"/>
      <c r="N16" s="95"/>
      <c r="O16" s="2"/>
      <c r="P16" s="95"/>
      <c r="Q16" s="95"/>
      <c r="R16" s="95"/>
      <c r="S16" s="2"/>
      <c r="T16" s="95"/>
      <c r="U16" s="95"/>
      <c r="V16" s="95"/>
      <c r="W16" s="2"/>
      <c r="X16" s="2"/>
      <c r="Y16" s="2"/>
      <c r="Z16" s="2"/>
      <c r="AA16" s="2"/>
      <c r="AB16" s="95"/>
      <c r="AC16" s="2"/>
      <c r="AD16" s="95"/>
      <c r="AE16" s="2"/>
      <c r="AF16" s="95"/>
      <c r="AG16" s="95"/>
      <c r="AH16" s="95"/>
      <c r="AI16" s="2"/>
      <c r="AJ16" s="95"/>
      <c r="AK16" s="95"/>
      <c r="AL16" s="95"/>
      <c r="AM16" s="4"/>
      <c r="AN16" s="95"/>
      <c r="AO16" s="95"/>
      <c r="AP16" s="95"/>
    </row>
    <row r="17" spans="2:46" ht="16" thickBot="1" x14ac:dyDescent="0.25">
      <c r="B17" s="46"/>
      <c r="C17" s="46"/>
      <c r="D17" s="562" t="s">
        <v>44</v>
      </c>
      <c r="E17" s="563"/>
      <c r="F17" s="563"/>
      <c r="G17" s="563"/>
      <c r="H17" s="563"/>
      <c r="I17" s="563"/>
      <c r="J17" s="563"/>
      <c r="K17" s="563"/>
      <c r="L17" s="563"/>
      <c r="M17" s="563"/>
      <c r="N17" s="563"/>
      <c r="O17" s="563"/>
      <c r="P17" s="563"/>
      <c r="Q17" s="563"/>
      <c r="R17" s="563"/>
      <c r="S17" s="563"/>
      <c r="T17" s="563"/>
      <c r="U17" s="563"/>
      <c r="V17" s="564"/>
      <c r="W17" s="2"/>
      <c r="X17" s="562" t="s">
        <v>43</v>
      </c>
      <c r="Y17" s="563"/>
      <c r="Z17" s="563"/>
      <c r="AA17" s="563"/>
      <c r="AB17" s="563"/>
      <c r="AC17" s="563"/>
      <c r="AD17" s="563"/>
      <c r="AE17" s="563"/>
      <c r="AF17" s="563"/>
      <c r="AG17" s="563"/>
      <c r="AH17" s="563"/>
      <c r="AI17" s="563"/>
      <c r="AJ17" s="563"/>
      <c r="AK17" s="563"/>
      <c r="AL17" s="563"/>
      <c r="AM17" s="563"/>
      <c r="AN17" s="563"/>
      <c r="AO17" s="563"/>
      <c r="AP17" s="564"/>
    </row>
    <row r="18" spans="2:46" ht="16" thickBot="1" x14ac:dyDescent="0.25">
      <c r="B18" s="46"/>
      <c r="C18" s="46"/>
      <c r="D18" s="482" t="s">
        <v>45</v>
      </c>
      <c r="E18" s="482" t="s">
        <v>46</v>
      </c>
      <c r="F18" s="482" t="s">
        <v>47</v>
      </c>
      <c r="G18" s="487" t="s">
        <v>48</v>
      </c>
      <c r="H18" s="488"/>
      <c r="I18" s="489" t="s">
        <v>49</v>
      </c>
      <c r="J18" s="489"/>
      <c r="K18" s="487" t="s">
        <v>50</v>
      </c>
      <c r="L18" s="489"/>
      <c r="M18" s="489"/>
      <c r="N18" s="488"/>
      <c r="O18" s="489" t="s">
        <v>51</v>
      </c>
      <c r="P18" s="489"/>
      <c r="Q18" s="489"/>
      <c r="R18" s="489"/>
      <c r="S18" s="523" t="s">
        <v>53</v>
      </c>
      <c r="T18" s="524"/>
      <c r="U18" s="524"/>
      <c r="V18" s="525"/>
      <c r="W18" s="2"/>
      <c r="X18" s="482" t="s">
        <v>5</v>
      </c>
      <c r="Y18" s="482" t="s">
        <v>4</v>
      </c>
      <c r="Z18" s="482" t="s">
        <v>9</v>
      </c>
      <c r="AA18" s="487" t="s">
        <v>8</v>
      </c>
      <c r="AB18" s="488"/>
      <c r="AC18" s="489" t="s">
        <v>7</v>
      </c>
      <c r="AD18" s="489"/>
      <c r="AE18" s="487" t="s">
        <v>6</v>
      </c>
      <c r="AF18" s="489"/>
      <c r="AG18" s="489"/>
      <c r="AH18" s="488"/>
      <c r="AI18" s="489" t="s">
        <v>55</v>
      </c>
      <c r="AJ18" s="489"/>
      <c r="AK18" s="489"/>
      <c r="AL18" s="489"/>
      <c r="AM18" s="523" t="s">
        <v>56</v>
      </c>
      <c r="AN18" s="524"/>
      <c r="AO18" s="524"/>
      <c r="AP18" s="525"/>
    </row>
    <row r="19" spans="2:46" ht="16" thickBot="1" x14ac:dyDescent="0.25">
      <c r="B19" s="95"/>
      <c r="C19" s="95"/>
      <c r="D19" s="526"/>
      <c r="E19" s="526"/>
      <c r="F19" s="526"/>
      <c r="G19" s="289" t="s">
        <v>185</v>
      </c>
      <c r="H19" s="255" t="s">
        <v>186</v>
      </c>
      <c r="I19" s="182" t="s">
        <v>185</v>
      </c>
      <c r="J19" s="119" t="s">
        <v>186</v>
      </c>
      <c r="K19" s="182" t="s">
        <v>185</v>
      </c>
      <c r="L19" s="148" t="s">
        <v>186</v>
      </c>
      <c r="M19" s="148" t="s">
        <v>184</v>
      </c>
      <c r="N19" s="239" t="s">
        <v>189</v>
      </c>
      <c r="O19" s="120" t="s">
        <v>185</v>
      </c>
      <c r="P19" s="148" t="s">
        <v>186</v>
      </c>
      <c r="Q19" s="148" t="s">
        <v>184</v>
      </c>
      <c r="R19" s="119" t="s">
        <v>189</v>
      </c>
      <c r="S19" s="182" t="s">
        <v>185</v>
      </c>
      <c r="T19" s="148" t="s">
        <v>186</v>
      </c>
      <c r="U19" s="148" t="s">
        <v>184</v>
      </c>
      <c r="V19" s="239" t="s">
        <v>189</v>
      </c>
      <c r="W19" s="95"/>
      <c r="X19" s="526"/>
      <c r="Y19" s="526"/>
      <c r="Z19" s="526"/>
      <c r="AA19" s="289" t="s">
        <v>185</v>
      </c>
      <c r="AB19" s="255" t="s">
        <v>186</v>
      </c>
      <c r="AC19" s="182" t="s">
        <v>185</v>
      </c>
      <c r="AD19" s="119" t="s">
        <v>186</v>
      </c>
      <c r="AE19" s="182" t="s">
        <v>185</v>
      </c>
      <c r="AF19" s="148" t="s">
        <v>186</v>
      </c>
      <c r="AG19" s="148" t="s">
        <v>184</v>
      </c>
      <c r="AH19" s="239" t="s">
        <v>189</v>
      </c>
      <c r="AI19" s="120" t="s">
        <v>185</v>
      </c>
      <c r="AJ19" s="148" t="s">
        <v>186</v>
      </c>
      <c r="AK19" s="148" t="s">
        <v>184</v>
      </c>
      <c r="AL19" s="119" t="s">
        <v>189</v>
      </c>
      <c r="AM19" s="182" t="s">
        <v>185</v>
      </c>
      <c r="AN19" s="148" t="s">
        <v>186</v>
      </c>
      <c r="AO19" s="148" t="s">
        <v>184</v>
      </c>
      <c r="AP19" s="239" t="s">
        <v>189</v>
      </c>
      <c r="AT19" s="95"/>
    </row>
    <row r="20" spans="2:46" ht="14.75" customHeight="1" x14ac:dyDescent="0.2">
      <c r="B20" s="574" t="s">
        <v>17</v>
      </c>
      <c r="C20" s="49" t="s">
        <v>16</v>
      </c>
      <c r="D20" s="337" t="str">
        <f>IF(combination!F142&lt;&gt;".",combination!F142,".")</f>
        <v>.</v>
      </c>
      <c r="E20" s="339" t="str">
        <f>IF(combination!G142&lt;&gt;".",combination!G142,".")</f>
        <v>.</v>
      </c>
      <c r="F20" s="342">
        <f>IF(combination!H142&lt;&gt;".",combination!H142,".")</f>
        <v>340.59839950341279</v>
      </c>
      <c r="G20" s="24" t="str">
        <f>IF(combination!I142&lt;&gt;".",combination!I142,".")</f>
        <v>.</v>
      </c>
      <c r="H20" s="25" t="str">
        <f>IF(combination!J142&lt;&gt;".",combination!J142,".")</f>
        <v>.</v>
      </c>
      <c r="I20" s="82" t="str">
        <f>IF(combination!K142&lt;&gt;".",combination!K142,".")</f>
        <v>.</v>
      </c>
      <c r="J20" s="330" t="str">
        <f>IF(combination!L142&lt;&gt;".",combination!L142,".")</f>
        <v>.</v>
      </c>
      <c r="K20" s="24" t="str">
        <f>IF(combination!M142&lt;&gt;".",combination!M142,".")</f>
        <v>.</v>
      </c>
      <c r="L20" s="22" t="str">
        <f>IF(combination!N142&lt;&gt;".",combination!N142,".")</f>
        <v>.</v>
      </c>
      <c r="M20" s="22" t="str">
        <f>IF(combination!O142&lt;&gt;".",combination!O142,".")</f>
        <v>.</v>
      </c>
      <c r="N20" s="25" t="str">
        <f>IF(combination!P142&lt;&gt;".",combination!P142,".")</f>
        <v>.</v>
      </c>
      <c r="O20" s="82" t="str">
        <f>IF(combination!Q142&lt;&gt;".",combination!Q142,".")</f>
        <v>.</v>
      </c>
      <c r="P20" s="22" t="str">
        <f>IF(combination!R142&lt;&gt;".",combination!R142,".")</f>
        <v>.</v>
      </c>
      <c r="Q20" s="22" t="str">
        <f>IF(combination!S142&lt;&gt;".",combination!S142,".")</f>
        <v>.</v>
      </c>
      <c r="R20" s="330" t="str">
        <f>IF(combination!T142&lt;&gt;".",combination!T142,".")</f>
        <v>.</v>
      </c>
      <c r="S20" s="24" t="str">
        <f>IF(combination!U142&lt;&gt;".",combination!U142,".")</f>
        <v>.</v>
      </c>
      <c r="T20" s="22" t="str">
        <f>IF(combination!V142&lt;&gt;".",combination!V142,".")</f>
        <v>.</v>
      </c>
      <c r="U20" s="22" t="str">
        <f>IF(combination!W142&lt;&gt;".",combination!W142,".")</f>
        <v>.</v>
      </c>
      <c r="V20" s="25" t="str">
        <f>IF(combination!X142&lt;&gt;".",combination!X142,".")</f>
        <v>.</v>
      </c>
      <c r="W20" s="2"/>
      <c r="X20" s="337" t="str">
        <f>IF(combination!Z142&lt;&gt;".",combination!Z142,".")</f>
        <v>.</v>
      </c>
      <c r="Y20" s="339">
        <f>IF(combination!AA142&lt;&gt;".",combination!AA142,".")</f>
        <v>202.86183776506869</v>
      </c>
      <c r="Z20" s="342">
        <f>IF(combination!AB142&lt;&gt;".",combination!AB142,".")</f>
        <v>387.28875941471586</v>
      </c>
      <c r="AA20" s="24" t="str">
        <f>IF(combination!AC142&lt;&gt;".",combination!AC142,".")</f>
        <v>.</v>
      </c>
      <c r="AB20" s="25" t="str">
        <f>IF(combination!AD142&lt;&gt;".",combination!AD142,".")</f>
        <v>.</v>
      </c>
      <c r="AC20" s="82" t="str">
        <f>IF(combination!AE142&lt;&gt;".",combination!AE142,".")</f>
        <v>.</v>
      </c>
      <c r="AD20" s="330" t="str">
        <f>IF(combination!AF142&lt;&gt;".",combination!AF142,".")</f>
        <v>.</v>
      </c>
      <c r="AE20" s="24" t="str">
        <f>IF(combination!AG142&lt;&gt;".",combination!AG142,".")</f>
        <v>.</v>
      </c>
      <c r="AF20" s="22" t="str">
        <f>IF(combination!AH142&lt;&gt;".",combination!AH142,".")</f>
        <v>.</v>
      </c>
      <c r="AG20" s="22" t="str">
        <f>IF(combination!AI142&lt;&gt;".",combination!AI142,".")</f>
        <v>.</v>
      </c>
      <c r="AH20" s="25" t="str">
        <f>IF(combination!AJ142&lt;&gt;".",combination!AJ142,".")</f>
        <v>.</v>
      </c>
      <c r="AI20" s="82" t="str">
        <f>IF(combination!AK142&lt;&gt;".",combination!AK142,".")</f>
        <v>.</v>
      </c>
      <c r="AJ20" s="22" t="str">
        <f>IF(combination!AL142&lt;&gt;".",combination!AL142,".")</f>
        <v>.</v>
      </c>
      <c r="AK20" s="22" t="str">
        <f>IF(combination!AM142&lt;&gt;".",combination!AM142,".")</f>
        <v>.</v>
      </c>
      <c r="AL20" s="330" t="str">
        <f>IF(combination!AN142&lt;&gt;".",combination!AN142,".")</f>
        <v>.</v>
      </c>
      <c r="AM20" s="24">
        <f>IF(combination!AO142&lt;&gt;".",combination!AO142,".")</f>
        <v>2266.1082191321616</v>
      </c>
      <c r="AN20" s="22">
        <f>IF(combination!AP142&lt;&gt;".",combination!AP142,".")</f>
        <v>2398.0084858815926</v>
      </c>
      <c r="AO20" s="22">
        <f>IF(combination!AQ142&lt;&gt;".",combination!AQ142,".")</f>
        <v>2431.8589968172873</v>
      </c>
      <c r="AP20" s="25">
        <f>IF(combination!AR142&lt;&gt;".",combination!AR142,".")</f>
        <v>2567.2610405600662</v>
      </c>
    </row>
    <row r="21" spans="2:46" x14ac:dyDescent="0.2">
      <c r="B21" s="575"/>
      <c r="C21" s="12" t="s">
        <v>148</v>
      </c>
      <c r="D21" s="332" t="str">
        <f>combination!F143</f>
        <v>.</v>
      </c>
      <c r="E21" s="340" t="str">
        <f>combination!G143</f>
        <v>.</v>
      </c>
      <c r="F21" s="343">
        <f>combination!H143</f>
        <v>1795.4861728957812</v>
      </c>
      <c r="G21" s="39" t="str">
        <f>combination!I143</f>
        <v>.</v>
      </c>
      <c r="H21" s="38" t="str">
        <f>combination!J143</f>
        <v>.</v>
      </c>
      <c r="I21" s="83" t="str">
        <f>combination!K143</f>
        <v>.</v>
      </c>
      <c r="J21" s="180" t="str">
        <f>combination!L143</f>
        <v>.</v>
      </c>
      <c r="K21" s="39" t="str">
        <f>combination!M143</f>
        <v>.</v>
      </c>
      <c r="L21" s="37" t="str">
        <f>combination!N143</f>
        <v>.</v>
      </c>
      <c r="M21" s="37" t="str">
        <f>combination!O143</f>
        <v>.</v>
      </c>
      <c r="N21" s="38" t="str">
        <f>combination!P143</f>
        <v>.</v>
      </c>
      <c r="O21" s="83" t="str">
        <f>combination!Q143</f>
        <v>.</v>
      </c>
      <c r="P21" s="37" t="str">
        <f>combination!R143</f>
        <v>.</v>
      </c>
      <c r="Q21" s="37" t="str">
        <f>combination!S143</f>
        <v>.</v>
      </c>
      <c r="R21" s="180" t="str">
        <f>combination!T143</f>
        <v>.</v>
      </c>
      <c r="S21" s="39" t="str">
        <f>combination!U143</f>
        <v>.</v>
      </c>
      <c r="T21" s="37" t="str">
        <f>combination!V143</f>
        <v>.</v>
      </c>
      <c r="U21" s="37" t="str">
        <f>combination!W143</f>
        <v>.</v>
      </c>
      <c r="V21" s="38" t="str">
        <f>combination!X143</f>
        <v>.</v>
      </c>
      <c r="W21" s="2"/>
      <c r="X21" s="332" t="str">
        <f>combination!Z143</f>
        <v>.</v>
      </c>
      <c r="Y21" s="340">
        <f>combination!AA143</f>
        <v>1365.4517995565154</v>
      </c>
      <c r="Z21" s="343">
        <f>combination!AB143</f>
        <v>1740.625</v>
      </c>
      <c r="AA21" s="39" t="str">
        <f>combination!AC143</f>
        <v>.</v>
      </c>
      <c r="AB21" s="38" t="str">
        <f>combination!AD143</f>
        <v>.</v>
      </c>
      <c r="AC21" s="83" t="str">
        <f>combination!AE143</f>
        <v>.</v>
      </c>
      <c r="AD21" s="180" t="str">
        <f>combination!AF143</f>
        <v>.</v>
      </c>
      <c r="AE21" s="39" t="str">
        <f>combination!AG143</f>
        <v>.</v>
      </c>
      <c r="AF21" s="37" t="str">
        <f>combination!AH143</f>
        <v>.</v>
      </c>
      <c r="AG21" s="37" t="str">
        <f>combination!AI143</f>
        <v>.</v>
      </c>
      <c r="AH21" s="38" t="str">
        <f>combination!AJ143</f>
        <v>.</v>
      </c>
      <c r="AI21" s="83" t="str">
        <f>combination!AK143</f>
        <v>.</v>
      </c>
      <c r="AJ21" s="37" t="str">
        <f>combination!AL143</f>
        <v>.</v>
      </c>
      <c r="AK21" s="37" t="str">
        <f>combination!AM143</f>
        <v>.</v>
      </c>
      <c r="AL21" s="180" t="str">
        <f>combination!AN143</f>
        <v>.</v>
      </c>
      <c r="AM21" s="39">
        <f>combination!AO143</f>
        <v>2969.9653947950555</v>
      </c>
      <c r="AN21" s="37">
        <f>combination!AP143</f>
        <v>2902.2643729236661</v>
      </c>
      <c r="AO21" s="37">
        <f>combination!AQ143</f>
        <v>2972.2999127906205</v>
      </c>
      <c r="AP21" s="38">
        <f>combination!AR143</f>
        <v>2923.2750348837526</v>
      </c>
    </row>
    <row r="22" spans="2:46" x14ac:dyDescent="0.2">
      <c r="B22" s="575"/>
      <c r="C22" s="12" t="s">
        <v>150</v>
      </c>
      <c r="D22" s="332" t="str">
        <f>combination!CA103</f>
        <v>.</v>
      </c>
      <c r="E22" s="340" t="str">
        <f>combination!CA104</f>
        <v>.</v>
      </c>
      <c r="F22" s="343">
        <f>combination!CA105</f>
        <v>3124.0435825023555</v>
      </c>
      <c r="G22" s="552" t="str">
        <f>combination!CA106</f>
        <v>.</v>
      </c>
      <c r="H22" s="553"/>
      <c r="I22" s="554" t="str">
        <f>combination!CA108</f>
        <v>.</v>
      </c>
      <c r="J22" s="555"/>
      <c r="K22" s="552" t="str">
        <f>combination!CA110</f>
        <v>.</v>
      </c>
      <c r="L22" s="556"/>
      <c r="M22" s="556"/>
      <c r="N22" s="553"/>
      <c r="O22" s="554" t="str">
        <f>combination!CA114</f>
        <v>.</v>
      </c>
      <c r="P22" s="556"/>
      <c r="Q22" s="556"/>
      <c r="R22" s="555"/>
      <c r="S22" s="552" t="str">
        <f>combination!CA118</f>
        <v>.</v>
      </c>
      <c r="T22" s="556"/>
      <c r="U22" s="556"/>
      <c r="V22" s="553"/>
      <c r="W22" s="46"/>
      <c r="X22" s="332" t="str">
        <f>combination!CA143</f>
        <v>.</v>
      </c>
      <c r="Y22" s="340">
        <f>combination!CA144</f>
        <v>2143.4110631232343</v>
      </c>
      <c r="Z22" s="343">
        <f>combination!CA145</f>
        <v>3112.8535714285717</v>
      </c>
      <c r="AA22" s="552" t="str">
        <f>combination!CA146</f>
        <v>.</v>
      </c>
      <c r="AB22" s="553"/>
      <c r="AC22" s="554" t="str">
        <f>combination!CA148</f>
        <v>.</v>
      </c>
      <c r="AD22" s="555"/>
      <c r="AE22" s="552" t="str">
        <f>combination!CA150</f>
        <v>.</v>
      </c>
      <c r="AF22" s="556"/>
      <c r="AG22" s="556"/>
      <c r="AH22" s="553"/>
      <c r="AI22" s="554" t="str">
        <f>combination!CA154</f>
        <v>.</v>
      </c>
      <c r="AJ22" s="556"/>
      <c r="AK22" s="556"/>
      <c r="AL22" s="555"/>
      <c r="AM22" s="552">
        <f>combination!CA158</f>
        <v>3759.6593401626119</v>
      </c>
      <c r="AN22" s="556"/>
      <c r="AO22" s="556"/>
      <c r="AP22" s="553"/>
      <c r="AT22" s="46"/>
    </row>
    <row r="23" spans="2:46" ht="16" thickBot="1" x14ac:dyDescent="0.25">
      <c r="B23" s="576"/>
      <c r="C23" s="13" t="s">
        <v>149</v>
      </c>
      <c r="D23" s="345" t="str">
        <f>IF(combination!CL103&lt;&gt;".",MIN(combination!CL103,$AR$3),".")</f>
        <v>.</v>
      </c>
      <c r="E23" s="346" t="str">
        <f>IF(combination!CL104&lt;&gt;".",MIN(combination!CL104,$AR$3),".")</f>
        <v>.</v>
      </c>
      <c r="F23" s="347">
        <f>IF(combination!CL105&lt;&gt;".",MIN(combination!CL105,$AR$3),".")</f>
        <v>4173.0916666666672</v>
      </c>
      <c r="G23" s="557" t="str">
        <f>IF(combination!CL106&lt;&gt;".",MIN(combination!CL106,$AR$3),".")</f>
        <v>.</v>
      </c>
      <c r="H23" s="558"/>
      <c r="I23" s="559" t="str">
        <f>IF(combination!CL108&lt;&gt;".",MIN(combination!CL108,$AR$3),".")</f>
        <v>.</v>
      </c>
      <c r="J23" s="560"/>
      <c r="K23" s="557" t="str">
        <f>IF(combination!CL110&lt;&gt;".",MIN(combination!CL110,$AR$3),".")</f>
        <v>.</v>
      </c>
      <c r="L23" s="561"/>
      <c r="M23" s="561"/>
      <c r="N23" s="558"/>
      <c r="O23" s="559" t="str">
        <f>IF(combination!CL114&lt;&gt;".",MIN(combination!CL114,$AR$3),".")</f>
        <v>.</v>
      </c>
      <c r="P23" s="561"/>
      <c r="Q23" s="561"/>
      <c r="R23" s="560"/>
      <c r="S23" s="557" t="str">
        <f>IF(combination!CL118&lt;&gt;".",MIN(combination!CL118,$AR$3),".")</f>
        <v>.</v>
      </c>
      <c r="T23" s="561"/>
      <c r="U23" s="561"/>
      <c r="V23" s="558"/>
      <c r="W23" s="46"/>
      <c r="X23" s="345" t="str">
        <f>IF(combination!CL143&lt;&gt;".",MIN(combination!CL143,$AR$3),".")</f>
        <v>.</v>
      </c>
      <c r="Y23" s="346">
        <f>IF(combination!CL144&lt;&gt;".",MIN(combination!CL144,$AR$3),".")</f>
        <v>2871.7806777395617</v>
      </c>
      <c r="Z23" s="347">
        <f>IF(combination!CL145&lt;&gt;".",MIN(combination!CL145,$AR$3),".")</f>
        <v>4064.7030249164586</v>
      </c>
      <c r="AA23" s="557" t="str">
        <f>IF(combination!CL146&lt;&gt;".",MIN(combination!CL146,$AR$3),".")</f>
        <v>.</v>
      </c>
      <c r="AB23" s="558"/>
      <c r="AC23" s="559" t="str">
        <f>IF(combination!CL148&lt;&gt;".",MIN(combination!CL148,$AR$3),".")</f>
        <v>.</v>
      </c>
      <c r="AD23" s="560"/>
      <c r="AE23" s="557" t="str">
        <f>IF(combination!CL150&lt;&gt;".",MIN(combination!CL150,$AR$3),".")</f>
        <v>.</v>
      </c>
      <c r="AF23" s="561"/>
      <c r="AG23" s="561"/>
      <c r="AH23" s="558"/>
      <c r="AI23" s="559" t="str">
        <f>IF(combination!CL154&lt;&gt;".",MIN(combination!CL154,$AR$3),".")</f>
        <v>.</v>
      </c>
      <c r="AJ23" s="561"/>
      <c r="AK23" s="561"/>
      <c r="AL23" s="560"/>
      <c r="AM23" s="557">
        <f>IF(combination!CL158&lt;&gt;".",MIN(combination!CL158,$AR$3),".")</f>
        <v>4173.0916666666672</v>
      </c>
      <c r="AN23" s="561"/>
      <c r="AO23" s="561"/>
      <c r="AP23" s="558"/>
      <c r="AT23" s="46"/>
    </row>
    <row r="24" spans="2:46" ht="2.5" customHeight="1" thickBot="1" x14ac:dyDescent="0.25">
      <c r="B24" s="81"/>
      <c r="C24" s="85"/>
      <c r="D24" s="356"/>
      <c r="E24" s="357"/>
      <c r="F24" s="358"/>
      <c r="G24" s="359"/>
      <c r="H24" s="360"/>
      <c r="I24" s="361"/>
      <c r="J24" s="362"/>
      <c r="K24" s="359"/>
      <c r="L24" s="363"/>
      <c r="M24" s="363"/>
      <c r="N24" s="360"/>
      <c r="O24" s="361"/>
      <c r="P24" s="363"/>
      <c r="Q24" s="363"/>
      <c r="R24" s="362"/>
      <c r="S24" s="359"/>
      <c r="T24" s="363"/>
      <c r="U24" s="363"/>
      <c r="V24" s="360"/>
      <c r="W24" s="46"/>
      <c r="X24" s="356"/>
      <c r="Y24" s="357"/>
      <c r="Z24" s="358"/>
      <c r="AA24" s="359"/>
      <c r="AB24" s="360"/>
      <c r="AC24" s="361"/>
      <c r="AD24" s="362"/>
      <c r="AE24" s="359"/>
      <c r="AF24" s="363"/>
      <c r="AG24" s="363"/>
      <c r="AH24" s="360"/>
      <c r="AI24" s="361"/>
      <c r="AJ24" s="363"/>
      <c r="AK24" s="363"/>
      <c r="AL24" s="362"/>
      <c r="AM24" s="359"/>
      <c r="AN24" s="363"/>
      <c r="AO24" s="363"/>
      <c r="AP24" s="360"/>
      <c r="AT24" s="46"/>
    </row>
    <row r="25" spans="2:46" ht="14.5" customHeight="1" x14ac:dyDescent="0.2">
      <c r="B25" s="571" t="s">
        <v>18</v>
      </c>
      <c r="C25" s="86" t="s">
        <v>197</v>
      </c>
      <c r="D25" s="348" t="str">
        <f t="shared" ref="D25:V25" si="8">IF(SUM(D20:D21)&gt;0,D21-D20,".")</f>
        <v>.</v>
      </c>
      <c r="E25" s="349" t="str">
        <f t="shared" si="8"/>
        <v>.</v>
      </c>
      <c r="F25" s="350">
        <f t="shared" si="8"/>
        <v>1454.8877733923684</v>
      </c>
      <c r="G25" s="351" t="str">
        <f t="shared" si="8"/>
        <v>.</v>
      </c>
      <c r="H25" s="352" t="str">
        <f t="shared" si="8"/>
        <v>.</v>
      </c>
      <c r="I25" s="353" t="str">
        <f t="shared" si="8"/>
        <v>.</v>
      </c>
      <c r="J25" s="354" t="str">
        <f t="shared" si="8"/>
        <v>.</v>
      </c>
      <c r="K25" s="351" t="str">
        <f t="shared" si="8"/>
        <v>.</v>
      </c>
      <c r="L25" s="355" t="str">
        <f t="shared" si="8"/>
        <v>.</v>
      </c>
      <c r="M25" s="355" t="str">
        <f t="shared" si="8"/>
        <v>.</v>
      </c>
      <c r="N25" s="352" t="str">
        <f t="shared" si="8"/>
        <v>.</v>
      </c>
      <c r="O25" s="353" t="str">
        <f t="shared" si="8"/>
        <v>.</v>
      </c>
      <c r="P25" s="355" t="str">
        <f t="shared" si="8"/>
        <v>.</v>
      </c>
      <c r="Q25" s="355" t="str">
        <f t="shared" si="8"/>
        <v>.</v>
      </c>
      <c r="R25" s="354" t="str">
        <f t="shared" si="8"/>
        <v>.</v>
      </c>
      <c r="S25" s="351" t="str">
        <f t="shared" si="8"/>
        <v>.</v>
      </c>
      <c r="T25" s="355" t="str">
        <f t="shared" si="8"/>
        <v>.</v>
      </c>
      <c r="U25" s="355" t="str">
        <f t="shared" si="8"/>
        <v>.</v>
      </c>
      <c r="V25" s="352" t="str">
        <f t="shared" si="8"/>
        <v>.</v>
      </c>
      <c r="W25" s="2"/>
      <c r="X25" s="348" t="str">
        <f t="shared" ref="X25:AP25" si="9">IF(SUM(X20:X21)&gt;0,X21-X20,".")</f>
        <v>.</v>
      </c>
      <c r="Y25" s="349">
        <f t="shared" si="9"/>
        <v>1162.5899617914467</v>
      </c>
      <c r="Z25" s="350">
        <f t="shared" si="9"/>
        <v>1353.336240585284</v>
      </c>
      <c r="AA25" s="351" t="str">
        <f t="shared" si="9"/>
        <v>.</v>
      </c>
      <c r="AB25" s="352" t="str">
        <f t="shared" si="9"/>
        <v>.</v>
      </c>
      <c r="AC25" s="353" t="str">
        <f t="shared" si="9"/>
        <v>.</v>
      </c>
      <c r="AD25" s="354" t="str">
        <f t="shared" si="9"/>
        <v>.</v>
      </c>
      <c r="AE25" s="351" t="str">
        <f t="shared" si="9"/>
        <v>.</v>
      </c>
      <c r="AF25" s="355" t="str">
        <f t="shared" si="9"/>
        <v>.</v>
      </c>
      <c r="AG25" s="355" t="str">
        <f t="shared" si="9"/>
        <v>.</v>
      </c>
      <c r="AH25" s="352" t="str">
        <f t="shared" si="9"/>
        <v>.</v>
      </c>
      <c r="AI25" s="353" t="str">
        <f t="shared" si="9"/>
        <v>.</v>
      </c>
      <c r="AJ25" s="355" t="str">
        <f t="shared" si="9"/>
        <v>.</v>
      </c>
      <c r="AK25" s="355" t="str">
        <f t="shared" si="9"/>
        <v>.</v>
      </c>
      <c r="AL25" s="354" t="str">
        <f t="shared" si="9"/>
        <v>.</v>
      </c>
      <c r="AM25" s="351">
        <f t="shared" si="9"/>
        <v>703.85717566289395</v>
      </c>
      <c r="AN25" s="355">
        <f t="shared" si="9"/>
        <v>504.25588704207348</v>
      </c>
      <c r="AO25" s="355">
        <f t="shared" si="9"/>
        <v>540.44091597333318</v>
      </c>
      <c r="AP25" s="352">
        <f t="shared" si="9"/>
        <v>356.01399432368635</v>
      </c>
    </row>
    <row r="26" spans="2:46" x14ac:dyDescent="0.2">
      <c r="B26" s="572"/>
      <c r="C26" s="87" t="s">
        <v>151</v>
      </c>
      <c r="D26" s="332" t="str">
        <f>IF(D21&lt;&gt;".",D22-D21,".")</f>
        <v>.</v>
      </c>
      <c r="E26" s="340" t="str">
        <f t="shared" ref="E26:S26" si="10">IF(E21&lt;&gt;".",E22-E21,".")</f>
        <v>.</v>
      </c>
      <c r="F26" s="343">
        <f t="shared" si="10"/>
        <v>1328.5574096065743</v>
      </c>
      <c r="G26" s="39" t="str">
        <f t="shared" si="10"/>
        <v>.</v>
      </c>
      <c r="H26" s="38" t="str">
        <f>IF(H21&lt;&gt;".",G22-H21,".")</f>
        <v>.</v>
      </c>
      <c r="I26" s="83" t="str">
        <f t="shared" si="10"/>
        <v>.</v>
      </c>
      <c r="J26" s="180" t="str">
        <f>IF(J21&lt;&gt;".",I22-J21,".")</f>
        <v>.</v>
      </c>
      <c r="K26" s="39" t="str">
        <f t="shared" si="10"/>
        <v>.</v>
      </c>
      <c r="L26" s="37" t="str">
        <f>IF(L21&lt;&gt;".",K22-L21,".")</f>
        <v>.</v>
      </c>
      <c r="M26" s="37" t="str">
        <f>IF(M21&lt;&gt;".",K22-M21,".")</f>
        <v>.</v>
      </c>
      <c r="N26" s="38" t="str">
        <f>IF(N21&lt;&gt;".",K22-N21,".")</f>
        <v>.</v>
      </c>
      <c r="O26" s="83" t="str">
        <f t="shared" si="10"/>
        <v>.</v>
      </c>
      <c r="P26" s="37" t="str">
        <f>IF(P21&lt;&gt;".",O22-P21,".")</f>
        <v>.</v>
      </c>
      <c r="Q26" s="37" t="str">
        <f>IF(Q21&lt;&gt;".",O22-Q21,".")</f>
        <v>.</v>
      </c>
      <c r="R26" s="180" t="str">
        <f>IF(R21&lt;&gt;".",O22-R21,".")</f>
        <v>.</v>
      </c>
      <c r="S26" s="39" t="str">
        <f t="shared" si="10"/>
        <v>.</v>
      </c>
      <c r="T26" s="37" t="str">
        <f>IF(T21&lt;&gt;".",S22-T21,".")</f>
        <v>.</v>
      </c>
      <c r="U26" s="37" t="str">
        <f>IF(U21&lt;&gt;".",S22-U21,".")</f>
        <v>.</v>
      </c>
      <c r="V26" s="38" t="str">
        <f>IF(V21&lt;&gt;".",S22-V21,".")</f>
        <v>.</v>
      </c>
      <c r="W26" s="46"/>
      <c r="X26" s="332" t="str">
        <f>IF(X21&lt;&gt;".",X22-X21,".")</f>
        <v>.</v>
      </c>
      <c r="Y26" s="340">
        <f t="shared" ref="Y26:AM26" si="11">IF(Y21&lt;&gt;".",Y22-Y21,".")</f>
        <v>777.95926356671885</v>
      </c>
      <c r="Z26" s="343">
        <f t="shared" si="11"/>
        <v>1372.2285714285717</v>
      </c>
      <c r="AA26" s="39" t="str">
        <f t="shared" si="11"/>
        <v>.</v>
      </c>
      <c r="AB26" s="38" t="str">
        <f>IF(AB21&lt;&gt;".",AA22-AB21,".")</f>
        <v>.</v>
      </c>
      <c r="AC26" s="83" t="str">
        <f t="shared" si="11"/>
        <v>.</v>
      </c>
      <c r="AD26" s="180" t="str">
        <f>IF(AD21&lt;&gt;".",AC22-AD21,".")</f>
        <v>.</v>
      </c>
      <c r="AE26" s="39" t="str">
        <f t="shared" si="11"/>
        <v>.</v>
      </c>
      <c r="AF26" s="37" t="str">
        <f>IF(AF21&lt;&gt;".",AE22-AF21,".")</f>
        <v>.</v>
      </c>
      <c r="AG26" s="37" t="str">
        <f>IF(AG21&lt;&gt;".",AE22-AG21,".")</f>
        <v>.</v>
      </c>
      <c r="AH26" s="38" t="str">
        <f>IF(AH21&lt;&gt;".",AE22-AH21,".")</f>
        <v>.</v>
      </c>
      <c r="AI26" s="83" t="str">
        <f t="shared" si="11"/>
        <v>.</v>
      </c>
      <c r="AJ26" s="37" t="str">
        <f>IF(AJ21&lt;&gt;".",AI22-AJ21,".")</f>
        <v>.</v>
      </c>
      <c r="AK26" s="37" t="str">
        <f>IF(AK21&lt;&gt;".",AI22-AK21,".")</f>
        <v>.</v>
      </c>
      <c r="AL26" s="180" t="str">
        <f>IF(AL21&lt;&gt;".",AI22-AL21,".")</f>
        <v>.</v>
      </c>
      <c r="AM26" s="39">
        <f t="shared" si="11"/>
        <v>789.69394536755635</v>
      </c>
      <c r="AN26" s="37">
        <f>IF(AN21&lt;&gt;".",AM22-AN21,".")</f>
        <v>857.39496723894581</v>
      </c>
      <c r="AO26" s="37">
        <f>IF(AO21&lt;&gt;".",AM22-AO21,".")</f>
        <v>787.35942737199139</v>
      </c>
      <c r="AP26" s="38">
        <f>IF(AP21&lt;&gt;".",AM22-AP21,".")</f>
        <v>836.3843052788593</v>
      </c>
      <c r="AT26" s="46"/>
    </row>
    <row r="27" spans="2:46" x14ac:dyDescent="0.2">
      <c r="B27" s="572"/>
      <c r="C27" s="87" t="s">
        <v>153</v>
      </c>
      <c r="D27" s="332" t="str">
        <f t="shared" ref="D27:S27" si="12">IF(D23&lt;&gt;".",IF(D22&lt;&gt;".",D23-D22,D28-D26),".")</f>
        <v>.</v>
      </c>
      <c r="E27" s="340" t="str">
        <f t="shared" si="12"/>
        <v>.</v>
      </c>
      <c r="F27" s="343">
        <f t="shared" si="12"/>
        <v>1049.0480841643116</v>
      </c>
      <c r="G27" s="552" t="str">
        <f t="shared" si="12"/>
        <v>.</v>
      </c>
      <c r="H27" s="553"/>
      <c r="I27" s="554" t="str">
        <f t="shared" si="12"/>
        <v>.</v>
      </c>
      <c r="J27" s="555"/>
      <c r="K27" s="552" t="str">
        <f t="shared" si="12"/>
        <v>.</v>
      </c>
      <c r="L27" s="556"/>
      <c r="M27" s="556"/>
      <c r="N27" s="553"/>
      <c r="O27" s="554" t="str">
        <f t="shared" si="12"/>
        <v>.</v>
      </c>
      <c r="P27" s="556"/>
      <c r="Q27" s="556"/>
      <c r="R27" s="555"/>
      <c r="S27" s="552" t="str">
        <f t="shared" si="12"/>
        <v>.</v>
      </c>
      <c r="T27" s="556"/>
      <c r="U27" s="556"/>
      <c r="V27" s="553"/>
      <c r="W27" s="46"/>
      <c r="X27" s="332" t="str">
        <f t="shared" ref="X27:AI27" si="13">IF(X23&lt;&gt;".",IF(X22&lt;&gt;".",X23-X22,X28-X26),".")</f>
        <v>.</v>
      </c>
      <c r="Y27" s="340">
        <f t="shared" si="13"/>
        <v>728.36961461632745</v>
      </c>
      <c r="Z27" s="343">
        <f t="shared" si="13"/>
        <v>951.84945348788688</v>
      </c>
      <c r="AA27" s="552" t="str">
        <f t="shared" si="13"/>
        <v>.</v>
      </c>
      <c r="AB27" s="553"/>
      <c r="AC27" s="554" t="str">
        <f t="shared" si="13"/>
        <v>.</v>
      </c>
      <c r="AD27" s="555"/>
      <c r="AE27" s="552" t="str">
        <f t="shared" si="13"/>
        <v>.</v>
      </c>
      <c r="AF27" s="556"/>
      <c r="AG27" s="556"/>
      <c r="AH27" s="553"/>
      <c r="AI27" s="554" t="str">
        <f t="shared" si="13"/>
        <v>.</v>
      </c>
      <c r="AJ27" s="556"/>
      <c r="AK27" s="556"/>
      <c r="AL27" s="555"/>
      <c r="AM27" s="552">
        <f>IF(AM23&lt;&gt;".",IF(AM22&lt;&gt;".",AM23-AM22,AM28-AM26),".")</f>
        <v>413.43232650405525</v>
      </c>
      <c r="AN27" s="556"/>
      <c r="AO27" s="556"/>
      <c r="AP27" s="553"/>
      <c r="AT27" s="46"/>
    </row>
    <row r="28" spans="2:46" ht="16" thickBot="1" x14ac:dyDescent="0.25">
      <c r="B28" s="573"/>
      <c r="C28" s="88" t="s">
        <v>152</v>
      </c>
      <c r="D28" s="338" t="str">
        <f>IF(D21&lt;&gt;".",D23-D21,".")</f>
        <v>.</v>
      </c>
      <c r="E28" s="341" t="str">
        <f t="shared" ref="E28:S28" si="14">IF(E21&lt;&gt;".",E23-E21,".")</f>
        <v>.</v>
      </c>
      <c r="F28" s="344">
        <f t="shared" si="14"/>
        <v>2377.6054937708859</v>
      </c>
      <c r="G28" s="26" t="str">
        <f t="shared" si="14"/>
        <v>.</v>
      </c>
      <c r="H28" s="28" t="str">
        <f>IF(H21&lt;&gt;".",G23-H21,".")</f>
        <v>.</v>
      </c>
      <c r="I28" s="84" t="str">
        <f t="shared" si="14"/>
        <v>.</v>
      </c>
      <c r="J28" s="181" t="str">
        <f>IF(J21&lt;&gt;".",I23-J21,".")</f>
        <v>.</v>
      </c>
      <c r="K28" s="26" t="str">
        <f t="shared" si="14"/>
        <v>.</v>
      </c>
      <c r="L28" s="27" t="str">
        <f>IF(L21&lt;&gt;".",K23-L21,".")</f>
        <v>.</v>
      </c>
      <c r="M28" s="27" t="str">
        <f>IF(M21&lt;&gt;".",K23-M21,".")</f>
        <v>.</v>
      </c>
      <c r="N28" s="28" t="str">
        <f>IF(N21&lt;&gt;".",K23-N21,".")</f>
        <v>.</v>
      </c>
      <c r="O28" s="84" t="str">
        <f t="shared" si="14"/>
        <v>.</v>
      </c>
      <c r="P28" s="27" t="str">
        <f>IF(P21&lt;&gt;".",O23-P21,".")</f>
        <v>.</v>
      </c>
      <c r="Q28" s="27" t="str">
        <f>IF(Q21&lt;&gt;".",O23-Q21,".")</f>
        <v>.</v>
      </c>
      <c r="R28" s="181" t="str">
        <f>IF(R21&lt;&gt;".",O23-R21,".")</f>
        <v>.</v>
      </c>
      <c r="S28" s="26" t="str">
        <f t="shared" si="14"/>
        <v>.</v>
      </c>
      <c r="T28" s="27" t="str">
        <f>IF(T21&lt;&gt;".",S23-T21,".")</f>
        <v>.</v>
      </c>
      <c r="U28" s="27" t="str">
        <f>IF(U21&lt;&gt;".",S23-U21,".")</f>
        <v>.</v>
      </c>
      <c r="V28" s="28" t="str">
        <f>IF(V21&lt;&gt;".",S23-V21,".")</f>
        <v>.</v>
      </c>
      <c r="W28" s="2"/>
      <c r="X28" s="338" t="str">
        <f>IF(X21&lt;&gt;".",X23-X21,".")</f>
        <v>.</v>
      </c>
      <c r="Y28" s="341">
        <f t="shared" ref="Y28:AM28" si="15">IF(Y21&lt;&gt;".",Y23-Y21,".")</f>
        <v>1506.3288781830463</v>
      </c>
      <c r="Z28" s="344">
        <f t="shared" si="15"/>
        <v>2324.0780249164586</v>
      </c>
      <c r="AA28" s="26" t="str">
        <f t="shared" si="15"/>
        <v>.</v>
      </c>
      <c r="AB28" s="28" t="str">
        <f>IF(AB21&lt;&gt;".",AA23-AB21,".")</f>
        <v>.</v>
      </c>
      <c r="AC28" s="84" t="str">
        <f t="shared" si="15"/>
        <v>.</v>
      </c>
      <c r="AD28" s="181" t="str">
        <f>IF(AD21&lt;&gt;".",AC23-AD21,".")</f>
        <v>.</v>
      </c>
      <c r="AE28" s="26" t="str">
        <f t="shared" si="15"/>
        <v>.</v>
      </c>
      <c r="AF28" s="27" t="str">
        <f>IF(AF21&lt;&gt;".",AE23-AF21,".")</f>
        <v>.</v>
      </c>
      <c r="AG28" s="27" t="str">
        <f>IF(AG21&lt;&gt;".",AE23-AG21,".")</f>
        <v>.</v>
      </c>
      <c r="AH28" s="28" t="str">
        <f>IF(AH21&lt;&gt;".",AE23-AH21,".")</f>
        <v>.</v>
      </c>
      <c r="AI28" s="84" t="str">
        <f t="shared" si="15"/>
        <v>.</v>
      </c>
      <c r="AJ28" s="27" t="str">
        <f>IF(AJ21&lt;&gt;".",AI23-AJ21,".")</f>
        <v>.</v>
      </c>
      <c r="AK28" s="27" t="str">
        <f>IF(AK21&lt;&gt;".",AI23-AK21,".")</f>
        <v>.</v>
      </c>
      <c r="AL28" s="181" t="str">
        <f>IF(AL21&lt;&gt;".",AI23-AL21,".")</f>
        <v>.</v>
      </c>
      <c r="AM28" s="26">
        <f t="shared" si="15"/>
        <v>1203.1262718716116</v>
      </c>
      <c r="AN28" s="27">
        <f>IF(AN21&lt;&gt;".",AM23-AN21,".")</f>
        <v>1270.8272937430011</v>
      </c>
      <c r="AO28" s="27">
        <f>IF(AO21&lt;&gt;".",AM23-AO21,".")</f>
        <v>1200.7917538760466</v>
      </c>
      <c r="AP28" s="28">
        <f>IF(AP21&lt;&gt;".",AM23-AP21,".")</f>
        <v>1249.8166317829146</v>
      </c>
    </row>
    <row r="29" spans="2:46" x14ac:dyDescent="0.2">
      <c r="B29" s="52"/>
      <c r="C29" s="10"/>
      <c r="D29" s="36"/>
      <c r="E29" s="36"/>
      <c r="F29" s="36"/>
      <c r="G29" s="36"/>
      <c r="H29" s="36"/>
      <c r="I29" s="36"/>
      <c r="J29" s="36"/>
      <c r="K29" s="36"/>
      <c r="L29" s="36"/>
      <c r="M29" s="36"/>
      <c r="N29" s="36"/>
      <c r="O29" s="36"/>
      <c r="P29" s="36"/>
      <c r="Q29" s="36"/>
      <c r="R29" s="36"/>
      <c r="S29" s="36"/>
      <c r="T29" s="36"/>
      <c r="U29" s="36"/>
      <c r="V29" s="36"/>
      <c r="W29" s="46"/>
      <c r="X29" s="36"/>
      <c r="Y29" s="36"/>
      <c r="Z29" s="36"/>
      <c r="AA29" s="36"/>
      <c r="AB29" s="36"/>
      <c r="AC29" s="36"/>
      <c r="AD29" s="36"/>
      <c r="AE29" s="36"/>
      <c r="AF29" s="36"/>
      <c r="AG29" s="36"/>
      <c r="AH29" s="36"/>
      <c r="AI29" s="36"/>
      <c r="AJ29" s="36"/>
      <c r="AK29" s="36"/>
      <c r="AL29" s="36"/>
      <c r="AM29" s="36"/>
      <c r="AN29" s="36"/>
      <c r="AO29" s="36"/>
      <c r="AP29" s="36"/>
      <c r="AT29" s="46"/>
    </row>
    <row r="32" spans="2:46" ht="16" thickBot="1" x14ac:dyDescent="0.25">
      <c r="D32" s="4"/>
      <c r="E32" s="4"/>
    </row>
    <row r="33" spans="3:8" s="52" customFormat="1" ht="42.5" customHeight="1" thickBot="1" x14ac:dyDescent="0.25">
      <c r="C33" s="57" t="s">
        <v>146</v>
      </c>
      <c r="D33" s="65" t="s">
        <v>102</v>
      </c>
      <c r="E33" s="70" t="s">
        <v>124</v>
      </c>
      <c r="F33" s="58" t="s">
        <v>145</v>
      </c>
      <c r="G33" s="59" t="s">
        <v>125</v>
      </c>
    </row>
    <row r="34" spans="3:8" x14ac:dyDescent="0.2">
      <c r="C34" s="50" t="str">
        <f>IF(combination!AY9&gt;0,combination!AY9,".")</f>
        <v>Red</v>
      </c>
      <c r="D34" s="66">
        <f>combination!AW28</f>
        <v>1</v>
      </c>
      <c r="E34" s="71">
        <f>combination!AX28</f>
        <v>1132</v>
      </c>
      <c r="F34" s="55">
        <f>combination!AY28</f>
        <v>37.114754098360656</v>
      </c>
      <c r="G34" s="56">
        <f>combination!AZ28</f>
        <v>3.0992470910335386</v>
      </c>
      <c r="H34" s="51"/>
    </row>
    <row r="35" spans="3:8" x14ac:dyDescent="0.2">
      <c r="C35" s="48" t="str">
        <f>IF(combination!AY10&gt;0,combination!AY10,".")</f>
        <v>Green</v>
      </c>
      <c r="D35" s="67">
        <f>combination!AW29</f>
        <v>2</v>
      </c>
      <c r="E35" s="72">
        <f>combination!AX29</f>
        <v>1740.625</v>
      </c>
      <c r="F35" s="53">
        <f>combination!AY29</f>
        <v>57.069672131147541</v>
      </c>
      <c r="G35" s="54">
        <f>combination!AZ29</f>
        <v>4.7655715263518141</v>
      </c>
      <c r="H35" s="51"/>
    </row>
    <row r="36" spans="3:8" x14ac:dyDescent="0.2">
      <c r="C36" s="48" t="str">
        <f>IF(combination!AY11&gt;0,combination!AY11,".")</f>
        <v>Blue</v>
      </c>
      <c r="D36" s="67">
        <f>combination!AW30</f>
        <v>3</v>
      </c>
      <c r="E36" s="72">
        <f>combination!AX30</f>
        <v>2283.4821428571431</v>
      </c>
      <c r="F36" s="53">
        <f>combination!AY30</f>
        <v>74.868266978922719</v>
      </c>
      <c r="G36" s="54">
        <f>combination!AZ30</f>
        <v>6.251833382223527</v>
      </c>
      <c r="H36" s="51"/>
    </row>
    <row r="37" spans="3:8" x14ac:dyDescent="0.2">
      <c r="C37" s="48" t="str">
        <f>IF(combination!AY12&gt;0,combination!AY12,".")</f>
        <v>Purple</v>
      </c>
      <c r="D37" s="67">
        <f>combination!AW31</f>
        <v>4</v>
      </c>
      <c r="E37" s="72">
        <f>combination!AX31</f>
        <v>2937.2821428571433</v>
      </c>
      <c r="F37" s="53">
        <f>combination!AY31</f>
        <v>96.304332552693225</v>
      </c>
      <c r="G37" s="54">
        <f>combination!AZ31</f>
        <v>8.0418402268504945</v>
      </c>
      <c r="H37" s="51"/>
    </row>
    <row r="38" spans="3:8" x14ac:dyDescent="0.2">
      <c r="C38" s="48" t="str">
        <f>IF(combination!AY13&gt;0,combination!AY13,".")</f>
        <v>Pink</v>
      </c>
      <c r="D38" s="67">
        <f>combination!AW32</f>
        <v>5</v>
      </c>
      <c r="E38" s="72">
        <f>combination!AX32</f>
        <v>3288.4250000000006</v>
      </c>
      <c r="F38" s="53">
        <f>combination!AY32</f>
        <v>107.81721311475413</v>
      </c>
      <c r="G38" s="54">
        <f>combination!AZ32</f>
        <v>9.0032169746748814</v>
      </c>
      <c r="H38" s="51"/>
    </row>
    <row r="39" spans="3:8" x14ac:dyDescent="0.2">
      <c r="C39" s="48" t="str">
        <f>IF(combination!AY14&gt;0,combination!AY14,".")</f>
        <v>Orange</v>
      </c>
      <c r="D39" s="67">
        <f>combination!AW33</f>
        <v>6</v>
      </c>
      <c r="E39" s="72">
        <f>combination!AX33</f>
        <v>3845.2583333333341</v>
      </c>
      <c r="F39" s="53">
        <f>combination!AY33</f>
        <v>126.07404371584703</v>
      </c>
      <c r="G39" s="54">
        <f>combination!AZ33</f>
        <v>10.527743554642941</v>
      </c>
      <c r="H39" s="51"/>
    </row>
    <row r="40" spans="3:8" x14ac:dyDescent="0.2">
      <c r="C40" s="48" t="str">
        <f>IF(combination!AY15&gt;0,combination!AY15,".")</f>
        <v>Death</v>
      </c>
      <c r="D40" s="67">
        <f>combination!AW34</f>
        <v>7</v>
      </c>
      <c r="E40" s="72">
        <f>combination!AX34</f>
        <v>4173.0916666666672</v>
      </c>
      <c r="F40" s="53">
        <f>combination!AY34</f>
        <v>136.82267759562842</v>
      </c>
      <c r="G40" s="54">
        <f>combination!AZ34</f>
        <v>11.425302304357746</v>
      </c>
      <c r="H40" s="51"/>
    </row>
    <row r="41" spans="3:8" x14ac:dyDescent="0.2">
      <c r="C41" s="48" t="str">
        <f>IF(combination!AY16&gt;0,combination!AY16,".")</f>
        <v>.</v>
      </c>
      <c r="D41" s="67" t="str">
        <f>combination!AW35</f>
        <v>.</v>
      </c>
      <c r="E41" s="72" t="str">
        <f>combination!AX35</f>
        <v>.</v>
      </c>
      <c r="F41" s="53" t="str">
        <f>combination!AY35</f>
        <v>.</v>
      </c>
      <c r="G41" s="54" t="str">
        <f>combination!AZ35</f>
        <v>.</v>
      </c>
      <c r="H41" s="51"/>
    </row>
    <row r="42" spans="3:8" x14ac:dyDescent="0.2">
      <c r="C42" s="48" t="str">
        <f>IF(combination!AY17&gt;0,combination!AY17,".")</f>
        <v>.</v>
      </c>
      <c r="D42" s="67" t="str">
        <f>combination!AW36</f>
        <v>.</v>
      </c>
      <c r="E42" s="72" t="str">
        <f>combination!AX36</f>
        <v>.</v>
      </c>
      <c r="F42" s="53" t="str">
        <f>combination!AY36</f>
        <v>.</v>
      </c>
      <c r="G42" s="54" t="str">
        <f>combination!AZ36</f>
        <v>.</v>
      </c>
      <c r="H42" s="51"/>
    </row>
    <row r="43" spans="3:8" ht="16" thickBot="1" x14ac:dyDescent="0.25">
      <c r="C43" s="60" t="str">
        <f>IF(combination!AY18&gt;0,combination!AY18,".")</f>
        <v>.</v>
      </c>
      <c r="D43" s="68" t="str">
        <f>combination!AW37</f>
        <v>.</v>
      </c>
      <c r="E43" s="73" t="str">
        <f>combination!AX37</f>
        <v>.</v>
      </c>
      <c r="F43" s="61" t="str">
        <f>combination!AY37</f>
        <v>.</v>
      </c>
      <c r="G43" s="62" t="str">
        <f>combination!AZ37</f>
        <v>.</v>
      </c>
      <c r="H43" s="51"/>
    </row>
    <row r="44" spans="3:8" ht="16" thickBot="1" x14ac:dyDescent="0.25">
      <c r="C44" s="47" t="s">
        <v>147</v>
      </c>
      <c r="D44" s="69">
        <f>MAX(D34:D43)</f>
        <v>7</v>
      </c>
      <c r="E44" s="74">
        <f>MAX(E34:E43)</f>
        <v>4173.0916666666672</v>
      </c>
      <c r="F44" s="63">
        <f>MAX(F34:F43)</f>
        <v>136.82267759562842</v>
      </c>
      <c r="G44" s="64">
        <f>MAX(G34:G43)</f>
        <v>11.425302304357746</v>
      </c>
      <c r="H44" s="329"/>
    </row>
  </sheetData>
  <mergeCells count="110">
    <mergeCell ref="AR2:AU2"/>
    <mergeCell ref="AR3:AR4"/>
    <mergeCell ref="AS3:AS4"/>
    <mergeCell ref="AT3:AT4"/>
    <mergeCell ref="AU3:AU4"/>
    <mergeCell ref="B11:B14"/>
    <mergeCell ref="B25:B28"/>
    <mergeCell ref="B6:B9"/>
    <mergeCell ref="B20:B23"/>
    <mergeCell ref="D3:V3"/>
    <mergeCell ref="X3:AP3"/>
    <mergeCell ref="D4:D5"/>
    <mergeCell ref="E4:E5"/>
    <mergeCell ref="F4:F5"/>
    <mergeCell ref="G4:H4"/>
    <mergeCell ref="I4:J4"/>
    <mergeCell ref="K4:N4"/>
    <mergeCell ref="O4:R4"/>
    <mergeCell ref="S4:V4"/>
    <mergeCell ref="AR7:AR11"/>
    <mergeCell ref="AS7:AS11"/>
    <mergeCell ref="AT7:AT11"/>
    <mergeCell ref="AU7:AU11"/>
    <mergeCell ref="AR13:AX15"/>
    <mergeCell ref="D17:V17"/>
    <mergeCell ref="X17:AP17"/>
    <mergeCell ref="AI8:AL8"/>
    <mergeCell ref="AM8:AP8"/>
    <mergeCell ref="AA9:AB9"/>
    <mergeCell ref="AC9:AD9"/>
    <mergeCell ref="AE9:AH9"/>
    <mergeCell ref="AI9:AL9"/>
    <mergeCell ref="AM9:AP9"/>
    <mergeCell ref="AA8:AB8"/>
    <mergeCell ref="AC8:AD8"/>
    <mergeCell ref="AE8:AH8"/>
    <mergeCell ref="O8:R8"/>
    <mergeCell ref="S8:V8"/>
    <mergeCell ref="G9:H9"/>
    <mergeCell ref="I9:J9"/>
    <mergeCell ref="K9:N9"/>
    <mergeCell ref="O9:R9"/>
    <mergeCell ref="S9:V9"/>
    <mergeCell ref="G13:H13"/>
    <mergeCell ref="I13:J13"/>
    <mergeCell ref="K13:N13"/>
    <mergeCell ref="O13:R13"/>
    <mergeCell ref="S13:V13"/>
    <mergeCell ref="AE4:AH4"/>
    <mergeCell ref="AI4:AL4"/>
    <mergeCell ref="AM4:AP4"/>
    <mergeCell ref="D18:D19"/>
    <mergeCell ref="E18:E19"/>
    <mergeCell ref="F18:F19"/>
    <mergeCell ref="G18:H18"/>
    <mergeCell ref="I18:J18"/>
    <mergeCell ref="K18:N18"/>
    <mergeCell ref="O18:R18"/>
    <mergeCell ref="S18:V18"/>
    <mergeCell ref="X18:X19"/>
    <mergeCell ref="Y18:Y19"/>
    <mergeCell ref="Z18:Z19"/>
    <mergeCell ref="AA18:AB18"/>
    <mergeCell ref="AC18:AD18"/>
    <mergeCell ref="X4:X5"/>
    <mergeCell ref="Y4:Y5"/>
    <mergeCell ref="Z4:Z5"/>
    <mergeCell ref="AA4:AB4"/>
    <mergeCell ref="AC4:AD4"/>
    <mergeCell ref="G8:H8"/>
    <mergeCell ref="I8:J8"/>
    <mergeCell ref="K8:N8"/>
    <mergeCell ref="O23:R23"/>
    <mergeCell ref="S23:V23"/>
    <mergeCell ref="G22:H22"/>
    <mergeCell ref="I22:J22"/>
    <mergeCell ref="K22:N22"/>
    <mergeCell ref="O22:R22"/>
    <mergeCell ref="AE18:AH18"/>
    <mergeCell ref="AI18:AL18"/>
    <mergeCell ref="AM18:AP18"/>
    <mergeCell ref="AI22:AL22"/>
    <mergeCell ref="AI23:AL23"/>
    <mergeCell ref="AM22:AP22"/>
    <mergeCell ref="AM23:AP23"/>
    <mergeCell ref="S22:V22"/>
    <mergeCell ref="G23:H23"/>
    <mergeCell ref="I23:J23"/>
    <mergeCell ref="K23:N23"/>
    <mergeCell ref="AC13:AD13"/>
    <mergeCell ref="AA13:AB13"/>
    <mergeCell ref="AE13:AH13"/>
    <mergeCell ref="AI13:AL13"/>
    <mergeCell ref="AM13:AP13"/>
    <mergeCell ref="AA22:AB22"/>
    <mergeCell ref="AA23:AB23"/>
    <mergeCell ref="AC22:AD22"/>
    <mergeCell ref="AC23:AD23"/>
    <mergeCell ref="AE22:AH22"/>
    <mergeCell ref="AE23:AH23"/>
    <mergeCell ref="AA27:AB27"/>
    <mergeCell ref="AC27:AD27"/>
    <mergeCell ref="AE27:AH27"/>
    <mergeCell ref="AI27:AL27"/>
    <mergeCell ref="AM27:AP27"/>
    <mergeCell ref="G27:H27"/>
    <mergeCell ref="I27:J27"/>
    <mergeCell ref="K27:N27"/>
    <mergeCell ref="O27:R27"/>
    <mergeCell ref="S27:V27"/>
  </mergeCells>
  <conditionalFormatting sqref="D11:AP11 D25:AP25">
    <cfRule type="colorScale" priority="3">
      <colorScale>
        <cfvo type="min"/>
        <cfvo type="percentile" val="50"/>
        <cfvo type="max"/>
        <color rgb="FF63BE7B"/>
        <color rgb="FFFFEB84"/>
        <color rgb="FFF8696B"/>
      </colorScale>
    </cfRule>
  </conditionalFormatting>
  <conditionalFormatting sqref="D12:AP12 D26:AP26">
    <cfRule type="colorScale" priority="2">
      <colorScale>
        <cfvo type="min"/>
        <cfvo type="percentile" val="50"/>
        <cfvo type="max"/>
        <color rgb="FF63BE7B"/>
        <color rgb="FFFFEB84"/>
        <color rgb="FFF8696B"/>
      </colorScale>
    </cfRule>
  </conditionalFormatting>
  <conditionalFormatting sqref="D14:AP14 D28:AP28">
    <cfRule type="colorScale" priority="1">
      <colorScale>
        <cfvo type="min"/>
        <cfvo type="percentile" val="50"/>
        <cfvo type="max"/>
        <color rgb="FF63BE7B"/>
        <color rgb="FFFFEB84"/>
        <color rgb="FFF8696B"/>
      </colorScale>
    </cfRule>
  </conditionalFormatting>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116"/>
  <sheetViews>
    <sheetView zoomScale="80" zoomScaleNormal="80" workbookViewId="0">
      <pane xSplit="2" ySplit="2" topLeftCell="C3" activePane="bottomRight" state="frozen"/>
      <selection pane="topRight" activeCell="C1" sqref="C1"/>
      <selection pane="bottomLeft" activeCell="A3" sqref="A3"/>
      <selection pane="bottomRight" activeCell="C49" sqref="C49"/>
    </sheetView>
  </sheetViews>
  <sheetFormatPr baseColWidth="10" defaultColWidth="8.83203125" defaultRowHeight="15" x14ac:dyDescent="0.2"/>
  <cols>
    <col min="1" max="1" width="1.1640625" style="1" customWidth="1"/>
    <col min="2" max="2" width="16.6640625" style="382" customWidth="1"/>
    <col min="3" max="6" width="12.6640625" style="1" customWidth="1"/>
    <col min="7" max="7" width="12.6640625" style="8" customWidth="1"/>
    <col min="8" max="12" width="12.6640625" style="45" customWidth="1"/>
    <col min="13" max="13" width="12.6640625" style="1" customWidth="1"/>
    <col min="14" max="14" width="8.83203125" style="45"/>
    <col min="15" max="15" width="6.1640625" style="1" customWidth="1"/>
    <col min="16" max="16384" width="8.83203125" style="1"/>
  </cols>
  <sheetData>
    <row r="1" spans="1:25" s="8" customFormat="1" ht="6" customHeight="1" thickBot="1" x14ac:dyDescent="0.25">
      <c r="B1" s="382"/>
      <c r="H1" s="45"/>
      <c r="I1" s="45"/>
      <c r="J1" s="45"/>
      <c r="K1" s="45"/>
      <c r="L1" s="45"/>
      <c r="N1" s="45"/>
    </row>
    <row r="2" spans="1:25" s="79" customFormat="1" ht="49" thickBot="1" x14ac:dyDescent="0.25">
      <c r="A2" s="77"/>
      <c r="B2" s="383" t="s">
        <v>21</v>
      </c>
      <c r="C2" s="377" t="s">
        <v>16</v>
      </c>
      <c r="D2" s="78" t="s">
        <v>13</v>
      </c>
      <c r="E2" s="78" t="s">
        <v>16</v>
      </c>
      <c r="F2" s="78" t="s">
        <v>22</v>
      </c>
      <c r="G2" s="78" t="s">
        <v>126</v>
      </c>
      <c r="H2" s="78" t="s">
        <v>160</v>
      </c>
      <c r="I2" s="78" t="s">
        <v>164</v>
      </c>
      <c r="J2" s="78" t="s">
        <v>161</v>
      </c>
      <c r="K2" s="78" t="s">
        <v>165</v>
      </c>
      <c r="L2" s="78" t="s">
        <v>162</v>
      </c>
      <c r="M2" s="78" t="s">
        <v>163</v>
      </c>
      <c r="N2" s="78" t="s">
        <v>154</v>
      </c>
      <c r="O2" s="91" t="s">
        <v>155</v>
      </c>
      <c r="Q2" s="584" t="s">
        <v>23</v>
      </c>
      <c r="R2" s="585"/>
      <c r="S2" s="585"/>
      <c r="T2" s="586"/>
    </row>
    <row r="3" spans="1:25" ht="11.75" customHeight="1" x14ac:dyDescent="0.2">
      <c r="A3" s="7"/>
      <c r="B3" s="384" t="s">
        <v>33</v>
      </c>
      <c r="C3" s="378" t="str">
        <f>synthesis!D6</f>
        <v>.</v>
      </c>
      <c r="D3" s="376" t="str">
        <f>IF(C3=".",".",IF(C3&gt;0,0,C3))</f>
        <v>.</v>
      </c>
      <c r="E3" s="376" t="str">
        <f>IF(C3=".",".",C3-D3)</f>
        <v>.</v>
      </c>
      <c r="F3" s="376" t="str">
        <f>synthesis!D11</f>
        <v>.</v>
      </c>
      <c r="G3" s="376" t="str">
        <f>IF(F3=".",".",F3+D3)</f>
        <v>.</v>
      </c>
      <c r="H3" s="376" t="str">
        <f>synthesis!D12</f>
        <v>.</v>
      </c>
      <c r="I3" s="376" t="str">
        <f>IF(H3&lt;&gt;".",H3-J3/2,".")</f>
        <v>.</v>
      </c>
      <c r="J3" s="376" t="str">
        <f>IF(C3&lt;&gt;".",IF(M3&gt;H3,$Y$3,IF(M3=H3,0,".")),".")</f>
        <v>.</v>
      </c>
      <c r="K3" s="376" t="str">
        <f>IF(J3&lt;&gt;".",L3-J3/2,".")</f>
        <v>.</v>
      </c>
      <c r="L3" s="376" t="str">
        <f>synthesis!D13</f>
        <v>.</v>
      </c>
      <c r="M3" s="376" t="str">
        <f>synthesis!D14</f>
        <v>.</v>
      </c>
      <c r="N3" s="376">
        <f t="shared" ref="N3:N52" si="0">$Q$3-SUM(E3,G3,M3)</f>
        <v>4173.0916666666672</v>
      </c>
      <c r="O3" s="352">
        <f t="shared" ref="O3:O34" si="1">$Y$5</f>
        <v>10</v>
      </c>
      <c r="P3" s="6"/>
      <c r="Q3" s="568">
        <f>synthesis!AR3</f>
        <v>4173.0916666666672</v>
      </c>
      <c r="R3" s="569" t="str">
        <f>synthesis!AS3</f>
        <v>+/-</v>
      </c>
      <c r="S3" s="569">
        <f>synthesis!AT3</f>
        <v>203.91765313501486</v>
      </c>
      <c r="T3" s="570" t="s">
        <v>19</v>
      </c>
      <c r="X3" s="80" t="s">
        <v>168</v>
      </c>
      <c r="Y3" s="1">
        <v>100</v>
      </c>
    </row>
    <row r="4" spans="1:25" s="45" customFormat="1" ht="11.75" customHeight="1" x14ac:dyDescent="0.2">
      <c r="A4" s="7"/>
      <c r="B4" s="385"/>
      <c r="C4" s="379"/>
      <c r="D4" s="373"/>
      <c r="E4" s="373"/>
      <c r="F4" s="373"/>
      <c r="G4" s="373"/>
      <c r="H4" s="373"/>
      <c r="I4" s="373"/>
      <c r="J4" s="373"/>
      <c r="K4" s="373"/>
      <c r="L4" s="373"/>
      <c r="M4" s="373"/>
      <c r="N4" s="34">
        <f t="shared" ref="N4" si="2">$Q$3-SUM(E4,G4,M4)</f>
        <v>4173.0916666666672</v>
      </c>
      <c r="O4" s="331">
        <f t="shared" si="1"/>
        <v>10</v>
      </c>
      <c r="P4" s="6"/>
      <c r="Q4" s="568"/>
      <c r="R4" s="569"/>
      <c r="S4" s="569"/>
      <c r="T4" s="570"/>
      <c r="X4" s="80"/>
      <c r="Y4" s="1"/>
    </row>
    <row r="5" spans="1:25" s="5" customFormat="1" ht="11.75" customHeight="1" x14ac:dyDescent="0.2">
      <c r="A5" s="7"/>
      <c r="B5" s="386" t="s">
        <v>25</v>
      </c>
      <c r="C5" s="370">
        <f>synthesis!X6</f>
        <v>97.867992441541901</v>
      </c>
      <c r="D5" s="34">
        <f>IF(C5=".",".",IF(C5&gt;0,0,C5))</f>
        <v>0</v>
      </c>
      <c r="E5" s="34">
        <f>IF(C5=".",".",C5-D5)</f>
        <v>97.867992441541901</v>
      </c>
      <c r="F5" s="34">
        <f>synthesis!X11</f>
        <v>1205.1776933567135</v>
      </c>
      <c r="G5" s="34">
        <f>IF(F5=".",".",F5+D5)</f>
        <v>1205.1776933567135</v>
      </c>
      <c r="H5" s="34">
        <f>synthesis!X12</f>
        <v>849.0789653642255</v>
      </c>
      <c r="I5" s="34">
        <f t="shared" ref="I5:I116" si="3">IF(H5&lt;&gt;".",H5-J5/2,".")</f>
        <v>799.0789653642255</v>
      </c>
      <c r="J5" s="34">
        <f>IF(C5&lt;&gt;".",IF(M5&gt;H5,$Y$3,IF(M5=H5,0,".")),".")</f>
        <v>100</v>
      </c>
      <c r="K5" s="34">
        <f>IF(J5&lt;&gt;".",L5-J5/2,".")</f>
        <v>633.47099764582117</v>
      </c>
      <c r="L5" s="34">
        <f>synthesis!X13</f>
        <v>683.47099764582117</v>
      </c>
      <c r="M5" s="34">
        <f>synthesis!X14</f>
        <v>1532.5499630100467</v>
      </c>
      <c r="N5" s="34">
        <f t="shared" si="0"/>
        <v>1337.4960178583651</v>
      </c>
      <c r="O5" s="331">
        <f t="shared" si="1"/>
        <v>10</v>
      </c>
      <c r="P5" s="6"/>
      <c r="Q5" s="568"/>
      <c r="R5" s="569"/>
      <c r="S5" s="569"/>
      <c r="T5" s="570"/>
      <c r="X5" s="80" t="s">
        <v>169</v>
      </c>
      <c r="Y5" s="1">
        <v>10</v>
      </c>
    </row>
    <row r="6" spans="1:25" s="45" customFormat="1" ht="11.75" customHeight="1" x14ac:dyDescent="0.2">
      <c r="A6" s="7"/>
      <c r="B6" s="385"/>
      <c r="C6" s="379"/>
      <c r="D6" s="373"/>
      <c r="E6" s="373"/>
      <c r="F6" s="373"/>
      <c r="G6" s="373"/>
      <c r="H6" s="373"/>
      <c r="I6" s="373"/>
      <c r="J6" s="373"/>
      <c r="K6" s="373"/>
      <c r="L6" s="373"/>
      <c r="M6" s="373"/>
      <c r="N6" s="34">
        <f t="shared" ref="N6" si="4">$Q$3-SUM(E6,G6,M6)</f>
        <v>4173.0916666666672</v>
      </c>
      <c r="O6" s="331">
        <f t="shared" si="1"/>
        <v>10</v>
      </c>
      <c r="P6" s="6"/>
      <c r="Q6" s="107"/>
      <c r="R6" s="108"/>
      <c r="S6" s="108"/>
      <c r="T6" s="109"/>
      <c r="X6" s="80"/>
      <c r="Y6" s="1"/>
    </row>
    <row r="7" spans="1:25" ht="11.75" customHeight="1" x14ac:dyDescent="0.2">
      <c r="A7" s="7"/>
      <c r="B7" s="386" t="s">
        <v>45</v>
      </c>
      <c r="C7" s="370" t="str">
        <f>synthesis!D20</f>
        <v>.</v>
      </c>
      <c r="D7" s="34" t="str">
        <f>IF(C7=".",".",IF(C7&gt;0,0,C7))</f>
        <v>.</v>
      </c>
      <c r="E7" s="34" t="str">
        <f>IF(C7=".",".",C7-D7)</f>
        <v>.</v>
      </c>
      <c r="F7" s="34" t="str">
        <f>synthesis!D25</f>
        <v>.</v>
      </c>
      <c r="G7" s="34" t="str">
        <f>IF(F7=".",".",F7+D7)</f>
        <v>.</v>
      </c>
      <c r="H7" s="34" t="str">
        <f>synthesis!D26</f>
        <v>.</v>
      </c>
      <c r="I7" s="34" t="str">
        <f t="shared" si="3"/>
        <v>.</v>
      </c>
      <c r="J7" s="34" t="str">
        <f>IF(C7&lt;&gt;".",IF(M7&gt;H7,$Y$3,IF(M7=H7,0,".")),".")</f>
        <v>.</v>
      </c>
      <c r="K7" s="34" t="str">
        <f>IF(J7&lt;&gt;".",L7-J7/2,".")</f>
        <v>.</v>
      </c>
      <c r="L7" s="34" t="str">
        <f>synthesis!D27</f>
        <v>.</v>
      </c>
      <c r="M7" s="34" t="str">
        <f>synthesis!D28</f>
        <v>.</v>
      </c>
      <c r="N7" s="34">
        <f t="shared" si="0"/>
        <v>4173.0916666666672</v>
      </c>
      <c r="O7" s="331">
        <f t="shared" si="1"/>
        <v>10</v>
      </c>
      <c r="P7" s="6"/>
      <c r="Q7" s="40"/>
      <c r="R7" s="30"/>
      <c r="S7" s="41"/>
      <c r="T7" s="32"/>
      <c r="X7" s="80" t="s">
        <v>170</v>
      </c>
      <c r="Y7" s="1">
        <v>10</v>
      </c>
    </row>
    <row r="8" spans="1:25" s="45" customFormat="1" ht="11.75" customHeight="1" x14ac:dyDescent="0.2">
      <c r="A8" s="7"/>
      <c r="B8" s="385"/>
      <c r="C8" s="379"/>
      <c r="D8" s="373"/>
      <c r="E8" s="373"/>
      <c r="F8" s="373"/>
      <c r="G8" s="373"/>
      <c r="H8" s="373"/>
      <c r="I8" s="373"/>
      <c r="J8" s="373"/>
      <c r="K8" s="373"/>
      <c r="L8" s="373"/>
      <c r="M8" s="373"/>
      <c r="N8" s="34">
        <f t="shared" ref="N8" si="5">$Q$3-SUM(E8,G8,M8)</f>
        <v>4173.0916666666672</v>
      </c>
      <c r="O8" s="331">
        <f t="shared" si="1"/>
        <v>10</v>
      </c>
      <c r="P8" s="6"/>
      <c r="Q8" s="107"/>
      <c r="R8" s="30"/>
      <c r="S8" s="108"/>
      <c r="T8" s="32"/>
    </row>
    <row r="9" spans="1:25" s="5" customFormat="1" ht="11.75" customHeight="1" x14ac:dyDescent="0.2">
      <c r="A9" s="7"/>
      <c r="B9" s="386" t="s">
        <v>5</v>
      </c>
      <c r="C9" s="370" t="str">
        <f>synthesis!X20</f>
        <v>.</v>
      </c>
      <c r="D9" s="34" t="str">
        <f>IF(C9=".",".",IF(C9&gt;0,0,C9))</f>
        <v>.</v>
      </c>
      <c r="E9" s="34" t="str">
        <f>IF(C9=".",".",C9-D9)</f>
        <v>.</v>
      </c>
      <c r="F9" s="34" t="str">
        <f>synthesis!X25</f>
        <v>.</v>
      </c>
      <c r="G9" s="34" t="str">
        <f>IF(F9=".",".",F9+D9)</f>
        <v>.</v>
      </c>
      <c r="H9" s="34" t="str">
        <f>synthesis!X26</f>
        <v>.</v>
      </c>
      <c r="I9" s="34" t="str">
        <f t="shared" si="3"/>
        <v>.</v>
      </c>
      <c r="J9" s="34" t="str">
        <f>IF(C9&lt;&gt;".",IF(M9&gt;H9,$Y$3,IF(M9=H9,0,".")),".")</f>
        <v>.</v>
      </c>
      <c r="K9" s="34" t="str">
        <f>IF(J9&lt;&gt;".",L9-J9/2,".")</f>
        <v>.</v>
      </c>
      <c r="L9" s="34" t="str">
        <f>synthesis!X27</f>
        <v>.</v>
      </c>
      <c r="M9" s="34" t="str">
        <f>synthesis!X28</f>
        <v>.</v>
      </c>
      <c r="N9" s="34">
        <f t="shared" si="0"/>
        <v>4173.0916666666672</v>
      </c>
      <c r="O9" s="331">
        <f t="shared" si="1"/>
        <v>10</v>
      </c>
      <c r="P9" s="6"/>
      <c r="Q9" s="577">
        <f>synthesis!AR7</f>
        <v>11.425302304357746</v>
      </c>
      <c r="R9" s="569" t="str">
        <f>synthesis!AS7</f>
        <v>+/-</v>
      </c>
      <c r="S9" s="580">
        <f>synthesis!AT7</f>
        <v>0.55829610714583122</v>
      </c>
      <c r="T9" s="570" t="s">
        <v>20</v>
      </c>
    </row>
    <row r="10" spans="1:25" s="45" customFormat="1" ht="11.75" customHeight="1" x14ac:dyDescent="0.2">
      <c r="A10" s="7"/>
      <c r="B10" s="385"/>
      <c r="C10" s="379"/>
      <c r="D10" s="373"/>
      <c r="E10" s="373"/>
      <c r="F10" s="373"/>
      <c r="G10" s="373"/>
      <c r="H10" s="373"/>
      <c r="I10" s="373"/>
      <c r="J10" s="373"/>
      <c r="K10" s="373"/>
      <c r="L10" s="373"/>
      <c r="M10" s="373"/>
      <c r="N10" s="34">
        <f t="shared" ref="N10:N11" si="6">$Q$3-SUM(E10,G10,M10)</f>
        <v>4173.0916666666672</v>
      </c>
      <c r="O10" s="331">
        <f t="shared" si="1"/>
        <v>10</v>
      </c>
      <c r="P10" s="6"/>
      <c r="Q10" s="577"/>
      <c r="R10" s="569"/>
      <c r="S10" s="580"/>
      <c r="T10" s="570"/>
    </row>
    <row r="11" spans="1:25" s="5" customFormat="1" ht="4.25" customHeight="1" thickBot="1" x14ac:dyDescent="0.25">
      <c r="A11" s="7"/>
      <c r="B11" s="387"/>
      <c r="C11" s="380"/>
      <c r="D11" s="374"/>
      <c r="E11" s="374"/>
      <c r="F11" s="374"/>
      <c r="G11" s="374"/>
      <c r="H11" s="374"/>
      <c r="I11" s="374"/>
      <c r="J11" s="374">
        <f>IF(C11&lt;&gt;".",IF(M11&gt;H11,$Y$3,IF(M11=H11,0,".")),".")</f>
        <v>0</v>
      </c>
      <c r="K11" s="374"/>
      <c r="L11" s="374"/>
      <c r="M11" s="374"/>
      <c r="N11" s="34">
        <f t="shared" si="6"/>
        <v>4173.0916666666672</v>
      </c>
      <c r="O11" s="331">
        <f t="shared" si="1"/>
        <v>10</v>
      </c>
      <c r="P11" s="6"/>
      <c r="Q11" s="578"/>
      <c r="R11" s="579"/>
      <c r="S11" s="581"/>
      <c r="T11" s="582"/>
    </row>
    <row r="12" spans="1:25" ht="11.75" customHeight="1" x14ac:dyDescent="0.2">
      <c r="A12" s="7"/>
      <c r="B12" s="386" t="s">
        <v>34</v>
      </c>
      <c r="C12" s="370">
        <f>synthesis!E6</f>
        <v>270.56285963645814</v>
      </c>
      <c r="D12" s="34">
        <f t="shared" ref="D12:D113" si="7">IF(C12=".",".",IF(C12&gt;0,0,C12))</f>
        <v>0</v>
      </c>
      <c r="E12" s="34">
        <f>IF(C12=".",".",C12-D12)</f>
        <v>270.56285963645814</v>
      </c>
      <c r="F12" s="34">
        <f>synthesis!E11</f>
        <v>1241.2793767981568</v>
      </c>
      <c r="G12" s="34">
        <f>IF(F12=".",".",F12+D12)</f>
        <v>1241.2793767981568</v>
      </c>
      <c r="H12" s="34">
        <f>synthesis!E12</f>
        <v>546.90169490525955</v>
      </c>
      <c r="I12" s="34">
        <f t="shared" si="3"/>
        <v>496.90169490525955</v>
      </c>
      <c r="J12" s="34">
        <f>IF(C12&lt;&gt;".",IF(M12&gt;H12,$Y$3,IF(M12=H12,0,".")),".")</f>
        <v>100</v>
      </c>
      <c r="K12" s="34">
        <f>IF(J12&lt;&gt;".",L12-J12/2,".")</f>
        <v>978.97966098946381</v>
      </c>
      <c r="L12" s="34">
        <f>synthesis!E13</f>
        <v>1028.9796609894638</v>
      </c>
      <c r="M12" s="34">
        <f>synthesis!E14</f>
        <v>1575.8813558947234</v>
      </c>
      <c r="N12" s="34">
        <f t="shared" si="0"/>
        <v>1085.3680743373288</v>
      </c>
      <c r="O12" s="331">
        <f t="shared" si="1"/>
        <v>10</v>
      </c>
      <c r="P12" s="6"/>
      <c r="Q12" s="6"/>
      <c r="R12" s="6"/>
      <c r="S12" s="6"/>
    </row>
    <row r="13" spans="1:25" s="45" customFormat="1" ht="11.75" customHeight="1" x14ac:dyDescent="0.2">
      <c r="A13" s="7"/>
      <c r="B13" s="385"/>
      <c r="C13" s="379"/>
      <c r="D13" s="373"/>
      <c r="E13" s="373"/>
      <c r="F13" s="373"/>
      <c r="G13" s="373"/>
      <c r="H13" s="373"/>
      <c r="I13" s="373"/>
      <c r="J13" s="373"/>
      <c r="K13" s="373"/>
      <c r="L13" s="373"/>
      <c r="M13" s="373"/>
      <c r="N13" s="34">
        <f t="shared" ref="N13" si="8">$Q$3-SUM(E13,G13,M13)</f>
        <v>4173.0916666666672</v>
      </c>
      <c r="O13" s="331">
        <f t="shared" si="1"/>
        <v>10</v>
      </c>
      <c r="P13" s="6"/>
      <c r="Q13" s="6"/>
      <c r="R13" s="6"/>
      <c r="S13" s="6"/>
    </row>
    <row r="14" spans="1:25" s="5" customFormat="1" ht="11.75" customHeight="1" x14ac:dyDescent="0.2">
      <c r="A14" s="7"/>
      <c r="B14" s="386" t="s">
        <v>3</v>
      </c>
      <c r="C14" s="370" t="str">
        <f>synthesis!Y6</f>
        <v>.</v>
      </c>
      <c r="D14" s="34" t="str">
        <f t="shared" si="7"/>
        <v>.</v>
      </c>
      <c r="E14" s="34" t="str">
        <f>IF(C14=".",".",C14-D14)</f>
        <v>.</v>
      </c>
      <c r="F14" s="34" t="str">
        <f>synthesis!Y11</f>
        <v>.</v>
      </c>
      <c r="G14" s="34" t="str">
        <f>IF(F14=".",".",F14+D14)</f>
        <v>.</v>
      </c>
      <c r="H14" s="34" t="str">
        <f>synthesis!Y12</f>
        <v>.</v>
      </c>
      <c r="I14" s="34" t="str">
        <f t="shared" si="3"/>
        <v>.</v>
      </c>
      <c r="J14" s="34" t="str">
        <f>IF(C14&lt;&gt;".",IF(M14&gt;H14,$Y$3,IF(M14=H14,0,".")),".")</f>
        <v>.</v>
      </c>
      <c r="K14" s="34" t="str">
        <f>IF(J14&lt;&gt;".",L14-J14/2,".")</f>
        <v>.</v>
      </c>
      <c r="L14" s="34" t="str">
        <f>synthesis!Y13</f>
        <v>.</v>
      </c>
      <c r="M14" s="34" t="str">
        <f>synthesis!Y14</f>
        <v>.</v>
      </c>
      <c r="N14" s="34">
        <f t="shared" si="0"/>
        <v>4173.0916666666672</v>
      </c>
      <c r="O14" s="331">
        <f t="shared" si="1"/>
        <v>10</v>
      </c>
      <c r="P14" s="6"/>
      <c r="Q14" s="6"/>
      <c r="R14" s="6"/>
      <c r="S14" s="6"/>
    </row>
    <row r="15" spans="1:25" s="45" customFormat="1" ht="11.75" customHeight="1" x14ac:dyDescent="0.2">
      <c r="A15" s="7"/>
      <c r="B15" s="385"/>
      <c r="C15" s="379"/>
      <c r="D15" s="373"/>
      <c r="E15" s="373"/>
      <c r="F15" s="373"/>
      <c r="G15" s="373"/>
      <c r="H15" s="373"/>
      <c r="I15" s="373"/>
      <c r="J15" s="373"/>
      <c r="K15" s="373"/>
      <c r="L15" s="373"/>
      <c r="M15" s="373"/>
      <c r="N15" s="34">
        <f t="shared" ref="N15" si="9">$Q$3-SUM(E15,G15,M15)</f>
        <v>4173.0916666666672</v>
      </c>
      <c r="O15" s="331">
        <f t="shared" si="1"/>
        <v>10</v>
      </c>
      <c r="P15" s="6"/>
      <c r="Q15" s="6"/>
      <c r="R15" s="6"/>
      <c r="S15" s="6"/>
    </row>
    <row r="16" spans="1:25" ht="11.75" customHeight="1" x14ac:dyDescent="0.2">
      <c r="A16" s="7"/>
      <c r="B16" s="386" t="s">
        <v>46</v>
      </c>
      <c r="C16" s="370" t="str">
        <f>synthesis!E20</f>
        <v>.</v>
      </c>
      <c r="D16" s="34" t="str">
        <f t="shared" si="7"/>
        <v>.</v>
      </c>
      <c r="E16" s="34" t="str">
        <f>IF(C16=".",".",C16-D16)</f>
        <v>.</v>
      </c>
      <c r="F16" s="34" t="str">
        <f>synthesis!E25</f>
        <v>.</v>
      </c>
      <c r="G16" s="34" t="str">
        <f>IF(F16=".",".",F16+D16)</f>
        <v>.</v>
      </c>
      <c r="H16" s="34" t="str">
        <f>synthesis!E26</f>
        <v>.</v>
      </c>
      <c r="I16" s="34" t="str">
        <f t="shared" si="3"/>
        <v>.</v>
      </c>
      <c r="J16" s="34" t="str">
        <f>IF(C16&lt;&gt;".",IF(M16&gt;H16,$Y$3,IF(M16=H16,0,".")),".")</f>
        <v>.</v>
      </c>
      <c r="K16" s="34" t="str">
        <f>IF(J16&lt;&gt;".",L16-J16/2,".")</f>
        <v>.</v>
      </c>
      <c r="L16" s="34" t="str">
        <f>synthesis!E27</f>
        <v>.</v>
      </c>
      <c r="M16" s="34" t="str">
        <f>synthesis!E28</f>
        <v>.</v>
      </c>
      <c r="N16" s="34">
        <f t="shared" si="0"/>
        <v>4173.0916666666672</v>
      </c>
      <c r="O16" s="331">
        <f t="shared" si="1"/>
        <v>10</v>
      </c>
      <c r="P16" s="6"/>
      <c r="Q16" s="6"/>
      <c r="R16" s="6"/>
      <c r="S16" s="6"/>
    </row>
    <row r="17" spans="1:19" s="45" customFormat="1" ht="11.75" customHeight="1" x14ac:dyDescent="0.2">
      <c r="A17" s="7"/>
      <c r="B17" s="385"/>
      <c r="C17" s="379"/>
      <c r="D17" s="373"/>
      <c r="E17" s="373"/>
      <c r="F17" s="373"/>
      <c r="G17" s="373"/>
      <c r="H17" s="373"/>
      <c r="I17" s="373"/>
      <c r="J17" s="373"/>
      <c r="K17" s="373"/>
      <c r="L17" s="373"/>
      <c r="M17" s="373"/>
      <c r="N17" s="34">
        <f t="shared" ref="N17" si="10">$Q$3-SUM(E17,G17,M17)</f>
        <v>4173.0916666666672</v>
      </c>
      <c r="O17" s="331">
        <f t="shared" si="1"/>
        <v>10</v>
      </c>
      <c r="P17" s="6"/>
      <c r="Q17" s="6"/>
      <c r="R17" s="6"/>
      <c r="S17" s="6"/>
    </row>
    <row r="18" spans="1:19" s="5" customFormat="1" ht="11.75" customHeight="1" x14ac:dyDescent="0.2">
      <c r="A18" s="7"/>
      <c r="B18" s="386" t="s">
        <v>4</v>
      </c>
      <c r="C18" s="370">
        <f>synthesis!Y20</f>
        <v>202.86183776506869</v>
      </c>
      <c r="D18" s="34">
        <f t="shared" si="7"/>
        <v>0</v>
      </c>
      <c r="E18" s="34">
        <f>IF(C18=".",".",C18-D18)</f>
        <v>202.86183776506869</v>
      </c>
      <c r="F18" s="34">
        <f>synthesis!Y25</f>
        <v>1162.5899617914467</v>
      </c>
      <c r="G18" s="34">
        <f>IF(F18=".",".",F18+D18)</f>
        <v>1162.5899617914467</v>
      </c>
      <c r="H18" s="34">
        <f>synthesis!Y26</f>
        <v>777.95926356671885</v>
      </c>
      <c r="I18" s="34">
        <f t="shared" si="3"/>
        <v>727.95926356671885</v>
      </c>
      <c r="J18" s="34">
        <f>IF(C18&lt;&gt;".",IF(M18&gt;H18,$Y$3,IF(M18=H18,0,".")),".")</f>
        <v>100</v>
      </c>
      <c r="K18" s="34">
        <f>IF(J18&lt;&gt;".",L18-J18/2,".")</f>
        <v>678.36961461632745</v>
      </c>
      <c r="L18" s="34">
        <f>synthesis!Y27</f>
        <v>728.36961461632745</v>
      </c>
      <c r="M18" s="34">
        <f>synthesis!Y28</f>
        <v>1506.3288781830463</v>
      </c>
      <c r="N18" s="34">
        <f t="shared" si="0"/>
        <v>1301.3109889271054</v>
      </c>
      <c r="O18" s="331">
        <f t="shared" si="1"/>
        <v>10</v>
      </c>
      <c r="P18" s="6"/>
      <c r="Q18" s="6"/>
      <c r="R18" s="6"/>
      <c r="S18" s="6"/>
    </row>
    <row r="19" spans="1:19" s="45" customFormat="1" ht="11.75" customHeight="1" x14ac:dyDescent="0.2">
      <c r="A19" s="7"/>
      <c r="B19" s="385"/>
      <c r="C19" s="379"/>
      <c r="D19" s="373"/>
      <c r="E19" s="373"/>
      <c r="F19" s="373"/>
      <c r="G19" s="373"/>
      <c r="H19" s="373"/>
      <c r="I19" s="373"/>
      <c r="J19" s="373"/>
      <c r="K19" s="373"/>
      <c r="L19" s="373"/>
      <c r="M19" s="373"/>
      <c r="N19" s="34">
        <f t="shared" ref="N19:N20" si="11">$Q$3-SUM(E19,G19,M19)</f>
        <v>4173.0916666666672</v>
      </c>
      <c r="O19" s="331">
        <f t="shared" si="1"/>
        <v>10</v>
      </c>
      <c r="P19" s="6"/>
      <c r="Q19" s="6"/>
      <c r="R19" s="6"/>
      <c r="S19" s="6"/>
    </row>
    <row r="20" spans="1:19" s="5" customFormat="1" ht="4.25" customHeight="1" x14ac:dyDescent="0.2">
      <c r="A20" s="7"/>
      <c r="B20" s="387"/>
      <c r="C20" s="380"/>
      <c r="D20" s="374"/>
      <c r="E20" s="374"/>
      <c r="F20" s="374"/>
      <c r="G20" s="374"/>
      <c r="H20" s="374"/>
      <c r="I20" s="374"/>
      <c r="J20" s="374">
        <f>IF(C20&lt;&gt;".",IF(M20&gt;H20,$Y$3,IF(M20=H20,0,".")),".")</f>
        <v>0</v>
      </c>
      <c r="K20" s="374"/>
      <c r="L20" s="374"/>
      <c r="M20" s="374"/>
      <c r="N20" s="34">
        <f t="shared" si="11"/>
        <v>4173.0916666666672</v>
      </c>
      <c r="O20" s="331">
        <f t="shared" si="1"/>
        <v>10</v>
      </c>
      <c r="P20" s="6"/>
      <c r="Q20" s="6"/>
      <c r="R20" s="6"/>
      <c r="S20" s="6"/>
    </row>
    <row r="21" spans="1:19" ht="11.75" customHeight="1" x14ac:dyDescent="0.2">
      <c r="A21" s="7"/>
      <c r="B21" s="386" t="s">
        <v>35</v>
      </c>
      <c r="C21" s="370" t="str">
        <f>synthesis!F6</f>
        <v>.</v>
      </c>
      <c r="D21" s="34" t="str">
        <f t="shared" si="7"/>
        <v>.</v>
      </c>
      <c r="E21" s="34" t="str">
        <f>IF(C21=".",".",C21-D21)</f>
        <v>.</v>
      </c>
      <c r="F21" s="34" t="str">
        <f>synthesis!F11</f>
        <v>.</v>
      </c>
      <c r="G21" s="34" t="str">
        <f>IF(F21=".",".",F21+D21)</f>
        <v>.</v>
      </c>
      <c r="H21" s="34" t="str">
        <f>synthesis!F12</f>
        <v>.</v>
      </c>
      <c r="I21" s="34" t="str">
        <f t="shared" si="3"/>
        <v>.</v>
      </c>
      <c r="J21" s="34" t="str">
        <f>IF(C21&lt;&gt;".",IF(M21&gt;H21,$Y$3,IF(M21=H21,0,".")),".")</f>
        <v>.</v>
      </c>
      <c r="K21" s="34" t="str">
        <f>IF(J21&lt;&gt;".",L21-J21/2,".")</f>
        <v>.</v>
      </c>
      <c r="L21" s="34" t="str">
        <f>synthesis!F13</f>
        <v>.</v>
      </c>
      <c r="M21" s="34" t="str">
        <f>synthesis!F14</f>
        <v>.</v>
      </c>
      <c r="N21" s="34">
        <f t="shared" si="0"/>
        <v>4173.0916666666672</v>
      </c>
      <c r="O21" s="331">
        <f t="shared" si="1"/>
        <v>10</v>
      </c>
      <c r="P21" s="6"/>
      <c r="Q21" s="6"/>
      <c r="R21" s="6"/>
      <c r="S21" s="6"/>
    </row>
    <row r="22" spans="1:19" s="45" customFormat="1" ht="11.75" customHeight="1" x14ac:dyDescent="0.2">
      <c r="A22" s="7"/>
      <c r="B22" s="385"/>
      <c r="C22" s="379"/>
      <c r="D22" s="373"/>
      <c r="E22" s="373"/>
      <c r="F22" s="373"/>
      <c r="G22" s="373"/>
      <c r="H22" s="373"/>
      <c r="I22" s="373"/>
      <c r="J22" s="373"/>
      <c r="K22" s="373"/>
      <c r="L22" s="373"/>
      <c r="M22" s="373"/>
      <c r="N22" s="34">
        <f t="shared" ref="N22" si="12">$Q$3-SUM(E22,G22,M22)</f>
        <v>4173.0916666666672</v>
      </c>
      <c r="O22" s="331">
        <f t="shared" si="1"/>
        <v>10</v>
      </c>
      <c r="P22" s="6"/>
      <c r="Q22" s="6"/>
      <c r="R22" s="6"/>
      <c r="S22" s="6"/>
    </row>
    <row r="23" spans="1:19" s="5" customFormat="1" ht="11.75" customHeight="1" x14ac:dyDescent="0.2">
      <c r="A23" s="7"/>
      <c r="B23" s="386" t="s">
        <v>26</v>
      </c>
      <c r="C23" s="370">
        <f>synthesis!Z6</f>
        <v>356.94002547236892</v>
      </c>
      <c r="D23" s="34">
        <f t="shared" si="7"/>
        <v>0</v>
      </c>
      <c r="E23" s="34">
        <f>IF(C23=".",".",C23-D23)</f>
        <v>356.94002547236892</v>
      </c>
      <c r="F23" s="34">
        <f>synthesis!Z11</f>
        <v>1461.2991805954025</v>
      </c>
      <c r="G23" s="34">
        <f>IF(F23=".",".",F23+D23)</f>
        <v>1461.2991805954025</v>
      </c>
      <c r="H23" s="34">
        <f>synthesis!Z12</f>
        <v>1259.1140165232812</v>
      </c>
      <c r="I23" s="34">
        <f t="shared" si="3"/>
        <v>1209.1140165232812</v>
      </c>
      <c r="J23" s="34">
        <f>IF(C23&lt;&gt;".",IF(M23&gt;H23,$Y$3,IF(M23=H23,0,".")),".")</f>
        <v>100</v>
      </c>
      <c r="K23" s="34">
        <f>IF(J23&lt;&gt;".",L23-J23/2,".")</f>
        <v>1045.7384440756146</v>
      </c>
      <c r="L23" s="34">
        <f>synthesis!Z13</f>
        <v>1095.7384440756146</v>
      </c>
      <c r="M23" s="34">
        <f>synthesis!Z14</f>
        <v>2354.852460598896</v>
      </c>
      <c r="N23" s="34">
        <f t="shared" si="0"/>
        <v>0</v>
      </c>
      <c r="O23" s="331">
        <f t="shared" si="1"/>
        <v>10</v>
      </c>
      <c r="P23" s="6"/>
      <c r="Q23" s="6"/>
      <c r="R23" s="6"/>
      <c r="S23" s="6"/>
    </row>
    <row r="24" spans="1:19" s="45" customFormat="1" ht="11.75" customHeight="1" x14ac:dyDescent="0.2">
      <c r="A24" s="7"/>
      <c r="B24" s="385"/>
      <c r="C24" s="379"/>
      <c r="D24" s="373"/>
      <c r="E24" s="373"/>
      <c r="F24" s="373"/>
      <c r="G24" s="373"/>
      <c r="H24" s="373"/>
      <c r="I24" s="373"/>
      <c r="J24" s="373"/>
      <c r="K24" s="373"/>
      <c r="L24" s="373"/>
      <c r="M24" s="373"/>
      <c r="N24" s="34">
        <f t="shared" ref="N24" si="13">$Q$3-SUM(E24,G24,M24)</f>
        <v>4173.0916666666672</v>
      </c>
      <c r="O24" s="331">
        <f t="shared" si="1"/>
        <v>10</v>
      </c>
      <c r="P24" s="6"/>
      <c r="Q24" s="6"/>
      <c r="R24" s="6"/>
      <c r="S24" s="6"/>
    </row>
    <row r="25" spans="1:19" ht="11.75" customHeight="1" x14ac:dyDescent="0.2">
      <c r="A25" s="7"/>
      <c r="B25" s="386" t="s">
        <v>47</v>
      </c>
      <c r="C25" s="370">
        <f>synthesis!F20</f>
        <v>340.59839950341279</v>
      </c>
      <c r="D25" s="34">
        <f t="shared" si="7"/>
        <v>0</v>
      </c>
      <c r="E25" s="34">
        <f>IF(C25=".",".",C25-D25)</f>
        <v>340.59839950341279</v>
      </c>
      <c r="F25" s="34">
        <f>synthesis!F25</f>
        <v>1454.8877733923684</v>
      </c>
      <c r="G25" s="34">
        <f>IF(F25=".",".",F25+D25)</f>
        <v>1454.8877733923684</v>
      </c>
      <c r="H25" s="34">
        <f>synthesis!F26</f>
        <v>1328.5574096065743</v>
      </c>
      <c r="I25" s="34">
        <f t="shared" si="3"/>
        <v>1278.5574096065743</v>
      </c>
      <c r="J25" s="34">
        <f>IF(C25&lt;&gt;".",IF(M25&gt;H25,$Y$3,IF(M25=H25,0,".")),".")</f>
        <v>100</v>
      </c>
      <c r="K25" s="34">
        <f>IF(J25&lt;&gt;".",L25-J25/2,".")</f>
        <v>999.0480841643116</v>
      </c>
      <c r="L25" s="34">
        <f>synthesis!F27</f>
        <v>1049.0480841643116</v>
      </c>
      <c r="M25" s="34">
        <f>synthesis!F28</f>
        <v>2377.6054937708859</v>
      </c>
      <c r="N25" s="34">
        <f t="shared" si="0"/>
        <v>0</v>
      </c>
      <c r="O25" s="331">
        <f t="shared" si="1"/>
        <v>10</v>
      </c>
      <c r="P25" s="6"/>
      <c r="Q25" s="6"/>
      <c r="R25" s="6"/>
      <c r="S25" s="6"/>
    </row>
    <row r="26" spans="1:19" s="45" customFormat="1" ht="11.75" customHeight="1" x14ac:dyDescent="0.2">
      <c r="A26" s="7"/>
      <c r="B26" s="385"/>
      <c r="C26" s="379"/>
      <c r="D26" s="373"/>
      <c r="E26" s="373"/>
      <c r="F26" s="373"/>
      <c r="G26" s="373"/>
      <c r="H26" s="373"/>
      <c r="I26" s="373"/>
      <c r="J26" s="373"/>
      <c r="K26" s="373"/>
      <c r="L26" s="373"/>
      <c r="M26" s="373"/>
      <c r="N26" s="34">
        <f t="shared" ref="N26" si="14">$Q$3-SUM(E26,G26,M26)</f>
        <v>4173.0916666666672</v>
      </c>
      <c r="O26" s="331">
        <f t="shared" si="1"/>
        <v>10</v>
      </c>
      <c r="P26" s="6"/>
      <c r="Q26" s="6"/>
      <c r="R26" s="6"/>
      <c r="S26" s="6"/>
    </row>
    <row r="27" spans="1:19" s="5" customFormat="1" ht="11.75" customHeight="1" x14ac:dyDescent="0.2">
      <c r="A27" s="7"/>
      <c r="B27" s="386" t="s">
        <v>9</v>
      </c>
      <c r="C27" s="370">
        <f>synthesis!Z20</f>
        <v>387.28875941471586</v>
      </c>
      <c r="D27" s="34">
        <f t="shared" si="7"/>
        <v>0</v>
      </c>
      <c r="E27" s="34">
        <f>IF(C27=".",".",C27-D27)</f>
        <v>387.28875941471586</v>
      </c>
      <c r="F27" s="34">
        <f>synthesis!Z25</f>
        <v>1353.336240585284</v>
      </c>
      <c r="G27" s="34">
        <f>IF(F27=".",".",F27+D27)</f>
        <v>1353.336240585284</v>
      </c>
      <c r="H27" s="34">
        <f>synthesis!Z26</f>
        <v>1372.2285714285717</v>
      </c>
      <c r="I27" s="34">
        <f t="shared" si="3"/>
        <v>1322.2285714285717</v>
      </c>
      <c r="J27" s="34">
        <f>IF(C27&lt;&gt;".",IF(M27&gt;H27,$Y$3,IF(M27=H27,0,".")),".")</f>
        <v>100</v>
      </c>
      <c r="K27" s="34">
        <f>IF(J27&lt;&gt;".",L27-J27/2,".")</f>
        <v>901.84945348788688</v>
      </c>
      <c r="L27" s="34">
        <f>synthesis!Z27</f>
        <v>951.84945348788688</v>
      </c>
      <c r="M27" s="34">
        <f>synthesis!Z28</f>
        <v>2324.0780249164586</v>
      </c>
      <c r="N27" s="34">
        <f t="shared" si="0"/>
        <v>108.38864175020854</v>
      </c>
      <c r="O27" s="331">
        <f t="shared" si="1"/>
        <v>10</v>
      </c>
      <c r="P27" s="6"/>
      <c r="Q27" s="6"/>
      <c r="R27" s="6"/>
      <c r="S27" s="6"/>
    </row>
    <row r="28" spans="1:19" s="45" customFormat="1" ht="11.75" customHeight="1" x14ac:dyDescent="0.2">
      <c r="A28" s="7"/>
      <c r="B28" s="385"/>
      <c r="C28" s="379"/>
      <c r="D28" s="373"/>
      <c r="E28" s="373"/>
      <c r="F28" s="373"/>
      <c r="G28" s="373"/>
      <c r="H28" s="373"/>
      <c r="I28" s="373"/>
      <c r="J28" s="373"/>
      <c r="K28" s="373"/>
      <c r="L28" s="373"/>
      <c r="M28" s="373"/>
      <c r="N28" s="34">
        <f t="shared" ref="N28:N29" si="15">$Q$3-SUM(E28,G28,M28)</f>
        <v>4173.0916666666672</v>
      </c>
      <c r="O28" s="331">
        <f t="shared" si="1"/>
        <v>10</v>
      </c>
      <c r="P28" s="6"/>
      <c r="Q28" s="6"/>
      <c r="R28" s="6"/>
      <c r="S28" s="6"/>
    </row>
    <row r="29" spans="1:19" s="5" customFormat="1" ht="4.25" customHeight="1" x14ac:dyDescent="0.2">
      <c r="A29" s="7"/>
      <c r="B29" s="387"/>
      <c r="C29" s="380"/>
      <c r="D29" s="374"/>
      <c r="E29" s="374"/>
      <c r="F29" s="374"/>
      <c r="G29" s="374"/>
      <c r="H29" s="374"/>
      <c r="I29" s="374"/>
      <c r="J29" s="374">
        <f>IF(C29&lt;&gt;".",IF(M29&gt;H29,$Y$3,IF(M29=H29,0,".")),".")</f>
        <v>0</v>
      </c>
      <c r="K29" s="374"/>
      <c r="L29" s="374"/>
      <c r="M29" s="374"/>
      <c r="N29" s="34">
        <f t="shared" si="15"/>
        <v>4173.0916666666672</v>
      </c>
      <c r="O29" s="331">
        <f t="shared" si="1"/>
        <v>10</v>
      </c>
      <c r="P29" s="6"/>
      <c r="Q29" s="6"/>
      <c r="R29" s="6"/>
      <c r="S29" s="6"/>
    </row>
    <row r="30" spans="1:19" ht="11.75" customHeight="1" x14ac:dyDescent="0.2">
      <c r="A30" s="7"/>
      <c r="B30" s="386" t="s">
        <v>217</v>
      </c>
      <c r="C30" s="371" t="str">
        <f>synthesis!G6</f>
        <v>.</v>
      </c>
      <c r="D30" s="33" t="str">
        <f t="shared" si="7"/>
        <v>.</v>
      </c>
      <c r="E30" s="33" t="str">
        <f>IF(C30=".",".",C30-D30)</f>
        <v>.</v>
      </c>
      <c r="F30" s="33" t="str">
        <f>synthesis!G11</f>
        <v>.</v>
      </c>
      <c r="G30" s="33" t="str">
        <f>IF(F30=".",".",F30+D30)</f>
        <v>.</v>
      </c>
      <c r="H30" s="33" t="str">
        <f>synthesis!G12</f>
        <v>.</v>
      </c>
      <c r="I30" s="33" t="str">
        <f t="shared" si="3"/>
        <v>.</v>
      </c>
      <c r="J30" s="33" t="str">
        <f>IF(C30&lt;&gt;".",IF(M30&gt;H30,$Y$3,IF(M30=H30,0,".")),".")</f>
        <v>.</v>
      </c>
      <c r="K30" s="33" t="str">
        <f>IF(J30&lt;&gt;".",L30-J30/2,".")</f>
        <v>.</v>
      </c>
      <c r="L30" s="33" t="str">
        <f>synthesis!G13</f>
        <v>.</v>
      </c>
      <c r="M30" s="33" t="str">
        <f>synthesis!G14</f>
        <v>.</v>
      </c>
      <c r="N30" s="33">
        <f t="shared" si="0"/>
        <v>4173.0916666666672</v>
      </c>
      <c r="O30" s="89">
        <f t="shared" si="1"/>
        <v>10</v>
      </c>
      <c r="P30" s="6"/>
      <c r="Q30" s="6"/>
      <c r="R30" s="6"/>
      <c r="S30" s="6"/>
    </row>
    <row r="31" spans="1:19" s="45" customFormat="1" ht="11.75" customHeight="1" x14ac:dyDescent="0.2">
      <c r="A31" s="7"/>
      <c r="B31" s="386" t="s">
        <v>199</v>
      </c>
      <c r="C31" s="371" t="str">
        <f>synthesis!H6</f>
        <v>.</v>
      </c>
      <c r="D31" s="33" t="str">
        <f t="shared" si="7"/>
        <v>.</v>
      </c>
      <c r="E31" s="33" t="str">
        <f>IF(C31=".",".",C31-D31)</f>
        <v>.</v>
      </c>
      <c r="F31" s="33" t="str">
        <f>synthesis!H11</f>
        <v>.</v>
      </c>
      <c r="G31" s="33" t="str">
        <f>IF(F31=".",".",F31+D31)</f>
        <v>.</v>
      </c>
      <c r="H31" s="33" t="str">
        <f>synthesis!H12</f>
        <v>.</v>
      </c>
      <c r="I31" s="33" t="str">
        <f t="shared" si="3"/>
        <v>.</v>
      </c>
      <c r="J31" s="33" t="str">
        <f>IF(C31&lt;&gt;".",IF(M31&gt;H31,$Y$3,IF(M31=H31,0,".")),".")</f>
        <v>.</v>
      </c>
      <c r="K31" s="33" t="str">
        <f>IF(J31&lt;&gt;".",L31-J31/2,".")</f>
        <v>.</v>
      </c>
      <c r="L31" s="33" t="str">
        <f>synthesis!G13</f>
        <v>.</v>
      </c>
      <c r="M31" s="33" t="str">
        <f>synthesis!H14</f>
        <v>.</v>
      </c>
      <c r="N31" s="33">
        <f t="shared" ref="N31:N32" si="16">$Q$3-SUM(E31,G31,M31)</f>
        <v>4173.0916666666672</v>
      </c>
      <c r="O31" s="89">
        <f t="shared" si="1"/>
        <v>10</v>
      </c>
      <c r="P31" s="6"/>
      <c r="Q31" s="6"/>
      <c r="R31" s="6"/>
      <c r="S31" s="6"/>
    </row>
    <row r="32" spans="1:19" s="45" customFormat="1" ht="11.75" customHeight="1" x14ac:dyDescent="0.2">
      <c r="A32" s="7"/>
      <c r="B32" s="385"/>
      <c r="C32" s="379"/>
      <c r="D32" s="373"/>
      <c r="E32" s="373"/>
      <c r="F32" s="373"/>
      <c r="G32" s="373"/>
      <c r="H32" s="373"/>
      <c r="I32" s="373"/>
      <c r="J32" s="373"/>
      <c r="K32" s="373"/>
      <c r="L32" s="373"/>
      <c r="M32" s="373"/>
      <c r="N32" s="34">
        <f t="shared" si="16"/>
        <v>4173.0916666666672</v>
      </c>
      <c r="O32" s="331">
        <f t="shared" si="1"/>
        <v>10</v>
      </c>
      <c r="P32" s="6"/>
      <c r="Q32" s="6"/>
      <c r="R32" s="6"/>
      <c r="S32" s="6"/>
    </row>
    <row r="33" spans="1:19" s="5" customFormat="1" ht="11.75" customHeight="1" x14ac:dyDescent="0.2">
      <c r="A33" s="7"/>
      <c r="B33" s="386" t="s">
        <v>218</v>
      </c>
      <c r="C33" s="371">
        <f>synthesis!AA6</f>
        <v>1215.3584509978405</v>
      </c>
      <c r="D33" s="33">
        <f t="shared" si="7"/>
        <v>0</v>
      </c>
      <c r="E33" s="33">
        <f>IF(C33=".",".",C33-D33)</f>
        <v>1215.3584509978405</v>
      </c>
      <c r="F33" s="33">
        <f>synthesis!AA11</f>
        <v>873.21891686318122</v>
      </c>
      <c r="G33" s="33">
        <f>IF(F33=".",".",F33+D33)</f>
        <v>873.21891686318122</v>
      </c>
      <c r="H33" s="33">
        <f>synthesis!AA12</f>
        <v>743.5165039539329</v>
      </c>
      <c r="I33" s="33">
        <f t="shared" si="3"/>
        <v>693.5165039539329</v>
      </c>
      <c r="J33" s="33">
        <f>IF(C33&lt;&gt;".",IF(M33&gt;H33,$Y$3,IF(M33=H33,0,".")),".")</f>
        <v>100</v>
      </c>
      <c r="K33" s="33">
        <f>IF(J33&lt;&gt;".",L33-J33/2,".")</f>
        <v>742.56885949436946</v>
      </c>
      <c r="L33" s="33">
        <f>synthesis!AA13</f>
        <v>792.56885949436946</v>
      </c>
      <c r="M33" s="33">
        <f>synthesis!AA14</f>
        <v>1536.0853634483024</v>
      </c>
      <c r="N33" s="33">
        <f t="shared" si="0"/>
        <v>548.42893535734311</v>
      </c>
      <c r="O33" s="89">
        <f t="shared" si="1"/>
        <v>10</v>
      </c>
      <c r="P33" s="6"/>
      <c r="Q33" s="6"/>
      <c r="R33" s="6"/>
      <c r="S33" s="6"/>
    </row>
    <row r="34" spans="1:19" s="45" customFormat="1" ht="11.75" customHeight="1" x14ac:dyDescent="0.2">
      <c r="A34" s="7"/>
      <c r="B34" s="386" t="s">
        <v>199</v>
      </c>
      <c r="C34" s="371">
        <f>synthesis!AB6</f>
        <v>1416.1269986164436</v>
      </c>
      <c r="D34" s="33">
        <f t="shared" si="7"/>
        <v>0</v>
      </c>
      <c r="E34" s="33">
        <f>IF(C34=".",".",C34-D34)</f>
        <v>1416.1269986164436</v>
      </c>
      <c r="F34" s="33">
        <f>synthesis!AB11</f>
        <v>766.89164847366078</v>
      </c>
      <c r="G34" s="33">
        <f>IF(F34=".",".",F34+D34)</f>
        <v>766.89164847366078</v>
      </c>
      <c r="H34" s="33">
        <f>synthesis!AB12</f>
        <v>649.07522472485016</v>
      </c>
      <c r="I34" s="33">
        <f t="shared" si="3"/>
        <v>599.07522472485016</v>
      </c>
      <c r="J34" s="33">
        <f>IF(C34&lt;&gt;".",IF(M34&gt;H34,$Y$3,IF(M34=H34,0,".")),".")</f>
        <v>100</v>
      </c>
      <c r="K34" s="33">
        <f>IF(J34&lt;&gt;".",L34-J34/2,".")</f>
        <v>742.56885949436946</v>
      </c>
      <c r="L34" s="33">
        <f>synthesis!AA13</f>
        <v>792.56885949436946</v>
      </c>
      <c r="M34" s="33">
        <f>synthesis!AB14</f>
        <v>1441.6440842192196</v>
      </c>
      <c r="N34" s="33">
        <f t="shared" ref="N34:N35" si="17">$Q$3-SUM(E34,G34,M34)</f>
        <v>548.42893535734311</v>
      </c>
      <c r="O34" s="89">
        <f t="shared" si="1"/>
        <v>10</v>
      </c>
      <c r="P34" s="6"/>
      <c r="Q34" s="6"/>
      <c r="R34" s="6"/>
      <c r="S34" s="6"/>
    </row>
    <row r="35" spans="1:19" s="45" customFormat="1" ht="11.75" customHeight="1" x14ac:dyDescent="0.2">
      <c r="A35" s="7"/>
      <c r="B35" s="385"/>
      <c r="C35" s="379"/>
      <c r="D35" s="373"/>
      <c r="E35" s="373"/>
      <c r="F35" s="373"/>
      <c r="G35" s="373"/>
      <c r="H35" s="373"/>
      <c r="I35" s="373"/>
      <c r="J35" s="373"/>
      <c r="K35" s="373"/>
      <c r="L35" s="373"/>
      <c r="M35" s="373"/>
      <c r="N35" s="34">
        <f t="shared" si="17"/>
        <v>4173.0916666666672</v>
      </c>
      <c r="O35" s="331">
        <f t="shared" ref="O35:O56" si="18">$Y$5</f>
        <v>10</v>
      </c>
      <c r="P35" s="6"/>
      <c r="Q35" s="6"/>
      <c r="R35" s="6"/>
      <c r="S35" s="6"/>
    </row>
    <row r="36" spans="1:19" ht="11.75" customHeight="1" x14ac:dyDescent="0.2">
      <c r="A36" s="7"/>
      <c r="B36" s="386" t="s">
        <v>219</v>
      </c>
      <c r="C36" s="371" t="str">
        <f>synthesis!G20</f>
        <v>.</v>
      </c>
      <c r="D36" s="33" t="str">
        <f t="shared" si="7"/>
        <v>.</v>
      </c>
      <c r="E36" s="33" t="str">
        <f>IF(C36=".",".",C36-D36)</f>
        <v>.</v>
      </c>
      <c r="F36" s="33" t="str">
        <f>synthesis!G25</f>
        <v>.</v>
      </c>
      <c r="G36" s="33" t="str">
        <f>IF(F36=".",".",F36+D36)</f>
        <v>.</v>
      </c>
      <c r="H36" s="33" t="str">
        <f>synthesis!G26</f>
        <v>.</v>
      </c>
      <c r="I36" s="33" t="str">
        <f t="shared" si="3"/>
        <v>.</v>
      </c>
      <c r="J36" s="33" t="str">
        <f>IF(C36&lt;&gt;".",IF(M36&gt;H36,$Y$3,IF(M36=H36,0,".")),".")</f>
        <v>.</v>
      </c>
      <c r="K36" s="33" t="str">
        <f>IF(J36&lt;&gt;".",L36-J36/2,".")</f>
        <v>.</v>
      </c>
      <c r="L36" s="33" t="str">
        <f>synthesis!G27</f>
        <v>.</v>
      </c>
      <c r="M36" s="33" t="str">
        <f>synthesis!G28</f>
        <v>.</v>
      </c>
      <c r="N36" s="33">
        <f t="shared" si="0"/>
        <v>4173.0916666666672</v>
      </c>
      <c r="O36" s="89">
        <f t="shared" si="18"/>
        <v>10</v>
      </c>
      <c r="P36" s="6"/>
      <c r="Q36" s="6"/>
      <c r="R36" s="6"/>
      <c r="S36" s="6"/>
    </row>
    <row r="37" spans="1:19" s="45" customFormat="1" ht="11.75" customHeight="1" x14ac:dyDescent="0.2">
      <c r="A37" s="7"/>
      <c r="B37" s="386" t="s">
        <v>199</v>
      </c>
      <c r="C37" s="371" t="str">
        <f>synthesis!H20</f>
        <v>.</v>
      </c>
      <c r="D37" s="33" t="str">
        <f t="shared" ref="D37" si="19">IF(C37=".",".",IF(C37&gt;0,0,C37))</f>
        <v>.</v>
      </c>
      <c r="E37" s="33" t="str">
        <f>IF(C37=".",".",C37-D37)</f>
        <v>.</v>
      </c>
      <c r="F37" s="33" t="str">
        <f>synthesis!H25</f>
        <v>.</v>
      </c>
      <c r="G37" s="33" t="str">
        <f>IF(F37=".",".",F37+D37)</f>
        <v>.</v>
      </c>
      <c r="H37" s="33" t="str">
        <f>synthesis!H26</f>
        <v>.</v>
      </c>
      <c r="I37" s="33" t="str">
        <f t="shared" si="3"/>
        <v>.</v>
      </c>
      <c r="J37" s="33" t="str">
        <f>IF(C37&lt;&gt;".",IF(M37&gt;H37,$Y$3,IF(M37=H37,0,".")),".")</f>
        <v>.</v>
      </c>
      <c r="K37" s="33" t="str">
        <f>IF(J37&lt;&gt;".",L37-J37/2,".")</f>
        <v>.</v>
      </c>
      <c r="L37" s="33" t="str">
        <f>synthesis!G27</f>
        <v>.</v>
      </c>
      <c r="M37" s="33" t="str">
        <f>synthesis!H28</f>
        <v>.</v>
      </c>
      <c r="N37" s="33">
        <f t="shared" ref="N37:N38" si="20">$Q$3-SUM(E37,G37,M37)</f>
        <v>4173.0916666666672</v>
      </c>
      <c r="O37" s="89">
        <f t="shared" si="18"/>
        <v>10</v>
      </c>
      <c r="P37" s="6"/>
      <c r="Q37" s="6"/>
      <c r="R37" s="6"/>
      <c r="S37" s="6"/>
    </row>
    <row r="38" spans="1:19" s="45" customFormat="1" ht="11.75" customHeight="1" x14ac:dyDescent="0.2">
      <c r="A38" s="7"/>
      <c r="B38" s="385"/>
      <c r="C38" s="379"/>
      <c r="D38" s="373"/>
      <c r="E38" s="373"/>
      <c r="F38" s="373"/>
      <c r="G38" s="373"/>
      <c r="H38" s="373"/>
      <c r="I38" s="373"/>
      <c r="J38" s="373"/>
      <c r="K38" s="373"/>
      <c r="L38" s="373"/>
      <c r="M38" s="373"/>
      <c r="N38" s="34">
        <f t="shared" si="20"/>
        <v>4173.0916666666672</v>
      </c>
      <c r="O38" s="331">
        <f t="shared" si="18"/>
        <v>10</v>
      </c>
      <c r="P38" s="6"/>
      <c r="Q38" s="6"/>
      <c r="R38" s="6"/>
      <c r="S38" s="6"/>
    </row>
    <row r="39" spans="1:19" s="5" customFormat="1" ht="11.75" customHeight="1" x14ac:dyDescent="0.2">
      <c r="A39" s="7"/>
      <c r="B39" s="386" t="s">
        <v>220</v>
      </c>
      <c r="C39" s="371" t="str">
        <f>synthesis!AA20</f>
        <v>.</v>
      </c>
      <c r="D39" s="33" t="str">
        <f t="shared" si="7"/>
        <v>.</v>
      </c>
      <c r="E39" s="33" t="str">
        <f>IF(C39=".",".",C39-D39)</f>
        <v>.</v>
      </c>
      <c r="F39" s="33" t="str">
        <f>synthesis!AA25</f>
        <v>.</v>
      </c>
      <c r="G39" s="33" t="str">
        <f>IF(F39=".",".",F39+D39)</f>
        <v>.</v>
      </c>
      <c r="H39" s="33" t="str">
        <f>synthesis!AA26</f>
        <v>.</v>
      </c>
      <c r="I39" s="33" t="str">
        <f t="shared" si="3"/>
        <v>.</v>
      </c>
      <c r="J39" s="33" t="str">
        <f>IF(C39&lt;&gt;".",IF(M39&gt;H39,$Y$3,IF(M39=H39,0,".")),".")</f>
        <v>.</v>
      </c>
      <c r="K39" s="33" t="str">
        <f>IF(J39&lt;&gt;".",L39-J39/2,".")</f>
        <v>.</v>
      </c>
      <c r="L39" s="33" t="str">
        <f>synthesis!AA27</f>
        <v>.</v>
      </c>
      <c r="M39" s="33" t="str">
        <f>synthesis!AA28</f>
        <v>.</v>
      </c>
      <c r="N39" s="33">
        <f t="shared" si="0"/>
        <v>4173.0916666666672</v>
      </c>
      <c r="O39" s="89">
        <f t="shared" si="18"/>
        <v>10</v>
      </c>
      <c r="P39" s="6"/>
      <c r="Q39" s="6"/>
      <c r="R39" s="6"/>
      <c r="S39" s="6"/>
    </row>
    <row r="40" spans="1:19" s="45" customFormat="1" ht="11.75" customHeight="1" x14ac:dyDescent="0.2">
      <c r="A40" s="7"/>
      <c r="B40" s="386" t="s">
        <v>199</v>
      </c>
      <c r="C40" s="371" t="str">
        <f>synthesis!AB20</f>
        <v>.</v>
      </c>
      <c r="D40" s="33" t="str">
        <f t="shared" ref="D40" si="21">IF(C40=".",".",IF(C40&gt;0,0,C40))</f>
        <v>.</v>
      </c>
      <c r="E40" s="33" t="str">
        <f>IF(C40=".",".",C40-D40)</f>
        <v>.</v>
      </c>
      <c r="F40" s="33" t="str">
        <f>synthesis!AB25</f>
        <v>.</v>
      </c>
      <c r="G40" s="33" t="str">
        <f>IF(F40=".",".",F40+D40)</f>
        <v>.</v>
      </c>
      <c r="H40" s="33" t="str">
        <f>synthesis!AB26</f>
        <v>.</v>
      </c>
      <c r="I40" s="33" t="str">
        <f t="shared" si="3"/>
        <v>.</v>
      </c>
      <c r="J40" s="33" t="str">
        <f>IF(C40&lt;&gt;".",IF(M40&gt;H40,$Y$3,IF(M40=H40,0,".")),".")</f>
        <v>.</v>
      </c>
      <c r="K40" s="33" t="str">
        <f>IF(J40&lt;&gt;".",L40-J40/2,".")</f>
        <v>.</v>
      </c>
      <c r="L40" s="33" t="str">
        <f>synthesis!AA27</f>
        <v>.</v>
      </c>
      <c r="M40" s="33" t="str">
        <f>synthesis!AB28</f>
        <v>.</v>
      </c>
      <c r="N40" s="33">
        <f t="shared" ref="N40:N42" si="22">$Q$3-SUM(E40,G40,M40)</f>
        <v>4173.0916666666672</v>
      </c>
      <c r="O40" s="89">
        <f t="shared" si="18"/>
        <v>10</v>
      </c>
      <c r="P40" s="6"/>
      <c r="Q40" s="6"/>
      <c r="R40" s="6"/>
      <c r="S40" s="6"/>
    </row>
    <row r="41" spans="1:19" s="45" customFormat="1" ht="11.75" customHeight="1" x14ac:dyDescent="0.2">
      <c r="A41" s="7"/>
      <c r="B41" s="385"/>
      <c r="C41" s="379"/>
      <c r="D41" s="373"/>
      <c r="E41" s="373"/>
      <c r="F41" s="373"/>
      <c r="G41" s="373"/>
      <c r="H41" s="373"/>
      <c r="I41" s="373"/>
      <c r="J41" s="373"/>
      <c r="K41" s="373"/>
      <c r="L41" s="373"/>
      <c r="M41" s="373"/>
      <c r="N41" s="34">
        <f t="shared" si="22"/>
        <v>4173.0916666666672</v>
      </c>
      <c r="O41" s="331">
        <f t="shared" si="18"/>
        <v>10</v>
      </c>
      <c r="P41" s="6"/>
      <c r="Q41" s="6"/>
      <c r="R41" s="6"/>
      <c r="S41" s="6"/>
    </row>
    <row r="42" spans="1:19" s="5" customFormat="1" ht="4.25" customHeight="1" x14ac:dyDescent="0.2">
      <c r="A42" s="7"/>
      <c r="B42" s="388"/>
      <c r="C42" s="380"/>
      <c r="D42" s="374"/>
      <c r="E42" s="374"/>
      <c r="F42" s="374"/>
      <c r="G42" s="374"/>
      <c r="H42" s="374"/>
      <c r="I42" s="374"/>
      <c r="J42" s="374">
        <f>IF(C42&lt;&gt;".",IF(M42&gt;H42,$Y$3,IF(M42=H42,0,".")),".")</f>
        <v>0</v>
      </c>
      <c r="K42" s="374"/>
      <c r="L42" s="374"/>
      <c r="M42" s="374"/>
      <c r="N42" s="34">
        <f t="shared" si="22"/>
        <v>4173.0916666666672</v>
      </c>
      <c r="O42" s="331">
        <f t="shared" si="18"/>
        <v>10</v>
      </c>
      <c r="P42" s="6"/>
      <c r="Q42" s="6"/>
      <c r="R42" s="6"/>
      <c r="S42" s="6"/>
    </row>
    <row r="43" spans="1:19" ht="11.75" customHeight="1" x14ac:dyDescent="0.2">
      <c r="A43" s="7"/>
      <c r="B43" s="386" t="s">
        <v>213</v>
      </c>
      <c r="C43" s="371" t="str">
        <f>synthesis!I6</f>
        <v>.</v>
      </c>
      <c r="D43" s="33" t="str">
        <f t="shared" si="7"/>
        <v>.</v>
      </c>
      <c r="E43" s="33" t="str">
        <f t="shared" ref="E43:E71" si="23">IF(C43=".",".",C43-D43)</f>
        <v>.</v>
      </c>
      <c r="F43" s="33" t="str">
        <f>synthesis!I11</f>
        <v>.</v>
      </c>
      <c r="G43" s="33" t="str">
        <f>IF(F43=".",".",F43+D43)</f>
        <v>.</v>
      </c>
      <c r="H43" s="33" t="str">
        <f>synthesis!I12</f>
        <v>.</v>
      </c>
      <c r="I43" s="33" t="str">
        <f t="shared" si="3"/>
        <v>.</v>
      </c>
      <c r="J43" s="33" t="str">
        <f>IF(C43&lt;&gt;".",IF(M43&gt;H43,$Y$3,IF(M43=H43,0,".")),".")</f>
        <v>.</v>
      </c>
      <c r="K43" s="33" t="str">
        <f>IF(J43&lt;&gt;".",L43-J43/2,".")</f>
        <v>.</v>
      </c>
      <c r="L43" s="33" t="str">
        <f>synthesis!I13</f>
        <v>.</v>
      </c>
      <c r="M43" s="33" t="str">
        <f>synthesis!I14</f>
        <v>.</v>
      </c>
      <c r="N43" s="33">
        <f t="shared" ref="N43:N45" si="24">$Q$3-SUM(E43,G43,M43)</f>
        <v>4173.0916666666672</v>
      </c>
      <c r="O43" s="89">
        <f t="shared" si="18"/>
        <v>10</v>
      </c>
      <c r="P43" s="6"/>
      <c r="Q43" s="6"/>
      <c r="R43" s="6"/>
      <c r="S43" s="6"/>
    </row>
    <row r="44" spans="1:19" s="45" customFormat="1" ht="11.75" customHeight="1" x14ac:dyDescent="0.2">
      <c r="A44" s="7"/>
      <c r="B44" s="386" t="s">
        <v>199</v>
      </c>
      <c r="C44" s="371" t="str">
        <f>synthesis!J6</f>
        <v>.</v>
      </c>
      <c r="D44" s="33" t="str">
        <f t="shared" ref="D44" si="25">IF(C44=".",".",IF(C44&gt;0,0,C44))</f>
        <v>.</v>
      </c>
      <c r="E44" s="33" t="str">
        <f t="shared" ref="E44" si="26">IF(C44=".",".",C44-D44)</f>
        <v>.</v>
      </c>
      <c r="F44" s="33" t="str">
        <f>synthesis!J11</f>
        <v>.</v>
      </c>
      <c r="G44" s="33" t="str">
        <f>IF(F44=".",".",F44+D44)</f>
        <v>.</v>
      </c>
      <c r="H44" s="33" t="str">
        <f>synthesis!J12</f>
        <v>.</v>
      </c>
      <c r="I44" s="33" t="str">
        <f t="shared" si="3"/>
        <v>.</v>
      </c>
      <c r="J44" s="33" t="str">
        <f>IF(C44&lt;&gt;".",IF(M44&gt;H44,$Y$3,IF(M44=H44,0,".")),".")</f>
        <v>.</v>
      </c>
      <c r="K44" s="33" t="str">
        <f>IF(J44&lt;&gt;".",L44-J44/2,".")</f>
        <v>.</v>
      </c>
      <c r="L44" s="33" t="str">
        <f>synthesis!I13</f>
        <v>.</v>
      </c>
      <c r="M44" s="33" t="str">
        <f>synthesis!J14</f>
        <v>.</v>
      </c>
      <c r="N44" s="33">
        <f t="shared" si="24"/>
        <v>4173.0916666666672</v>
      </c>
      <c r="O44" s="89">
        <f t="shared" si="18"/>
        <v>10</v>
      </c>
      <c r="P44" s="6"/>
      <c r="Q44" s="6"/>
      <c r="R44" s="6"/>
      <c r="S44" s="6"/>
    </row>
    <row r="45" spans="1:19" s="45" customFormat="1" ht="11.75" customHeight="1" x14ac:dyDescent="0.2">
      <c r="A45" s="7"/>
      <c r="B45" s="385"/>
      <c r="C45" s="379"/>
      <c r="D45" s="373"/>
      <c r="E45" s="373"/>
      <c r="F45" s="373"/>
      <c r="G45" s="373"/>
      <c r="H45" s="373"/>
      <c r="I45" s="373"/>
      <c r="J45" s="373"/>
      <c r="K45" s="373"/>
      <c r="L45" s="373"/>
      <c r="M45" s="373"/>
      <c r="N45" s="34">
        <f t="shared" si="24"/>
        <v>4173.0916666666672</v>
      </c>
      <c r="O45" s="331">
        <f t="shared" si="18"/>
        <v>10</v>
      </c>
      <c r="P45" s="6"/>
      <c r="Q45" s="6"/>
      <c r="R45" s="6"/>
      <c r="S45" s="6"/>
    </row>
    <row r="46" spans="1:19" s="5" customFormat="1" ht="11.75" customHeight="1" x14ac:dyDescent="0.2">
      <c r="A46" s="7"/>
      <c r="B46" s="386" t="s">
        <v>214</v>
      </c>
      <c r="C46" s="371">
        <f>synthesis!AC6</f>
        <v>1434.803142580965</v>
      </c>
      <c r="D46" s="33">
        <f t="shared" si="7"/>
        <v>0</v>
      </c>
      <c r="E46" s="33">
        <f t="shared" si="23"/>
        <v>1434.803142580965</v>
      </c>
      <c r="F46" s="33">
        <f>synthesis!AC11</f>
        <v>789.61620105820202</v>
      </c>
      <c r="G46" s="33">
        <f>IF(F46=".",".",F46+D46)</f>
        <v>789.61620105820202</v>
      </c>
      <c r="H46" s="33">
        <f>synthesis!AC12</f>
        <v>1004.5425874218636</v>
      </c>
      <c r="I46" s="33">
        <f>IF(H46&lt;&gt;".",H46-J46/2,".")</f>
        <v>954.54258742186357</v>
      </c>
      <c r="J46" s="33">
        <f>IF(C46&lt;&gt;".",IF(M46&gt;H46,$Y$3,IF(M46=H46,0,".")),".")</f>
        <v>100</v>
      </c>
      <c r="K46" s="33">
        <f>IF(J46&lt;&gt;".",L46-J46/2,".")</f>
        <v>376.04953419064077</v>
      </c>
      <c r="L46" s="33">
        <f>synthesis!AC13</f>
        <v>426.04953419064077</v>
      </c>
      <c r="M46" s="33">
        <f>synthesis!AC14</f>
        <v>1430.5921216125043</v>
      </c>
      <c r="N46" s="33">
        <f t="shared" si="0"/>
        <v>518.08020141499583</v>
      </c>
      <c r="O46" s="89">
        <f t="shared" si="18"/>
        <v>10</v>
      </c>
      <c r="P46" s="6"/>
      <c r="Q46" s="6"/>
      <c r="R46" s="6"/>
      <c r="S46" s="6"/>
    </row>
    <row r="47" spans="1:19" s="45" customFormat="1" ht="11.75" customHeight="1" x14ac:dyDescent="0.2">
      <c r="A47" s="7"/>
      <c r="B47" s="386" t="s">
        <v>199</v>
      </c>
      <c r="C47" s="371">
        <f>synthesis!AD6</f>
        <v>1555.0308193525702</v>
      </c>
      <c r="D47" s="33">
        <f t="shared" ref="D47" si="27">IF(C47=".",".",IF(C47&gt;0,0,C47))</f>
        <v>0</v>
      </c>
      <c r="E47" s="33">
        <f t="shared" ref="E47" si="28">IF(C47=".",".",C47-D47)</f>
        <v>1555.0308193525702</v>
      </c>
      <c r="F47" s="33">
        <f>synthesis!AD11</f>
        <v>746.12206366022656</v>
      </c>
      <c r="G47" s="33">
        <f>IF(F47=".",".",F47+D47)</f>
        <v>746.12206366022656</v>
      </c>
      <c r="H47" s="33">
        <f>synthesis!AD12</f>
        <v>927.80904804823376</v>
      </c>
      <c r="I47" s="33">
        <f t="shared" si="3"/>
        <v>877.80904804823376</v>
      </c>
      <c r="J47" s="33">
        <f>IF(C47&lt;&gt;".",IF(M47&gt;H47,$Y$3,IF(M47=H47,0,".")),".")</f>
        <v>100</v>
      </c>
      <c r="K47" s="33">
        <f>IF(J47&lt;&gt;".",L47-J47/2,".")</f>
        <v>376.04953419064077</v>
      </c>
      <c r="L47" s="33">
        <f>synthesis!AC13</f>
        <v>426.04953419064077</v>
      </c>
      <c r="M47" s="33">
        <f>synthesis!AD14</f>
        <v>1353.8585822388745</v>
      </c>
      <c r="N47" s="33">
        <f t="shared" ref="N47:N48" si="29">$Q$3-SUM(E47,G47,M47)</f>
        <v>518.08020141499583</v>
      </c>
      <c r="O47" s="89">
        <f t="shared" si="18"/>
        <v>10</v>
      </c>
      <c r="P47" s="6"/>
      <c r="Q47" s="6"/>
      <c r="R47" s="6"/>
      <c r="S47" s="6"/>
    </row>
    <row r="48" spans="1:19" s="45" customFormat="1" ht="11.75" customHeight="1" x14ac:dyDescent="0.2">
      <c r="A48" s="7"/>
      <c r="B48" s="385"/>
      <c r="C48" s="379"/>
      <c r="D48" s="373"/>
      <c r="E48" s="373"/>
      <c r="F48" s="373"/>
      <c r="G48" s="373"/>
      <c r="H48" s="373"/>
      <c r="I48" s="373"/>
      <c r="J48" s="373"/>
      <c r="K48" s="373"/>
      <c r="L48" s="373"/>
      <c r="M48" s="373"/>
      <c r="N48" s="34">
        <f t="shared" si="29"/>
        <v>4173.0916666666672</v>
      </c>
      <c r="O48" s="331">
        <f t="shared" si="18"/>
        <v>10</v>
      </c>
      <c r="P48" s="6"/>
      <c r="Q48" s="6"/>
      <c r="R48" s="6"/>
      <c r="S48" s="6"/>
    </row>
    <row r="49" spans="1:19" ht="11.75" customHeight="1" x14ac:dyDescent="0.2">
      <c r="A49" s="7"/>
      <c r="B49" s="386" t="s">
        <v>215</v>
      </c>
      <c r="C49" s="371" t="str">
        <f>synthesis!I20</f>
        <v>.</v>
      </c>
      <c r="D49" s="33" t="str">
        <f t="shared" si="7"/>
        <v>.</v>
      </c>
      <c r="E49" s="33" t="str">
        <f t="shared" si="23"/>
        <v>.</v>
      </c>
      <c r="F49" s="33" t="str">
        <f>synthesis!I25</f>
        <v>.</v>
      </c>
      <c r="G49" s="33" t="str">
        <f>IF(F49=".",".",F49+D49)</f>
        <v>.</v>
      </c>
      <c r="H49" s="33" t="str">
        <f>synthesis!I26</f>
        <v>.</v>
      </c>
      <c r="I49" s="33" t="str">
        <f t="shared" si="3"/>
        <v>.</v>
      </c>
      <c r="J49" s="33" t="str">
        <f>IF(C49&lt;&gt;".",IF(M49&gt;H49,$Y$3,IF(M49=H49,0,".")),".")</f>
        <v>.</v>
      </c>
      <c r="K49" s="33" t="str">
        <f>IF(J49&lt;&gt;".",L49-J49/2,".")</f>
        <v>.</v>
      </c>
      <c r="L49" s="33" t="str">
        <f>synthesis!I27</f>
        <v>.</v>
      </c>
      <c r="M49" s="33" t="str">
        <f>synthesis!I28</f>
        <v>.</v>
      </c>
      <c r="N49" s="33">
        <f t="shared" si="0"/>
        <v>4173.0916666666672</v>
      </c>
      <c r="O49" s="89">
        <f t="shared" si="18"/>
        <v>10</v>
      </c>
      <c r="P49" s="6"/>
      <c r="Q49" s="6"/>
      <c r="R49" s="6"/>
      <c r="S49" s="6"/>
    </row>
    <row r="50" spans="1:19" s="45" customFormat="1" ht="11.75" customHeight="1" x14ac:dyDescent="0.2">
      <c r="A50" s="7"/>
      <c r="B50" s="386" t="s">
        <v>199</v>
      </c>
      <c r="C50" s="371" t="str">
        <f>synthesis!J20</f>
        <v>.</v>
      </c>
      <c r="D50" s="33" t="str">
        <f t="shared" ref="D50" si="30">IF(C50=".",".",IF(C50&gt;0,0,C50))</f>
        <v>.</v>
      </c>
      <c r="E50" s="33" t="str">
        <f t="shared" ref="E50" si="31">IF(C50=".",".",C50-D50)</f>
        <v>.</v>
      </c>
      <c r="F50" s="33" t="str">
        <f>synthesis!J25</f>
        <v>.</v>
      </c>
      <c r="G50" s="33" t="str">
        <f>IF(F50=".",".",F50+D50)</f>
        <v>.</v>
      </c>
      <c r="H50" s="33" t="str">
        <f>synthesis!J26</f>
        <v>.</v>
      </c>
      <c r="I50" s="33" t="str">
        <f t="shared" si="3"/>
        <v>.</v>
      </c>
      <c r="J50" s="33" t="str">
        <f>IF(C50&lt;&gt;".",IF(M50&gt;H50,$Y$3,IF(M50=H50,0,".")),".")</f>
        <v>.</v>
      </c>
      <c r="K50" s="33" t="str">
        <f>IF(J50&lt;&gt;".",L50-J50/2,".")</f>
        <v>.</v>
      </c>
      <c r="L50" s="33" t="str">
        <f>synthesis!I27</f>
        <v>.</v>
      </c>
      <c r="M50" s="33" t="str">
        <f>synthesis!J28</f>
        <v>.</v>
      </c>
      <c r="N50" s="33">
        <f t="shared" ref="N50:N51" si="32">$Q$3-SUM(E50,G50,M50)</f>
        <v>4173.0916666666672</v>
      </c>
      <c r="O50" s="89">
        <f t="shared" si="18"/>
        <v>10</v>
      </c>
      <c r="P50" s="6"/>
      <c r="Q50" s="6"/>
      <c r="R50" s="6"/>
      <c r="S50" s="6"/>
    </row>
    <row r="51" spans="1:19" s="45" customFormat="1" ht="11.75" customHeight="1" x14ac:dyDescent="0.2">
      <c r="A51" s="7"/>
      <c r="B51" s="385"/>
      <c r="C51" s="379"/>
      <c r="D51" s="373"/>
      <c r="E51" s="373"/>
      <c r="F51" s="373"/>
      <c r="G51" s="373"/>
      <c r="H51" s="373"/>
      <c r="I51" s="373"/>
      <c r="J51" s="373"/>
      <c r="K51" s="373"/>
      <c r="L51" s="373"/>
      <c r="M51" s="373"/>
      <c r="N51" s="34">
        <f t="shared" si="32"/>
        <v>4173.0916666666672</v>
      </c>
      <c r="O51" s="331">
        <f t="shared" si="18"/>
        <v>10</v>
      </c>
      <c r="P51" s="6"/>
      <c r="Q51" s="6"/>
      <c r="R51" s="6"/>
      <c r="S51" s="6"/>
    </row>
    <row r="52" spans="1:19" s="5" customFormat="1" ht="11.75" customHeight="1" x14ac:dyDescent="0.2">
      <c r="A52" s="7"/>
      <c r="B52" s="386" t="s">
        <v>216</v>
      </c>
      <c r="C52" s="371" t="str">
        <f>synthesis!AC20</f>
        <v>.</v>
      </c>
      <c r="D52" s="33" t="str">
        <f t="shared" si="7"/>
        <v>.</v>
      </c>
      <c r="E52" s="33" t="str">
        <f t="shared" si="23"/>
        <v>.</v>
      </c>
      <c r="F52" s="33" t="str">
        <f>synthesis!AC25</f>
        <v>.</v>
      </c>
      <c r="G52" s="33" t="str">
        <f>IF(F52=".",".",F52+D52)</f>
        <v>.</v>
      </c>
      <c r="H52" s="33" t="str">
        <f>synthesis!AC26</f>
        <v>.</v>
      </c>
      <c r="I52" s="33" t="str">
        <f t="shared" si="3"/>
        <v>.</v>
      </c>
      <c r="J52" s="33" t="str">
        <f>IF(C52&lt;&gt;".",IF(M52&gt;H52,$Y$3,IF(M52=H52,0,".")),".")</f>
        <v>.</v>
      </c>
      <c r="K52" s="33" t="str">
        <f>IF(J52&lt;&gt;".",L52-J52/2,".")</f>
        <v>.</v>
      </c>
      <c r="L52" s="33" t="str">
        <f>synthesis!AC27</f>
        <v>.</v>
      </c>
      <c r="M52" s="33" t="str">
        <f>synthesis!AC28</f>
        <v>.</v>
      </c>
      <c r="N52" s="33">
        <f t="shared" si="0"/>
        <v>4173.0916666666672</v>
      </c>
      <c r="O52" s="89">
        <f t="shared" si="18"/>
        <v>10</v>
      </c>
      <c r="P52" s="6"/>
      <c r="Q52" s="6"/>
      <c r="R52" s="6"/>
      <c r="S52" s="6"/>
    </row>
    <row r="53" spans="1:19" s="45" customFormat="1" ht="11.75" customHeight="1" x14ac:dyDescent="0.2">
      <c r="A53" s="7"/>
      <c r="B53" s="386" t="s">
        <v>199</v>
      </c>
      <c r="C53" s="371" t="str">
        <f>synthesis!AD20</f>
        <v>.</v>
      </c>
      <c r="D53" s="33" t="str">
        <f t="shared" ref="D53" si="33">IF(C53=".",".",IF(C53&gt;0,0,C53))</f>
        <v>.</v>
      </c>
      <c r="E53" s="33" t="str">
        <f t="shared" ref="E53" si="34">IF(C53=".",".",C53-D53)</f>
        <v>.</v>
      </c>
      <c r="F53" s="33" t="str">
        <f>synthesis!AD25</f>
        <v>.</v>
      </c>
      <c r="G53" s="33" t="str">
        <f>IF(F53=".",".",F53+D53)</f>
        <v>.</v>
      </c>
      <c r="H53" s="33" t="str">
        <f>synthesis!AD26</f>
        <v>.</v>
      </c>
      <c r="I53" s="33" t="str">
        <f t="shared" si="3"/>
        <v>.</v>
      </c>
      <c r="J53" s="33" t="str">
        <f>IF(C53&lt;&gt;".",IF(M53&gt;H53,$Y$3,IF(M53=H53,0,".")),".")</f>
        <v>.</v>
      </c>
      <c r="K53" s="33" t="str">
        <f>IF(J53&lt;&gt;".",L53-J53/2,".")</f>
        <v>.</v>
      </c>
      <c r="L53" s="33" t="str">
        <f>synthesis!AC27</f>
        <v>.</v>
      </c>
      <c r="M53" s="33" t="str">
        <f>synthesis!AD28</f>
        <v>.</v>
      </c>
      <c r="N53" s="33">
        <f t="shared" ref="N53:N55" si="35">$Q$3-SUM(E53,G53,M53)</f>
        <v>4173.0916666666672</v>
      </c>
      <c r="O53" s="89">
        <f t="shared" si="18"/>
        <v>10</v>
      </c>
      <c r="P53" s="6"/>
      <c r="Q53" s="6"/>
      <c r="R53" s="6"/>
      <c r="S53" s="6"/>
    </row>
    <row r="54" spans="1:19" s="45" customFormat="1" ht="11.75" customHeight="1" x14ac:dyDescent="0.2">
      <c r="A54" s="7"/>
      <c r="B54" s="385"/>
      <c r="C54" s="379"/>
      <c r="D54" s="373"/>
      <c r="E54" s="373"/>
      <c r="F54" s="373"/>
      <c r="G54" s="373"/>
      <c r="H54" s="373"/>
      <c r="I54" s="373"/>
      <c r="J54" s="373"/>
      <c r="K54" s="373"/>
      <c r="L54" s="373"/>
      <c r="M54" s="373"/>
      <c r="N54" s="34">
        <f t="shared" si="35"/>
        <v>4173.0916666666672</v>
      </c>
      <c r="O54" s="331">
        <f t="shared" si="18"/>
        <v>10</v>
      </c>
      <c r="P54" s="6"/>
      <c r="Q54" s="6"/>
      <c r="R54" s="6"/>
      <c r="S54" s="6"/>
    </row>
    <row r="55" spans="1:19" s="5" customFormat="1" ht="4.25" customHeight="1" x14ac:dyDescent="0.2">
      <c r="A55" s="7"/>
      <c r="B55" s="388"/>
      <c r="C55" s="380"/>
      <c r="D55" s="374"/>
      <c r="E55" s="374">
        <f t="shared" si="23"/>
        <v>0</v>
      </c>
      <c r="F55" s="374"/>
      <c r="G55" s="374"/>
      <c r="H55" s="374"/>
      <c r="I55" s="374"/>
      <c r="J55" s="374">
        <f>IF(C55&lt;&gt;".",IF(M55&gt;H55,$Y$3,IF(M55=H55,0,".")),".")</f>
        <v>0</v>
      </c>
      <c r="K55" s="374"/>
      <c r="L55" s="374"/>
      <c r="M55" s="374"/>
      <c r="N55" s="34">
        <f t="shared" si="35"/>
        <v>4173.0916666666672</v>
      </c>
      <c r="O55" s="331">
        <f t="shared" si="18"/>
        <v>10</v>
      </c>
      <c r="P55" s="6"/>
      <c r="Q55" s="6"/>
      <c r="R55" s="6"/>
      <c r="S55" s="6"/>
    </row>
    <row r="56" spans="1:19" ht="11.75" customHeight="1" x14ac:dyDescent="0.2">
      <c r="A56" s="7"/>
      <c r="B56" s="386" t="s">
        <v>201</v>
      </c>
      <c r="C56" s="370">
        <f>synthesis!K6</f>
        <v>0</v>
      </c>
      <c r="D56" s="34">
        <f t="shared" si="7"/>
        <v>0</v>
      </c>
      <c r="E56" s="34">
        <f t="shared" si="23"/>
        <v>0</v>
      </c>
      <c r="F56" s="34">
        <f>synthesis!K11</f>
        <v>740.96823574283667</v>
      </c>
      <c r="G56" s="34">
        <f>IF(F56=".",".",F56+D56)</f>
        <v>740.96823574283667</v>
      </c>
      <c r="H56" s="34">
        <f>synthesis!K12</f>
        <v>593.35665720614338</v>
      </c>
      <c r="I56" s="34">
        <f t="shared" si="3"/>
        <v>543.35665720614338</v>
      </c>
      <c r="J56" s="34">
        <f>IF(C56&lt;&gt;".",IF(M56&gt;H56,$Y$3,IF(M56=H56,0,".")),".")</f>
        <v>100</v>
      </c>
      <c r="K56" s="34">
        <f>IF(J56&lt;&gt;".",L56-J56/2,".")</f>
        <v>697.72336390242344</v>
      </c>
      <c r="L56" s="34">
        <f>synthesis!K13</f>
        <v>747.72336390242344</v>
      </c>
      <c r="M56" s="34">
        <f>synthesis!K14</f>
        <v>1341.0800211085668</v>
      </c>
      <c r="N56" s="34">
        <f>$Q$3-SUM(E56,G56,M56)</f>
        <v>2091.0434098152637</v>
      </c>
      <c r="O56" s="331">
        <f t="shared" si="18"/>
        <v>10</v>
      </c>
      <c r="P56" s="6"/>
      <c r="Q56" s="6"/>
      <c r="R56" s="6"/>
      <c r="S56" s="6"/>
    </row>
    <row r="57" spans="1:19" s="45" customFormat="1" ht="11.75" customHeight="1" x14ac:dyDescent="0.2">
      <c r="A57" s="7"/>
      <c r="B57" s="386" t="s">
        <v>199</v>
      </c>
      <c r="C57" s="370">
        <f>synthesis!L6</f>
        <v>-1.4084868468821696</v>
      </c>
      <c r="D57" s="34">
        <f t="shared" si="7"/>
        <v>-1.4084868468821696</v>
      </c>
      <c r="E57" s="34">
        <f t="shared" si="23"/>
        <v>0</v>
      </c>
      <c r="F57" s="34">
        <f>synthesis!L11</f>
        <v>740.04220459415365</v>
      </c>
      <c r="G57" s="34">
        <f t="shared" ref="G57:G59" si="36">IF(F57=".",".",F57+D57)</f>
        <v>738.63371774727148</v>
      </c>
      <c r="H57" s="34">
        <f>synthesis!L12</f>
        <v>595.69117520170857</v>
      </c>
      <c r="I57" s="34">
        <f t="shared" si="3"/>
        <v>545.69117520170857</v>
      </c>
      <c r="J57" s="34">
        <f t="shared" ref="J57:J59" si="37">IF(C57&lt;&gt;".",IF(M57&gt;H57,$Y$3,IF(M57=H57,0,".")),".")</f>
        <v>100</v>
      </c>
      <c r="K57" s="34">
        <f>IF(J57&lt;&gt;".",L57-J57/2,".")</f>
        <v>697.72336390242344</v>
      </c>
      <c r="L57" s="34">
        <f>synthesis!K13</f>
        <v>747.72336390242344</v>
      </c>
      <c r="M57" s="34">
        <f>synthesis!L14</f>
        <v>1343.414539104132</v>
      </c>
      <c r="N57" s="34">
        <f t="shared" ref="N57:N60" si="38">$Q$3-SUM(E57,G57,M57)</f>
        <v>2091.0434098152637</v>
      </c>
      <c r="O57" s="331">
        <f t="shared" ref="O57:O59" si="39">$Y$5</f>
        <v>10</v>
      </c>
      <c r="P57" s="6"/>
      <c r="Q57" s="6"/>
      <c r="R57" s="6"/>
      <c r="S57" s="6"/>
    </row>
    <row r="58" spans="1:19" s="45" customFormat="1" ht="11.75" customHeight="1" x14ac:dyDescent="0.2">
      <c r="A58" s="7"/>
      <c r="B58" s="386" t="s">
        <v>198</v>
      </c>
      <c r="C58" s="370">
        <f>synthesis!M6</f>
        <v>49.950909055551165</v>
      </c>
      <c r="D58" s="34">
        <f t="shared" si="7"/>
        <v>0</v>
      </c>
      <c r="E58" s="34">
        <f t="shared" si="23"/>
        <v>49.950909055551165</v>
      </c>
      <c r="F58" s="34">
        <f>synthesis!M11</f>
        <v>693.3518446828507</v>
      </c>
      <c r="G58" s="34">
        <f t="shared" si="36"/>
        <v>693.3518446828507</v>
      </c>
      <c r="H58" s="34">
        <f>synthesis!M12</f>
        <v>591.02213921057819</v>
      </c>
      <c r="I58" s="34">
        <f t="shared" si="3"/>
        <v>541.02213921057819</v>
      </c>
      <c r="J58" s="34">
        <f t="shared" si="37"/>
        <v>100</v>
      </c>
      <c r="K58" s="34">
        <f>IF(J58&lt;&gt;".",L58-J58/2,".")</f>
        <v>697.72336390242344</v>
      </c>
      <c r="L58" s="34">
        <f>synthesis!K13</f>
        <v>747.72336390242344</v>
      </c>
      <c r="M58" s="34">
        <f>synthesis!M14</f>
        <v>1338.7455031130016</v>
      </c>
      <c r="N58" s="34">
        <f t="shared" si="38"/>
        <v>2091.0434098152637</v>
      </c>
      <c r="O58" s="331">
        <f t="shared" si="39"/>
        <v>10</v>
      </c>
      <c r="P58" s="6"/>
      <c r="Q58" s="6"/>
      <c r="R58" s="6"/>
      <c r="S58" s="6"/>
    </row>
    <row r="59" spans="1:19" s="45" customFormat="1" ht="11.75" customHeight="1" x14ac:dyDescent="0.2">
      <c r="A59" s="7"/>
      <c r="B59" s="386" t="s">
        <v>200</v>
      </c>
      <c r="C59" s="370">
        <f>synthesis!N6</f>
        <v>153.83695985820043</v>
      </c>
      <c r="D59" s="34">
        <f t="shared" si="7"/>
        <v>0</v>
      </c>
      <c r="E59" s="34">
        <f t="shared" si="23"/>
        <v>153.83695985820043</v>
      </c>
      <c r="F59" s="34">
        <f>synthesis!N11</f>
        <v>611.64371483807042</v>
      </c>
      <c r="G59" s="34">
        <f t="shared" si="36"/>
        <v>611.64371483807042</v>
      </c>
      <c r="H59" s="34">
        <f>synthesis!N12</f>
        <v>568.8442182527092</v>
      </c>
      <c r="I59" s="34">
        <f t="shared" si="3"/>
        <v>518.8442182527092</v>
      </c>
      <c r="J59" s="34">
        <f t="shared" si="37"/>
        <v>100</v>
      </c>
      <c r="K59" s="34">
        <f>IF(J59&lt;&gt;".",L59-J59/2,".")</f>
        <v>697.72336390242344</v>
      </c>
      <c r="L59" s="34">
        <f>synthesis!K13</f>
        <v>747.72336390242344</v>
      </c>
      <c r="M59" s="34">
        <f>synthesis!N14</f>
        <v>1316.5675821551326</v>
      </c>
      <c r="N59" s="34">
        <f t="shared" si="38"/>
        <v>2091.0434098152637</v>
      </c>
      <c r="O59" s="331">
        <f t="shared" si="39"/>
        <v>10</v>
      </c>
      <c r="P59" s="6"/>
      <c r="Q59" s="6"/>
      <c r="R59" s="6"/>
      <c r="S59" s="6"/>
    </row>
    <row r="60" spans="1:19" s="45" customFormat="1" ht="11.75" customHeight="1" x14ac:dyDescent="0.2">
      <c r="A60" s="7"/>
      <c r="B60" s="385"/>
      <c r="C60" s="379"/>
      <c r="D60" s="373"/>
      <c r="E60" s="373"/>
      <c r="F60" s="373"/>
      <c r="G60" s="373"/>
      <c r="H60" s="373"/>
      <c r="I60" s="373"/>
      <c r="J60" s="373"/>
      <c r="K60" s="373"/>
      <c r="L60" s="373"/>
      <c r="M60" s="373"/>
      <c r="N60" s="34">
        <f t="shared" si="38"/>
        <v>4173.0916666666672</v>
      </c>
      <c r="O60" s="331">
        <f t="shared" ref="O60:O91" si="40">$Y$5</f>
        <v>10</v>
      </c>
      <c r="P60" s="6"/>
      <c r="Q60" s="6"/>
      <c r="R60" s="6"/>
      <c r="S60" s="6"/>
    </row>
    <row r="61" spans="1:19" s="5" customFormat="1" ht="11.75" customHeight="1" x14ac:dyDescent="0.2">
      <c r="A61" s="7"/>
      <c r="B61" s="386" t="s">
        <v>202</v>
      </c>
      <c r="C61" s="371" t="str">
        <f>synthesis!AE6</f>
        <v>.</v>
      </c>
      <c r="D61" s="33" t="str">
        <f t="shared" si="7"/>
        <v>.</v>
      </c>
      <c r="E61" s="33" t="str">
        <f t="shared" si="23"/>
        <v>.</v>
      </c>
      <c r="F61" s="33" t="str">
        <f>synthesis!AE11</f>
        <v>.</v>
      </c>
      <c r="G61" s="33" t="str">
        <f>IF(F61=".",".",F61+D61)</f>
        <v>.</v>
      </c>
      <c r="H61" s="33" t="str">
        <f>synthesis!AE12</f>
        <v>.</v>
      </c>
      <c r="I61" s="33" t="str">
        <f t="shared" si="3"/>
        <v>.</v>
      </c>
      <c r="J61" s="33" t="str">
        <f>IF(C61&lt;&gt;".",IF(M61&gt;H61,$Y$3,IF(M61=H61,0,".")),".")</f>
        <v>.</v>
      </c>
      <c r="K61" s="33" t="str">
        <f>IF(J61&lt;&gt;".",L61-J61/2,".")</f>
        <v>.</v>
      </c>
      <c r="L61" s="33" t="str">
        <f>synthesis!AE13</f>
        <v>.</v>
      </c>
      <c r="M61" s="33" t="str">
        <f>synthesis!AE14</f>
        <v>.</v>
      </c>
      <c r="N61" s="33">
        <f t="shared" ref="N61:N116" si="41">$Q$3-SUM(E61,G61,M61)</f>
        <v>4173.0916666666672</v>
      </c>
      <c r="O61" s="89">
        <f t="shared" si="40"/>
        <v>10</v>
      </c>
      <c r="P61" s="6"/>
      <c r="Q61" s="6"/>
      <c r="R61" s="6"/>
      <c r="S61" s="6"/>
    </row>
    <row r="62" spans="1:19" s="45" customFormat="1" ht="11.75" customHeight="1" x14ac:dyDescent="0.2">
      <c r="A62" s="7"/>
      <c r="B62" s="386" t="s">
        <v>199</v>
      </c>
      <c r="C62" s="371" t="str">
        <f>synthesis!AF6</f>
        <v>.</v>
      </c>
      <c r="D62" s="33" t="str">
        <f t="shared" ref="D62:D64" si="42">IF(C62=".",".",IF(C62&gt;0,0,C62))</f>
        <v>.</v>
      </c>
      <c r="E62" s="33" t="str">
        <f t="shared" ref="E62:E64" si="43">IF(C62=".",".",C62-D62)</f>
        <v>.</v>
      </c>
      <c r="F62" s="33" t="str">
        <f>synthesis!AF11</f>
        <v>.</v>
      </c>
      <c r="G62" s="33" t="str">
        <f>IF(F62=".",".",F62+D62)</f>
        <v>.</v>
      </c>
      <c r="H62" s="33" t="str">
        <f>synthesis!AF12</f>
        <v>.</v>
      </c>
      <c r="I62" s="33" t="str">
        <f t="shared" si="3"/>
        <v>.</v>
      </c>
      <c r="J62" s="33" t="str">
        <f>IF(C62&lt;&gt;".",IF(M62&gt;H62,$Y$3,IF(M62=H62,0,".")),".")</f>
        <v>.</v>
      </c>
      <c r="K62" s="33" t="str">
        <f>IF(J62&lt;&gt;".",L62-J62/2,".")</f>
        <v>.</v>
      </c>
      <c r="L62" s="33" t="str">
        <f>synthesis!AE13</f>
        <v>.</v>
      </c>
      <c r="M62" s="33" t="str">
        <f>synthesis!AF14</f>
        <v>.</v>
      </c>
      <c r="N62" s="33">
        <f t="shared" si="41"/>
        <v>4173.0916666666672</v>
      </c>
      <c r="O62" s="89">
        <f t="shared" si="40"/>
        <v>10</v>
      </c>
      <c r="P62" s="6"/>
      <c r="Q62" s="6"/>
      <c r="R62" s="6"/>
      <c r="S62" s="6"/>
    </row>
    <row r="63" spans="1:19" s="45" customFormat="1" ht="11.75" customHeight="1" x14ac:dyDescent="0.2">
      <c r="A63" s="7"/>
      <c r="B63" s="386" t="s">
        <v>198</v>
      </c>
      <c r="C63" s="371" t="str">
        <f>synthesis!AG6</f>
        <v>.</v>
      </c>
      <c r="D63" s="33" t="str">
        <f t="shared" si="42"/>
        <v>.</v>
      </c>
      <c r="E63" s="33" t="str">
        <f t="shared" si="43"/>
        <v>.</v>
      </c>
      <c r="F63" s="33" t="str">
        <f>synthesis!AG11</f>
        <v>.</v>
      </c>
      <c r="G63" s="33" t="str">
        <f>IF(F63=".",".",F63+D63)</f>
        <v>.</v>
      </c>
      <c r="H63" s="33" t="str">
        <f>synthesis!AG12</f>
        <v>.</v>
      </c>
      <c r="I63" s="33" t="str">
        <f t="shared" si="3"/>
        <v>.</v>
      </c>
      <c r="J63" s="33" t="str">
        <f>IF(C63&lt;&gt;".",IF(M63&gt;H63,$Y$3,IF(M63=H63,0,".")),".")</f>
        <v>.</v>
      </c>
      <c r="K63" s="33" t="str">
        <f>IF(J63&lt;&gt;".",L63-J63/2,".")</f>
        <v>.</v>
      </c>
      <c r="L63" s="33" t="str">
        <f>synthesis!AE13</f>
        <v>.</v>
      </c>
      <c r="M63" s="33" t="str">
        <f>synthesis!AG14</f>
        <v>.</v>
      </c>
      <c r="N63" s="33">
        <f t="shared" si="41"/>
        <v>4173.0916666666672</v>
      </c>
      <c r="O63" s="89">
        <f t="shared" si="40"/>
        <v>10</v>
      </c>
      <c r="P63" s="6"/>
      <c r="Q63" s="6"/>
      <c r="R63" s="6"/>
      <c r="S63" s="6"/>
    </row>
    <row r="64" spans="1:19" s="45" customFormat="1" ht="11.75" customHeight="1" x14ac:dyDescent="0.2">
      <c r="A64" s="7"/>
      <c r="B64" s="386" t="s">
        <v>200</v>
      </c>
      <c r="C64" s="371" t="str">
        <f>synthesis!AH6</f>
        <v>.</v>
      </c>
      <c r="D64" s="33" t="str">
        <f t="shared" si="42"/>
        <v>.</v>
      </c>
      <c r="E64" s="33" t="str">
        <f t="shared" si="43"/>
        <v>.</v>
      </c>
      <c r="F64" s="33" t="str">
        <f>synthesis!AH11</f>
        <v>.</v>
      </c>
      <c r="G64" s="33" t="str">
        <f>IF(F64=".",".",F64+D64)</f>
        <v>.</v>
      </c>
      <c r="H64" s="33" t="str">
        <f>synthesis!AH12</f>
        <v>.</v>
      </c>
      <c r="I64" s="33" t="str">
        <f t="shared" si="3"/>
        <v>.</v>
      </c>
      <c r="J64" s="33" t="str">
        <f>IF(C64&lt;&gt;".",IF(M64&gt;H64,$Y$3,IF(M64=H64,0,".")),".")</f>
        <v>.</v>
      </c>
      <c r="K64" s="33" t="str">
        <f>IF(J64&lt;&gt;".",L64-J64/2,".")</f>
        <v>.</v>
      </c>
      <c r="L64" s="33" t="str">
        <f>synthesis!AE13</f>
        <v>.</v>
      </c>
      <c r="M64" s="33" t="str">
        <f>synthesis!AH14</f>
        <v>.</v>
      </c>
      <c r="N64" s="33">
        <f t="shared" si="41"/>
        <v>4173.0916666666672</v>
      </c>
      <c r="O64" s="89">
        <f t="shared" si="40"/>
        <v>10</v>
      </c>
      <c r="P64" s="6"/>
      <c r="Q64" s="6"/>
      <c r="R64" s="6"/>
      <c r="S64" s="6"/>
    </row>
    <row r="65" spans="1:19" s="45" customFormat="1" ht="11.75" customHeight="1" x14ac:dyDescent="0.2">
      <c r="A65" s="7"/>
      <c r="B65" s="385"/>
      <c r="C65" s="379"/>
      <c r="D65" s="373"/>
      <c r="E65" s="373"/>
      <c r="F65" s="373"/>
      <c r="G65" s="373"/>
      <c r="H65" s="373"/>
      <c r="I65" s="373"/>
      <c r="J65" s="373"/>
      <c r="K65" s="373"/>
      <c r="L65" s="373"/>
      <c r="M65" s="373"/>
      <c r="N65" s="34">
        <f t="shared" si="41"/>
        <v>4173.0916666666672</v>
      </c>
      <c r="O65" s="331">
        <f t="shared" si="40"/>
        <v>10</v>
      </c>
      <c r="P65" s="6"/>
      <c r="Q65" s="6"/>
      <c r="R65" s="6"/>
      <c r="S65" s="6"/>
    </row>
    <row r="66" spans="1:19" ht="11.75" customHeight="1" x14ac:dyDescent="0.2">
      <c r="A66" s="7"/>
      <c r="B66" s="386" t="s">
        <v>203</v>
      </c>
      <c r="C66" s="371" t="str">
        <f>synthesis!K20</f>
        <v>.</v>
      </c>
      <c r="D66" s="33" t="str">
        <f t="shared" si="7"/>
        <v>.</v>
      </c>
      <c r="E66" s="33" t="str">
        <f t="shared" si="23"/>
        <v>.</v>
      </c>
      <c r="F66" s="33" t="str">
        <f>synthesis!K25</f>
        <v>.</v>
      </c>
      <c r="G66" s="33" t="str">
        <f>IF(F66=".",".",F66+D66)</f>
        <v>.</v>
      </c>
      <c r="H66" s="33" t="str">
        <f>synthesis!K26</f>
        <v>.</v>
      </c>
      <c r="I66" s="33" t="str">
        <f t="shared" si="3"/>
        <v>.</v>
      </c>
      <c r="J66" s="33" t="str">
        <f>IF(C66&lt;&gt;".",IF(M66&gt;H66,$Y$3,IF(M66=H66,0,".")),".")</f>
        <v>.</v>
      </c>
      <c r="K66" s="33" t="str">
        <f>IF(J66&lt;&gt;".",L66-J66/2,".")</f>
        <v>.</v>
      </c>
      <c r="L66" s="33" t="str">
        <f>synthesis!K27</f>
        <v>.</v>
      </c>
      <c r="M66" s="33" t="str">
        <f>synthesis!K28</f>
        <v>.</v>
      </c>
      <c r="N66" s="33">
        <f t="shared" ref="N66:N70" si="44">$Q$3-SUM(E66,G66,M66)</f>
        <v>4173.0916666666672</v>
      </c>
      <c r="O66" s="89">
        <f t="shared" si="40"/>
        <v>10</v>
      </c>
      <c r="P66" s="6"/>
      <c r="Q66" s="6"/>
      <c r="R66" s="6"/>
      <c r="S66" s="6"/>
    </row>
    <row r="67" spans="1:19" s="45" customFormat="1" ht="11.75" customHeight="1" x14ac:dyDescent="0.2">
      <c r="A67" s="7"/>
      <c r="B67" s="386" t="s">
        <v>199</v>
      </c>
      <c r="C67" s="371" t="str">
        <f>synthesis!L20</f>
        <v>.</v>
      </c>
      <c r="D67" s="33" t="str">
        <f t="shared" ref="D67:D69" si="45">IF(C67=".",".",IF(C67&gt;0,0,C67))</f>
        <v>.</v>
      </c>
      <c r="E67" s="33" t="str">
        <f t="shared" ref="E67:E69" si="46">IF(C67=".",".",C67-D67)</f>
        <v>.</v>
      </c>
      <c r="F67" s="33" t="str">
        <f>synthesis!L25</f>
        <v>.</v>
      </c>
      <c r="G67" s="33" t="str">
        <f>IF(F67=".",".",F67+D67)</f>
        <v>.</v>
      </c>
      <c r="H67" s="33" t="str">
        <f>synthesis!L26</f>
        <v>.</v>
      </c>
      <c r="I67" s="33" t="str">
        <f t="shared" si="3"/>
        <v>.</v>
      </c>
      <c r="J67" s="33" t="str">
        <f>IF(C67&lt;&gt;".",IF(M67&gt;H67,$Y$3,IF(M67=H67,0,".")),".")</f>
        <v>.</v>
      </c>
      <c r="K67" s="33" t="str">
        <f>IF(J67&lt;&gt;".",L67-J67/2,".")</f>
        <v>.</v>
      </c>
      <c r="L67" s="33" t="str">
        <f>synthesis!K27</f>
        <v>.</v>
      </c>
      <c r="M67" s="33" t="str">
        <f>synthesis!L28</f>
        <v>.</v>
      </c>
      <c r="N67" s="33">
        <f t="shared" si="44"/>
        <v>4173.0916666666672</v>
      </c>
      <c r="O67" s="89">
        <f t="shared" si="40"/>
        <v>10</v>
      </c>
      <c r="P67" s="6"/>
      <c r="Q67" s="6"/>
      <c r="R67" s="6"/>
      <c r="S67" s="6"/>
    </row>
    <row r="68" spans="1:19" s="45" customFormat="1" ht="11.75" customHeight="1" x14ac:dyDescent="0.2">
      <c r="A68" s="7"/>
      <c r="B68" s="386" t="s">
        <v>198</v>
      </c>
      <c r="C68" s="371" t="str">
        <f>synthesis!M20</f>
        <v>.</v>
      </c>
      <c r="D68" s="33" t="str">
        <f t="shared" si="45"/>
        <v>.</v>
      </c>
      <c r="E68" s="33" t="str">
        <f t="shared" si="46"/>
        <v>.</v>
      </c>
      <c r="F68" s="33" t="str">
        <f>synthesis!M25</f>
        <v>.</v>
      </c>
      <c r="G68" s="33" t="str">
        <f>IF(F68=".",".",F68+D68)</f>
        <v>.</v>
      </c>
      <c r="H68" s="33" t="str">
        <f>synthesis!M26</f>
        <v>.</v>
      </c>
      <c r="I68" s="33" t="str">
        <f t="shared" si="3"/>
        <v>.</v>
      </c>
      <c r="J68" s="33" t="str">
        <f>IF(C68&lt;&gt;".",IF(M68&gt;H68,$Y$3,IF(M68=H68,0,".")),".")</f>
        <v>.</v>
      </c>
      <c r="K68" s="33" t="str">
        <f>IF(J68&lt;&gt;".",L68-J68/2,".")</f>
        <v>.</v>
      </c>
      <c r="L68" s="33" t="str">
        <f>synthesis!K27</f>
        <v>.</v>
      </c>
      <c r="M68" s="33" t="str">
        <f>synthesis!M28</f>
        <v>.</v>
      </c>
      <c r="N68" s="33">
        <f t="shared" si="44"/>
        <v>4173.0916666666672</v>
      </c>
      <c r="O68" s="89">
        <f t="shared" si="40"/>
        <v>10</v>
      </c>
      <c r="P68" s="6"/>
      <c r="Q68" s="6"/>
      <c r="R68" s="6"/>
      <c r="S68" s="6"/>
    </row>
    <row r="69" spans="1:19" s="45" customFormat="1" ht="11.75" customHeight="1" x14ac:dyDescent="0.2">
      <c r="A69" s="7"/>
      <c r="B69" s="386" t="s">
        <v>200</v>
      </c>
      <c r="C69" s="371" t="str">
        <f>synthesis!N20</f>
        <v>.</v>
      </c>
      <c r="D69" s="33" t="str">
        <f t="shared" si="45"/>
        <v>.</v>
      </c>
      <c r="E69" s="33" t="str">
        <f t="shared" si="46"/>
        <v>.</v>
      </c>
      <c r="F69" s="33" t="str">
        <f>synthesis!N25</f>
        <v>.</v>
      </c>
      <c r="G69" s="33" t="str">
        <f>IF(F69=".",".",F69+D69)</f>
        <v>.</v>
      </c>
      <c r="H69" s="33" t="str">
        <f>synthesis!N26</f>
        <v>.</v>
      </c>
      <c r="I69" s="33" t="str">
        <f t="shared" si="3"/>
        <v>.</v>
      </c>
      <c r="J69" s="33" t="str">
        <f>IF(C69&lt;&gt;".",IF(M69&gt;H69,$Y$3,IF(M69=H69,0,".")),".")</f>
        <v>.</v>
      </c>
      <c r="K69" s="33" t="str">
        <f>IF(J69&lt;&gt;".",L69-J69/2,".")</f>
        <v>.</v>
      </c>
      <c r="L69" s="33" t="str">
        <f>synthesis!K27</f>
        <v>.</v>
      </c>
      <c r="M69" s="33" t="str">
        <f>synthesis!N28</f>
        <v>.</v>
      </c>
      <c r="N69" s="33">
        <f t="shared" si="44"/>
        <v>4173.0916666666672</v>
      </c>
      <c r="O69" s="89">
        <f t="shared" si="40"/>
        <v>10</v>
      </c>
      <c r="P69" s="6"/>
      <c r="Q69" s="6"/>
      <c r="R69" s="6"/>
      <c r="S69" s="6"/>
    </row>
    <row r="70" spans="1:19" s="45" customFormat="1" ht="11.75" customHeight="1" x14ac:dyDescent="0.2">
      <c r="A70" s="7"/>
      <c r="B70" s="385"/>
      <c r="C70" s="379"/>
      <c r="D70" s="373"/>
      <c r="E70" s="373"/>
      <c r="F70" s="373"/>
      <c r="G70" s="373"/>
      <c r="H70" s="373"/>
      <c r="I70" s="373"/>
      <c r="J70" s="373"/>
      <c r="K70" s="373"/>
      <c r="L70" s="373"/>
      <c r="M70" s="373"/>
      <c r="N70" s="34">
        <f t="shared" si="44"/>
        <v>4173.0916666666672</v>
      </c>
      <c r="O70" s="331">
        <f t="shared" si="40"/>
        <v>10</v>
      </c>
      <c r="P70" s="6"/>
      <c r="Q70" s="6"/>
      <c r="R70" s="6"/>
      <c r="S70" s="6"/>
    </row>
    <row r="71" spans="1:19" s="5" customFormat="1" ht="11.75" customHeight="1" x14ac:dyDescent="0.2">
      <c r="A71" s="7"/>
      <c r="B71" s="386" t="s">
        <v>204</v>
      </c>
      <c r="C71" s="371" t="str">
        <f>synthesis!AE20</f>
        <v>.</v>
      </c>
      <c r="D71" s="33" t="str">
        <f t="shared" si="7"/>
        <v>.</v>
      </c>
      <c r="E71" s="33" t="str">
        <f t="shared" si="23"/>
        <v>.</v>
      </c>
      <c r="F71" s="33" t="str">
        <f>synthesis!AE25</f>
        <v>.</v>
      </c>
      <c r="G71" s="33" t="str">
        <f>IF(F71=".",".",F71+D71)</f>
        <v>.</v>
      </c>
      <c r="H71" s="33" t="str">
        <f>synthesis!AE26</f>
        <v>.</v>
      </c>
      <c r="I71" s="33" t="str">
        <f t="shared" si="3"/>
        <v>.</v>
      </c>
      <c r="J71" s="33" t="str">
        <f>IF(C71&lt;&gt;".",IF(M71&gt;H71,$Y$3,IF(M71=H71,0,".")),".")</f>
        <v>.</v>
      </c>
      <c r="K71" s="33" t="str">
        <f>IF(J71&lt;&gt;".",L71-J71/2,".")</f>
        <v>.</v>
      </c>
      <c r="L71" s="33" t="str">
        <f>synthesis!AE27</f>
        <v>.</v>
      </c>
      <c r="M71" s="33" t="str">
        <f>synthesis!AE28</f>
        <v>.</v>
      </c>
      <c r="N71" s="33">
        <f t="shared" si="41"/>
        <v>4173.0916666666672</v>
      </c>
      <c r="O71" s="89">
        <f t="shared" si="40"/>
        <v>10</v>
      </c>
      <c r="P71" s="6"/>
      <c r="Q71" s="6"/>
      <c r="R71" s="6"/>
      <c r="S71" s="6"/>
    </row>
    <row r="72" spans="1:19" s="45" customFormat="1" ht="11.75" customHeight="1" x14ac:dyDescent="0.2">
      <c r="A72" s="7"/>
      <c r="B72" s="386" t="s">
        <v>199</v>
      </c>
      <c r="C72" s="371" t="str">
        <f>synthesis!AF20</f>
        <v>.</v>
      </c>
      <c r="D72" s="33" t="str">
        <f t="shared" ref="D72:D74" si="47">IF(C72=".",".",IF(C72&gt;0,0,C72))</f>
        <v>.</v>
      </c>
      <c r="E72" s="33" t="str">
        <f t="shared" ref="E72:E74" si="48">IF(C72=".",".",C72-D72)</f>
        <v>.</v>
      </c>
      <c r="F72" s="33" t="str">
        <f>synthesis!AF25</f>
        <v>.</v>
      </c>
      <c r="G72" s="33" t="str">
        <f>IF(F72=".",".",F72+D72)</f>
        <v>.</v>
      </c>
      <c r="H72" s="33" t="str">
        <f>synthesis!AF26</f>
        <v>.</v>
      </c>
      <c r="I72" s="33" t="str">
        <f t="shared" si="3"/>
        <v>.</v>
      </c>
      <c r="J72" s="33" t="str">
        <f>IF(C72&lt;&gt;".",IF(M72&gt;H72,$Y$3,IF(M72=H72,0,".")),".")</f>
        <v>.</v>
      </c>
      <c r="K72" s="33" t="str">
        <f>IF(J72&lt;&gt;".",L72-J72/2,".")</f>
        <v>.</v>
      </c>
      <c r="L72" s="33" t="str">
        <f>synthesis!AE27</f>
        <v>.</v>
      </c>
      <c r="M72" s="33" t="str">
        <f>synthesis!AF28</f>
        <v>.</v>
      </c>
      <c r="N72" s="33">
        <f t="shared" si="41"/>
        <v>4173.0916666666672</v>
      </c>
      <c r="O72" s="89">
        <f t="shared" si="40"/>
        <v>10</v>
      </c>
      <c r="P72" s="6"/>
      <c r="Q72" s="6"/>
      <c r="R72" s="6"/>
      <c r="S72" s="6"/>
    </row>
    <row r="73" spans="1:19" s="45" customFormat="1" ht="11.75" customHeight="1" x14ac:dyDescent="0.2">
      <c r="A73" s="7"/>
      <c r="B73" s="386" t="s">
        <v>198</v>
      </c>
      <c r="C73" s="371" t="str">
        <f>synthesis!AG20</f>
        <v>.</v>
      </c>
      <c r="D73" s="33" t="str">
        <f t="shared" si="47"/>
        <v>.</v>
      </c>
      <c r="E73" s="33" t="str">
        <f t="shared" si="48"/>
        <v>.</v>
      </c>
      <c r="F73" s="33" t="str">
        <f>synthesis!AG25</f>
        <v>.</v>
      </c>
      <c r="G73" s="33" t="str">
        <f>IF(F73=".",".",F73+D73)</f>
        <v>.</v>
      </c>
      <c r="H73" s="33" t="str">
        <f>synthesis!AG26</f>
        <v>.</v>
      </c>
      <c r="I73" s="33" t="str">
        <f t="shared" si="3"/>
        <v>.</v>
      </c>
      <c r="J73" s="33" t="str">
        <f>IF(C73&lt;&gt;".",IF(M73&gt;H73,$Y$3,IF(M73=H73,0,".")),".")</f>
        <v>.</v>
      </c>
      <c r="K73" s="33" t="str">
        <f>IF(J73&lt;&gt;".",L73-J73/2,".")</f>
        <v>.</v>
      </c>
      <c r="L73" s="33" t="str">
        <f>synthesis!AE27</f>
        <v>.</v>
      </c>
      <c r="M73" s="33" t="str">
        <f>synthesis!AG28</f>
        <v>.</v>
      </c>
      <c r="N73" s="33">
        <f t="shared" si="41"/>
        <v>4173.0916666666672</v>
      </c>
      <c r="O73" s="89">
        <f t="shared" si="40"/>
        <v>10</v>
      </c>
      <c r="P73" s="6"/>
      <c r="Q73" s="6"/>
      <c r="R73" s="6"/>
      <c r="S73" s="6"/>
    </row>
    <row r="74" spans="1:19" s="45" customFormat="1" ht="11.75" customHeight="1" x14ac:dyDescent="0.2">
      <c r="A74" s="7"/>
      <c r="B74" s="386" t="s">
        <v>200</v>
      </c>
      <c r="C74" s="371" t="str">
        <f>synthesis!AH20</f>
        <v>.</v>
      </c>
      <c r="D74" s="33" t="str">
        <f t="shared" si="47"/>
        <v>.</v>
      </c>
      <c r="E74" s="33" t="str">
        <f t="shared" si="48"/>
        <v>.</v>
      </c>
      <c r="F74" s="33" t="str">
        <f>synthesis!AH25</f>
        <v>.</v>
      </c>
      <c r="G74" s="33" t="str">
        <f>IF(F74=".",".",F74+D74)</f>
        <v>.</v>
      </c>
      <c r="H74" s="33" t="str">
        <f>synthesis!AH26</f>
        <v>.</v>
      </c>
      <c r="I74" s="33" t="str">
        <f t="shared" si="3"/>
        <v>.</v>
      </c>
      <c r="J74" s="33" t="str">
        <f>IF(C74&lt;&gt;".",IF(M74&gt;H74,$Y$3,IF(M74=H74,0,".")),".")</f>
        <v>.</v>
      </c>
      <c r="K74" s="33" t="str">
        <f>IF(J74&lt;&gt;".",L74-J74/2,".")</f>
        <v>.</v>
      </c>
      <c r="L74" s="33" t="str">
        <f>synthesis!AE27</f>
        <v>.</v>
      </c>
      <c r="M74" s="33" t="str">
        <f>synthesis!AH28</f>
        <v>.</v>
      </c>
      <c r="N74" s="33">
        <f t="shared" si="41"/>
        <v>4173.0916666666672</v>
      </c>
      <c r="O74" s="89">
        <f t="shared" si="40"/>
        <v>10</v>
      </c>
      <c r="P74" s="6"/>
      <c r="Q74" s="6"/>
      <c r="R74" s="6"/>
      <c r="S74" s="6"/>
    </row>
    <row r="75" spans="1:19" s="45" customFormat="1" ht="11.75" customHeight="1" x14ac:dyDescent="0.2">
      <c r="A75" s="7"/>
      <c r="B75" s="385"/>
      <c r="C75" s="379"/>
      <c r="D75" s="373"/>
      <c r="E75" s="373"/>
      <c r="F75" s="373"/>
      <c r="G75" s="373"/>
      <c r="H75" s="373"/>
      <c r="I75" s="373"/>
      <c r="J75" s="373"/>
      <c r="K75" s="373"/>
      <c r="L75" s="373"/>
      <c r="M75" s="373"/>
      <c r="N75" s="34">
        <f t="shared" si="41"/>
        <v>4173.0916666666672</v>
      </c>
      <c r="O75" s="331">
        <f t="shared" si="40"/>
        <v>10</v>
      </c>
      <c r="P75" s="6"/>
      <c r="Q75" s="6"/>
      <c r="R75" s="6"/>
      <c r="S75" s="6"/>
    </row>
    <row r="76" spans="1:19" ht="4.25" customHeight="1" x14ac:dyDescent="0.2">
      <c r="A76" s="3"/>
      <c r="B76" s="388"/>
      <c r="C76" s="381"/>
      <c r="D76" s="374"/>
      <c r="E76" s="374"/>
      <c r="F76" s="375"/>
      <c r="G76" s="374"/>
      <c r="H76" s="374"/>
      <c r="I76" s="374"/>
      <c r="J76" s="374">
        <f>IF(C76&lt;&gt;".",IF(M76&gt;H76,$Y$3,IF(M76=H76,0,".")),".")</f>
        <v>0</v>
      </c>
      <c r="K76" s="374"/>
      <c r="L76" s="374"/>
      <c r="M76" s="375"/>
      <c r="N76" s="34">
        <f t="shared" si="41"/>
        <v>4173.0916666666672</v>
      </c>
      <c r="O76" s="331">
        <f t="shared" si="40"/>
        <v>10</v>
      </c>
    </row>
    <row r="77" spans="1:19" ht="11.75" customHeight="1" x14ac:dyDescent="0.2">
      <c r="A77" s="3"/>
      <c r="B77" s="386" t="s">
        <v>205</v>
      </c>
      <c r="C77" s="370">
        <f>synthesis!O6</f>
        <v>1385.7782646740966</v>
      </c>
      <c r="D77" s="33">
        <f t="shared" si="7"/>
        <v>0</v>
      </c>
      <c r="E77" s="33">
        <f>IF(C77=".",".",C77-D77)</f>
        <v>1385.7782646740966</v>
      </c>
      <c r="F77" s="33">
        <f>synthesis!O11</f>
        <v>638.49067178706946</v>
      </c>
      <c r="G77" s="33">
        <f>IF(F77=".",".",F77+D77)</f>
        <v>638.49067178706946</v>
      </c>
      <c r="H77" s="33">
        <f>synthesis!O12</f>
        <v>757.24371211654352</v>
      </c>
      <c r="I77" s="33">
        <f t="shared" si="3"/>
        <v>707.24371211654352</v>
      </c>
      <c r="J77" s="33">
        <f>IF(C77&lt;&gt;".",IF(M77&gt;H77,$Y$3,IF(M77=H77,0,".")),".")</f>
        <v>100</v>
      </c>
      <c r="K77" s="33">
        <f>IF(J77&lt;&gt;".",L77-J77/2,".")</f>
        <v>828.75148216398293</v>
      </c>
      <c r="L77" s="33">
        <f>synthesis!O13</f>
        <v>878.75148216398293</v>
      </c>
      <c r="M77" s="33">
        <f>synthesis!O14</f>
        <v>1635.9951942805264</v>
      </c>
      <c r="N77" s="33">
        <f t="shared" si="41"/>
        <v>512.82753592497465</v>
      </c>
      <c r="O77" s="89">
        <f t="shared" si="40"/>
        <v>10</v>
      </c>
    </row>
    <row r="78" spans="1:19" s="45" customFormat="1" ht="11.75" customHeight="1" x14ac:dyDescent="0.2">
      <c r="A78" s="3"/>
      <c r="B78" s="386" t="s">
        <v>199</v>
      </c>
      <c r="C78" s="370">
        <f>synthesis!P6</f>
        <v>1445.308473561008</v>
      </c>
      <c r="D78" s="33">
        <f t="shared" ref="D78:D80" si="49">IF(C78=".",".",IF(C78&gt;0,0,C78))</f>
        <v>0</v>
      </c>
      <c r="E78" s="33">
        <f t="shared" ref="E78:E80" si="50">IF(C78=".",".",C78-D78)</f>
        <v>1445.308473561008</v>
      </c>
      <c r="F78" s="33">
        <f>synthesis!P11</f>
        <v>585.96401688685387</v>
      </c>
      <c r="G78" s="33">
        <f>IF(F78=".",".",F78+D78)</f>
        <v>585.96401688685387</v>
      </c>
      <c r="H78" s="33">
        <f>synthesis!P12</f>
        <v>750.24015812984771</v>
      </c>
      <c r="I78" s="33">
        <f t="shared" si="3"/>
        <v>700.24015812984771</v>
      </c>
      <c r="J78" s="33">
        <f>IF(C78&lt;&gt;".",IF(M78&gt;H78,$Y$3,IF(M78=H78,0,".")),".")</f>
        <v>100</v>
      </c>
      <c r="K78" s="33">
        <f>IF(J78&lt;&gt;".",L78-J78/2,".")</f>
        <v>828.75148216398293</v>
      </c>
      <c r="L78" s="33">
        <f>synthesis!O13</f>
        <v>878.75148216398293</v>
      </c>
      <c r="M78" s="33">
        <f>synthesis!P14</f>
        <v>1628.9916402938306</v>
      </c>
      <c r="N78" s="33">
        <f t="shared" si="41"/>
        <v>512.82753592497465</v>
      </c>
      <c r="O78" s="89">
        <f t="shared" si="40"/>
        <v>10</v>
      </c>
    </row>
    <row r="79" spans="1:19" s="45" customFormat="1" ht="11.75" customHeight="1" x14ac:dyDescent="0.2">
      <c r="A79" s="3"/>
      <c r="B79" s="386" t="s">
        <v>198</v>
      </c>
      <c r="C79" s="370">
        <f>synthesis!Q6</f>
        <v>1480.3262434944854</v>
      </c>
      <c r="D79" s="33">
        <f t="shared" si="49"/>
        <v>0</v>
      </c>
      <c r="E79" s="33">
        <f t="shared" si="50"/>
        <v>1480.3262434944854</v>
      </c>
      <c r="F79" s="33">
        <f>synthesis!Q11</f>
        <v>553.2807649489414</v>
      </c>
      <c r="G79" s="33">
        <f>IF(F79=".",".",F79+D79)</f>
        <v>553.2807649489414</v>
      </c>
      <c r="H79" s="33">
        <f>synthesis!Q12</f>
        <v>747.90564013428275</v>
      </c>
      <c r="I79" s="33">
        <f t="shared" si="3"/>
        <v>697.90564013428275</v>
      </c>
      <c r="J79" s="33">
        <f>IF(C79&lt;&gt;".",IF(M79&gt;H79,$Y$3,IF(M79=H79,0,".")),".")</f>
        <v>100</v>
      </c>
      <c r="K79" s="33">
        <f>IF(J79&lt;&gt;".",L79-J79/2,".")</f>
        <v>828.75148216398293</v>
      </c>
      <c r="L79" s="33">
        <f>synthesis!O13</f>
        <v>878.75148216398293</v>
      </c>
      <c r="M79" s="33">
        <f>synthesis!Q14</f>
        <v>1626.6571222982657</v>
      </c>
      <c r="N79" s="33">
        <f t="shared" si="41"/>
        <v>512.82753592497465</v>
      </c>
      <c r="O79" s="89">
        <f t="shared" si="40"/>
        <v>10</v>
      </c>
    </row>
    <row r="80" spans="1:19" s="45" customFormat="1" ht="11.75" customHeight="1" x14ac:dyDescent="0.2">
      <c r="A80" s="3"/>
      <c r="B80" s="386" t="s">
        <v>200</v>
      </c>
      <c r="C80" s="370">
        <f>synthesis!R6</f>
        <v>1481.4935024922679</v>
      </c>
      <c r="D80" s="33">
        <f t="shared" si="49"/>
        <v>0</v>
      </c>
      <c r="E80" s="33">
        <f t="shared" si="50"/>
        <v>1481.4935024922679</v>
      </c>
      <c r="F80" s="33">
        <f>synthesis!R11</f>
        <v>552.11350595115891</v>
      </c>
      <c r="G80" s="33">
        <f>IF(F80=".",".",F80+D80)</f>
        <v>552.11350595115891</v>
      </c>
      <c r="H80" s="33">
        <f>synthesis!R12</f>
        <v>747.90564013428275</v>
      </c>
      <c r="I80" s="33">
        <f t="shared" si="3"/>
        <v>697.90564013428275</v>
      </c>
      <c r="J80" s="33">
        <f>IF(C80&lt;&gt;".",IF(M80&gt;H80,$Y$3,IF(M80=H80,0,".")),".")</f>
        <v>100</v>
      </c>
      <c r="K80" s="33">
        <f>IF(J80&lt;&gt;".",L80-J80/2,".")</f>
        <v>828.75148216398293</v>
      </c>
      <c r="L80" s="33">
        <f>synthesis!O13</f>
        <v>878.75148216398293</v>
      </c>
      <c r="M80" s="33">
        <f>synthesis!R14</f>
        <v>1626.6571222982657</v>
      </c>
      <c r="N80" s="33">
        <f t="shared" si="41"/>
        <v>512.82753592497465</v>
      </c>
      <c r="O80" s="89">
        <f t="shared" si="40"/>
        <v>10</v>
      </c>
    </row>
    <row r="81" spans="1:15" s="45" customFormat="1" ht="11.75" customHeight="1" x14ac:dyDescent="0.2">
      <c r="A81" s="3"/>
      <c r="B81" s="385"/>
      <c r="C81" s="379"/>
      <c r="D81" s="373"/>
      <c r="E81" s="373"/>
      <c r="F81" s="373"/>
      <c r="G81" s="373"/>
      <c r="H81" s="373"/>
      <c r="I81" s="373"/>
      <c r="J81" s="373"/>
      <c r="K81" s="373"/>
      <c r="L81" s="373"/>
      <c r="M81" s="373"/>
      <c r="N81" s="34">
        <f t="shared" si="41"/>
        <v>4173.0916666666672</v>
      </c>
      <c r="O81" s="331">
        <f t="shared" si="40"/>
        <v>10</v>
      </c>
    </row>
    <row r="82" spans="1:15" ht="11.75" customHeight="1" x14ac:dyDescent="0.2">
      <c r="A82" s="3"/>
      <c r="B82" s="386" t="s">
        <v>206</v>
      </c>
      <c r="C82" s="370" t="str">
        <f>synthesis!AI6</f>
        <v>.</v>
      </c>
      <c r="D82" s="33" t="str">
        <f t="shared" si="7"/>
        <v>.</v>
      </c>
      <c r="E82" s="33" t="str">
        <f>IF(C82=".",".",C82-D82)</f>
        <v>.</v>
      </c>
      <c r="F82" s="33" t="str">
        <f>synthesis!AI11</f>
        <v>.</v>
      </c>
      <c r="G82" s="33" t="str">
        <f>IF(F82=".",".",F82+D82)</f>
        <v>.</v>
      </c>
      <c r="H82" s="33" t="str">
        <f>synthesis!AI12</f>
        <v>.</v>
      </c>
      <c r="I82" s="33" t="str">
        <f t="shared" si="3"/>
        <v>.</v>
      </c>
      <c r="J82" s="33" t="str">
        <f>IF(C82&lt;&gt;".",IF(M82&gt;H82,$Y$3,IF(M82=H82,0,".")),".")</f>
        <v>.</v>
      </c>
      <c r="K82" s="33" t="str">
        <f>IF(J82&lt;&gt;".",L82-J82/2,".")</f>
        <v>.</v>
      </c>
      <c r="L82" s="33" t="str">
        <f>synthesis!AI13</f>
        <v>.</v>
      </c>
      <c r="M82" s="33" t="str">
        <f>synthesis!AI14</f>
        <v>.</v>
      </c>
      <c r="N82" s="33">
        <f t="shared" si="41"/>
        <v>4173.0916666666672</v>
      </c>
      <c r="O82" s="89">
        <f t="shared" si="40"/>
        <v>10</v>
      </c>
    </row>
    <row r="83" spans="1:15" s="45" customFormat="1" ht="11.75" customHeight="1" x14ac:dyDescent="0.2">
      <c r="A83" s="3"/>
      <c r="B83" s="386" t="s">
        <v>199</v>
      </c>
      <c r="C83" s="370" t="str">
        <f>synthesis!AJ6</f>
        <v>.</v>
      </c>
      <c r="D83" s="33" t="str">
        <f t="shared" ref="D83:D85" si="51">IF(C83=".",".",IF(C83&gt;0,0,C83))</f>
        <v>.</v>
      </c>
      <c r="E83" s="33" t="str">
        <f t="shared" ref="E83:E85" si="52">IF(C83=".",".",C83-D83)</f>
        <v>.</v>
      </c>
      <c r="F83" s="33" t="str">
        <f>synthesis!AJ11</f>
        <v>.</v>
      </c>
      <c r="G83" s="33" t="str">
        <f>IF(F83=".",".",F83+D83)</f>
        <v>.</v>
      </c>
      <c r="H83" s="33" t="str">
        <f>synthesis!AJ12</f>
        <v>.</v>
      </c>
      <c r="I83" s="33" t="str">
        <f t="shared" si="3"/>
        <v>.</v>
      </c>
      <c r="J83" s="33" t="str">
        <f>IF(C83&lt;&gt;".",IF(M83&gt;H83,$Y$3,IF(M83=H83,0,".")),".")</f>
        <v>.</v>
      </c>
      <c r="K83" s="33" t="str">
        <f>IF(J83&lt;&gt;".",L83-J83/2,".")</f>
        <v>.</v>
      </c>
      <c r="L83" s="33" t="str">
        <f>synthesis!AI13</f>
        <v>.</v>
      </c>
      <c r="M83" s="33" t="str">
        <f>synthesis!AJ14</f>
        <v>.</v>
      </c>
      <c r="N83" s="33">
        <f t="shared" si="41"/>
        <v>4173.0916666666672</v>
      </c>
      <c r="O83" s="89">
        <f t="shared" si="40"/>
        <v>10</v>
      </c>
    </row>
    <row r="84" spans="1:15" s="45" customFormat="1" ht="11.75" customHeight="1" x14ac:dyDescent="0.2">
      <c r="A84" s="3"/>
      <c r="B84" s="386" t="s">
        <v>198</v>
      </c>
      <c r="C84" s="370" t="str">
        <f>synthesis!AK6</f>
        <v>.</v>
      </c>
      <c r="D84" s="33" t="str">
        <f t="shared" si="51"/>
        <v>.</v>
      </c>
      <c r="E84" s="33" t="str">
        <f t="shared" si="52"/>
        <v>.</v>
      </c>
      <c r="F84" s="33" t="str">
        <f>synthesis!AK11</f>
        <v>.</v>
      </c>
      <c r="G84" s="33" t="str">
        <f>IF(F84=".",".",F84+D84)</f>
        <v>.</v>
      </c>
      <c r="H84" s="33" t="str">
        <f>synthesis!AK12</f>
        <v>.</v>
      </c>
      <c r="I84" s="33" t="str">
        <f t="shared" si="3"/>
        <v>.</v>
      </c>
      <c r="J84" s="33" t="str">
        <f>IF(C84&lt;&gt;".",IF(M84&gt;H84,$Y$3,IF(M84=H84,0,".")),".")</f>
        <v>.</v>
      </c>
      <c r="K84" s="33" t="str">
        <f>IF(J84&lt;&gt;".",L84-J84/2,".")</f>
        <v>.</v>
      </c>
      <c r="L84" s="33" t="str">
        <f>synthesis!AI13</f>
        <v>.</v>
      </c>
      <c r="M84" s="33" t="str">
        <f>synthesis!AK14</f>
        <v>.</v>
      </c>
      <c r="N84" s="33">
        <f t="shared" si="41"/>
        <v>4173.0916666666672</v>
      </c>
      <c r="O84" s="89">
        <f t="shared" si="40"/>
        <v>10</v>
      </c>
    </row>
    <row r="85" spans="1:15" s="45" customFormat="1" ht="11.75" customHeight="1" x14ac:dyDescent="0.2">
      <c r="A85" s="3"/>
      <c r="B85" s="386" t="s">
        <v>200</v>
      </c>
      <c r="C85" s="370" t="str">
        <f>synthesis!AL6</f>
        <v>.</v>
      </c>
      <c r="D85" s="33" t="str">
        <f t="shared" si="51"/>
        <v>.</v>
      </c>
      <c r="E85" s="33" t="str">
        <f t="shared" si="52"/>
        <v>.</v>
      </c>
      <c r="F85" s="33" t="str">
        <f>synthesis!AL11</f>
        <v>.</v>
      </c>
      <c r="G85" s="33" t="str">
        <f>IF(F85=".",".",F85+D85)</f>
        <v>.</v>
      </c>
      <c r="H85" s="33" t="str">
        <f>synthesis!AL12</f>
        <v>.</v>
      </c>
      <c r="I85" s="33" t="str">
        <f t="shared" si="3"/>
        <v>.</v>
      </c>
      <c r="J85" s="33" t="str">
        <f>IF(C85&lt;&gt;".",IF(M85&gt;H85,$Y$3,IF(M85=H85,0,".")),".")</f>
        <v>.</v>
      </c>
      <c r="K85" s="33" t="str">
        <f>IF(J85&lt;&gt;".",L85-J85/2,".")</f>
        <v>.</v>
      </c>
      <c r="L85" s="33" t="str">
        <f>synthesis!AI13</f>
        <v>.</v>
      </c>
      <c r="M85" s="33" t="str">
        <f>synthesis!AL14</f>
        <v>.</v>
      </c>
      <c r="N85" s="34">
        <f t="shared" si="41"/>
        <v>4173.0916666666672</v>
      </c>
      <c r="O85" s="331">
        <f t="shared" si="40"/>
        <v>10</v>
      </c>
    </row>
    <row r="86" spans="1:15" s="45" customFormat="1" ht="11.75" customHeight="1" x14ac:dyDescent="0.2">
      <c r="A86" s="3"/>
      <c r="B86" s="385"/>
      <c r="C86" s="379"/>
      <c r="D86" s="373"/>
      <c r="E86" s="373"/>
      <c r="F86" s="373"/>
      <c r="G86" s="373"/>
      <c r="H86" s="373"/>
      <c r="I86" s="373"/>
      <c r="J86" s="373"/>
      <c r="K86" s="373"/>
      <c r="L86" s="373"/>
      <c r="M86" s="373"/>
      <c r="N86" s="34">
        <f t="shared" si="41"/>
        <v>4173.0916666666672</v>
      </c>
      <c r="O86" s="331">
        <f t="shared" si="40"/>
        <v>10</v>
      </c>
    </row>
    <row r="87" spans="1:15" ht="11.75" customHeight="1" x14ac:dyDescent="0.2">
      <c r="A87" s="3"/>
      <c r="B87" s="386" t="s">
        <v>207</v>
      </c>
      <c r="C87" s="370" t="str">
        <f>synthesis!O20</f>
        <v>.</v>
      </c>
      <c r="D87" s="33" t="str">
        <f t="shared" si="7"/>
        <v>.</v>
      </c>
      <c r="E87" s="33" t="str">
        <f>IF(C87=".",".",C87-D87)</f>
        <v>.</v>
      </c>
      <c r="F87" s="33" t="str">
        <f>synthesis!O25</f>
        <v>.</v>
      </c>
      <c r="G87" s="33" t="str">
        <f>IF(F87=".",".",F87+D87)</f>
        <v>.</v>
      </c>
      <c r="H87" s="33" t="str">
        <f>synthesis!O26</f>
        <v>.</v>
      </c>
      <c r="I87" s="33" t="str">
        <f t="shared" si="3"/>
        <v>.</v>
      </c>
      <c r="J87" s="33" t="str">
        <f>IF(C87&lt;&gt;".",IF(M87&gt;H87,$Y$3,IF(M87=H87,0,".")),".")</f>
        <v>.</v>
      </c>
      <c r="K87" s="33" t="str">
        <f>IF(J87&lt;&gt;".",L87-J87/2,".")</f>
        <v>.</v>
      </c>
      <c r="L87" s="33" t="str">
        <f>synthesis!O27</f>
        <v>.</v>
      </c>
      <c r="M87" s="33" t="str">
        <f>synthesis!O28</f>
        <v>.</v>
      </c>
      <c r="N87" s="33">
        <f t="shared" si="41"/>
        <v>4173.0916666666672</v>
      </c>
      <c r="O87" s="89">
        <f t="shared" si="40"/>
        <v>10</v>
      </c>
    </row>
    <row r="88" spans="1:15" s="45" customFormat="1" ht="11.75" customHeight="1" x14ac:dyDescent="0.2">
      <c r="A88" s="3"/>
      <c r="B88" s="386" t="s">
        <v>199</v>
      </c>
      <c r="C88" s="370" t="str">
        <f>synthesis!P20</f>
        <v>.</v>
      </c>
      <c r="D88" s="33" t="str">
        <f t="shared" ref="D88:D90" si="53">IF(C88=".",".",IF(C88&gt;0,0,C88))</f>
        <v>.</v>
      </c>
      <c r="E88" s="33" t="str">
        <f t="shared" ref="E88:E90" si="54">IF(C88=".",".",C88-D88)</f>
        <v>.</v>
      </c>
      <c r="F88" s="33" t="str">
        <f>synthesis!P25</f>
        <v>.</v>
      </c>
      <c r="G88" s="33" t="str">
        <f>IF(F88=".",".",F88+D88)</f>
        <v>.</v>
      </c>
      <c r="H88" s="33" t="str">
        <f>synthesis!P26</f>
        <v>.</v>
      </c>
      <c r="I88" s="33" t="str">
        <f t="shared" si="3"/>
        <v>.</v>
      </c>
      <c r="J88" s="33" t="str">
        <f>IF(C88&lt;&gt;".",IF(M88&gt;H88,$Y$3,IF(M88=H88,0,".")),".")</f>
        <v>.</v>
      </c>
      <c r="K88" s="33" t="str">
        <f>IF(J88&lt;&gt;".",L88-J88/2,".")</f>
        <v>.</v>
      </c>
      <c r="L88" s="33" t="str">
        <f>synthesis!O27</f>
        <v>.</v>
      </c>
      <c r="M88" s="33" t="str">
        <f>synthesis!P28</f>
        <v>.</v>
      </c>
      <c r="N88" s="33">
        <f t="shared" si="41"/>
        <v>4173.0916666666672</v>
      </c>
      <c r="O88" s="89">
        <f t="shared" si="40"/>
        <v>10</v>
      </c>
    </row>
    <row r="89" spans="1:15" s="45" customFormat="1" ht="11.75" customHeight="1" x14ac:dyDescent="0.2">
      <c r="A89" s="3"/>
      <c r="B89" s="386" t="s">
        <v>198</v>
      </c>
      <c r="C89" s="370" t="str">
        <f>synthesis!Q20</f>
        <v>.</v>
      </c>
      <c r="D89" s="33" t="str">
        <f t="shared" si="53"/>
        <v>.</v>
      </c>
      <c r="E89" s="33" t="str">
        <f t="shared" si="54"/>
        <v>.</v>
      </c>
      <c r="F89" s="33" t="str">
        <f>synthesis!Q25</f>
        <v>.</v>
      </c>
      <c r="G89" s="33" t="str">
        <f>IF(F89=".",".",F89+D89)</f>
        <v>.</v>
      </c>
      <c r="H89" s="33" t="str">
        <f>synthesis!Q26</f>
        <v>.</v>
      </c>
      <c r="I89" s="33" t="str">
        <f t="shared" si="3"/>
        <v>.</v>
      </c>
      <c r="J89" s="33" t="str">
        <f>IF(C89&lt;&gt;".",IF(M89&gt;H89,$Y$3,IF(M89=H89,0,".")),".")</f>
        <v>.</v>
      </c>
      <c r="K89" s="33" t="str">
        <f>IF(J89&lt;&gt;".",L89-J89/2,".")</f>
        <v>.</v>
      </c>
      <c r="L89" s="33" t="str">
        <f>synthesis!O27</f>
        <v>.</v>
      </c>
      <c r="M89" s="33" t="str">
        <f>synthesis!Q28</f>
        <v>.</v>
      </c>
      <c r="N89" s="33">
        <f t="shared" si="41"/>
        <v>4173.0916666666672</v>
      </c>
      <c r="O89" s="89">
        <f t="shared" si="40"/>
        <v>10</v>
      </c>
    </row>
    <row r="90" spans="1:15" s="45" customFormat="1" ht="11.75" customHeight="1" x14ac:dyDescent="0.2">
      <c r="A90" s="3"/>
      <c r="B90" s="386" t="s">
        <v>200</v>
      </c>
      <c r="C90" s="370" t="str">
        <f>synthesis!R20</f>
        <v>.</v>
      </c>
      <c r="D90" s="33" t="str">
        <f t="shared" si="53"/>
        <v>.</v>
      </c>
      <c r="E90" s="33" t="str">
        <f t="shared" si="54"/>
        <v>.</v>
      </c>
      <c r="F90" s="33" t="str">
        <f>synthesis!R25</f>
        <v>.</v>
      </c>
      <c r="G90" s="33" t="str">
        <f>IF(F90=".",".",F90+D90)</f>
        <v>.</v>
      </c>
      <c r="H90" s="33" t="str">
        <f>synthesis!R26</f>
        <v>.</v>
      </c>
      <c r="I90" s="33" t="str">
        <f t="shared" si="3"/>
        <v>.</v>
      </c>
      <c r="J90" s="33" t="str">
        <f>IF(C90&lt;&gt;".",IF(M90&gt;H90,$Y$3,IF(M90=H90,0,".")),".")</f>
        <v>.</v>
      </c>
      <c r="K90" s="33" t="str">
        <f>IF(J90&lt;&gt;".",L90-J90/2,".")</f>
        <v>.</v>
      </c>
      <c r="L90" s="33" t="str">
        <f>synthesis!O27</f>
        <v>.</v>
      </c>
      <c r="M90" s="33" t="str">
        <f>synthesis!R28</f>
        <v>.</v>
      </c>
      <c r="N90" s="33">
        <f t="shared" si="41"/>
        <v>4173.0916666666672</v>
      </c>
      <c r="O90" s="89">
        <f t="shared" si="40"/>
        <v>10</v>
      </c>
    </row>
    <row r="91" spans="1:15" s="45" customFormat="1" ht="11.75" customHeight="1" x14ac:dyDescent="0.2">
      <c r="A91" s="3"/>
      <c r="B91" s="385"/>
      <c r="C91" s="379"/>
      <c r="D91" s="373"/>
      <c r="E91" s="373"/>
      <c r="F91" s="373"/>
      <c r="G91" s="373"/>
      <c r="H91" s="373"/>
      <c r="I91" s="373"/>
      <c r="J91" s="373"/>
      <c r="K91" s="373"/>
      <c r="L91" s="373"/>
      <c r="M91" s="373"/>
      <c r="N91" s="34">
        <f t="shared" si="41"/>
        <v>4173.0916666666672</v>
      </c>
      <c r="O91" s="331">
        <f t="shared" si="40"/>
        <v>10</v>
      </c>
    </row>
    <row r="92" spans="1:15" ht="11.75" customHeight="1" x14ac:dyDescent="0.2">
      <c r="A92" s="3"/>
      <c r="B92" s="386" t="s">
        <v>208</v>
      </c>
      <c r="C92" s="370" t="str">
        <f>synthesis!AI20</f>
        <v>.</v>
      </c>
      <c r="D92" s="33" t="str">
        <f t="shared" si="7"/>
        <v>.</v>
      </c>
      <c r="E92" s="33" t="str">
        <f>IF(C92=".",".",C92-D92)</f>
        <v>.</v>
      </c>
      <c r="F92" s="33" t="str">
        <f>synthesis!AI25</f>
        <v>.</v>
      </c>
      <c r="G92" s="33" t="str">
        <f>IF(F92=".",".",F92+D92)</f>
        <v>.</v>
      </c>
      <c r="H92" s="33" t="str">
        <f>synthesis!AI26</f>
        <v>.</v>
      </c>
      <c r="I92" s="33" t="str">
        <f t="shared" si="3"/>
        <v>.</v>
      </c>
      <c r="J92" s="33" t="str">
        <f>IF(C92&lt;&gt;".",IF(M92&gt;H92,$Y$3,IF(M92=H92,0,".")),".")</f>
        <v>.</v>
      </c>
      <c r="K92" s="33" t="str">
        <f>IF(J92&lt;&gt;".",L92-J92/2,".")</f>
        <v>.</v>
      </c>
      <c r="L92" s="33" t="str">
        <f>synthesis!AI27</f>
        <v>.</v>
      </c>
      <c r="M92" s="33" t="str">
        <f>synthesis!AI28</f>
        <v>.</v>
      </c>
      <c r="N92" s="33">
        <f t="shared" si="41"/>
        <v>4173.0916666666672</v>
      </c>
      <c r="O92" s="89">
        <f t="shared" ref="O92:O116" si="55">$Y$5</f>
        <v>10</v>
      </c>
    </row>
    <row r="93" spans="1:15" s="45" customFormat="1" ht="11.75" customHeight="1" x14ac:dyDescent="0.2">
      <c r="A93" s="3"/>
      <c r="B93" s="386" t="s">
        <v>199</v>
      </c>
      <c r="C93" s="370" t="str">
        <f>synthesis!AJ20</f>
        <v>.</v>
      </c>
      <c r="D93" s="33" t="str">
        <f t="shared" ref="D93:D95" si="56">IF(C93=".",".",IF(C93&gt;0,0,C93))</f>
        <v>.</v>
      </c>
      <c r="E93" s="33" t="str">
        <f t="shared" ref="E93:E95" si="57">IF(C93=".",".",C93-D93)</f>
        <v>.</v>
      </c>
      <c r="F93" s="33" t="str">
        <f>synthesis!AJ25</f>
        <v>.</v>
      </c>
      <c r="G93" s="33" t="str">
        <f>IF(F93=".",".",F93+D93)</f>
        <v>.</v>
      </c>
      <c r="H93" s="33" t="str">
        <f>synthesis!AJ26</f>
        <v>.</v>
      </c>
      <c r="I93" s="33" t="str">
        <f t="shared" si="3"/>
        <v>.</v>
      </c>
      <c r="J93" s="33" t="str">
        <f>IF(C93&lt;&gt;".",IF(M93&gt;H93,$Y$3,IF(M93=H93,0,".")),".")</f>
        <v>.</v>
      </c>
      <c r="K93" s="33" t="str">
        <f>IF(J93&lt;&gt;".",L93-J93/2,".")</f>
        <v>.</v>
      </c>
      <c r="L93" s="33" t="str">
        <f>synthesis!AI27</f>
        <v>.</v>
      </c>
      <c r="M93" s="33" t="str">
        <f>synthesis!AJ28</f>
        <v>.</v>
      </c>
      <c r="N93" s="33">
        <f t="shared" si="41"/>
        <v>4173.0916666666672</v>
      </c>
      <c r="O93" s="89">
        <f t="shared" si="55"/>
        <v>10</v>
      </c>
    </row>
    <row r="94" spans="1:15" s="45" customFormat="1" ht="11.75" customHeight="1" x14ac:dyDescent="0.2">
      <c r="A94" s="3"/>
      <c r="B94" s="386" t="s">
        <v>198</v>
      </c>
      <c r="C94" s="370" t="str">
        <f>synthesis!AK20</f>
        <v>.</v>
      </c>
      <c r="D94" s="33" t="str">
        <f t="shared" si="56"/>
        <v>.</v>
      </c>
      <c r="E94" s="33" t="str">
        <f t="shared" si="57"/>
        <v>.</v>
      </c>
      <c r="F94" s="33" t="str">
        <f>synthesis!AK25</f>
        <v>.</v>
      </c>
      <c r="G94" s="33" t="str">
        <f>IF(F94=".",".",F94+D94)</f>
        <v>.</v>
      </c>
      <c r="H94" s="33" t="str">
        <f>synthesis!AK26</f>
        <v>.</v>
      </c>
      <c r="I94" s="33" t="str">
        <f t="shared" si="3"/>
        <v>.</v>
      </c>
      <c r="J94" s="33" t="str">
        <f>IF(C94&lt;&gt;".",IF(M94&gt;H94,$Y$3,IF(M94=H94,0,".")),".")</f>
        <v>.</v>
      </c>
      <c r="K94" s="33" t="str">
        <f>IF(J94&lt;&gt;".",L94-J94/2,".")</f>
        <v>.</v>
      </c>
      <c r="L94" s="33" t="str">
        <f>synthesis!AI27</f>
        <v>.</v>
      </c>
      <c r="M94" s="33" t="str">
        <f>synthesis!AK28</f>
        <v>.</v>
      </c>
      <c r="N94" s="33">
        <f t="shared" si="41"/>
        <v>4173.0916666666672</v>
      </c>
      <c r="O94" s="89">
        <f t="shared" si="55"/>
        <v>10</v>
      </c>
    </row>
    <row r="95" spans="1:15" s="45" customFormat="1" ht="11.75" customHeight="1" x14ac:dyDescent="0.2">
      <c r="A95" s="3"/>
      <c r="B95" s="386" t="s">
        <v>200</v>
      </c>
      <c r="C95" s="370" t="str">
        <f>synthesis!AL20</f>
        <v>.</v>
      </c>
      <c r="D95" s="33" t="str">
        <f t="shared" si="56"/>
        <v>.</v>
      </c>
      <c r="E95" s="33" t="str">
        <f t="shared" si="57"/>
        <v>.</v>
      </c>
      <c r="F95" s="33" t="str">
        <f>synthesis!AL25</f>
        <v>.</v>
      </c>
      <c r="G95" s="33" t="str">
        <f>IF(F95=".",".",F95+D95)</f>
        <v>.</v>
      </c>
      <c r="H95" s="33" t="str">
        <f>synthesis!AL26</f>
        <v>.</v>
      </c>
      <c r="I95" s="33" t="str">
        <f t="shared" si="3"/>
        <v>.</v>
      </c>
      <c r="J95" s="33" t="str">
        <f>IF(C95&lt;&gt;".",IF(M95&gt;H95,$Y$3,IF(M95=H95,0,".")),".")</f>
        <v>.</v>
      </c>
      <c r="K95" s="33" t="str">
        <f>IF(J95&lt;&gt;".",L95-J95/2,".")</f>
        <v>.</v>
      </c>
      <c r="L95" s="33" t="str">
        <f>synthesis!AI27</f>
        <v>.</v>
      </c>
      <c r="M95" s="33" t="str">
        <f>synthesis!AL28</f>
        <v>.</v>
      </c>
      <c r="N95" s="33">
        <f t="shared" si="41"/>
        <v>4173.0916666666672</v>
      </c>
      <c r="O95" s="89">
        <f t="shared" si="55"/>
        <v>10</v>
      </c>
    </row>
    <row r="96" spans="1:15" s="45" customFormat="1" ht="11.75" customHeight="1" x14ac:dyDescent="0.2">
      <c r="A96" s="3"/>
      <c r="B96" s="385"/>
      <c r="C96" s="379"/>
      <c r="D96" s="373"/>
      <c r="E96" s="373"/>
      <c r="F96" s="373"/>
      <c r="G96" s="373"/>
      <c r="H96" s="373"/>
      <c r="I96" s="373"/>
      <c r="J96" s="373"/>
      <c r="K96" s="373"/>
      <c r="L96" s="373"/>
      <c r="M96" s="373"/>
      <c r="N96" s="34">
        <f t="shared" si="41"/>
        <v>4173.0916666666672</v>
      </c>
      <c r="O96" s="331">
        <f t="shared" si="55"/>
        <v>10</v>
      </c>
    </row>
    <row r="97" spans="1:15" ht="4.25" customHeight="1" x14ac:dyDescent="0.2">
      <c r="A97" s="3"/>
      <c r="B97" s="388"/>
      <c r="C97" s="380"/>
      <c r="D97" s="374"/>
      <c r="E97" s="374"/>
      <c r="F97" s="375"/>
      <c r="G97" s="374"/>
      <c r="H97" s="374"/>
      <c r="I97" s="374"/>
      <c r="J97" s="374">
        <f>IF(C97&lt;&gt;".",IF(M97&gt;H97,$Y$3,IF(M97=H97,0,".")),".")</f>
        <v>0</v>
      </c>
      <c r="K97" s="374"/>
      <c r="L97" s="374"/>
      <c r="M97" s="375"/>
      <c r="N97" s="34">
        <f t="shared" si="41"/>
        <v>4173.0916666666672</v>
      </c>
      <c r="O97" s="331">
        <f t="shared" si="55"/>
        <v>10</v>
      </c>
    </row>
    <row r="98" spans="1:15" ht="11.75" customHeight="1" x14ac:dyDescent="0.2">
      <c r="A98" s="3"/>
      <c r="B98" s="386" t="s">
        <v>209</v>
      </c>
      <c r="C98" s="370">
        <f>synthesis!S6</f>
        <v>2403.8447808705055</v>
      </c>
      <c r="D98" s="33">
        <f t="shared" si="7"/>
        <v>0</v>
      </c>
      <c r="E98" s="33">
        <f>IF(C98=".",".",C98-D98)</f>
        <v>2403.8447808705055</v>
      </c>
      <c r="F98" s="33">
        <f>synthesis!S11</f>
        <v>678.17747771167751</v>
      </c>
      <c r="G98" s="33">
        <f>IF(F98=".",".",F98+D98)</f>
        <v>678.17747771167751</v>
      </c>
      <c r="H98" s="33">
        <f>synthesis!S12</f>
        <v>778.79952805491894</v>
      </c>
      <c r="I98" s="33">
        <f t="shared" si="3"/>
        <v>728.79952805491894</v>
      </c>
      <c r="J98" s="33">
        <f>IF(C98&lt;&gt;".",IF(M98&gt;H98,$Y$3,IF(M98=H98,0,".")),".")</f>
        <v>100</v>
      </c>
      <c r="K98" s="33">
        <f>IF(J98&lt;&gt;".",L98-J98/2,".")</f>
        <v>262.26988002956523</v>
      </c>
      <c r="L98" s="33">
        <f>synthesis!S13</f>
        <v>312.26988002956523</v>
      </c>
      <c r="M98" s="33">
        <f>synthesis!S14</f>
        <v>1091.0694080844842</v>
      </c>
      <c r="N98" s="33">
        <f t="shared" si="41"/>
        <v>0</v>
      </c>
      <c r="O98" s="89">
        <f t="shared" si="55"/>
        <v>10</v>
      </c>
    </row>
    <row r="99" spans="1:15" s="45" customFormat="1" ht="11.75" customHeight="1" x14ac:dyDescent="0.2">
      <c r="A99" s="3"/>
      <c r="B99" s="386" t="s">
        <v>199</v>
      </c>
      <c r="C99" s="370">
        <f>synthesis!T6</f>
        <v>2534.577788622154</v>
      </c>
      <c r="D99" s="33">
        <f t="shared" ref="D99:D101" si="58">IF(C99=".",".",IF(C99&gt;0,0,C99))</f>
        <v>0</v>
      </c>
      <c r="E99" s="33">
        <f t="shared" ref="E99:E101" si="59">IF(C99=".",".",C99-D99)</f>
        <v>2534.577788622154</v>
      </c>
      <c r="F99" s="33">
        <f>synthesis!T11</f>
        <v>582.46223989350619</v>
      </c>
      <c r="G99" s="33">
        <f>IF(F99=".",".",F99+D99)</f>
        <v>582.46223989350619</v>
      </c>
      <c r="H99" s="33">
        <f>synthesis!T12</f>
        <v>743.78175812144173</v>
      </c>
      <c r="I99" s="33">
        <f t="shared" si="3"/>
        <v>693.78175812144173</v>
      </c>
      <c r="J99" s="33">
        <f>IF(C99&lt;&gt;".",IF(M99&gt;H99,$Y$3,IF(M99=H99,0,".")),".")</f>
        <v>100</v>
      </c>
      <c r="K99" s="33">
        <f>IF(J99&lt;&gt;".",L99-J99/2,".")</f>
        <v>262.26988002956523</v>
      </c>
      <c r="L99" s="33">
        <f>synthesis!S13</f>
        <v>312.26988002956523</v>
      </c>
      <c r="M99" s="33">
        <f>synthesis!T14</f>
        <v>1056.051638151007</v>
      </c>
      <c r="N99" s="33">
        <f t="shared" si="41"/>
        <v>0</v>
      </c>
      <c r="O99" s="89">
        <f t="shared" si="55"/>
        <v>10</v>
      </c>
    </row>
    <row r="100" spans="1:15" s="45" customFormat="1" ht="11.75" customHeight="1" x14ac:dyDescent="0.2">
      <c r="A100" s="3"/>
      <c r="B100" s="386" t="s">
        <v>198</v>
      </c>
      <c r="C100" s="370">
        <f>synthesis!U6</f>
        <v>2577.7663715401095</v>
      </c>
      <c r="D100" s="33">
        <f t="shared" si="58"/>
        <v>0</v>
      </c>
      <c r="E100" s="33">
        <f t="shared" si="59"/>
        <v>2577.7663715401095</v>
      </c>
      <c r="F100" s="33">
        <f>synthesis!U11</f>
        <v>503.088628044291</v>
      </c>
      <c r="G100" s="33">
        <f>IF(F100=".",".",F100+D100)</f>
        <v>503.088628044291</v>
      </c>
      <c r="H100" s="33">
        <f>synthesis!U12</f>
        <v>779.96678705270142</v>
      </c>
      <c r="I100" s="33">
        <f t="shared" si="3"/>
        <v>729.96678705270142</v>
      </c>
      <c r="J100" s="33">
        <f>IF(C100&lt;&gt;".",IF(M100&gt;H100,$Y$3,IF(M100=H100,0,".")),".")</f>
        <v>100</v>
      </c>
      <c r="K100" s="33">
        <f>IF(J100&lt;&gt;".",L100-J100/2,".")</f>
        <v>262.26988002956523</v>
      </c>
      <c r="L100" s="33">
        <f>synthesis!S13</f>
        <v>312.26988002956523</v>
      </c>
      <c r="M100" s="33">
        <f>synthesis!U14</f>
        <v>1092.2366670822666</v>
      </c>
      <c r="N100" s="33">
        <f t="shared" si="41"/>
        <v>0</v>
      </c>
      <c r="O100" s="89">
        <f t="shared" si="55"/>
        <v>10</v>
      </c>
    </row>
    <row r="101" spans="1:15" s="45" customFormat="1" ht="11.75" customHeight="1" x14ac:dyDescent="0.2">
      <c r="A101" s="3"/>
      <c r="B101" s="386" t="s">
        <v>200</v>
      </c>
      <c r="C101" s="370">
        <f>synthesis!V6</f>
        <v>2648.9691704048469</v>
      </c>
      <c r="D101" s="33">
        <f t="shared" si="58"/>
        <v>0</v>
      </c>
      <c r="E101" s="33">
        <f t="shared" si="59"/>
        <v>2648.9691704048469</v>
      </c>
      <c r="F101" s="33">
        <f>synthesis!V11</f>
        <v>472.73989410194326</v>
      </c>
      <c r="G101" s="33">
        <f>IF(F101=".",".",F101+D101)</f>
        <v>472.73989410194326</v>
      </c>
      <c r="H101" s="33">
        <f>synthesis!V12</f>
        <v>739.11272213031179</v>
      </c>
      <c r="I101" s="33">
        <f t="shared" si="3"/>
        <v>689.11272213031179</v>
      </c>
      <c r="J101" s="33">
        <f>IF(C101&lt;&gt;".",IF(M101&gt;H101,$Y$3,IF(M101=H101,0,".")),".")</f>
        <v>100</v>
      </c>
      <c r="K101" s="33">
        <f>IF(J101&lt;&gt;".",L101-J101/2,".")</f>
        <v>262.26988002956523</v>
      </c>
      <c r="L101" s="33">
        <f>synthesis!S13</f>
        <v>312.26988002956523</v>
      </c>
      <c r="M101" s="33">
        <f>synthesis!V14</f>
        <v>1051.382602159877</v>
      </c>
      <c r="N101" s="33">
        <f t="shared" si="41"/>
        <v>0</v>
      </c>
      <c r="O101" s="89">
        <f t="shared" si="55"/>
        <v>10</v>
      </c>
    </row>
    <row r="102" spans="1:15" s="45" customFormat="1" ht="11.75" customHeight="1" x14ac:dyDescent="0.2">
      <c r="A102" s="3"/>
      <c r="B102" s="385"/>
      <c r="C102" s="379"/>
      <c r="D102" s="373"/>
      <c r="E102" s="373"/>
      <c r="F102" s="373"/>
      <c r="G102" s="373"/>
      <c r="H102" s="373"/>
      <c r="I102" s="373"/>
      <c r="J102" s="373"/>
      <c r="K102" s="373"/>
      <c r="L102" s="373"/>
      <c r="M102" s="373"/>
      <c r="N102" s="34">
        <f t="shared" si="41"/>
        <v>4173.0916666666672</v>
      </c>
      <c r="O102" s="331">
        <f t="shared" si="55"/>
        <v>10</v>
      </c>
    </row>
    <row r="103" spans="1:15" ht="11.75" customHeight="1" x14ac:dyDescent="0.2">
      <c r="A103" s="3"/>
      <c r="B103" s="386" t="s">
        <v>210</v>
      </c>
      <c r="C103" s="371">
        <f>synthesis!AM6</f>
        <v>2543.9158606044148</v>
      </c>
      <c r="D103" s="33">
        <f t="shared" si="7"/>
        <v>0</v>
      </c>
      <c r="E103" s="33">
        <f>IF(C103=".",".",C103-D103)</f>
        <v>2543.9158606044148</v>
      </c>
      <c r="F103" s="33">
        <f>synthesis!AM11</f>
        <v>640.19508071912105</v>
      </c>
      <c r="G103" s="33">
        <f>IF(F103=".",".",F103+D103)</f>
        <v>640.19508071912105</v>
      </c>
      <c r="H103" s="33">
        <f>synthesis!AM12</f>
        <v>715.61947857298537</v>
      </c>
      <c r="I103" s="33">
        <f t="shared" si="3"/>
        <v>665.61947857298537</v>
      </c>
      <c r="J103" s="33">
        <f>IF(C103&lt;&gt;".",IF(M103&gt;H103,$Y$3,IF(M103=H103,0,".")),".")</f>
        <v>100</v>
      </c>
      <c r="K103" s="33">
        <f>IF(J103&lt;&gt;".",L103-J103/2,".")</f>
        <v>223.36124677014595</v>
      </c>
      <c r="L103" s="33">
        <f>synthesis!AM13</f>
        <v>273.36124677014595</v>
      </c>
      <c r="M103" s="33">
        <f>synthesis!AM14</f>
        <v>988.98072534313133</v>
      </c>
      <c r="N103" s="33">
        <f t="shared" si="41"/>
        <v>0</v>
      </c>
      <c r="O103" s="89">
        <f t="shared" si="55"/>
        <v>10</v>
      </c>
    </row>
    <row r="104" spans="1:15" s="45" customFormat="1" ht="11.75" customHeight="1" x14ac:dyDescent="0.2">
      <c r="A104" s="3"/>
      <c r="B104" s="386" t="s">
        <v>199</v>
      </c>
      <c r="C104" s="371">
        <f>synthesis!AN6</f>
        <v>2618.6204364624996</v>
      </c>
      <c r="D104" s="33">
        <f t="shared" ref="D104:D106" si="60">IF(C104=".",".",IF(C104&gt;0,0,C104))</f>
        <v>0</v>
      </c>
      <c r="E104" s="33">
        <f t="shared" ref="E104:E106" si="61">IF(C104=".",".",C104-D104)</f>
        <v>2618.6204364624996</v>
      </c>
      <c r="F104" s="33">
        <f>synthesis!AN11</f>
        <v>605.6280485333964</v>
      </c>
      <c r="G104" s="33">
        <f>IF(F104=".",".",F104+D104)</f>
        <v>605.6280485333964</v>
      </c>
      <c r="H104" s="33">
        <f>synthesis!AN12</f>
        <v>675.48193490062522</v>
      </c>
      <c r="I104" s="33">
        <f t="shared" si="3"/>
        <v>625.48193490062522</v>
      </c>
      <c r="J104" s="33">
        <f>IF(C104&lt;&gt;".",IF(M104&gt;H104,$Y$3,IF(M104=H104,0,".")),".")</f>
        <v>100</v>
      </c>
      <c r="K104" s="33">
        <f>IF(J104&lt;&gt;".",L104-J104/2,".")</f>
        <v>223.36124677014595</v>
      </c>
      <c r="L104" s="33">
        <f>synthesis!AM13</f>
        <v>273.36124677014595</v>
      </c>
      <c r="M104" s="33">
        <f>synthesis!AN14</f>
        <v>948.84318167077117</v>
      </c>
      <c r="N104" s="33">
        <f t="shared" si="41"/>
        <v>0</v>
      </c>
      <c r="O104" s="89">
        <f t="shared" si="55"/>
        <v>10</v>
      </c>
    </row>
    <row r="105" spans="1:15" s="45" customFormat="1" ht="11.75" customHeight="1" x14ac:dyDescent="0.2">
      <c r="A105" s="3"/>
      <c r="B105" s="386" t="s">
        <v>198</v>
      </c>
      <c r="C105" s="371">
        <f>synthesis!AO6</f>
        <v>2709.666638289541</v>
      </c>
      <c r="D105" s="33">
        <f t="shared" si="60"/>
        <v>0</v>
      </c>
      <c r="E105" s="33">
        <f t="shared" si="61"/>
        <v>2709.666638289541</v>
      </c>
      <c r="F105" s="33">
        <f>synthesis!AO11</f>
        <v>455.55604718817858</v>
      </c>
      <c r="G105" s="33">
        <f>IF(F105=".",".",F105+D105)</f>
        <v>455.55604718817858</v>
      </c>
      <c r="H105" s="33">
        <f>synthesis!AO12</f>
        <v>734.50773441880165</v>
      </c>
      <c r="I105" s="33">
        <f t="shared" si="3"/>
        <v>684.50773441880165</v>
      </c>
      <c r="J105" s="33">
        <f>IF(C105&lt;&gt;".",IF(M105&gt;H105,$Y$3,IF(M105=H105,0,".")),".")</f>
        <v>100</v>
      </c>
      <c r="K105" s="33">
        <f>IF(J105&lt;&gt;".",L105-J105/2,".")</f>
        <v>223.36124677014595</v>
      </c>
      <c r="L105" s="33">
        <f>synthesis!AM13</f>
        <v>273.36124677014595</v>
      </c>
      <c r="M105" s="33">
        <f>synthesis!AO14</f>
        <v>1007.8689811889476</v>
      </c>
      <c r="N105" s="33">
        <f t="shared" si="41"/>
        <v>0</v>
      </c>
      <c r="O105" s="89">
        <f t="shared" si="55"/>
        <v>10</v>
      </c>
    </row>
    <row r="106" spans="1:15" s="45" customFormat="1" ht="11.75" customHeight="1" x14ac:dyDescent="0.2">
      <c r="A106" s="3"/>
      <c r="B106" s="386" t="s">
        <v>200</v>
      </c>
      <c r="C106" s="371">
        <f>synthesis!AP6</f>
        <v>2699.1613073094977</v>
      </c>
      <c r="D106" s="33">
        <f t="shared" si="60"/>
        <v>0</v>
      </c>
      <c r="E106" s="33">
        <f t="shared" si="61"/>
        <v>2699.1613073094977</v>
      </c>
      <c r="F106" s="33">
        <f>synthesis!AP11</f>
        <v>494.3937619369467</v>
      </c>
      <c r="G106" s="33">
        <f>IF(F106=".",".",F106+D106)</f>
        <v>494.3937619369467</v>
      </c>
      <c r="H106" s="33">
        <f>synthesis!AP12</f>
        <v>706.17535065007678</v>
      </c>
      <c r="I106" s="33">
        <f t="shared" si="3"/>
        <v>656.17535065007678</v>
      </c>
      <c r="J106" s="33">
        <f>IF(C106&lt;&gt;".",IF(M106&gt;H106,$Y$3,IF(M106=H106,0,".")),".")</f>
        <v>100</v>
      </c>
      <c r="K106" s="33">
        <f>IF(J106&lt;&gt;".",L106-J106/2,".")</f>
        <v>223.36124677014595</v>
      </c>
      <c r="L106" s="33">
        <f>synthesis!AM13</f>
        <v>273.36124677014595</v>
      </c>
      <c r="M106" s="33">
        <f>synthesis!AP14</f>
        <v>979.53659742022273</v>
      </c>
      <c r="N106" s="33">
        <f t="shared" si="41"/>
        <v>0</v>
      </c>
      <c r="O106" s="89">
        <f t="shared" si="55"/>
        <v>10</v>
      </c>
    </row>
    <row r="107" spans="1:15" s="45" customFormat="1" ht="11.75" customHeight="1" x14ac:dyDescent="0.2">
      <c r="A107" s="3"/>
      <c r="B107" s="385"/>
      <c r="C107" s="379"/>
      <c r="D107" s="373"/>
      <c r="E107" s="373"/>
      <c r="F107" s="373"/>
      <c r="G107" s="373"/>
      <c r="H107" s="373"/>
      <c r="I107" s="373"/>
      <c r="J107" s="373"/>
      <c r="K107" s="373"/>
      <c r="L107" s="373"/>
      <c r="M107" s="373"/>
      <c r="N107" s="34">
        <f t="shared" si="41"/>
        <v>4173.0916666666672</v>
      </c>
      <c r="O107" s="331">
        <f t="shared" si="55"/>
        <v>10</v>
      </c>
    </row>
    <row r="108" spans="1:15" ht="11.75" customHeight="1" x14ac:dyDescent="0.2">
      <c r="A108" s="3"/>
      <c r="B108" s="386" t="s">
        <v>211</v>
      </c>
      <c r="C108" s="371" t="str">
        <f>synthesis!S20</f>
        <v>.</v>
      </c>
      <c r="D108" s="33" t="str">
        <f t="shared" si="7"/>
        <v>.</v>
      </c>
      <c r="E108" s="33" t="str">
        <f>IF(C108=".",".",C108-D108)</f>
        <v>.</v>
      </c>
      <c r="F108" s="33" t="str">
        <f>synthesis!S25</f>
        <v>.</v>
      </c>
      <c r="G108" s="33" t="str">
        <f>IF(F108=".",".",F108+D108)</f>
        <v>.</v>
      </c>
      <c r="H108" s="33" t="str">
        <f>synthesis!S26</f>
        <v>.</v>
      </c>
      <c r="I108" s="33" t="str">
        <f t="shared" si="3"/>
        <v>.</v>
      </c>
      <c r="J108" s="33" t="str">
        <f>IF(C108&lt;&gt;".",IF(M108&gt;H108,$Y$3,IF(M108=H108,0,".")),".")</f>
        <v>.</v>
      </c>
      <c r="K108" s="33" t="str">
        <f>IF(J108&lt;&gt;".",L108-J108/2,".")</f>
        <v>.</v>
      </c>
      <c r="L108" s="33" t="str">
        <f>synthesis!S27</f>
        <v>.</v>
      </c>
      <c r="M108" s="33" t="str">
        <f>synthesis!S28</f>
        <v>.</v>
      </c>
      <c r="N108" s="33">
        <f t="shared" si="41"/>
        <v>4173.0916666666672</v>
      </c>
      <c r="O108" s="89">
        <f t="shared" si="55"/>
        <v>10</v>
      </c>
    </row>
    <row r="109" spans="1:15" s="45" customFormat="1" ht="11.75" customHeight="1" x14ac:dyDescent="0.2">
      <c r="A109" s="3"/>
      <c r="B109" s="386" t="s">
        <v>199</v>
      </c>
      <c r="C109" s="371" t="str">
        <f>synthesis!T20</f>
        <v>.</v>
      </c>
      <c r="D109" s="33" t="str">
        <f t="shared" ref="D109:D111" si="62">IF(C109=".",".",IF(C109&gt;0,0,C109))</f>
        <v>.</v>
      </c>
      <c r="E109" s="33" t="str">
        <f t="shared" ref="E109:E111" si="63">IF(C109=".",".",C109-D109)</f>
        <v>.</v>
      </c>
      <c r="F109" s="33" t="str">
        <f>synthesis!T25</f>
        <v>.</v>
      </c>
      <c r="G109" s="33" t="str">
        <f>IF(F109=".",".",F109+D109)</f>
        <v>.</v>
      </c>
      <c r="H109" s="33" t="str">
        <f>synthesis!T26</f>
        <v>.</v>
      </c>
      <c r="I109" s="33" t="str">
        <f t="shared" si="3"/>
        <v>.</v>
      </c>
      <c r="J109" s="33" t="str">
        <f>IF(C109&lt;&gt;".",IF(M109&gt;H109,$Y$3,IF(M109=H109,0,".")),".")</f>
        <v>.</v>
      </c>
      <c r="K109" s="33" t="str">
        <f>IF(J109&lt;&gt;".",L109-J109/2,".")</f>
        <v>.</v>
      </c>
      <c r="L109" s="33" t="str">
        <f>synthesis!S27</f>
        <v>.</v>
      </c>
      <c r="M109" s="33" t="str">
        <f>synthesis!T28</f>
        <v>.</v>
      </c>
      <c r="N109" s="33">
        <f t="shared" si="41"/>
        <v>4173.0916666666672</v>
      </c>
      <c r="O109" s="89">
        <f t="shared" si="55"/>
        <v>10</v>
      </c>
    </row>
    <row r="110" spans="1:15" s="45" customFormat="1" ht="11.75" customHeight="1" x14ac:dyDescent="0.2">
      <c r="A110" s="3"/>
      <c r="B110" s="386" t="s">
        <v>198</v>
      </c>
      <c r="C110" s="371" t="str">
        <f>synthesis!U20</f>
        <v>.</v>
      </c>
      <c r="D110" s="33" t="str">
        <f t="shared" si="62"/>
        <v>.</v>
      </c>
      <c r="E110" s="33" t="str">
        <f t="shared" si="63"/>
        <v>.</v>
      </c>
      <c r="F110" s="33" t="str">
        <f>synthesis!U25</f>
        <v>.</v>
      </c>
      <c r="G110" s="33" t="str">
        <f>IF(F110=".",".",F110+D110)</f>
        <v>.</v>
      </c>
      <c r="H110" s="33" t="str">
        <f>synthesis!U26</f>
        <v>.</v>
      </c>
      <c r="I110" s="33" t="str">
        <f t="shared" si="3"/>
        <v>.</v>
      </c>
      <c r="J110" s="33" t="str">
        <f>IF(C110&lt;&gt;".",IF(M110&gt;H110,$Y$3,IF(M110=H110,0,".")),".")</f>
        <v>.</v>
      </c>
      <c r="K110" s="33" t="str">
        <f>IF(J110&lt;&gt;".",L110-J110/2,".")</f>
        <v>.</v>
      </c>
      <c r="L110" s="33" t="str">
        <f>synthesis!S27</f>
        <v>.</v>
      </c>
      <c r="M110" s="33" t="str">
        <f>synthesis!U28</f>
        <v>.</v>
      </c>
      <c r="N110" s="33">
        <f t="shared" si="41"/>
        <v>4173.0916666666672</v>
      </c>
      <c r="O110" s="89">
        <f t="shared" si="55"/>
        <v>10</v>
      </c>
    </row>
    <row r="111" spans="1:15" s="45" customFormat="1" ht="11.75" customHeight="1" x14ac:dyDescent="0.2">
      <c r="A111" s="3"/>
      <c r="B111" s="386" t="s">
        <v>200</v>
      </c>
      <c r="C111" s="371" t="str">
        <f>synthesis!V20</f>
        <v>.</v>
      </c>
      <c r="D111" s="33" t="str">
        <f t="shared" si="62"/>
        <v>.</v>
      </c>
      <c r="E111" s="33" t="str">
        <f t="shared" si="63"/>
        <v>.</v>
      </c>
      <c r="F111" s="33" t="str">
        <f>synthesis!V25</f>
        <v>.</v>
      </c>
      <c r="G111" s="33" t="str">
        <f>IF(F111=".",".",F111+D111)</f>
        <v>.</v>
      </c>
      <c r="H111" s="33" t="str">
        <f>synthesis!V26</f>
        <v>.</v>
      </c>
      <c r="I111" s="33" t="str">
        <f t="shared" si="3"/>
        <v>.</v>
      </c>
      <c r="J111" s="33" t="str">
        <f>IF(C111&lt;&gt;".",IF(M111&gt;H111,$Y$3,IF(M111=H111,0,".")),".")</f>
        <v>.</v>
      </c>
      <c r="K111" s="33" t="str">
        <f>IF(J111&lt;&gt;".",L111-J111/2,".")</f>
        <v>.</v>
      </c>
      <c r="L111" s="33" t="str">
        <f>synthesis!S27</f>
        <v>.</v>
      </c>
      <c r="M111" s="33" t="str">
        <f>synthesis!V28</f>
        <v>.</v>
      </c>
      <c r="N111" s="33">
        <f t="shared" si="41"/>
        <v>4173.0916666666672</v>
      </c>
      <c r="O111" s="89">
        <f t="shared" si="55"/>
        <v>10</v>
      </c>
    </row>
    <row r="112" spans="1:15" s="45" customFormat="1" ht="11.75" customHeight="1" x14ac:dyDescent="0.2">
      <c r="A112" s="3"/>
      <c r="B112" s="385"/>
      <c r="C112" s="379"/>
      <c r="D112" s="373"/>
      <c r="E112" s="373"/>
      <c r="F112" s="373"/>
      <c r="G112" s="373"/>
      <c r="H112" s="373"/>
      <c r="I112" s="373"/>
      <c r="J112" s="373"/>
      <c r="K112" s="373"/>
      <c r="L112" s="373"/>
      <c r="M112" s="373"/>
      <c r="N112" s="34">
        <f t="shared" si="41"/>
        <v>4173.0916666666672</v>
      </c>
      <c r="O112" s="331">
        <f t="shared" si="55"/>
        <v>10</v>
      </c>
    </row>
    <row r="113" spans="1:15" ht="11.75" customHeight="1" x14ac:dyDescent="0.2">
      <c r="A113" s="3"/>
      <c r="B113" s="386" t="s">
        <v>212</v>
      </c>
      <c r="C113" s="371">
        <f>synthesis!AM20</f>
        <v>2266.1082191321616</v>
      </c>
      <c r="D113" s="33">
        <f t="shared" si="7"/>
        <v>0</v>
      </c>
      <c r="E113" s="33">
        <f>IF(C113=".",".",C113-D113)</f>
        <v>2266.1082191321616</v>
      </c>
      <c r="F113" s="33">
        <f>synthesis!AM25</f>
        <v>703.85717566289395</v>
      </c>
      <c r="G113" s="33">
        <f>IF(F113=".",".",F113+D113)</f>
        <v>703.85717566289395</v>
      </c>
      <c r="H113" s="33">
        <f>synthesis!AM26</f>
        <v>789.69394536755635</v>
      </c>
      <c r="I113" s="33">
        <f t="shared" si="3"/>
        <v>739.69394536755635</v>
      </c>
      <c r="J113" s="33">
        <f>IF(C113&lt;&gt;".",IF(M113&gt;H113,$Y$3,IF(M113=H113,0,".")),".")</f>
        <v>100</v>
      </c>
      <c r="K113" s="33">
        <f>IF(J113&lt;&gt;".",L113-J113/2,".")</f>
        <v>363.43232650405525</v>
      </c>
      <c r="L113" s="33">
        <f>synthesis!AM27</f>
        <v>413.43232650405525</v>
      </c>
      <c r="M113" s="33">
        <f>synthesis!AM28</f>
        <v>1203.1262718716116</v>
      </c>
      <c r="N113" s="33">
        <f t="shared" si="41"/>
        <v>0</v>
      </c>
      <c r="O113" s="89">
        <f t="shared" si="55"/>
        <v>10</v>
      </c>
    </row>
    <row r="114" spans="1:15" s="45" customFormat="1" ht="11.75" customHeight="1" x14ac:dyDescent="0.2">
      <c r="A114" s="3"/>
      <c r="B114" s="386" t="s">
        <v>199</v>
      </c>
      <c r="C114" s="371">
        <f>synthesis!AN20</f>
        <v>2398.0084858815926</v>
      </c>
      <c r="D114" s="33">
        <f t="shared" ref="D114:D116" si="64">IF(C114=".",".",IF(C114&gt;0,0,C114))</f>
        <v>0</v>
      </c>
      <c r="E114" s="33">
        <f t="shared" ref="E114:E116" si="65">IF(C114=".",".",C114-D114)</f>
        <v>2398.0084858815926</v>
      </c>
      <c r="F114" s="33">
        <f>synthesis!AN25</f>
        <v>504.25588704207348</v>
      </c>
      <c r="G114" s="33">
        <f>IF(F114=".",".",F114+D114)</f>
        <v>504.25588704207348</v>
      </c>
      <c r="H114" s="33">
        <f>synthesis!AN26</f>
        <v>857.39496723894581</v>
      </c>
      <c r="I114" s="33">
        <f t="shared" si="3"/>
        <v>807.39496723894581</v>
      </c>
      <c r="J114" s="33">
        <f>IF(C114&lt;&gt;".",IF(M114&gt;H114,$Y$3,IF(M114=H114,0,".")),".")</f>
        <v>100</v>
      </c>
      <c r="K114" s="33">
        <f>IF(J114&lt;&gt;".",L114-J114/2,".")</f>
        <v>363.43232650405525</v>
      </c>
      <c r="L114" s="33">
        <f>synthesis!AM27</f>
        <v>413.43232650405525</v>
      </c>
      <c r="M114" s="33">
        <f>synthesis!AN28</f>
        <v>1270.8272937430011</v>
      </c>
      <c r="N114" s="33">
        <f t="shared" si="41"/>
        <v>0</v>
      </c>
      <c r="O114" s="89">
        <f t="shared" si="55"/>
        <v>10</v>
      </c>
    </row>
    <row r="115" spans="1:15" s="45" customFormat="1" ht="11.75" customHeight="1" x14ac:dyDescent="0.2">
      <c r="A115" s="3"/>
      <c r="B115" s="386" t="s">
        <v>198</v>
      </c>
      <c r="C115" s="371">
        <f>synthesis!AO20</f>
        <v>2431.8589968172873</v>
      </c>
      <c r="D115" s="33">
        <f t="shared" si="64"/>
        <v>0</v>
      </c>
      <c r="E115" s="33">
        <f t="shared" si="65"/>
        <v>2431.8589968172873</v>
      </c>
      <c r="F115" s="33">
        <f>synthesis!AO25</f>
        <v>540.44091597333318</v>
      </c>
      <c r="G115" s="33">
        <f>IF(F115=".",".",F115+D115)</f>
        <v>540.44091597333318</v>
      </c>
      <c r="H115" s="33">
        <f>synthesis!AO26</f>
        <v>787.35942737199139</v>
      </c>
      <c r="I115" s="33">
        <f t="shared" si="3"/>
        <v>737.35942737199139</v>
      </c>
      <c r="J115" s="33">
        <f>IF(C115&lt;&gt;".",IF(M115&gt;H115,$Y$3,IF(M115=H115,0,".")),".")</f>
        <v>100</v>
      </c>
      <c r="K115" s="33">
        <f>IF(J115&lt;&gt;".",L115-J115/2,".")</f>
        <v>363.43232650405525</v>
      </c>
      <c r="L115" s="33">
        <f>synthesis!AM27</f>
        <v>413.43232650405525</v>
      </c>
      <c r="M115" s="33">
        <f>synthesis!AO28</f>
        <v>1200.7917538760466</v>
      </c>
      <c r="N115" s="33">
        <f t="shared" si="41"/>
        <v>0</v>
      </c>
      <c r="O115" s="89">
        <f t="shared" si="55"/>
        <v>10</v>
      </c>
    </row>
    <row r="116" spans="1:15" s="45" customFormat="1" ht="11.75" customHeight="1" thickBot="1" x14ac:dyDescent="0.25">
      <c r="A116" s="3"/>
      <c r="B116" s="386" t="s">
        <v>200</v>
      </c>
      <c r="C116" s="372">
        <f>synthesis!AP20</f>
        <v>2567.2610405600662</v>
      </c>
      <c r="D116" s="35">
        <f t="shared" si="64"/>
        <v>0</v>
      </c>
      <c r="E116" s="35">
        <f t="shared" si="65"/>
        <v>2567.2610405600662</v>
      </c>
      <c r="F116" s="35">
        <f>synthesis!AP25</f>
        <v>356.01399432368635</v>
      </c>
      <c r="G116" s="35">
        <f>IF(F116=".",".",F116+D116)</f>
        <v>356.01399432368635</v>
      </c>
      <c r="H116" s="35">
        <f>synthesis!AP26</f>
        <v>836.3843052788593</v>
      </c>
      <c r="I116" s="35">
        <f t="shared" si="3"/>
        <v>786.3843052788593</v>
      </c>
      <c r="J116" s="35">
        <f>IF(C116&lt;&gt;".",IF(M116&gt;H116,$Y$3,IF(M116=H116,0,".")),".")</f>
        <v>100</v>
      </c>
      <c r="K116" s="35">
        <f>IF(J116&lt;&gt;".",L116-J116/2,".")</f>
        <v>363.43232650405525</v>
      </c>
      <c r="L116" s="35">
        <f>synthesis!AM27</f>
        <v>413.43232650405525</v>
      </c>
      <c r="M116" s="35">
        <f>synthesis!AP28</f>
        <v>1249.8166317829146</v>
      </c>
      <c r="N116" s="35">
        <f t="shared" si="41"/>
        <v>0</v>
      </c>
      <c r="O116" s="90">
        <f t="shared" si="55"/>
        <v>10</v>
      </c>
    </row>
  </sheetData>
  <mergeCells count="9">
    <mergeCell ref="Q9:Q11"/>
    <mergeCell ref="R9:R11"/>
    <mergeCell ref="S9:S11"/>
    <mergeCell ref="T9:T11"/>
    <mergeCell ref="Q2:T2"/>
    <mergeCell ref="Q3:Q5"/>
    <mergeCell ref="R3:R5"/>
    <mergeCell ref="S3:S5"/>
    <mergeCell ref="T3:T5"/>
  </mergeCells>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7</vt:i4>
      </vt:variant>
      <vt:variant>
        <vt:lpstr>Charts</vt:lpstr>
      </vt:variant>
      <vt:variant>
        <vt:i4>1</vt:i4>
      </vt:variant>
    </vt:vector>
  </HeadingPairs>
  <TitlesOfParts>
    <vt:vector size="8" baseType="lpstr">
      <vt:lpstr>scaninng parameters</vt:lpstr>
      <vt:lpstr>data accession</vt:lpstr>
      <vt:lpstr>observer 1</vt:lpstr>
      <vt:lpstr>observer 2 </vt:lpstr>
      <vt:lpstr>combination</vt:lpstr>
      <vt:lpstr>synthesis</vt:lpstr>
      <vt:lpstr>complete graph prep</vt:lpstr>
      <vt:lpstr>complete graph</vt:lpstr>
    </vt:vector>
  </TitlesOfParts>
  <Company>E.S.R.F.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Operator for ID19</dc:creator>
  <cp:lastModifiedBy>MPdL</cp:lastModifiedBy>
  <dcterms:created xsi:type="dcterms:W3CDTF">2019-10-01T16:41:40Z</dcterms:created>
  <dcterms:modified xsi:type="dcterms:W3CDTF">2024-09-08T08:28:31Z</dcterms:modified>
</cp:coreProperties>
</file>