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zolli/zolliMac/Documents/papers/Dmanisi/papers/D2700_synchrotron/paper/revised_1/resubmit/submit_SuppInfo/"/>
    </mc:Choice>
  </mc:AlternateContent>
  <xr:revisionPtr revIDLastSave="0" documentId="13_ncr:1_{2E1D07CF-B627-6F4D-955F-F142007CA036}" xr6:coauthVersionLast="36" xr6:coauthVersionMax="36" xr10:uidLastSave="{00000000-0000-0000-0000-000000000000}"/>
  <bookViews>
    <workbookView xWindow="680" yWindow="460" windowWidth="27500" windowHeight="16540" xr2:uid="{6F9C348E-A892-6B47-885D-6DD1711ACE13}"/>
  </bookViews>
  <sheets>
    <sheet name="Sheet1" sheetId="1" r:id="rId1"/>
  </sheets>
  <definedNames>
    <definedName name="_xlchart.v1.0" hidden="1">Sheet1!$Q$5:$Q$128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Q128" i="1" l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C17" i="1" l="1"/>
  <c r="K16" i="1"/>
  <c r="G16" i="1"/>
  <c r="C16" i="1"/>
  <c r="M15" i="1"/>
  <c r="K15" i="1"/>
  <c r="G15" i="1"/>
  <c r="F15" i="1"/>
  <c r="C15" i="1"/>
  <c r="B15" i="1"/>
  <c r="M14" i="1"/>
  <c r="L14" i="1"/>
  <c r="K14" i="1"/>
  <c r="G14" i="1"/>
  <c r="F14" i="1"/>
  <c r="E14" i="1"/>
  <c r="D14" i="1"/>
  <c r="C14" i="1"/>
  <c r="B14" i="1"/>
  <c r="M13" i="1"/>
  <c r="L13" i="1"/>
  <c r="K13" i="1"/>
  <c r="H13" i="1"/>
  <c r="G13" i="1"/>
  <c r="F13" i="1"/>
  <c r="E13" i="1"/>
  <c r="D13" i="1"/>
  <c r="C13" i="1"/>
  <c r="B13" i="1"/>
  <c r="M12" i="1"/>
  <c r="L12" i="1"/>
  <c r="K12" i="1"/>
  <c r="I12" i="1"/>
  <c r="H12" i="1"/>
  <c r="G12" i="1"/>
  <c r="F12" i="1"/>
  <c r="E12" i="1"/>
  <c r="D12" i="1"/>
  <c r="C12" i="1"/>
  <c r="B12" i="1"/>
  <c r="M11" i="1"/>
  <c r="L11" i="1"/>
  <c r="K11" i="1"/>
  <c r="I11" i="1"/>
  <c r="H11" i="1"/>
  <c r="G11" i="1"/>
  <c r="F11" i="1"/>
  <c r="E11" i="1"/>
  <c r="D11" i="1"/>
  <c r="C11" i="1"/>
  <c r="B11" i="1"/>
  <c r="M10" i="1"/>
  <c r="L10" i="1"/>
  <c r="K10" i="1"/>
  <c r="J10" i="1"/>
  <c r="I10" i="1"/>
  <c r="H10" i="1"/>
  <c r="G10" i="1"/>
  <c r="F10" i="1"/>
  <c r="E10" i="1"/>
  <c r="D10" i="1"/>
  <c r="C10" i="1"/>
  <c r="B10" i="1"/>
  <c r="M9" i="1"/>
  <c r="L9" i="1"/>
  <c r="K9" i="1"/>
  <c r="J9" i="1"/>
  <c r="I9" i="1"/>
  <c r="H9" i="1"/>
  <c r="G9" i="1"/>
  <c r="F9" i="1"/>
  <c r="E9" i="1"/>
  <c r="D9" i="1"/>
  <c r="C9" i="1"/>
  <c r="B9" i="1"/>
  <c r="M8" i="1"/>
  <c r="L8" i="1"/>
  <c r="K8" i="1"/>
  <c r="J8" i="1"/>
  <c r="I8" i="1"/>
  <c r="H8" i="1"/>
  <c r="G8" i="1"/>
  <c r="F8" i="1"/>
  <c r="E8" i="1"/>
  <c r="D8" i="1"/>
  <c r="C8" i="1"/>
  <c r="B8" i="1"/>
  <c r="M7" i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<sst xmlns="http://schemas.openxmlformats.org/spreadsheetml/2006/main" count="19" uniqueCount="19">
  <si>
    <t>Evaluation of Daily Dentin Secretion Rate (DDSR) (micrometers/day)</t>
  </si>
  <si>
    <t>(data are from Extended Data File 1, sheets "observer 1" and "observer 2", tables "Andresen line counts calibration")</t>
  </si>
  <si>
    <t>sample #</t>
  </si>
  <si>
    <t>ULI2</t>
  </si>
  <si>
    <t>ULM1</t>
  </si>
  <si>
    <t>ULM2</t>
  </si>
  <si>
    <t>ULM3</t>
  </si>
  <si>
    <t>URI1</t>
  </si>
  <si>
    <t>URC</t>
  </si>
  <si>
    <t>URP3</t>
  </si>
  <si>
    <t>URP4</t>
  </si>
  <si>
    <t>URM3</t>
  </si>
  <si>
    <t>LLC</t>
  </si>
  <si>
    <t>LRI2</t>
  </si>
  <si>
    <t>LRC</t>
  </si>
  <si>
    <t>LRM3</t>
  </si>
  <si>
    <t>all data for histogram</t>
  </si>
  <si>
    <t>average:</t>
  </si>
  <si>
    <t>um/day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</si>
</sst>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 applyFill="1"/>
    <xf numFmtId="2" fontId="0" fillId="0" borderId="0" xfId="0" applyNumberFormat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DDSR distribution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DDSR distribution</a:t>
          </a:r>
        </a:p>
      </cx:txPr>
    </cx:title>
    <cx:plotArea>
      <cx:plotAreaRegion>
        <cx:series layoutId="clusteredColumn" uniqueId="{3E2F0C6B-A9A3-C542-ACD9-F399046347C8}">
          <cx:dataId val="0"/>
          <cx:layoutPr>
            <cx:binning intervalClosed="r" underflow="auto" overflow="auto">
              <cx:binSize val="0.30000000000000004"/>
            </cx:binning>
          </cx:layoutPr>
        </cx:series>
      </cx:plotAreaRegion>
      <cx:axis id="0">
        <cx:catScaling gapWidth="0"/>
        <cx:tickLabels/>
        <cx:numFmt formatCode="0.0" sourceLinked="0"/>
      </cx:axis>
      <cx:axis id="1">
        <cx:valScaling/>
        <cx:title>
          <cx:tx>
            <cx:txData>
              <cx:v>nr. of samples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nr. of samples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19</xdr:row>
      <xdr:rowOff>44450</xdr:rowOff>
    </xdr:from>
    <xdr:to>
      <xdr:col>12</xdr:col>
      <xdr:colOff>520700</xdr:colOff>
      <xdr:row>32</xdr:row>
      <xdr:rowOff>146050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6F696514-9AC0-DB49-9385-DFCBA48951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87800" y="3905250"/>
              <a:ext cx="64389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3DCF-5230-744F-9EDC-F457E391F8DA}">
  <dimension ref="A1:Q128"/>
  <sheetViews>
    <sheetView tabSelected="1" workbookViewId="0"/>
  </sheetViews>
  <sheetFormatPr baseColWidth="10" defaultRowHeight="16" x14ac:dyDescent="0.2"/>
  <sheetData>
    <row r="1" spans="1:17" x14ac:dyDescent="0.2">
      <c r="A1" s="1" t="s">
        <v>0</v>
      </c>
    </row>
    <row r="2" spans="1:17" x14ac:dyDescent="0.2">
      <c r="A2" t="s">
        <v>1</v>
      </c>
    </row>
    <row r="4" spans="1:17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Q4" s="1" t="s">
        <v>16</v>
      </c>
    </row>
    <row r="5" spans="1:17" x14ac:dyDescent="0.2">
      <c r="A5">
        <v>1</v>
      </c>
      <c r="B5" s="2">
        <f>0.89/(31*6)*1000</f>
        <v>4.7849462365591391</v>
      </c>
      <c r="C5" s="3">
        <f>0.68/(31*6)*1000</f>
        <v>3.655913978494624</v>
      </c>
      <c r="D5" s="3">
        <f>0.58/(26*6)*1000</f>
        <v>3.7179487179487176</v>
      </c>
      <c r="E5" s="3">
        <f>1.17/(46*6)*1000</f>
        <v>4.2391304347826084</v>
      </c>
      <c r="F5" s="3">
        <f>0.5/(23*6)*1000</f>
        <v>3.6231884057971016</v>
      </c>
      <c r="G5" s="3">
        <f>1.05/(44*6)*1000</f>
        <v>3.9772727272727275</v>
      </c>
      <c r="H5" s="3">
        <f>2.15/(69*6)*1000</f>
        <v>5.1932367149758454</v>
      </c>
      <c r="I5" s="3">
        <f>0.65/(25*6)*1000</f>
        <v>4.333333333333333</v>
      </c>
      <c r="J5" s="3">
        <f>2.24/(67*6)*1000</f>
        <v>5.5721393034825875</v>
      </c>
      <c r="K5" s="3">
        <f>0.82/(29*6)*1000</f>
        <v>4.7126436781609193</v>
      </c>
      <c r="L5" s="3">
        <f>0.49/(16*6)*1000</f>
        <v>5.104166666666667</v>
      </c>
      <c r="M5" s="3">
        <f>0.58/(26*6)*1000</f>
        <v>3.7179487179487176</v>
      </c>
      <c r="N5" s="3">
        <f>0.45/(24*6)*1000</f>
        <v>3.125</v>
      </c>
      <c r="Q5" s="2">
        <f>0.89/(31*6)*1000</f>
        <v>4.7849462365591391</v>
      </c>
    </row>
    <row r="6" spans="1:17" x14ac:dyDescent="0.2">
      <c r="A6">
        <v>2</v>
      </c>
      <c r="B6" s="2">
        <f>1.18/(43*6)*1000</f>
        <v>4.5736434108527124</v>
      </c>
      <c r="C6" s="3">
        <f>0.79/(28*6)*1000</f>
        <v>4.7023809523809526</v>
      </c>
      <c r="D6" s="3">
        <f>0.52/(26*6)*1000</f>
        <v>3.3333333333333335</v>
      </c>
      <c r="E6" s="3">
        <f>0.93/(33*6)*1000</f>
        <v>4.6969696969696972</v>
      </c>
      <c r="F6" s="3">
        <f>0.62/(26*6)*1000</f>
        <v>3.9743589743589745</v>
      </c>
      <c r="G6" s="3">
        <f>2.45/(85*6)*1000</f>
        <v>4.8039215686274517</v>
      </c>
      <c r="H6" s="3">
        <f>0.85/(29*6)*1000</f>
        <v>4.8850574712643677</v>
      </c>
      <c r="I6" s="3">
        <f>0.5/(22*6)*1000</f>
        <v>3.7878787878787881</v>
      </c>
      <c r="J6" s="3">
        <f>0.92/(29*6)*1000</f>
        <v>5.2873563218390807</v>
      </c>
      <c r="K6" s="3">
        <f>0.68/(26*6)*1000</f>
        <v>4.3589743589743595</v>
      </c>
      <c r="L6" s="3">
        <f>0.72/(24*6)*1000</f>
        <v>5</v>
      </c>
      <c r="M6" s="3">
        <f>0.52/(26*6)*1000</f>
        <v>3.3333333333333335</v>
      </c>
      <c r="N6" s="3"/>
      <c r="Q6" s="2">
        <f>1.18/(43*6)*1000</f>
        <v>4.5736434108527124</v>
      </c>
    </row>
    <row r="7" spans="1:17" x14ac:dyDescent="0.2">
      <c r="A7">
        <v>3</v>
      </c>
      <c r="B7" s="2">
        <f>0.53/(20*6)*1000</f>
        <v>4.416666666666667</v>
      </c>
      <c r="C7" s="3">
        <f>0.36/(14*6)*1000</f>
        <v>4.2857142857142856</v>
      </c>
      <c r="D7" s="3">
        <f>0.49/(24*6)*1000</f>
        <v>3.4027777777777777</v>
      </c>
      <c r="E7" s="3">
        <f>0.84/(35*6)*1000</f>
        <v>4</v>
      </c>
      <c r="F7" s="3">
        <f>0.7/(27*6)*1000</f>
        <v>4.3209876543209873</v>
      </c>
      <c r="G7" s="3">
        <f>2.39/(90*6)*1000</f>
        <v>4.4259259259259256</v>
      </c>
      <c r="H7" s="3">
        <f>0.79/(29*6)*1000</f>
        <v>4.5402298850574718</v>
      </c>
      <c r="I7" s="3">
        <f>0.69/(27*6)*1000</f>
        <v>4.2592592592592586</v>
      </c>
      <c r="J7" s="3">
        <f>1.33/(55*6)*1000</f>
        <v>4.0303030303030312</v>
      </c>
      <c r="K7" s="3">
        <f>0.47/(17*6)*1000</f>
        <v>4.6078431372549016</v>
      </c>
      <c r="L7" s="3">
        <f>0.49/(21*6)*1000</f>
        <v>3.8888888888888888</v>
      </c>
      <c r="M7" s="3">
        <f>0.49/(24*6)*1000</f>
        <v>3.4027777777777777</v>
      </c>
      <c r="N7" s="3"/>
      <c r="Q7" s="2">
        <f>0.53/(20*6)*1000</f>
        <v>4.416666666666667</v>
      </c>
    </row>
    <row r="8" spans="1:17" x14ac:dyDescent="0.2">
      <c r="A8">
        <v>4</v>
      </c>
      <c r="B8" s="2">
        <f>0.95/(39*6)*1000</f>
        <v>4.0598290598290596</v>
      </c>
      <c r="C8" s="3">
        <f>1.77/(78*6)*1000</f>
        <v>3.7820512820512819</v>
      </c>
      <c r="D8" s="3">
        <f>0.74/(42*6)*1000</f>
        <v>2.9365079365079363</v>
      </c>
      <c r="E8" s="3">
        <f>1.2/(48*6)*1000</f>
        <v>4.166666666666667</v>
      </c>
      <c r="F8" s="3">
        <f>1.24/(52*6)*1000</f>
        <v>3.9743589743589745</v>
      </c>
      <c r="G8" s="3">
        <f>2.54/(87*6)*1000</f>
        <v>4.8659003831417627</v>
      </c>
      <c r="H8" s="3">
        <f>0.54/(24*6)*1000</f>
        <v>3.7500000000000004</v>
      </c>
      <c r="I8" s="3">
        <f>0.95/(40*6)*1000</f>
        <v>3.9583333333333326</v>
      </c>
      <c r="J8" s="3">
        <f>1.09/(47*6)*1000</f>
        <v>3.8652482269503547</v>
      </c>
      <c r="K8" s="3">
        <f>1.07/(44*6)*1000</f>
        <v>4.0530303030303028</v>
      </c>
      <c r="L8" s="3">
        <f>0.5/(22*6)*1000</f>
        <v>3.7878787878787881</v>
      </c>
      <c r="M8" s="3">
        <f>0.74/(42*6)*1000</f>
        <v>2.9365079365079363</v>
      </c>
      <c r="N8" s="3"/>
      <c r="Q8" s="2">
        <f>0.95/(39*6)*1000</f>
        <v>4.0598290598290596</v>
      </c>
    </row>
    <row r="9" spans="1:17" x14ac:dyDescent="0.2">
      <c r="A9">
        <v>5</v>
      </c>
      <c r="B9" s="2">
        <f>0.58/(24*6)*1000</f>
        <v>4.0277777777777777</v>
      </c>
      <c r="C9" s="3">
        <f>0.74/(31*6)*1000</f>
        <v>3.978494623655914</v>
      </c>
      <c r="D9" s="3">
        <f>0.74/(37*6)*1000</f>
        <v>3.333333333333333</v>
      </c>
      <c r="E9" s="3">
        <f>0.51/(22*6)*1000</f>
        <v>3.8636363636363638</v>
      </c>
      <c r="F9" s="3">
        <f>0.63/(25*6)*1000</f>
        <v>4.2</v>
      </c>
      <c r="G9" s="3">
        <f>2.26/(83*6)*1000</f>
        <v>4.5381526104417667</v>
      </c>
      <c r="H9" s="3">
        <f>0.87/(31*6)*1000</f>
        <v>4.67741935483871</v>
      </c>
      <c r="I9" s="3">
        <f>0.69/(26*6)*1000</f>
        <v>4.4230769230769225</v>
      </c>
      <c r="J9" s="3">
        <f>0.64/(26*6)*1000</f>
        <v>4.1025641025641022</v>
      </c>
      <c r="K9" s="3">
        <f>0.85/(29*6)*1000</f>
        <v>4.8850574712643677</v>
      </c>
      <c r="L9" s="3">
        <f>0.3/(11*6)*1000</f>
        <v>4.545454545454545</v>
      </c>
      <c r="M9" s="3">
        <f>0.74/(37*6)*1000</f>
        <v>3.333333333333333</v>
      </c>
      <c r="N9" s="3"/>
      <c r="Q9" s="2">
        <f>0.58/(24*6)*1000</f>
        <v>4.0277777777777777</v>
      </c>
    </row>
    <row r="10" spans="1:17" x14ac:dyDescent="0.2">
      <c r="A10">
        <v>6</v>
      </c>
      <c r="B10" s="2">
        <f>0.68/(27*6)*1000</f>
        <v>4.1975308641975309</v>
      </c>
      <c r="C10" s="3">
        <f>0.94/(32*6)*1000</f>
        <v>4.895833333333333</v>
      </c>
      <c r="D10" s="3">
        <f>0.51/(23*6)*1000</f>
        <v>3.6956521739130435</v>
      </c>
      <c r="E10" s="3">
        <f>0.72/(31*6)*1000</f>
        <v>3.870967741935484</v>
      </c>
      <c r="F10" s="3">
        <f>0.71/(31*6)*1000</f>
        <v>3.8172043010752685</v>
      </c>
      <c r="G10" s="3">
        <f>2.19/(75*6)*1000</f>
        <v>4.8666666666666671</v>
      </c>
      <c r="H10" s="3">
        <f>0.84/(32*6)*1000</f>
        <v>4.3749999999999991</v>
      </c>
      <c r="I10" s="3">
        <f>0.5/(21*6)*1000</f>
        <v>3.9682539682539679</v>
      </c>
      <c r="J10" s="3">
        <f>0.45/(17*6)*1000</f>
        <v>4.4117647058823533</v>
      </c>
      <c r="K10" s="3">
        <f>0.94/(32*6)*1000</f>
        <v>4.895833333333333</v>
      </c>
      <c r="L10" s="3">
        <f>0.83/(38*6)*1000</f>
        <v>3.6403508771929824</v>
      </c>
      <c r="M10" s="3">
        <f>0.51/(23*6)*1000</f>
        <v>3.6956521739130435</v>
      </c>
      <c r="N10" s="3"/>
      <c r="Q10" s="2">
        <f>0.68/(27*6)*1000</f>
        <v>4.1975308641975309</v>
      </c>
    </row>
    <row r="11" spans="1:17" x14ac:dyDescent="0.2">
      <c r="A11">
        <v>7</v>
      </c>
      <c r="B11" s="2">
        <f>0.86/(34*6)*1000</f>
        <v>4.2156862745098032</v>
      </c>
      <c r="C11" s="3">
        <f>1.14/(40*6)*1000</f>
        <v>4.75</v>
      </c>
      <c r="D11" s="3">
        <f>0.54/(29*6)*1000</f>
        <v>3.1034482758620694</v>
      </c>
      <c r="E11" s="3">
        <f>1.11/(43*6)*1000</f>
        <v>4.3023255813953494</v>
      </c>
      <c r="F11" s="3">
        <f>0.7/(33*6)*1000</f>
        <v>3.535353535353535</v>
      </c>
      <c r="G11" s="3">
        <f>2.15/(79*6)*1000</f>
        <v>4.5358649789029535</v>
      </c>
      <c r="H11" s="3">
        <f>0.85/(32*6)*1000</f>
        <v>4.427083333333333</v>
      </c>
      <c r="I11" s="3">
        <f>0.71/(26*6)*1000</f>
        <v>4.5512820512820511</v>
      </c>
      <c r="J11" s="3"/>
      <c r="K11" s="3">
        <f>1.14/(40*6)*1000</f>
        <v>4.75</v>
      </c>
      <c r="L11" s="3">
        <f>0.93/(34*6)*1000</f>
        <v>4.5588235294117654</v>
      </c>
      <c r="M11" s="3">
        <f>0.56/(27*6)*1000</f>
        <v>3.4567901234567904</v>
      </c>
      <c r="N11" s="3"/>
      <c r="Q11" s="2">
        <f>0.86/(34*6)*1000</f>
        <v>4.2156862745098032</v>
      </c>
    </row>
    <row r="12" spans="1:17" x14ac:dyDescent="0.2">
      <c r="A12">
        <v>8</v>
      </c>
      <c r="B12" s="2">
        <f>0.6/(22*6)*1000</f>
        <v>4.545454545454545</v>
      </c>
      <c r="C12" s="3">
        <f>0.62/(24*6)*1000</f>
        <v>4.3055555555555554</v>
      </c>
      <c r="D12" s="3">
        <f>0.6/(28*6)*1000</f>
        <v>3.5714285714285712</v>
      </c>
      <c r="E12" s="3">
        <f>0.76/(32*6)*1000</f>
        <v>3.9583333333333335</v>
      </c>
      <c r="F12" s="3">
        <f>0.62/(22*6)*1000</f>
        <v>4.6969696969696972</v>
      </c>
      <c r="G12" s="3">
        <f>1.88/(71*6)*1000</f>
        <v>4.413145539906103</v>
      </c>
      <c r="H12" s="3">
        <f>0.72/(19*6)*1000</f>
        <v>6.3157894736842106</v>
      </c>
      <c r="I12" s="3">
        <f>0.73/(28*6)*1000</f>
        <v>4.3452380952380949</v>
      </c>
      <c r="J12" s="3"/>
      <c r="K12" s="3">
        <f>0.62/(24*6)*1000</f>
        <v>4.3055555555555554</v>
      </c>
      <c r="L12" s="3">
        <f>0.69/(29*6)*1000</f>
        <v>3.9655172413793096</v>
      </c>
      <c r="M12" s="3">
        <f>0.84/(31*6)*1000</f>
        <v>4.5161290322580641</v>
      </c>
      <c r="N12" s="3"/>
      <c r="Q12" s="2">
        <f>0.6/(22*6)*1000</f>
        <v>4.545454545454545</v>
      </c>
    </row>
    <row r="13" spans="1:17" x14ac:dyDescent="0.2">
      <c r="A13">
        <v>9</v>
      </c>
      <c r="B13" s="2">
        <f>0.98/(24*6)*1000</f>
        <v>6.8055555555555554</v>
      </c>
      <c r="C13" s="3">
        <f>0.62/(22*6)*1000</f>
        <v>4.6969696969696972</v>
      </c>
      <c r="D13" s="3">
        <f>0.43/(19*6)*1000</f>
        <v>3.7719298245614032</v>
      </c>
      <c r="E13" s="3">
        <f>0.56/(24*6)*1000</f>
        <v>3.8888888888888893</v>
      </c>
      <c r="F13" s="3">
        <f>0.89/(30*6)*1000</f>
        <v>4.9444444444444446</v>
      </c>
      <c r="G13" s="3">
        <f>1.56/(63*6)*1000</f>
        <v>4.1269841269841274</v>
      </c>
      <c r="H13" s="3">
        <f>1.04/(31*6)*1000</f>
        <v>5.591397849462366</v>
      </c>
      <c r="I13" s="3"/>
      <c r="J13" s="3"/>
      <c r="K13" s="3">
        <f>0.58/(22*6)*1000</f>
        <v>4.3939393939393936</v>
      </c>
      <c r="L13" s="3">
        <f>0.74/(30*6)*1000</f>
        <v>4.1111111111111116</v>
      </c>
      <c r="M13" s="3">
        <f>0.82/(28*6)*1000</f>
        <v>4.8809523809523805</v>
      </c>
      <c r="N13" s="3"/>
      <c r="Q13" s="2">
        <f>0.98/(24*6)*1000</f>
        <v>6.8055555555555554</v>
      </c>
    </row>
    <row r="14" spans="1:17" x14ac:dyDescent="0.2">
      <c r="A14">
        <v>10</v>
      </c>
      <c r="B14" s="2">
        <f>0.62/(21*6)*1000</f>
        <v>4.9206349206349209</v>
      </c>
      <c r="C14" s="3">
        <f>0.88/(30*6)*1000</f>
        <v>4.8888888888888884</v>
      </c>
      <c r="D14" s="3">
        <f>0.64/(34*6)*1000</f>
        <v>3.1372549019607843</v>
      </c>
      <c r="E14" s="3">
        <f>0.31/(14*6)*1000</f>
        <v>3.6904761904761907</v>
      </c>
      <c r="F14" s="3">
        <f>0.62/(28*6)*1000</f>
        <v>3.6904761904761907</v>
      </c>
      <c r="G14" s="3">
        <f>0.69/(25*6)*1000</f>
        <v>4.5999999999999996</v>
      </c>
      <c r="H14" s="3"/>
      <c r="I14" s="3"/>
      <c r="J14" s="3"/>
      <c r="K14" s="3">
        <f>1.02/(30*6)*1000</f>
        <v>5.666666666666667</v>
      </c>
      <c r="L14" s="3">
        <f>0.6/(29*6)*1000</f>
        <v>3.4482758620689653</v>
      </c>
      <c r="M14" s="3">
        <f>0.74/(21*6)*1000</f>
        <v>5.8730158730158726</v>
      </c>
      <c r="N14" s="3"/>
      <c r="Q14" s="2">
        <f>0.62/(21*6)*1000</f>
        <v>4.9206349206349209</v>
      </c>
    </row>
    <row r="15" spans="1:17" x14ac:dyDescent="0.2">
      <c r="A15">
        <v>11</v>
      </c>
      <c r="B15" s="2">
        <f>0.46/(17*6)*1000</f>
        <v>4.5098039215686274</v>
      </c>
      <c r="C15" s="3">
        <f>0.61/(24*6)*1000</f>
        <v>4.2361111111111107</v>
      </c>
      <c r="D15" s="3"/>
      <c r="E15" s="3"/>
      <c r="F15" s="3">
        <f>0.45/(22*6)*1000</f>
        <v>3.4090909090909092</v>
      </c>
      <c r="G15" s="3">
        <f>1.95/(63*6)*1000</f>
        <v>5.1587301587301591</v>
      </c>
      <c r="H15" s="3"/>
      <c r="I15" s="3"/>
      <c r="J15" s="3"/>
      <c r="K15" s="3">
        <f>0.76/(28*6)*1000</f>
        <v>4.5238095238095237</v>
      </c>
      <c r="L15" s="3"/>
      <c r="M15" s="3">
        <f>1.01/(30*6)*1000</f>
        <v>5.6111111111111107</v>
      </c>
      <c r="N15" s="3"/>
      <c r="Q15" s="2">
        <f>0.46/(17*6)*1000</f>
        <v>4.5098039215686274</v>
      </c>
    </row>
    <row r="16" spans="1:17" x14ac:dyDescent="0.2">
      <c r="A16">
        <v>12</v>
      </c>
      <c r="B16" s="4"/>
      <c r="C16" s="3">
        <f>0.52/(17*6)*1000</f>
        <v>5.098039215686275</v>
      </c>
      <c r="D16" s="3"/>
      <c r="E16" s="3"/>
      <c r="F16" s="3"/>
      <c r="G16" s="3">
        <f>0.64/(33*6)*1000</f>
        <v>3.2323232323232323</v>
      </c>
      <c r="H16" s="3"/>
      <c r="I16" s="3"/>
      <c r="J16" s="3"/>
      <c r="K16" s="3">
        <f>0.74/(31*6)*1000</f>
        <v>3.978494623655914</v>
      </c>
      <c r="L16" s="3"/>
      <c r="M16" s="3"/>
      <c r="N16" s="3"/>
      <c r="Q16" s="3">
        <f>0.68/(31*6)*1000</f>
        <v>3.655913978494624</v>
      </c>
    </row>
    <row r="17" spans="1:17" x14ac:dyDescent="0.2">
      <c r="A17">
        <v>13</v>
      </c>
      <c r="B17" s="4"/>
      <c r="C17" s="3">
        <f>0.62/(22*6)*1000</f>
        <v>4.6969696969696972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Q17" s="3">
        <f>0.79/(28*6)*1000</f>
        <v>4.7023809523809526</v>
      </c>
    </row>
    <row r="18" spans="1:17" x14ac:dyDescent="0.2">
      <c r="Q18" s="3">
        <f>0.36/(14*6)*1000</f>
        <v>4.2857142857142856</v>
      </c>
    </row>
    <row r="19" spans="1:17" x14ac:dyDescent="0.2">
      <c r="Q19" s="3">
        <f>1.77/(78*6)*1000</f>
        <v>3.7820512820512819</v>
      </c>
    </row>
    <row r="20" spans="1:17" x14ac:dyDescent="0.2">
      <c r="A20" t="s">
        <v>17</v>
      </c>
      <c r="B20" s="3">
        <f>AVERAGE(B5:N17)</f>
        <v>4.283539479668538</v>
      </c>
      <c r="C20" t="s">
        <v>18</v>
      </c>
      <c r="Q20" s="3">
        <f>0.74/(31*6)*1000</f>
        <v>3.978494623655914</v>
      </c>
    </row>
    <row r="21" spans="1:17" x14ac:dyDescent="0.2">
      <c r="Q21" s="3">
        <f>0.94/(32*6)*1000</f>
        <v>4.895833333333333</v>
      </c>
    </row>
    <row r="22" spans="1:17" x14ac:dyDescent="0.2">
      <c r="Q22" s="3">
        <f>1.14/(40*6)*1000</f>
        <v>4.75</v>
      </c>
    </row>
    <row r="23" spans="1:17" x14ac:dyDescent="0.2">
      <c r="Q23" s="3">
        <f>0.62/(24*6)*1000</f>
        <v>4.3055555555555554</v>
      </c>
    </row>
    <row r="24" spans="1:17" x14ac:dyDescent="0.2">
      <c r="Q24" s="3">
        <f>0.62/(22*6)*1000</f>
        <v>4.6969696969696972</v>
      </c>
    </row>
    <row r="25" spans="1:17" x14ac:dyDescent="0.2">
      <c r="Q25" s="3">
        <f>0.88/(30*6)*1000</f>
        <v>4.8888888888888884</v>
      </c>
    </row>
    <row r="26" spans="1:17" x14ac:dyDescent="0.2">
      <c r="Q26" s="3">
        <f>0.61/(24*6)*1000</f>
        <v>4.2361111111111107</v>
      </c>
    </row>
    <row r="27" spans="1:17" x14ac:dyDescent="0.2">
      <c r="Q27" s="3">
        <f>0.52/(17*6)*1000</f>
        <v>5.098039215686275</v>
      </c>
    </row>
    <row r="28" spans="1:17" x14ac:dyDescent="0.2">
      <c r="Q28" s="3">
        <f>0.62/(22*6)*1000</f>
        <v>4.6969696969696972</v>
      </c>
    </row>
    <row r="29" spans="1:17" x14ac:dyDescent="0.2">
      <c r="Q29" s="3">
        <f>0.58/(26*6)*1000</f>
        <v>3.7179487179487176</v>
      </c>
    </row>
    <row r="30" spans="1:17" x14ac:dyDescent="0.2">
      <c r="Q30" s="3">
        <f>0.52/(26*6)*1000</f>
        <v>3.3333333333333335</v>
      </c>
    </row>
    <row r="31" spans="1:17" x14ac:dyDescent="0.2">
      <c r="Q31" s="3">
        <f>0.49/(24*6)*1000</f>
        <v>3.4027777777777777</v>
      </c>
    </row>
    <row r="32" spans="1:17" x14ac:dyDescent="0.2">
      <c r="Q32" s="3">
        <f>0.74/(42*6)*1000</f>
        <v>2.9365079365079363</v>
      </c>
    </row>
    <row r="33" spans="17:17" x14ac:dyDescent="0.2">
      <c r="Q33" s="3">
        <f>0.74/(37*6)*1000</f>
        <v>3.333333333333333</v>
      </c>
    </row>
    <row r="34" spans="17:17" x14ac:dyDescent="0.2">
      <c r="Q34" s="3">
        <f>0.51/(23*6)*1000</f>
        <v>3.6956521739130435</v>
      </c>
    </row>
    <row r="35" spans="17:17" x14ac:dyDescent="0.2">
      <c r="Q35" s="3">
        <f>0.54/(29*6)*1000</f>
        <v>3.1034482758620694</v>
      </c>
    </row>
    <row r="36" spans="17:17" x14ac:dyDescent="0.2">
      <c r="Q36" s="3">
        <f>0.6/(28*6)*1000</f>
        <v>3.5714285714285712</v>
      </c>
    </row>
    <row r="37" spans="17:17" x14ac:dyDescent="0.2">
      <c r="Q37" s="3">
        <f>0.43/(19*6)*1000</f>
        <v>3.7719298245614032</v>
      </c>
    </row>
    <row r="38" spans="17:17" x14ac:dyDescent="0.2">
      <c r="Q38" s="3">
        <f>0.64/(34*6)*1000</f>
        <v>3.1372549019607843</v>
      </c>
    </row>
    <row r="39" spans="17:17" x14ac:dyDescent="0.2">
      <c r="Q39" s="3">
        <f>1.17/(46*6)*1000</f>
        <v>4.2391304347826084</v>
      </c>
    </row>
    <row r="40" spans="17:17" x14ac:dyDescent="0.2">
      <c r="Q40" s="3">
        <f>0.93/(33*6)*1000</f>
        <v>4.6969696969696972</v>
      </c>
    </row>
    <row r="41" spans="17:17" x14ac:dyDescent="0.2">
      <c r="Q41" s="3">
        <f>0.84/(35*6)*1000</f>
        <v>4</v>
      </c>
    </row>
    <row r="42" spans="17:17" x14ac:dyDescent="0.2">
      <c r="Q42" s="3">
        <f>1.2/(48*6)*1000</f>
        <v>4.166666666666667</v>
      </c>
    </row>
    <row r="43" spans="17:17" x14ac:dyDescent="0.2">
      <c r="Q43" s="3">
        <f>0.51/(22*6)*1000</f>
        <v>3.8636363636363638</v>
      </c>
    </row>
    <row r="44" spans="17:17" x14ac:dyDescent="0.2">
      <c r="Q44" s="3">
        <f>0.72/(31*6)*1000</f>
        <v>3.870967741935484</v>
      </c>
    </row>
    <row r="45" spans="17:17" x14ac:dyDescent="0.2">
      <c r="Q45" s="3">
        <f>1.11/(43*6)*1000</f>
        <v>4.3023255813953494</v>
      </c>
    </row>
    <row r="46" spans="17:17" x14ac:dyDescent="0.2">
      <c r="Q46" s="3">
        <f>0.76/(32*6)*1000</f>
        <v>3.9583333333333335</v>
      </c>
    </row>
    <row r="47" spans="17:17" x14ac:dyDescent="0.2">
      <c r="Q47" s="3">
        <f>0.56/(24*6)*1000</f>
        <v>3.8888888888888893</v>
      </c>
    </row>
    <row r="48" spans="17:17" x14ac:dyDescent="0.2">
      <c r="Q48" s="3">
        <f>0.31/(14*6)*1000</f>
        <v>3.6904761904761907</v>
      </c>
    </row>
    <row r="49" spans="17:17" x14ac:dyDescent="0.2">
      <c r="Q49" s="3">
        <f>0.5/(23*6)*1000</f>
        <v>3.6231884057971016</v>
      </c>
    </row>
    <row r="50" spans="17:17" x14ac:dyDescent="0.2">
      <c r="Q50" s="3">
        <f>0.62/(26*6)*1000</f>
        <v>3.9743589743589745</v>
      </c>
    </row>
    <row r="51" spans="17:17" x14ac:dyDescent="0.2">
      <c r="Q51" s="3">
        <f>0.7/(27*6)*1000</f>
        <v>4.3209876543209873</v>
      </c>
    </row>
    <row r="52" spans="17:17" x14ac:dyDescent="0.2">
      <c r="Q52" s="3">
        <f>1.24/(52*6)*1000</f>
        <v>3.9743589743589745</v>
      </c>
    </row>
    <row r="53" spans="17:17" x14ac:dyDescent="0.2">
      <c r="Q53" s="3">
        <f>0.63/(25*6)*1000</f>
        <v>4.2</v>
      </c>
    </row>
    <row r="54" spans="17:17" x14ac:dyDescent="0.2">
      <c r="Q54" s="3">
        <f>0.71/(31*6)*1000</f>
        <v>3.8172043010752685</v>
      </c>
    </row>
    <row r="55" spans="17:17" x14ac:dyDescent="0.2">
      <c r="Q55" s="3">
        <f>0.7/(33*6)*1000</f>
        <v>3.535353535353535</v>
      </c>
    </row>
    <row r="56" spans="17:17" x14ac:dyDescent="0.2">
      <c r="Q56" s="3">
        <f>0.62/(22*6)*1000</f>
        <v>4.6969696969696972</v>
      </c>
    </row>
    <row r="57" spans="17:17" x14ac:dyDescent="0.2">
      <c r="Q57" s="3">
        <f>0.89/(30*6)*1000</f>
        <v>4.9444444444444446</v>
      </c>
    </row>
    <row r="58" spans="17:17" x14ac:dyDescent="0.2">
      <c r="Q58" s="3">
        <f>0.62/(28*6)*1000</f>
        <v>3.6904761904761907</v>
      </c>
    </row>
    <row r="59" spans="17:17" x14ac:dyDescent="0.2">
      <c r="Q59" s="3">
        <f>0.45/(22*6)*1000</f>
        <v>3.4090909090909092</v>
      </c>
    </row>
    <row r="60" spans="17:17" x14ac:dyDescent="0.2">
      <c r="Q60" s="3">
        <f>1.05/(44*6)*1000</f>
        <v>3.9772727272727275</v>
      </c>
    </row>
    <row r="61" spans="17:17" x14ac:dyDescent="0.2">
      <c r="Q61" s="3">
        <f>2.45/(85*6)*1000</f>
        <v>4.8039215686274517</v>
      </c>
    </row>
    <row r="62" spans="17:17" x14ac:dyDescent="0.2">
      <c r="Q62" s="3">
        <f>2.39/(90*6)*1000</f>
        <v>4.4259259259259256</v>
      </c>
    </row>
    <row r="63" spans="17:17" x14ac:dyDescent="0.2">
      <c r="Q63" s="3">
        <f>2.54/(87*6)*1000</f>
        <v>4.8659003831417627</v>
      </c>
    </row>
    <row r="64" spans="17:17" x14ac:dyDescent="0.2">
      <c r="Q64" s="3">
        <f>2.26/(83*6)*1000</f>
        <v>4.5381526104417667</v>
      </c>
    </row>
    <row r="65" spans="17:17" x14ac:dyDescent="0.2">
      <c r="Q65" s="3">
        <f>2.19/(75*6)*1000</f>
        <v>4.8666666666666671</v>
      </c>
    </row>
    <row r="66" spans="17:17" x14ac:dyDescent="0.2">
      <c r="Q66" s="3">
        <f>2.15/(79*6)*1000</f>
        <v>4.5358649789029535</v>
      </c>
    </row>
    <row r="67" spans="17:17" x14ac:dyDescent="0.2">
      <c r="Q67" s="3">
        <f>1.88/(71*6)*1000</f>
        <v>4.413145539906103</v>
      </c>
    </row>
    <row r="68" spans="17:17" x14ac:dyDescent="0.2">
      <c r="Q68" s="3">
        <f>1.56/(63*6)*1000</f>
        <v>4.1269841269841274</v>
      </c>
    </row>
    <row r="69" spans="17:17" x14ac:dyDescent="0.2">
      <c r="Q69" s="3">
        <f>0.69/(25*6)*1000</f>
        <v>4.5999999999999996</v>
      </c>
    </row>
    <row r="70" spans="17:17" x14ac:dyDescent="0.2">
      <c r="Q70" s="3">
        <f>1.95/(63*6)*1000</f>
        <v>5.1587301587301591</v>
      </c>
    </row>
    <row r="71" spans="17:17" x14ac:dyDescent="0.2">
      <c r="Q71" s="3">
        <f>0.64/(33*6)*1000</f>
        <v>3.2323232323232323</v>
      </c>
    </row>
    <row r="72" spans="17:17" x14ac:dyDescent="0.2">
      <c r="Q72" s="3">
        <f>2.15/(69*6)*1000</f>
        <v>5.1932367149758454</v>
      </c>
    </row>
    <row r="73" spans="17:17" x14ac:dyDescent="0.2">
      <c r="Q73" s="3">
        <f>0.85/(29*6)*1000</f>
        <v>4.8850574712643677</v>
      </c>
    </row>
    <row r="74" spans="17:17" x14ac:dyDescent="0.2">
      <c r="Q74" s="3">
        <f>0.79/(29*6)*1000</f>
        <v>4.5402298850574718</v>
      </c>
    </row>
    <row r="75" spans="17:17" x14ac:dyDescent="0.2">
      <c r="Q75" s="3">
        <f>0.54/(24*6)*1000</f>
        <v>3.7500000000000004</v>
      </c>
    </row>
    <row r="76" spans="17:17" x14ac:dyDescent="0.2">
      <c r="Q76" s="3">
        <f>0.87/(31*6)*1000</f>
        <v>4.67741935483871</v>
      </c>
    </row>
    <row r="77" spans="17:17" x14ac:dyDescent="0.2">
      <c r="Q77" s="3">
        <f>0.84/(32*6)*1000</f>
        <v>4.3749999999999991</v>
      </c>
    </row>
    <row r="78" spans="17:17" x14ac:dyDescent="0.2">
      <c r="Q78" s="3">
        <f>0.85/(32*6)*1000</f>
        <v>4.427083333333333</v>
      </c>
    </row>
    <row r="79" spans="17:17" x14ac:dyDescent="0.2">
      <c r="Q79" s="3">
        <f>0.72/(19*6)*1000</f>
        <v>6.3157894736842106</v>
      </c>
    </row>
    <row r="80" spans="17:17" x14ac:dyDescent="0.2">
      <c r="Q80" s="3">
        <f>1.04/(31*6)*1000</f>
        <v>5.591397849462366</v>
      </c>
    </row>
    <row r="81" spans="17:17" x14ac:dyDescent="0.2">
      <c r="Q81" s="3">
        <f>0.65/(25*6)*1000</f>
        <v>4.333333333333333</v>
      </c>
    </row>
    <row r="82" spans="17:17" x14ac:dyDescent="0.2">
      <c r="Q82" s="3">
        <f>0.5/(22*6)*1000</f>
        <v>3.7878787878787881</v>
      </c>
    </row>
    <row r="83" spans="17:17" x14ac:dyDescent="0.2">
      <c r="Q83" s="3">
        <f>0.69/(27*6)*1000</f>
        <v>4.2592592592592586</v>
      </c>
    </row>
    <row r="84" spans="17:17" x14ac:dyDescent="0.2">
      <c r="Q84" s="3">
        <f>0.95/(40*6)*1000</f>
        <v>3.9583333333333326</v>
      </c>
    </row>
    <row r="85" spans="17:17" x14ac:dyDescent="0.2">
      <c r="Q85" s="3">
        <f>0.69/(26*6)*1000</f>
        <v>4.4230769230769225</v>
      </c>
    </row>
    <row r="86" spans="17:17" x14ac:dyDescent="0.2">
      <c r="Q86" s="3">
        <f>0.5/(21*6)*1000</f>
        <v>3.9682539682539679</v>
      </c>
    </row>
    <row r="87" spans="17:17" x14ac:dyDescent="0.2">
      <c r="Q87" s="3">
        <f>0.71/(26*6)*1000</f>
        <v>4.5512820512820511</v>
      </c>
    </row>
    <row r="88" spans="17:17" x14ac:dyDescent="0.2">
      <c r="Q88" s="3">
        <f>0.73/(28*6)*1000</f>
        <v>4.3452380952380949</v>
      </c>
    </row>
    <row r="89" spans="17:17" x14ac:dyDescent="0.2">
      <c r="Q89" s="3">
        <f>2.24/(67*6)*1000</f>
        <v>5.5721393034825875</v>
      </c>
    </row>
    <row r="90" spans="17:17" x14ac:dyDescent="0.2">
      <c r="Q90" s="3">
        <f>0.92/(29*6)*1000</f>
        <v>5.2873563218390807</v>
      </c>
    </row>
    <row r="91" spans="17:17" x14ac:dyDescent="0.2">
      <c r="Q91" s="3">
        <f>1.33/(55*6)*1000</f>
        <v>4.0303030303030312</v>
      </c>
    </row>
    <row r="92" spans="17:17" x14ac:dyDescent="0.2">
      <c r="Q92" s="3">
        <f>1.09/(47*6)*1000</f>
        <v>3.8652482269503547</v>
      </c>
    </row>
    <row r="93" spans="17:17" x14ac:dyDescent="0.2">
      <c r="Q93" s="3">
        <f>0.64/(26*6)*1000</f>
        <v>4.1025641025641022</v>
      </c>
    </row>
    <row r="94" spans="17:17" x14ac:dyDescent="0.2">
      <c r="Q94" s="3">
        <f>0.45/(17*6)*1000</f>
        <v>4.4117647058823533</v>
      </c>
    </row>
    <row r="95" spans="17:17" x14ac:dyDescent="0.2">
      <c r="Q95" s="3">
        <f>0.82/(29*6)*1000</f>
        <v>4.7126436781609193</v>
      </c>
    </row>
    <row r="96" spans="17:17" x14ac:dyDescent="0.2">
      <c r="Q96" s="3">
        <f>0.68/(26*6)*1000</f>
        <v>4.3589743589743595</v>
      </c>
    </row>
    <row r="97" spans="17:17" x14ac:dyDescent="0.2">
      <c r="Q97" s="3">
        <f>0.47/(17*6)*1000</f>
        <v>4.6078431372549016</v>
      </c>
    </row>
    <row r="98" spans="17:17" x14ac:dyDescent="0.2">
      <c r="Q98" s="3">
        <f>1.07/(44*6)*1000</f>
        <v>4.0530303030303028</v>
      </c>
    </row>
    <row r="99" spans="17:17" x14ac:dyDescent="0.2">
      <c r="Q99" s="3">
        <f>0.85/(29*6)*1000</f>
        <v>4.8850574712643677</v>
      </c>
    </row>
    <row r="100" spans="17:17" x14ac:dyDescent="0.2">
      <c r="Q100" s="3">
        <f>0.94/(32*6)*1000</f>
        <v>4.895833333333333</v>
      </c>
    </row>
    <row r="101" spans="17:17" x14ac:dyDescent="0.2">
      <c r="Q101" s="3">
        <f>1.14/(40*6)*1000</f>
        <v>4.75</v>
      </c>
    </row>
    <row r="102" spans="17:17" x14ac:dyDescent="0.2">
      <c r="Q102" s="3">
        <f>0.62/(24*6)*1000</f>
        <v>4.3055555555555554</v>
      </c>
    </row>
    <row r="103" spans="17:17" x14ac:dyDescent="0.2">
      <c r="Q103" s="3">
        <f>0.58/(22*6)*1000</f>
        <v>4.3939393939393936</v>
      </c>
    </row>
    <row r="104" spans="17:17" x14ac:dyDescent="0.2">
      <c r="Q104" s="3">
        <f>1.02/(30*6)*1000</f>
        <v>5.666666666666667</v>
      </c>
    </row>
    <row r="105" spans="17:17" x14ac:dyDescent="0.2">
      <c r="Q105" s="3">
        <f>0.76/(28*6)*1000</f>
        <v>4.5238095238095237</v>
      </c>
    </row>
    <row r="106" spans="17:17" x14ac:dyDescent="0.2">
      <c r="Q106" s="3">
        <f>0.74/(31*6)*1000</f>
        <v>3.978494623655914</v>
      </c>
    </row>
    <row r="107" spans="17:17" x14ac:dyDescent="0.2">
      <c r="Q107" s="3">
        <f>0.49/(16*6)*1000</f>
        <v>5.104166666666667</v>
      </c>
    </row>
    <row r="108" spans="17:17" x14ac:dyDescent="0.2">
      <c r="Q108" s="3">
        <f>0.72/(24*6)*1000</f>
        <v>5</v>
      </c>
    </row>
    <row r="109" spans="17:17" x14ac:dyDescent="0.2">
      <c r="Q109" s="3">
        <f>0.49/(21*6)*1000</f>
        <v>3.8888888888888888</v>
      </c>
    </row>
    <row r="110" spans="17:17" x14ac:dyDescent="0.2">
      <c r="Q110" s="3">
        <f>0.5/(22*6)*1000</f>
        <v>3.7878787878787881</v>
      </c>
    </row>
    <row r="111" spans="17:17" x14ac:dyDescent="0.2">
      <c r="Q111" s="3">
        <f>0.3/(11*6)*1000</f>
        <v>4.545454545454545</v>
      </c>
    </row>
    <row r="112" spans="17:17" x14ac:dyDescent="0.2">
      <c r="Q112" s="3">
        <f>0.83/(38*6)*1000</f>
        <v>3.6403508771929824</v>
      </c>
    </row>
    <row r="113" spans="17:17" x14ac:dyDescent="0.2">
      <c r="Q113" s="3">
        <f>0.93/(34*6)*1000</f>
        <v>4.5588235294117654</v>
      </c>
    </row>
    <row r="114" spans="17:17" x14ac:dyDescent="0.2">
      <c r="Q114" s="3">
        <f>0.69/(29*6)*1000</f>
        <v>3.9655172413793096</v>
      </c>
    </row>
    <row r="115" spans="17:17" x14ac:dyDescent="0.2">
      <c r="Q115" s="3">
        <f>0.74/(30*6)*1000</f>
        <v>4.1111111111111116</v>
      </c>
    </row>
    <row r="116" spans="17:17" x14ac:dyDescent="0.2">
      <c r="Q116" s="3">
        <f>0.6/(29*6)*1000</f>
        <v>3.4482758620689653</v>
      </c>
    </row>
    <row r="117" spans="17:17" x14ac:dyDescent="0.2">
      <c r="Q117" s="3">
        <f>0.58/(26*6)*1000</f>
        <v>3.7179487179487176</v>
      </c>
    </row>
    <row r="118" spans="17:17" x14ac:dyDescent="0.2">
      <c r="Q118" s="3">
        <f>0.52/(26*6)*1000</f>
        <v>3.3333333333333335</v>
      </c>
    </row>
    <row r="119" spans="17:17" x14ac:dyDescent="0.2">
      <c r="Q119" s="3">
        <f>0.49/(24*6)*1000</f>
        <v>3.4027777777777777</v>
      </c>
    </row>
    <row r="120" spans="17:17" x14ac:dyDescent="0.2">
      <c r="Q120" s="3">
        <f>0.74/(42*6)*1000</f>
        <v>2.9365079365079363</v>
      </c>
    </row>
    <row r="121" spans="17:17" x14ac:dyDescent="0.2">
      <c r="Q121" s="3">
        <f>0.74/(37*6)*1000</f>
        <v>3.333333333333333</v>
      </c>
    </row>
    <row r="122" spans="17:17" x14ac:dyDescent="0.2">
      <c r="Q122" s="3">
        <f>0.51/(23*6)*1000</f>
        <v>3.6956521739130435</v>
      </c>
    </row>
    <row r="123" spans="17:17" x14ac:dyDescent="0.2">
      <c r="Q123" s="3">
        <f>0.56/(27*6)*1000</f>
        <v>3.4567901234567904</v>
      </c>
    </row>
    <row r="124" spans="17:17" x14ac:dyDescent="0.2">
      <c r="Q124" s="3">
        <f>0.84/(31*6)*1000</f>
        <v>4.5161290322580641</v>
      </c>
    </row>
    <row r="125" spans="17:17" x14ac:dyDescent="0.2">
      <c r="Q125" s="3">
        <f>0.82/(28*6)*1000</f>
        <v>4.8809523809523805</v>
      </c>
    </row>
    <row r="126" spans="17:17" x14ac:dyDescent="0.2">
      <c r="Q126" s="3">
        <f>0.74/(21*6)*1000</f>
        <v>5.8730158730158726</v>
      </c>
    </row>
    <row r="127" spans="17:17" x14ac:dyDescent="0.2">
      <c r="Q127" s="3">
        <f>1.01/(30*6)*1000</f>
        <v>5.6111111111111107</v>
      </c>
    </row>
    <row r="128" spans="17:17" x14ac:dyDescent="0.2">
      <c r="Q128" s="3">
        <f>0.45/(24*6)*1000</f>
        <v>3.125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MPdL</dc:creator>
  <cp:lastModifiedBy>ChZo</cp:lastModifiedBy>
  <dcterms:created xsi:type="dcterms:W3CDTF">2023-06-25T10:07:34Z</dcterms:created>
  <dcterms:modified xsi:type="dcterms:W3CDTF">2024-05-31T10:57:11Z</dcterms:modified>
</cp:coreProperties>
</file>