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459" documentId="8_{E583E43D-FC04-FF42-85E2-3AF0BED48D15}" xr6:coauthVersionLast="47" xr6:coauthVersionMax="47" xr10:uidLastSave="{CDBD95CF-D1D8-454E-A2E5-1DBB9C61F50D}"/>
  <bookViews>
    <workbookView xWindow="2700" yWindow="740" windowWidth="25440" windowHeight="15280" firstSheet="4" activeTab="5" xr2:uid="{A6849C37-09A6-564E-9511-5B450FFBEBF0}"/>
  </bookViews>
  <sheets>
    <sheet name="Extended Data Fig. 4a" sheetId="2" r:id="rId1"/>
    <sheet name="Extended Data Fig. 4c" sheetId="1" r:id="rId2"/>
    <sheet name="Extended Data Fig. 4h" sheetId="3" r:id="rId3"/>
    <sheet name="Extended Data Fig. 4j" sheetId="4" r:id="rId4"/>
    <sheet name="Extended Data Fig. 4k" sheetId="5" r:id="rId5"/>
    <sheet name="Extended Data Fig. 4l" sheetId="6" r:id="rId6"/>
    <sheet name="Extended Data Fig. 4m" sheetId="7" r:id="rId7"/>
    <sheet name="Extended Data Fig. 4n" sheetId="8" r:id="rId8"/>
    <sheet name="Extended Data Fig. 4o" sheetId="9" r:id="rId9"/>
    <sheet name="Extended Data Fig. 4p" sheetId="10" r:id="rId10"/>
    <sheet name="Extended Data Fig. 4q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<sst xmlns="http://schemas.openxmlformats.org/spreadsheetml/2006/main" count="167" uniqueCount="48">
  <si>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 xml:space="preserve"> value</t>
    </r>
  </si>
  <si>
    <t>IL-2</t>
  </si>
  <si>
    <r>
      <t>gMFI (×10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)</t>
    </r>
  </si>
  <si>
    <r>
      <t>IFN</t>
    </r>
    <r>
      <rPr>
        <sz val="12"/>
        <rFont val="Symbol"/>
        <charset val="2"/>
      </rPr>
      <t>g</t>
    </r>
  </si>
  <si>
    <t>sgNTC</t>
  </si>
  <si>
    <r>
      <t>sg</t>
    </r>
    <r>
      <rPr>
        <i/>
        <sz val="12"/>
        <rFont val="Arial"/>
        <family val="2"/>
      </rPr>
      <t>Vdac2</t>
    </r>
  </si>
  <si>
    <t>Extended Data Fig. 4a</t>
  </si>
  <si>
    <t>Extended Data Fig. 4h</t>
  </si>
  <si>
    <r>
      <t>PD-1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(%)</t>
    </r>
  </si>
  <si>
    <t>Extended Data Fig. 4j</t>
  </si>
  <si>
    <t>PD-L1</t>
  </si>
  <si>
    <t>TNFRSF14</t>
  </si>
  <si>
    <t>MHC-II</t>
  </si>
  <si>
    <t>LGALS9</t>
  </si>
  <si>
    <t>CD86</t>
  </si>
  <si>
    <t>Extended Data Fig. 4k</t>
  </si>
  <si>
    <t>Day 15</t>
  </si>
  <si>
    <t>Day 21</t>
  </si>
  <si>
    <t>gMFI</t>
  </si>
  <si>
    <t>Extended Data Fig. 4l</t>
  </si>
  <si>
    <t>Two-way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</si>
  <si>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</si>
  <si>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Days after inoculation</t>
  </si>
  <si>
    <t>Extended Data Fig. 4m</t>
  </si>
  <si>
    <r>
      <t>CD45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cells (%)</t>
    </r>
  </si>
  <si>
    <t>Extended Data Fig. 4n</t>
  </si>
  <si>
    <r>
      <t>CD8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 cells (%)</t>
    </r>
  </si>
  <si>
    <t>Extended Data Fig. 4o</t>
  </si>
  <si>
    <t>Extended Data Fig. 4p</t>
  </si>
  <si>
    <t>Extended Data Fig. 4q</t>
  </si>
  <si>
    <t>Extended Data Fig. 4c</t>
  </si>
  <si>
    <r>
      <t>CD4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FOXP3</t>
    </r>
    <r>
      <rPr>
        <vertAlign val="superscript"/>
        <sz val="12"/>
        <color rgb="FF000000"/>
        <rFont val="Arial"/>
        <family val="2"/>
      </rPr>
      <t>–</t>
    </r>
    <r>
      <rPr>
        <sz val="12"/>
        <color rgb="FF000000"/>
        <rFont val="Arial"/>
        <family val="2"/>
      </rPr>
      <t xml:space="preserve"> T cells (×10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 per g tumour)</t>
    </r>
  </si>
  <si>
    <r>
      <t>CD4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FOXP3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</t>
    </r>
    <r>
      <rPr>
        <vertAlign val="subscript"/>
        <sz val="12"/>
        <color rgb="FF000000"/>
        <rFont val="Arial"/>
        <family val="2"/>
      </rPr>
      <t>reg</t>
    </r>
    <r>
      <rPr>
        <sz val="12"/>
        <color rgb="FF000000"/>
        <rFont val="Arial"/>
        <family val="2"/>
      </rPr>
      <t xml:space="preserve"> cells (×10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 per g tumour)</t>
    </r>
  </si>
  <si>
    <r>
      <t>B cells (×10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 per g tumour)</t>
    </r>
  </si>
  <si>
    <t>TNF</t>
  </si>
  <si>
    <r>
      <t>Tumour size (×10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mm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</si>
  <si>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t>Tumour weight (g)</t>
  </si>
  <si>
    <r>
      <t>CD45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cells (×10</t>
    </r>
    <r>
      <rPr>
        <vertAlign val="superscript"/>
        <sz val="12"/>
        <color rgb="FF000000"/>
        <rFont val="Arial"/>
        <family val="2"/>
      </rPr>
      <t>6</t>
    </r>
    <r>
      <rPr>
        <sz val="12"/>
        <color rgb="FF000000"/>
        <rFont val="Arial"/>
        <family val="2"/>
      </rPr>
      <t xml:space="preserve"> per g tumour)</t>
    </r>
  </si>
  <si>
    <r>
      <t>IFN</t>
    </r>
    <r>
      <rPr>
        <sz val="12"/>
        <color rgb="FF000000"/>
        <rFont val="Symbol"/>
        <charset val="2"/>
      </rPr>
      <t>g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TNF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CD8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 cells (%)</t>
    </r>
  </si>
  <si>
    <r>
      <t>IFN</t>
    </r>
    <r>
      <rPr>
        <sz val="12"/>
        <color rgb="FF000000"/>
        <rFont val="Symbol"/>
        <charset val="2"/>
      </rPr>
      <t>g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TNF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CD8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 cells  (×10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 per g tumour)</t>
    </r>
  </si>
  <si>
    <r>
      <t>GZMB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CD8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 cells (%)</t>
    </r>
  </si>
  <si>
    <r>
      <t>GZMB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CD8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 cells (×10</t>
    </r>
    <r>
      <rPr>
        <vertAlign val="super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 xml:space="preserve"> per g tumour)</t>
    </r>
  </si>
  <si>
    <r>
      <t>CD4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FOXP3</t>
    </r>
    <r>
      <rPr>
        <vertAlign val="superscript"/>
        <sz val="12"/>
        <color rgb="FF000000"/>
        <rFont val="Arial"/>
        <family val="2"/>
      </rPr>
      <t>−</t>
    </r>
    <r>
      <rPr>
        <sz val="12"/>
        <color rgb="FF000000"/>
        <rFont val="Arial"/>
        <family val="2"/>
      </rPr>
      <t xml:space="preserve"> cells (×10</t>
    </r>
    <r>
      <rPr>
        <vertAlign val="super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 xml:space="preserve"> per g tumour)</t>
    </r>
  </si>
  <si>
    <t>Day 29</t>
  </si>
  <si>
    <r>
      <t>CD8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 xml:space="preserve"> T cells (×10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 per g tumour)</t>
    </r>
  </si>
  <si>
    <r>
      <t xml:space="preserve">Two-tailed unpaired </t>
    </r>
    <r>
      <rPr>
        <i/>
        <sz val="12"/>
        <color rgb="FF000000"/>
        <rFont val="Arial"/>
        <family val="2"/>
      </rPr>
      <t>t</t>
    </r>
    <r>
      <rPr>
        <sz val="12"/>
        <color rgb="FF000000"/>
        <rFont val="Arial"/>
        <family val="2"/>
      </rPr>
      <t>-test</t>
    </r>
  </si>
  <si>
    <r>
      <t>B cells (×10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per g tumour)</t>
    </r>
  </si>
  <si>
    <r>
      <t>Two-tailed unpaired</t>
    </r>
    <r>
      <rPr>
        <i/>
        <sz val="12"/>
        <color rgb="FF000000"/>
        <rFont val="Arial"/>
        <family val="2"/>
      </rPr>
      <t xml:space="preserve"> t-</t>
    </r>
    <r>
      <rPr>
        <sz val="12"/>
        <color rgb="FF000000"/>
        <rFont val="Arial"/>
        <family val="2"/>
      </rPr>
      <t>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</si>
</sst>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6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name val="Symbol"/>
      <charset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Symbol"/>
      <charset val="2"/>
    </font>
    <font>
      <sz val="12"/>
      <color rgb="FFFF0000"/>
      <name val="Aptos Narrow"/>
      <family val="2"/>
      <scheme val="minor"/>
    </font>
    <font>
      <vertAlign val="subscript"/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0" fillId="0" borderId="0" xfId="0" applyNumberFormat="1"/>
    <xf numFmtId="164" fontId="1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2" fontId="8" fillId="0" borderId="1" xfId="0" applyNumberFormat="1" applyFont="1" applyBorder="1"/>
    <xf numFmtId="0" fontId="14" fillId="0" borderId="0" xfId="0" applyFont="1" applyAlignment="1">
      <alignment horizontal="left"/>
    </xf>
    <xf numFmtId="165" fontId="3" fillId="0" borderId="1" xfId="0" applyNumberFormat="1" applyFont="1" applyBorder="1"/>
    <xf numFmtId="164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4" fontId="12" fillId="0" borderId="0" xfId="0" applyNumberFormat="1" applyFont="1"/>
    <xf numFmtId="164" fontId="8" fillId="0" borderId="1" xfId="0" applyNumberFormat="1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15" fillId="0" borderId="0" xfId="0" applyFont="1"/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B1E9-EDE9-194C-A791-7890492BC07F}">
  <dimension ref="A1:S14"/>
  <sheetViews>
    <sheetView topLeftCell="N1" workbookViewId="0">
      <selection activeCell="E18" sqref="E18"/>
    </sheetView>
  </sheetViews>
  <sheetFormatPr baseColWidth="10" defaultColWidth="11" defaultRowHeight="16" x14ac:dyDescent="0.2"/>
  <cols>
    <col min="1" max="15" width="11" style="15"/>
    <col min="16" max="16" width="5.1640625" style="15" customWidth="1"/>
    <col min="17" max="17" width="28.5" style="15" customWidth="1"/>
    <col min="18" max="16384" width="11" style="15"/>
  </cols>
  <sheetData>
    <row r="1" spans="1:19" x14ac:dyDescent="0.2">
      <c r="A1" s="14" t="s">
        <v>6</v>
      </c>
    </row>
    <row r="3" spans="1:19" ht="18" x14ac:dyDescent="0.2">
      <c r="A3" s="34" t="s">
        <v>31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16"/>
      <c r="Q3" s="17" t="s">
        <v>45</v>
      </c>
      <c r="S3" s="16"/>
    </row>
    <row r="4" spans="1:19" x14ac:dyDescent="0.2">
      <c r="A4" s="37" t="s">
        <v>4</v>
      </c>
      <c r="B4" s="37"/>
      <c r="C4" s="37"/>
      <c r="D4" s="37"/>
      <c r="E4" s="37"/>
      <c r="F4" s="37"/>
      <c r="G4" s="37"/>
      <c r="H4" s="37"/>
      <c r="I4" s="38" t="s">
        <v>5</v>
      </c>
      <c r="J4" s="39"/>
      <c r="K4" s="39"/>
      <c r="L4" s="39"/>
      <c r="M4" s="39"/>
      <c r="N4" s="39"/>
      <c r="O4" s="40"/>
      <c r="P4" s="16"/>
      <c r="Q4" s="17" t="s">
        <v>0</v>
      </c>
      <c r="S4" s="16"/>
    </row>
    <row r="5" spans="1:19" x14ac:dyDescent="0.2">
      <c r="A5" s="18">
        <v>4.6174499999999998</v>
      </c>
      <c r="B5" s="18">
        <v>6.1514999999999995</v>
      </c>
      <c r="C5" s="18">
        <v>4.15543</v>
      </c>
      <c r="D5" s="18">
        <v>5.2223100000000002</v>
      </c>
      <c r="E5" s="18">
        <v>2.56826</v>
      </c>
      <c r="F5" s="18">
        <v>2.5611099999999998</v>
      </c>
      <c r="G5" s="18">
        <v>3.1964799999999998</v>
      </c>
      <c r="H5" s="18">
        <v>3.6423699999999997</v>
      </c>
      <c r="I5" s="18">
        <v>10.32865</v>
      </c>
      <c r="J5" s="18">
        <v>3.2170399999999999</v>
      </c>
      <c r="K5" s="18">
        <v>6.8123299999999993</v>
      </c>
      <c r="L5" s="18">
        <v>5.1965899999999996</v>
      </c>
      <c r="M5" s="18">
        <v>10.532550000000001</v>
      </c>
      <c r="N5" s="18">
        <v>7.1405200000000004</v>
      </c>
      <c r="O5" s="18">
        <v>6.3162300000000009</v>
      </c>
      <c r="P5" s="16"/>
      <c r="Q5" s="17">
        <v>1.17E-2</v>
      </c>
      <c r="R5" s="16"/>
      <c r="S5" s="16"/>
    </row>
    <row r="6" spans="1:19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19" x14ac:dyDescent="0.25">
      <c r="A7" s="34" t="s">
        <v>32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6"/>
      <c r="P7" s="16"/>
      <c r="Q7" s="17" t="s">
        <v>45</v>
      </c>
      <c r="S7" s="16"/>
    </row>
    <row r="8" spans="1:19" x14ac:dyDescent="0.2">
      <c r="A8" s="37" t="s">
        <v>4</v>
      </c>
      <c r="B8" s="37"/>
      <c r="C8" s="37"/>
      <c r="D8" s="37"/>
      <c r="E8" s="37"/>
      <c r="F8" s="37"/>
      <c r="G8" s="37"/>
      <c r="H8" s="37"/>
      <c r="I8" s="38" t="s">
        <v>5</v>
      </c>
      <c r="J8" s="39"/>
      <c r="K8" s="39"/>
      <c r="L8" s="39"/>
      <c r="M8" s="39"/>
      <c r="N8" s="39"/>
      <c r="O8" s="40"/>
      <c r="P8" s="16"/>
      <c r="Q8" s="17" t="s">
        <v>0</v>
      </c>
      <c r="S8" s="16"/>
    </row>
    <row r="9" spans="1:19" x14ac:dyDescent="0.2">
      <c r="A9" s="18">
        <v>3.0400100000000001</v>
      </c>
      <c r="B9" s="18">
        <v>4.2924699999999998</v>
      </c>
      <c r="C9" s="18">
        <v>3.6998199999999999</v>
      </c>
      <c r="D9" s="18">
        <v>4.1534700000000004</v>
      </c>
      <c r="E9" s="18">
        <v>1.93746</v>
      </c>
      <c r="F9" s="18">
        <v>2.6233200000000001</v>
      </c>
      <c r="G9" s="18">
        <v>3.0466500000000001</v>
      </c>
      <c r="H9" s="18">
        <v>2.8043</v>
      </c>
      <c r="I9" s="18">
        <v>4.0167000000000002</v>
      </c>
      <c r="J9" s="18">
        <v>1.7706200000000001</v>
      </c>
      <c r="K9" s="18">
        <v>6.8945699999999999</v>
      </c>
      <c r="L9" s="18">
        <v>5.3655900000000001</v>
      </c>
      <c r="M9" s="18">
        <v>6.2657799999999995</v>
      </c>
      <c r="N9" s="18">
        <v>5.1073699999999995</v>
      </c>
      <c r="O9" s="18">
        <v>4.1758499999999996</v>
      </c>
      <c r="P9" s="16"/>
      <c r="Q9" s="17">
        <v>3.2300000000000002E-2</v>
      </c>
      <c r="R9" s="16"/>
      <c r="S9" s="16"/>
    </row>
    <row r="10" spans="1:19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18" x14ac:dyDescent="0.2">
      <c r="A11" s="34" t="s">
        <v>33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6"/>
      <c r="P11" s="16"/>
      <c r="Q11" s="17" t="s">
        <v>45</v>
      </c>
    </row>
    <row r="12" spans="1:19" x14ac:dyDescent="0.2">
      <c r="A12" s="37" t="s">
        <v>4</v>
      </c>
      <c r="B12" s="37"/>
      <c r="C12" s="37"/>
      <c r="D12" s="37"/>
      <c r="E12" s="37"/>
      <c r="F12" s="37"/>
      <c r="G12" s="37"/>
      <c r="H12" s="37"/>
      <c r="I12" s="37" t="s">
        <v>5</v>
      </c>
      <c r="J12" s="37"/>
      <c r="K12" s="37"/>
      <c r="L12" s="37"/>
      <c r="M12" s="37"/>
      <c r="N12" s="37"/>
      <c r="O12" s="37"/>
      <c r="P12" s="16"/>
      <c r="Q12" s="17" t="s">
        <v>0</v>
      </c>
    </row>
    <row r="13" spans="1:19" x14ac:dyDescent="0.2">
      <c r="A13" s="19">
        <v>0.38351600000000002</v>
      </c>
      <c r="B13" s="19">
        <v>0.45736599999999999</v>
      </c>
      <c r="C13" s="19">
        <v>0.21462400000000001</v>
      </c>
      <c r="D13" s="19">
        <v>0.72425899999999999</v>
      </c>
      <c r="E13" s="19">
        <v>0.39938099999999999</v>
      </c>
      <c r="F13" s="19">
        <v>0.52412000000000003</v>
      </c>
      <c r="G13" s="19">
        <v>0.53146099999999996</v>
      </c>
      <c r="H13" s="19">
        <v>0.241009</v>
      </c>
      <c r="I13" s="19">
        <v>0.482576</v>
      </c>
      <c r="J13" s="19">
        <v>0.82838299999999998</v>
      </c>
      <c r="K13" s="19">
        <v>0.58969499999999997</v>
      </c>
      <c r="L13" s="19">
        <v>2.8730410000000002</v>
      </c>
      <c r="M13" s="19">
        <v>0.62698699999999996</v>
      </c>
      <c r="N13" s="19">
        <v>0.77592000000000005</v>
      </c>
      <c r="O13" s="19">
        <v>0.35499900000000001</v>
      </c>
      <c r="P13" s="16"/>
      <c r="Q13" s="29">
        <v>0.1346</v>
      </c>
      <c r="R13" s="16"/>
    </row>
    <row r="14" spans="1:19" x14ac:dyDescent="0.2">
      <c r="Q14" s="28"/>
    </row>
  </sheetData>
  <mergeCells count="9">
    <mergeCell ref="A11:O11"/>
    <mergeCell ref="A12:H12"/>
    <mergeCell ref="I12:O12"/>
    <mergeCell ref="A3:O3"/>
    <mergeCell ref="A4:H4"/>
    <mergeCell ref="I4:O4"/>
    <mergeCell ref="A7:O7"/>
    <mergeCell ref="A8:H8"/>
    <mergeCell ref="I8:O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F7E1-5AFE-A94C-828D-23873205E324}">
  <dimension ref="A1:M10"/>
  <sheetViews>
    <sheetView workbookViewId="0">
      <selection activeCell="I20" sqref="I20"/>
    </sheetView>
  </sheetViews>
  <sheetFormatPr baseColWidth="10" defaultColWidth="11" defaultRowHeight="16" x14ac:dyDescent="0.2"/>
  <cols>
    <col min="13" max="13" width="24.1640625" customWidth="1"/>
  </cols>
  <sheetData>
    <row r="1" spans="1:13" x14ac:dyDescent="0.2">
      <c r="A1" s="4" t="s">
        <v>28</v>
      </c>
    </row>
    <row r="3" spans="1:13" ht="18" x14ac:dyDescent="0.2">
      <c r="A3" s="5"/>
      <c r="B3" s="47" t="s">
        <v>40</v>
      </c>
      <c r="C3" s="48"/>
      <c r="D3" s="48"/>
      <c r="E3" s="48"/>
      <c r="F3" s="48"/>
      <c r="G3" s="48"/>
      <c r="H3" s="48"/>
      <c r="I3" s="48"/>
      <c r="J3" s="48"/>
      <c r="K3" s="49"/>
      <c r="L3" s="1"/>
      <c r="M3" s="2" t="s">
        <v>45</v>
      </c>
    </row>
    <row r="4" spans="1:13" x14ac:dyDescent="0.2">
      <c r="A4" s="5"/>
      <c r="B4" s="42" t="s">
        <v>4</v>
      </c>
      <c r="C4" s="43"/>
      <c r="D4" s="43"/>
      <c r="E4" s="43"/>
      <c r="F4" s="44"/>
      <c r="G4" s="42" t="s">
        <v>5</v>
      </c>
      <c r="H4" s="43"/>
      <c r="I4" s="43"/>
      <c r="J4" s="43"/>
      <c r="K4" s="44"/>
      <c r="L4" s="1"/>
      <c r="M4" s="11" t="s">
        <v>21</v>
      </c>
    </row>
    <row r="5" spans="1:13" x14ac:dyDescent="0.2">
      <c r="A5" s="25" t="s">
        <v>43</v>
      </c>
      <c r="B5" s="24">
        <v>10.199999999999999</v>
      </c>
      <c r="C5" s="24">
        <v>6.98</v>
      </c>
      <c r="D5" s="24">
        <v>5.7</v>
      </c>
      <c r="E5" s="24">
        <v>7.16</v>
      </c>
      <c r="F5" s="24">
        <v>5.86</v>
      </c>
      <c r="G5" s="24">
        <v>6.53</v>
      </c>
      <c r="H5" s="24">
        <v>14.2</v>
      </c>
      <c r="I5" s="24">
        <v>8.16</v>
      </c>
      <c r="J5" s="24">
        <v>11.5</v>
      </c>
      <c r="K5" s="24">
        <v>6.2</v>
      </c>
      <c r="L5" s="1"/>
      <c r="M5" s="11">
        <v>0.254</v>
      </c>
    </row>
    <row r="6" spans="1:13" x14ac:dyDescent="0.2">
      <c r="A6" s="31"/>
      <c r="B6" s="12"/>
      <c r="C6" s="12"/>
      <c r="D6" s="12"/>
      <c r="E6" s="12"/>
      <c r="F6" s="12"/>
      <c r="G6" s="12"/>
      <c r="H6" s="12"/>
      <c r="I6" s="12"/>
      <c r="J6" s="12"/>
      <c r="K6" s="12"/>
      <c r="L6" s="1"/>
      <c r="M6" s="1"/>
    </row>
    <row r="7" spans="1:13" ht="18" x14ac:dyDescent="0.2">
      <c r="A7" s="25"/>
      <c r="B7" s="47" t="s">
        <v>41</v>
      </c>
      <c r="C7" s="48"/>
      <c r="D7" s="48"/>
      <c r="E7" s="48"/>
      <c r="F7" s="48"/>
      <c r="G7" s="48"/>
      <c r="H7" s="48"/>
      <c r="I7" s="48"/>
      <c r="J7" s="48"/>
      <c r="K7" s="49"/>
      <c r="L7" s="1"/>
      <c r="M7" s="2" t="s">
        <v>45</v>
      </c>
    </row>
    <row r="8" spans="1:13" x14ac:dyDescent="0.2">
      <c r="A8" s="25"/>
      <c r="B8" s="42" t="s">
        <v>4</v>
      </c>
      <c r="C8" s="43"/>
      <c r="D8" s="43"/>
      <c r="E8" s="43"/>
      <c r="F8" s="44"/>
      <c r="G8" s="42" t="s">
        <v>5</v>
      </c>
      <c r="H8" s="43"/>
      <c r="I8" s="43"/>
      <c r="J8" s="43"/>
      <c r="K8" s="44"/>
      <c r="L8" s="1"/>
      <c r="M8" s="11" t="s">
        <v>21</v>
      </c>
    </row>
    <row r="9" spans="1:13" x14ac:dyDescent="0.2">
      <c r="A9" s="25" t="s">
        <v>43</v>
      </c>
      <c r="B9" s="3">
        <v>0.90200000000000002</v>
      </c>
      <c r="C9" s="3">
        <v>1.3160000000000001</v>
      </c>
      <c r="D9" s="3">
        <v>0.52200000000000002</v>
      </c>
      <c r="E9" s="3">
        <v>1.3129999999999999</v>
      </c>
      <c r="F9" s="3">
        <v>0.80199999999999994</v>
      </c>
      <c r="G9" s="3">
        <v>4.3540000000000001</v>
      </c>
      <c r="H9" s="3">
        <v>7.7160000000000011</v>
      </c>
      <c r="I9" s="3">
        <v>7.6179999999999994</v>
      </c>
      <c r="J9" s="3">
        <v>7.8680000000000003</v>
      </c>
      <c r="K9" s="3">
        <v>1.9279999999999999</v>
      </c>
      <c r="L9" s="1"/>
      <c r="M9" s="11">
        <v>3.3999999999999998E-3</v>
      </c>
    </row>
    <row r="10" spans="1:13" x14ac:dyDescent="0.2">
      <c r="A10" s="21"/>
    </row>
  </sheetData>
  <mergeCells count="6">
    <mergeCell ref="B7:K7"/>
    <mergeCell ref="B8:F8"/>
    <mergeCell ref="G8:K8"/>
    <mergeCell ref="B3:K3"/>
    <mergeCell ref="B4:F4"/>
    <mergeCell ref="G4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427B-A55B-E04E-9F97-5EDC3844749E}">
  <dimension ref="A1:M16"/>
  <sheetViews>
    <sheetView workbookViewId="0">
      <selection activeCell="F21" sqref="F21"/>
    </sheetView>
  </sheetViews>
  <sheetFormatPr baseColWidth="10" defaultColWidth="11" defaultRowHeight="16" x14ac:dyDescent="0.2"/>
  <cols>
    <col min="13" max="13" width="23.5" customWidth="1"/>
  </cols>
  <sheetData>
    <row r="1" spans="1:13" x14ac:dyDescent="0.2">
      <c r="A1" s="4" t="s">
        <v>29</v>
      </c>
    </row>
    <row r="3" spans="1:13" ht="18" x14ac:dyDescent="0.2">
      <c r="A3" s="5"/>
      <c r="B3" s="47" t="s">
        <v>42</v>
      </c>
      <c r="C3" s="48"/>
      <c r="D3" s="48"/>
      <c r="E3" s="48"/>
      <c r="F3" s="48"/>
      <c r="G3" s="48"/>
      <c r="H3" s="48"/>
      <c r="I3" s="48"/>
      <c r="J3" s="48"/>
      <c r="K3" s="49"/>
      <c r="L3" s="1"/>
      <c r="M3" s="2" t="s">
        <v>45</v>
      </c>
    </row>
    <row r="4" spans="1:13" x14ac:dyDescent="0.2">
      <c r="A4" s="5"/>
      <c r="B4" s="42" t="s">
        <v>4</v>
      </c>
      <c r="C4" s="43"/>
      <c r="D4" s="43"/>
      <c r="E4" s="43"/>
      <c r="F4" s="44"/>
      <c r="G4" s="42" t="s">
        <v>5</v>
      </c>
      <c r="H4" s="43"/>
      <c r="I4" s="43"/>
      <c r="J4" s="43"/>
      <c r="K4" s="44"/>
      <c r="L4" s="1"/>
      <c r="M4" s="11" t="s">
        <v>21</v>
      </c>
    </row>
    <row r="5" spans="1:13" x14ac:dyDescent="0.2">
      <c r="A5" s="25" t="s">
        <v>43</v>
      </c>
      <c r="B5" s="27">
        <v>1.3301000000000001</v>
      </c>
      <c r="C5" s="27">
        <v>2.7151999999999998</v>
      </c>
      <c r="D5" s="27">
        <v>1.0052000000000001</v>
      </c>
      <c r="E5" s="27">
        <v>8.0205000000000002</v>
      </c>
      <c r="F5" s="27">
        <v>2.1795</v>
      </c>
      <c r="G5" s="27">
        <v>2.3640000000000003</v>
      </c>
      <c r="H5" s="27">
        <v>9.4783999999999988</v>
      </c>
      <c r="I5" s="27">
        <v>8.3595000000000006</v>
      </c>
      <c r="J5" s="27">
        <v>8.3562999999999992</v>
      </c>
      <c r="K5" s="27">
        <v>10.7698</v>
      </c>
      <c r="L5" s="1"/>
      <c r="M5" s="11">
        <v>3.7199999999999997E-2</v>
      </c>
    </row>
    <row r="6" spans="1:13" x14ac:dyDescent="0.2">
      <c r="A6" s="31"/>
      <c r="B6" s="12"/>
      <c r="C6" s="12"/>
      <c r="D6" s="12"/>
      <c r="E6" s="12"/>
      <c r="F6" s="12"/>
      <c r="G6" s="12"/>
      <c r="H6" s="12"/>
      <c r="I6" s="12"/>
      <c r="J6" s="12"/>
      <c r="K6" s="12"/>
      <c r="L6" s="1"/>
      <c r="M6" s="1"/>
    </row>
    <row r="7" spans="1:13" ht="19" x14ac:dyDescent="0.25">
      <c r="A7" s="25"/>
      <c r="B7" s="47" t="s">
        <v>32</v>
      </c>
      <c r="C7" s="48"/>
      <c r="D7" s="48"/>
      <c r="E7" s="48"/>
      <c r="F7" s="48"/>
      <c r="G7" s="48"/>
      <c r="H7" s="48"/>
      <c r="I7" s="48"/>
      <c r="J7" s="48"/>
      <c r="K7" s="49"/>
      <c r="L7" s="1"/>
      <c r="M7" s="2" t="s">
        <v>45</v>
      </c>
    </row>
    <row r="8" spans="1:13" x14ac:dyDescent="0.2">
      <c r="A8" s="25"/>
      <c r="B8" s="42" t="s">
        <v>4</v>
      </c>
      <c r="C8" s="43"/>
      <c r="D8" s="43"/>
      <c r="E8" s="43"/>
      <c r="F8" s="44"/>
      <c r="G8" s="42" t="s">
        <v>5</v>
      </c>
      <c r="H8" s="43"/>
      <c r="I8" s="43"/>
      <c r="J8" s="43"/>
      <c r="K8" s="44"/>
      <c r="L8" s="1"/>
      <c r="M8" s="11" t="s">
        <v>21</v>
      </c>
    </row>
    <row r="9" spans="1:13" x14ac:dyDescent="0.2">
      <c r="A9" s="25" t="s">
        <v>43</v>
      </c>
      <c r="B9" s="27">
        <v>0.65873000000000004</v>
      </c>
      <c r="C9" s="27">
        <v>1.10676</v>
      </c>
      <c r="D9" s="27">
        <v>0.78900999999999999</v>
      </c>
      <c r="E9" s="27">
        <v>2.9811999999999999</v>
      </c>
      <c r="F9" s="27">
        <v>1.0065</v>
      </c>
      <c r="G9" s="27">
        <v>0.77386999999999995</v>
      </c>
      <c r="H9" s="27">
        <v>1.95076</v>
      </c>
      <c r="I9" s="27">
        <v>2.2487300000000001</v>
      </c>
      <c r="J9" s="27">
        <v>2.8455699999999999</v>
      </c>
      <c r="K9" s="27">
        <v>4.1510699999999998</v>
      </c>
      <c r="L9" s="1"/>
      <c r="M9" s="11">
        <v>0.15870000000000001</v>
      </c>
    </row>
    <row r="10" spans="1:13" x14ac:dyDescent="0.2">
      <c r="A10" s="31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3" ht="18" x14ac:dyDescent="0.2">
      <c r="A11" s="5"/>
      <c r="B11" s="50" t="s">
        <v>46</v>
      </c>
      <c r="C11" s="51"/>
      <c r="D11" s="51"/>
      <c r="E11" s="51"/>
      <c r="F11" s="51"/>
      <c r="G11" s="51"/>
      <c r="H11" s="51"/>
      <c r="I11" s="51"/>
      <c r="J11" s="51"/>
      <c r="K11" s="52"/>
      <c r="L11" s="1"/>
      <c r="M11" s="2" t="s">
        <v>45</v>
      </c>
    </row>
    <row r="12" spans="1:13" x14ac:dyDescent="0.2">
      <c r="A12" s="5"/>
      <c r="B12" s="42" t="s">
        <v>4</v>
      </c>
      <c r="C12" s="43"/>
      <c r="D12" s="43"/>
      <c r="E12" s="43"/>
      <c r="F12" s="44"/>
      <c r="G12" s="42" t="s">
        <v>5</v>
      </c>
      <c r="H12" s="43"/>
      <c r="I12" s="43"/>
      <c r="J12" s="43"/>
      <c r="K12" s="44"/>
      <c r="L12" s="1"/>
      <c r="M12" s="11" t="s">
        <v>21</v>
      </c>
    </row>
    <row r="13" spans="1:13" x14ac:dyDescent="0.2">
      <c r="A13" s="25" t="s">
        <v>43</v>
      </c>
      <c r="B13" s="27">
        <v>2.004</v>
      </c>
      <c r="C13" s="27">
        <v>3.8759999999999999</v>
      </c>
      <c r="D13" s="27">
        <v>0.94200000000000006</v>
      </c>
      <c r="E13" s="27">
        <v>1.47</v>
      </c>
      <c r="F13" s="27">
        <v>3.2950000000000004</v>
      </c>
      <c r="G13" s="27">
        <v>4.0709999999999997</v>
      </c>
      <c r="H13" s="27">
        <v>3.3340000000000001</v>
      </c>
      <c r="I13" s="27">
        <v>5.8140000000000001</v>
      </c>
      <c r="J13" s="27">
        <v>4.0789999999999997</v>
      </c>
      <c r="K13" s="27">
        <v>2.6859999999999999</v>
      </c>
      <c r="L13" s="1"/>
      <c r="M13" s="11">
        <v>5.8200000000000002E-2</v>
      </c>
    </row>
    <row r="14" spans="1:13" x14ac:dyDescent="0.2">
      <c r="A14" s="21"/>
    </row>
    <row r="16" spans="1:13" x14ac:dyDescent="0.2">
      <c r="A16" s="33"/>
    </row>
  </sheetData>
  <mergeCells count="9">
    <mergeCell ref="B11:K11"/>
    <mergeCell ref="B12:F12"/>
    <mergeCell ref="G12:K12"/>
    <mergeCell ref="B3:K3"/>
    <mergeCell ref="B4:F4"/>
    <mergeCell ref="G4:K4"/>
    <mergeCell ref="B7:K7"/>
    <mergeCell ref="B8:F8"/>
    <mergeCell ref="G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83E5-0514-6543-A2F4-5173023C4B7D}">
  <dimension ref="A1:P9"/>
  <sheetViews>
    <sheetView topLeftCell="N1" workbookViewId="0">
      <selection activeCell="G17" sqref="G17"/>
    </sheetView>
  </sheetViews>
  <sheetFormatPr baseColWidth="10" defaultColWidth="11" defaultRowHeight="16" x14ac:dyDescent="0.2"/>
  <cols>
    <col min="14" max="14" width="7.6640625" customWidth="1"/>
    <col min="15" max="15" width="26.83203125" customWidth="1"/>
  </cols>
  <sheetData>
    <row r="1" spans="1:16" x14ac:dyDescent="0.2">
      <c r="A1" s="4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" x14ac:dyDescent="0.2">
      <c r="A3" s="5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"/>
      <c r="O3" s="17" t="s">
        <v>45</v>
      </c>
      <c r="P3" s="2" t="s">
        <v>0</v>
      </c>
    </row>
    <row r="4" spans="1:16" x14ac:dyDescent="0.2">
      <c r="A4" s="6"/>
      <c r="B4" s="42" t="s">
        <v>4</v>
      </c>
      <c r="C4" s="43"/>
      <c r="D4" s="43"/>
      <c r="E4" s="43"/>
      <c r="F4" s="43"/>
      <c r="G4" s="43"/>
      <c r="H4" s="44"/>
      <c r="I4" s="42" t="s">
        <v>5</v>
      </c>
      <c r="J4" s="43"/>
      <c r="K4" s="43"/>
      <c r="L4" s="43"/>
      <c r="M4" s="44"/>
      <c r="N4" s="1"/>
      <c r="O4" s="3" t="s">
        <v>3</v>
      </c>
      <c r="P4" s="2">
        <v>3.3999999999999998E-3</v>
      </c>
    </row>
    <row r="5" spans="1:16" x14ac:dyDescent="0.2">
      <c r="A5" s="6" t="s">
        <v>3</v>
      </c>
      <c r="B5" s="20">
        <f>3822/(100)</f>
        <v>38.22</v>
      </c>
      <c r="C5" s="20">
        <f>2280/(100)</f>
        <v>22.8</v>
      </c>
      <c r="D5" s="20">
        <f>3862/(100)</f>
        <v>38.619999999999997</v>
      </c>
      <c r="E5" s="20">
        <f>2143/(100)</f>
        <v>21.43</v>
      </c>
      <c r="F5" s="20">
        <f>3658/(100)</f>
        <v>36.58</v>
      </c>
      <c r="G5" s="20">
        <f>3071/(100)</f>
        <v>30.71</v>
      </c>
      <c r="H5" s="20">
        <f>2301/(100)</f>
        <v>23.01</v>
      </c>
      <c r="I5" s="20">
        <f>5130/(100)</f>
        <v>51.3</v>
      </c>
      <c r="J5" s="20">
        <f>4107/(100)</f>
        <v>41.07</v>
      </c>
      <c r="K5" s="20">
        <f>5139/(100)</f>
        <v>51.39</v>
      </c>
      <c r="L5" s="20">
        <f>5178/(100)</f>
        <v>51.78</v>
      </c>
      <c r="M5" s="20">
        <f>3770/(100)</f>
        <v>37.700000000000003</v>
      </c>
      <c r="N5" s="1"/>
      <c r="O5" s="3" t="s">
        <v>34</v>
      </c>
      <c r="P5" s="2">
        <v>8.0000000000000004E-4</v>
      </c>
    </row>
    <row r="6" spans="1:16" x14ac:dyDescent="0.2">
      <c r="A6" s="6" t="s">
        <v>34</v>
      </c>
      <c r="B6" s="20">
        <f>1313/(100)</f>
        <v>13.13</v>
      </c>
      <c r="C6" s="20">
        <f>1192/(100)</f>
        <v>11.92</v>
      </c>
      <c r="D6" s="20">
        <f>1631/(100)</f>
        <v>16.309999999999999</v>
      </c>
      <c r="E6" s="20">
        <f>958/(100)</f>
        <v>9.58</v>
      </c>
      <c r="F6" s="20">
        <f>1436/(100)</f>
        <v>14.36</v>
      </c>
      <c r="G6" s="20">
        <f>1707/(100)</f>
        <v>17.07</v>
      </c>
      <c r="H6" s="20">
        <f>1222/(100)</f>
        <v>12.22</v>
      </c>
      <c r="I6" s="20">
        <f>3883/(100)</f>
        <v>38.83</v>
      </c>
      <c r="J6" s="20">
        <f>1899/(100)</f>
        <v>18.989999999999998</v>
      </c>
      <c r="K6" s="20">
        <f>3359/(100)</f>
        <v>33.590000000000003</v>
      </c>
      <c r="L6" s="20">
        <f>2417/(100)</f>
        <v>24.17</v>
      </c>
      <c r="M6" s="20">
        <f>2596/(100)</f>
        <v>25.96</v>
      </c>
      <c r="N6" s="1"/>
      <c r="O6" s="3" t="s">
        <v>1</v>
      </c>
      <c r="P6" s="2">
        <v>5.0000000000000001E-4</v>
      </c>
    </row>
    <row r="7" spans="1:16" x14ac:dyDescent="0.2">
      <c r="A7" s="6" t="s">
        <v>1</v>
      </c>
      <c r="B7" s="20">
        <f>167/(100)</f>
        <v>1.67</v>
      </c>
      <c r="C7" s="20">
        <f>107/(100)</f>
        <v>1.07</v>
      </c>
      <c r="D7" s="20">
        <f>147/(100)</f>
        <v>1.47</v>
      </c>
      <c r="E7" s="20">
        <f>100/(100)</f>
        <v>1</v>
      </c>
      <c r="F7" s="20">
        <f>109/(100)</f>
        <v>1.0900000000000001</v>
      </c>
      <c r="G7" s="20">
        <f>142/(100)</f>
        <v>1.42</v>
      </c>
      <c r="H7" s="20">
        <f>93.9/(100)</f>
        <v>0.93900000000000006</v>
      </c>
      <c r="I7" s="20">
        <f>265/(100)</f>
        <v>2.65</v>
      </c>
      <c r="J7" s="20">
        <f>258/(100)</f>
        <v>2.58</v>
      </c>
      <c r="K7" s="20">
        <f>202/(100)</f>
        <v>2.02</v>
      </c>
      <c r="L7" s="20">
        <f>182/(100)</f>
        <v>1.82</v>
      </c>
      <c r="M7" s="20">
        <f>192/(100)</f>
        <v>1.92</v>
      </c>
      <c r="N7" s="1"/>
      <c r="O7" s="1"/>
      <c r="P7" s="1"/>
    </row>
    <row r="8" spans="1:16" x14ac:dyDescent="0.2">
      <c r="A8" s="2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N9" s="1"/>
    </row>
  </sheetData>
  <mergeCells count="3">
    <mergeCell ref="B3:M3"/>
    <mergeCell ref="B4:H4"/>
    <mergeCell ref="I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E9B6-2339-044E-8F4A-6D86041669D5}">
  <dimension ref="A1:N7"/>
  <sheetViews>
    <sheetView topLeftCell="H1" workbookViewId="0">
      <selection activeCell="N15" sqref="N15"/>
    </sheetView>
  </sheetViews>
  <sheetFormatPr baseColWidth="10" defaultColWidth="11" defaultRowHeight="16" x14ac:dyDescent="0.2"/>
  <cols>
    <col min="14" max="14" width="26.1640625" customWidth="1"/>
  </cols>
  <sheetData>
    <row r="1" spans="1:14" x14ac:dyDescent="0.2">
      <c r="A1" s="4" t="s">
        <v>7</v>
      </c>
    </row>
    <row r="3" spans="1:14" ht="18" x14ac:dyDescent="0.2">
      <c r="A3" s="46" t="s">
        <v>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N3" s="17" t="s">
        <v>45</v>
      </c>
    </row>
    <row r="4" spans="1:14" x14ac:dyDescent="0.2">
      <c r="A4" s="45" t="s">
        <v>4</v>
      </c>
      <c r="B4" s="45"/>
      <c r="C4" s="45"/>
      <c r="D4" s="45"/>
      <c r="E4" s="45"/>
      <c r="F4" s="45"/>
      <c r="G4" s="45" t="s">
        <v>5</v>
      </c>
      <c r="H4" s="45"/>
      <c r="I4" s="45"/>
      <c r="J4" s="45"/>
      <c r="K4" s="45"/>
      <c r="L4" s="45"/>
      <c r="N4" s="2" t="s">
        <v>0</v>
      </c>
    </row>
    <row r="5" spans="1:14" x14ac:dyDescent="0.2">
      <c r="A5" s="22">
        <v>42.9</v>
      </c>
      <c r="B5" s="22">
        <v>53.2</v>
      </c>
      <c r="C5" s="22">
        <v>45.6</v>
      </c>
      <c r="D5" s="22">
        <v>49.3</v>
      </c>
      <c r="E5" s="22">
        <v>39.799999999999997</v>
      </c>
      <c r="F5" s="22">
        <v>49.1</v>
      </c>
      <c r="G5" s="22">
        <v>60</v>
      </c>
      <c r="H5" s="22">
        <v>47.5</v>
      </c>
      <c r="I5" s="22">
        <v>52</v>
      </c>
      <c r="J5" s="22">
        <v>48</v>
      </c>
      <c r="K5" s="22">
        <v>64</v>
      </c>
      <c r="L5" s="22">
        <v>57.7</v>
      </c>
      <c r="N5" s="2">
        <v>3.5999999999999997E-2</v>
      </c>
    </row>
    <row r="6" spans="1:14" x14ac:dyDescent="0.2">
      <c r="A6" s="30"/>
    </row>
    <row r="7" spans="1:14" x14ac:dyDescent="0.2">
      <c r="A7" s="15"/>
    </row>
  </sheetData>
  <mergeCells count="3">
    <mergeCell ref="A4:F4"/>
    <mergeCell ref="G4:L4"/>
    <mergeCell ref="A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0D17-CF8F-284A-9BE2-7412A029F9C4}">
  <dimension ref="A1:P19"/>
  <sheetViews>
    <sheetView topLeftCell="N1" workbookViewId="0">
      <selection activeCell="J28" sqref="J28"/>
    </sheetView>
  </sheetViews>
  <sheetFormatPr baseColWidth="10" defaultColWidth="11" defaultRowHeight="16" x14ac:dyDescent="0.2"/>
  <cols>
    <col min="15" max="15" width="25" customWidth="1"/>
  </cols>
  <sheetData>
    <row r="1" spans="1:16" x14ac:dyDescent="0.2">
      <c r="A1" s="4" t="s">
        <v>9</v>
      </c>
    </row>
    <row r="3" spans="1:16" x14ac:dyDescent="0.2">
      <c r="A3" s="10" t="s">
        <v>16</v>
      </c>
    </row>
    <row r="4" spans="1:16" x14ac:dyDescent="0.2">
      <c r="A4" s="9"/>
      <c r="B4" s="46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6" x14ac:dyDescent="0.2">
      <c r="A5" s="6"/>
      <c r="B5" s="45" t="s">
        <v>4</v>
      </c>
      <c r="C5" s="45"/>
      <c r="D5" s="45"/>
      <c r="E5" s="45"/>
      <c r="F5" s="45"/>
      <c r="G5" s="45"/>
      <c r="H5" s="45" t="s">
        <v>5</v>
      </c>
      <c r="I5" s="45"/>
      <c r="J5" s="45"/>
      <c r="K5" s="45"/>
      <c r="L5" s="45"/>
      <c r="M5" s="45"/>
      <c r="O5" s="17" t="s">
        <v>45</v>
      </c>
      <c r="P5" s="2" t="s">
        <v>0</v>
      </c>
    </row>
    <row r="6" spans="1:16" x14ac:dyDescent="0.2">
      <c r="A6" s="3" t="s">
        <v>10</v>
      </c>
      <c r="B6" s="7">
        <v>1141</v>
      </c>
      <c r="C6" s="7">
        <v>1590</v>
      </c>
      <c r="D6" s="7">
        <v>1477</v>
      </c>
      <c r="E6" s="7">
        <v>1567</v>
      </c>
      <c r="F6" s="7">
        <v>1259</v>
      </c>
      <c r="G6" s="7">
        <v>1803</v>
      </c>
      <c r="H6" s="7">
        <v>1707</v>
      </c>
      <c r="I6" s="7">
        <v>1623</v>
      </c>
      <c r="J6" s="7">
        <v>1663</v>
      </c>
      <c r="K6" s="7">
        <v>1764</v>
      </c>
      <c r="L6" s="7">
        <v>1457</v>
      </c>
      <c r="M6" s="7">
        <v>1517</v>
      </c>
      <c r="O6" s="3" t="s">
        <v>10</v>
      </c>
      <c r="P6" s="3">
        <v>0.2006</v>
      </c>
    </row>
    <row r="7" spans="1:16" x14ac:dyDescent="0.2">
      <c r="A7" s="3" t="s">
        <v>11</v>
      </c>
      <c r="B7" s="7">
        <v>570</v>
      </c>
      <c r="C7" s="7">
        <v>734</v>
      </c>
      <c r="D7" s="7">
        <v>638</v>
      </c>
      <c r="E7" s="7">
        <v>707</v>
      </c>
      <c r="F7" s="7">
        <v>633</v>
      </c>
      <c r="G7" s="7">
        <v>758</v>
      </c>
      <c r="H7" s="7">
        <v>761</v>
      </c>
      <c r="I7" s="7">
        <v>787</v>
      </c>
      <c r="J7" s="7">
        <v>859</v>
      </c>
      <c r="K7" s="7">
        <v>821</v>
      </c>
      <c r="L7" s="7">
        <v>620</v>
      </c>
      <c r="M7" s="7">
        <v>640</v>
      </c>
      <c r="O7" s="3" t="s">
        <v>11</v>
      </c>
      <c r="P7" s="3">
        <v>0.16089999999999999</v>
      </c>
    </row>
    <row r="8" spans="1:16" x14ac:dyDescent="0.2">
      <c r="A8" s="3" t="s">
        <v>12</v>
      </c>
      <c r="B8" s="7">
        <v>796</v>
      </c>
      <c r="C8" s="7">
        <v>1307</v>
      </c>
      <c r="D8" s="7">
        <v>1110</v>
      </c>
      <c r="E8" s="7">
        <v>1269</v>
      </c>
      <c r="F8" s="7">
        <v>701</v>
      </c>
      <c r="G8" s="7">
        <v>1673</v>
      </c>
      <c r="H8" s="7">
        <v>1282</v>
      </c>
      <c r="I8" s="7">
        <v>1381</v>
      </c>
      <c r="J8" s="7">
        <v>1935</v>
      </c>
      <c r="K8" s="7">
        <v>1379</v>
      </c>
      <c r="L8" s="7">
        <v>887</v>
      </c>
      <c r="M8" s="7">
        <v>1012</v>
      </c>
      <c r="O8" s="3" t="s">
        <v>12</v>
      </c>
      <c r="P8" s="3">
        <v>0.43480000000000002</v>
      </c>
    </row>
    <row r="9" spans="1:16" x14ac:dyDescent="0.2">
      <c r="A9" s="3" t="s">
        <v>13</v>
      </c>
      <c r="B9" s="7">
        <v>1268</v>
      </c>
      <c r="C9" s="7">
        <v>1331</v>
      </c>
      <c r="D9" s="7">
        <v>1079</v>
      </c>
      <c r="E9" s="7">
        <v>1088</v>
      </c>
      <c r="F9" s="7">
        <v>1017</v>
      </c>
      <c r="G9" s="7">
        <v>1052</v>
      </c>
      <c r="H9" s="7">
        <v>1190</v>
      </c>
      <c r="I9" s="7">
        <v>1282</v>
      </c>
      <c r="J9" s="7">
        <v>1230</v>
      </c>
      <c r="K9" s="7">
        <v>1088</v>
      </c>
      <c r="L9" s="7">
        <v>1078</v>
      </c>
      <c r="M9" s="7">
        <v>899</v>
      </c>
      <c r="O9" s="3" t="s">
        <v>13</v>
      </c>
      <c r="P9" s="3">
        <v>0.88549999999999995</v>
      </c>
    </row>
    <row r="10" spans="1:16" x14ac:dyDescent="0.2">
      <c r="A10" s="3" t="s">
        <v>14</v>
      </c>
      <c r="B10" s="7">
        <v>905</v>
      </c>
      <c r="C10" s="7">
        <v>1024</v>
      </c>
      <c r="D10" s="7">
        <v>1009</v>
      </c>
      <c r="E10" s="7">
        <v>1032</v>
      </c>
      <c r="F10" s="7">
        <v>876</v>
      </c>
      <c r="G10" s="7">
        <v>1009</v>
      </c>
      <c r="H10" s="7">
        <v>1302</v>
      </c>
      <c r="I10" s="7">
        <v>1113</v>
      </c>
      <c r="J10" s="7">
        <v>1137</v>
      </c>
      <c r="K10" s="7">
        <v>1330</v>
      </c>
      <c r="L10" s="7">
        <v>1212</v>
      </c>
      <c r="M10" s="7">
        <v>1176</v>
      </c>
      <c r="O10" s="3" t="s">
        <v>14</v>
      </c>
      <c r="P10" s="3">
        <v>4.0000000000000002E-4</v>
      </c>
    </row>
    <row r="12" spans="1:16" x14ac:dyDescent="0.2">
      <c r="A12" s="10" t="s">
        <v>17</v>
      </c>
    </row>
    <row r="13" spans="1:16" x14ac:dyDescent="0.2">
      <c r="A13" s="9"/>
      <c r="B13" s="46" t="s">
        <v>18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6" x14ac:dyDescent="0.2">
      <c r="A14" s="6"/>
      <c r="B14" s="45" t="s">
        <v>4</v>
      </c>
      <c r="C14" s="45"/>
      <c r="D14" s="45"/>
      <c r="E14" s="45"/>
      <c r="F14" s="45"/>
      <c r="G14" s="45"/>
      <c r="H14" s="45" t="s">
        <v>5</v>
      </c>
      <c r="I14" s="45"/>
      <c r="J14" s="45"/>
      <c r="K14" s="45"/>
      <c r="L14" s="45"/>
      <c r="M14" s="45"/>
      <c r="O14" s="17" t="s">
        <v>45</v>
      </c>
      <c r="P14" s="2" t="s">
        <v>0</v>
      </c>
    </row>
    <row r="15" spans="1:16" x14ac:dyDescent="0.2">
      <c r="A15" s="3" t="s">
        <v>10</v>
      </c>
      <c r="B15" s="7">
        <v>1004</v>
      </c>
      <c r="C15" s="7">
        <v>873</v>
      </c>
      <c r="D15" s="7">
        <v>975</v>
      </c>
      <c r="E15" s="7">
        <v>765</v>
      </c>
      <c r="F15" s="7">
        <v>1078</v>
      </c>
      <c r="G15" s="7">
        <v>1187</v>
      </c>
      <c r="H15" s="7">
        <v>955</v>
      </c>
      <c r="I15" s="7">
        <v>773</v>
      </c>
      <c r="J15" s="7">
        <v>946</v>
      </c>
      <c r="K15" s="7">
        <v>1026</v>
      </c>
      <c r="L15" s="7">
        <v>1359</v>
      </c>
      <c r="M15" s="7">
        <v>1102</v>
      </c>
      <c r="O15" s="3" t="s">
        <v>10</v>
      </c>
      <c r="P15" s="3">
        <v>0.65339999999999998</v>
      </c>
    </row>
    <row r="16" spans="1:16" x14ac:dyDescent="0.2">
      <c r="A16" s="3" t="s">
        <v>11</v>
      </c>
      <c r="B16" s="7">
        <v>611</v>
      </c>
      <c r="C16" s="7">
        <v>447</v>
      </c>
      <c r="D16" s="7">
        <v>626</v>
      </c>
      <c r="E16" s="7">
        <v>526</v>
      </c>
      <c r="F16" s="7">
        <v>570</v>
      </c>
      <c r="G16" s="7">
        <v>600</v>
      </c>
      <c r="H16" s="7">
        <v>461</v>
      </c>
      <c r="I16" s="7">
        <v>405</v>
      </c>
      <c r="J16" s="7">
        <v>495</v>
      </c>
      <c r="K16" s="7">
        <v>432</v>
      </c>
      <c r="L16" s="7">
        <v>509</v>
      </c>
      <c r="M16" s="7">
        <v>465</v>
      </c>
      <c r="O16" s="3" t="s">
        <v>11</v>
      </c>
      <c r="P16" s="3">
        <v>8.9999999999999993E-3</v>
      </c>
    </row>
    <row r="17" spans="1:16" x14ac:dyDescent="0.2">
      <c r="A17" s="3" t="s">
        <v>12</v>
      </c>
      <c r="B17" s="7">
        <v>886</v>
      </c>
      <c r="C17" s="7">
        <v>539</v>
      </c>
      <c r="D17" s="7">
        <v>867</v>
      </c>
      <c r="E17" s="7">
        <v>665</v>
      </c>
      <c r="F17" s="7">
        <v>742</v>
      </c>
      <c r="G17" s="7">
        <v>812</v>
      </c>
      <c r="H17" s="7">
        <v>516</v>
      </c>
      <c r="I17" s="7">
        <v>277</v>
      </c>
      <c r="J17" s="7">
        <v>495</v>
      </c>
      <c r="K17" s="7">
        <v>392</v>
      </c>
      <c r="L17" s="7">
        <v>686</v>
      </c>
      <c r="M17" s="7">
        <v>521</v>
      </c>
      <c r="O17" s="3" t="s">
        <v>12</v>
      </c>
      <c r="P17" s="3">
        <v>6.0000000000000001E-3</v>
      </c>
    </row>
    <row r="18" spans="1:16" x14ac:dyDescent="0.2">
      <c r="A18" s="3" t="s">
        <v>13</v>
      </c>
      <c r="B18" s="7">
        <v>1132</v>
      </c>
      <c r="C18" s="7">
        <v>1169</v>
      </c>
      <c r="D18" s="7">
        <v>995</v>
      </c>
      <c r="E18" s="7">
        <v>988</v>
      </c>
      <c r="F18" s="7">
        <v>1228</v>
      </c>
      <c r="G18" s="7">
        <v>1360</v>
      </c>
      <c r="H18" s="7">
        <v>1213</v>
      </c>
      <c r="I18" s="7">
        <v>1195</v>
      </c>
      <c r="J18" s="7">
        <v>1327</v>
      </c>
      <c r="K18" s="7">
        <v>1288</v>
      </c>
      <c r="L18" s="7">
        <v>1164</v>
      </c>
      <c r="M18" s="7">
        <v>1169</v>
      </c>
      <c r="O18" s="3" t="s">
        <v>13</v>
      </c>
      <c r="P18" s="3">
        <v>0.23680000000000001</v>
      </c>
    </row>
    <row r="19" spans="1:16" x14ac:dyDescent="0.2">
      <c r="A19" s="3" t="s">
        <v>14</v>
      </c>
      <c r="B19" s="7">
        <v>325</v>
      </c>
      <c r="C19" s="7">
        <v>279</v>
      </c>
      <c r="D19" s="7">
        <v>300</v>
      </c>
      <c r="E19" s="7">
        <v>227</v>
      </c>
      <c r="F19" s="7">
        <v>355</v>
      </c>
      <c r="G19" s="7">
        <v>371</v>
      </c>
      <c r="H19" s="7">
        <v>450</v>
      </c>
      <c r="I19" s="7">
        <v>374</v>
      </c>
      <c r="J19" s="7">
        <v>499</v>
      </c>
      <c r="K19" s="7">
        <v>506</v>
      </c>
      <c r="L19" s="7">
        <v>515</v>
      </c>
      <c r="M19" s="7">
        <v>521</v>
      </c>
      <c r="O19" s="3" t="s">
        <v>14</v>
      </c>
      <c r="P19" s="3">
        <v>2.9999999999999997E-4</v>
      </c>
    </row>
  </sheetData>
  <mergeCells count="6">
    <mergeCell ref="B14:G14"/>
    <mergeCell ref="H14:M14"/>
    <mergeCell ref="B4:M4"/>
    <mergeCell ref="H5:M5"/>
    <mergeCell ref="B5:G5"/>
    <mergeCell ref="B13:M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E916-CBB1-6A4D-BF86-D8A359266773}">
  <dimension ref="A1:J9"/>
  <sheetViews>
    <sheetView workbookViewId="0">
      <selection activeCell="I21" sqref="I21"/>
    </sheetView>
  </sheetViews>
  <sheetFormatPr baseColWidth="10" defaultColWidth="11" defaultRowHeight="16" x14ac:dyDescent="0.2"/>
  <cols>
    <col min="9" max="9" width="23.6640625" customWidth="1"/>
  </cols>
  <sheetData>
    <row r="1" spans="1:10" x14ac:dyDescent="0.2">
      <c r="A1" s="4" t="s">
        <v>15</v>
      </c>
    </row>
    <row r="3" spans="1:10" x14ac:dyDescent="0.2">
      <c r="A3" s="9"/>
      <c r="B3" s="46" t="s">
        <v>18</v>
      </c>
      <c r="C3" s="46"/>
      <c r="D3" s="46"/>
      <c r="E3" s="46"/>
      <c r="F3" s="46"/>
      <c r="G3" s="46"/>
    </row>
    <row r="4" spans="1:10" x14ac:dyDescent="0.2">
      <c r="A4" s="6"/>
      <c r="B4" s="45" t="s">
        <v>4</v>
      </c>
      <c r="C4" s="45"/>
      <c r="D4" s="45"/>
      <c r="E4" s="45" t="s">
        <v>5</v>
      </c>
      <c r="F4" s="45"/>
      <c r="G4" s="45"/>
      <c r="I4" s="17" t="s">
        <v>45</v>
      </c>
      <c r="J4" s="2" t="s">
        <v>0</v>
      </c>
    </row>
    <row r="5" spans="1:10" x14ac:dyDescent="0.2">
      <c r="A5" s="3" t="s">
        <v>10</v>
      </c>
      <c r="B5" s="7">
        <v>1903</v>
      </c>
      <c r="C5" s="7">
        <v>2097</v>
      </c>
      <c r="D5" s="7">
        <v>1822</v>
      </c>
      <c r="E5" s="7">
        <v>2016</v>
      </c>
      <c r="F5" s="7">
        <v>1810.0000000000002</v>
      </c>
      <c r="G5" s="7">
        <v>2728</v>
      </c>
      <c r="I5" s="3" t="s">
        <v>10</v>
      </c>
      <c r="J5" s="23">
        <v>0.44719999999999999</v>
      </c>
    </row>
    <row r="6" spans="1:10" x14ac:dyDescent="0.2">
      <c r="A6" s="3" t="s">
        <v>11</v>
      </c>
      <c r="B6" s="7">
        <v>498.00000000000006</v>
      </c>
      <c r="C6" s="7">
        <v>525</v>
      </c>
      <c r="D6" s="7">
        <v>501.99999999999994</v>
      </c>
      <c r="E6" s="7">
        <v>441</v>
      </c>
      <c r="F6" s="7">
        <v>367</v>
      </c>
      <c r="G6" s="7">
        <v>567</v>
      </c>
      <c r="I6" s="3" t="s">
        <v>11</v>
      </c>
      <c r="J6" s="23">
        <v>0.44440000000000002</v>
      </c>
    </row>
    <row r="7" spans="1:10" x14ac:dyDescent="0.2">
      <c r="A7" s="3" t="s">
        <v>12</v>
      </c>
      <c r="B7" s="7">
        <v>2191</v>
      </c>
      <c r="C7" s="7">
        <v>2435</v>
      </c>
      <c r="D7" s="7">
        <v>1287</v>
      </c>
      <c r="E7" s="7">
        <v>1428</v>
      </c>
      <c r="F7" s="7">
        <v>806</v>
      </c>
      <c r="G7" s="7">
        <v>2225</v>
      </c>
      <c r="I7" s="3" t="s">
        <v>12</v>
      </c>
      <c r="J7" s="23">
        <v>0.4194</v>
      </c>
    </row>
    <row r="8" spans="1:10" x14ac:dyDescent="0.2">
      <c r="A8" s="3" t="s">
        <v>13</v>
      </c>
      <c r="B8" s="7">
        <v>2190</v>
      </c>
      <c r="C8" s="7">
        <v>2104</v>
      </c>
      <c r="D8" s="7">
        <v>3215.9999999999995</v>
      </c>
      <c r="E8" s="7">
        <v>2740</v>
      </c>
      <c r="F8" s="7">
        <v>2323</v>
      </c>
      <c r="G8" s="7">
        <v>2773</v>
      </c>
      <c r="I8" s="3" t="s">
        <v>13</v>
      </c>
      <c r="J8" s="23">
        <v>0.79200000000000004</v>
      </c>
    </row>
    <row r="9" spans="1:10" x14ac:dyDescent="0.2">
      <c r="A9" s="3" t="s">
        <v>14</v>
      </c>
      <c r="B9" s="7">
        <v>454</v>
      </c>
      <c r="C9" s="7">
        <v>434</v>
      </c>
      <c r="D9" s="7">
        <v>399</v>
      </c>
      <c r="E9" s="7">
        <v>425</v>
      </c>
      <c r="F9" s="7">
        <v>369</v>
      </c>
      <c r="G9" s="7">
        <v>584</v>
      </c>
      <c r="I9" s="3" t="s">
        <v>14</v>
      </c>
      <c r="J9" s="23">
        <v>0.6714</v>
      </c>
    </row>
  </sheetData>
  <mergeCells count="3">
    <mergeCell ref="B4:D4"/>
    <mergeCell ref="E4:G4"/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55EB-0AD7-1B4F-B63C-453D6831F301}">
  <dimension ref="A1:N20"/>
  <sheetViews>
    <sheetView tabSelected="1" topLeftCell="J1" workbookViewId="0">
      <selection activeCell="N17" sqref="N17"/>
    </sheetView>
  </sheetViews>
  <sheetFormatPr baseColWidth="10" defaultColWidth="11" defaultRowHeight="16" x14ac:dyDescent="0.2"/>
  <cols>
    <col min="1" max="1" width="20.83203125" customWidth="1"/>
    <col min="14" max="14" width="28.5" customWidth="1"/>
  </cols>
  <sheetData>
    <row r="1" spans="1:14" x14ac:dyDescent="0.2">
      <c r="A1" s="4" t="s">
        <v>19</v>
      </c>
    </row>
    <row r="3" spans="1:14" s="1" customFormat="1" ht="18" x14ac:dyDescent="0.2">
      <c r="A3" s="5"/>
      <c r="B3" s="41" t="s">
        <v>35</v>
      </c>
      <c r="C3" s="41"/>
      <c r="D3" s="41"/>
      <c r="E3" s="41"/>
      <c r="F3" s="41"/>
      <c r="G3" s="41"/>
      <c r="H3" s="41"/>
      <c r="I3" s="41"/>
      <c r="J3" s="41"/>
      <c r="K3" s="41"/>
      <c r="L3" s="41"/>
      <c r="N3" s="11" t="s">
        <v>20</v>
      </c>
    </row>
    <row r="4" spans="1:14" s="1" customFormat="1" x14ac:dyDescent="0.2">
      <c r="A4" s="10" t="s">
        <v>22</v>
      </c>
      <c r="B4" s="42" t="s">
        <v>4</v>
      </c>
      <c r="C4" s="43"/>
      <c r="D4" s="43"/>
      <c r="E4" s="43"/>
      <c r="F4" s="44"/>
      <c r="G4" s="45" t="s">
        <v>5</v>
      </c>
      <c r="H4" s="45"/>
      <c r="I4" s="45"/>
      <c r="J4" s="45"/>
      <c r="K4" s="45"/>
      <c r="L4" s="45"/>
      <c r="N4" s="11" t="s">
        <v>21</v>
      </c>
    </row>
    <row r="5" spans="1:14" s="1" customFormat="1" x14ac:dyDescent="0.2">
      <c r="A5" s="6">
        <v>9</v>
      </c>
      <c r="B5" s="18">
        <v>0.87260000000000004</v>
      </c>
      <c r="C5" s="18">
        <v>0.91060000000000008</v>
      </c>
      <c r="D5" s="18">
        <v>1.0541</v>
      </c>
      <c r="E5" s="18">
        <v>0.5746</v>
      </c>
      <c r="F5" s="18">
        <v>1.4643000000000002</v>
      </c>
      <c r="G5" s="18">
        <v>0.98340000000000005</v>
      </c>
      <c r="H5" s="18">
        <v>0.56729999999999992</v>
      </c>
      <c r="I5" s="18">
        <v>0.2732</v>
      </c>
      <c r="J5" s="18">
        <v>0.39590000000000003</v>
      </c>
      <c r="K5" s="18">
        <v>0.16269999999999998</v>
      </c>
      <c r="L5" s="18">
        <v>0.23550000000000001</v>
      </c>
      <c r="N5" s="11">
        <v>3.5000000000000001E-3</v>
      </c>
    </row>
    <row r="6" spans="1:14" s="1" customFormat="1" x14ac:dyDescent="0.2">
      <c r="A6" s="6">
        <v>11</v>
      </c>
      <c r="B6" s="18">
        <v>1.6049</v>
      </c>
      <c r="C6" s="18">
        <v>0.96069999999999989</v>
      </c>
      <c r="D6" s="18">
        <v>1.3112999999999999</v>
      </c>
      <c r="E6" s="18">
        <v>0.91790000000000005</v>
      </c>
      <c r="F6" s="18">
        <v>1.4801</v>
      </c>
      <c r="G6" s="18">
        <v>1.7877000000000001</v>
      </c>
      <c r="H6" s="18">
        <v>0.72670000000000001</v>
      </c>
      <c r="I6" s="18">
        <v>0.49249999999999999</v>
      </c>
      <c r="J6" s="18">
        <v>0.64249999999999996</v>
      </c>
      <c r="K6" s="18">
        <v>0.21350000000000002</v>
      </c>
      <c r="L6" s="18">
        <v>0.42549999999999999</v>
      </c>
    </row>
    <row r="7" spans="1:14" s="1" customFormat="1" x14ac:dyDescent="0.2">
      <c r="A7" s="6">
        <v>13</v>
      </c>
      <c r="B7" s="18">
        <v>2.1379000000000001</v>
      </c>
      <c r="C7" s="18">
        <v>1.2927999999999999</v>
      </c>
      <c r="D7" s="18">
        <v>2.5251000000000001</v>
      </c>
      <c r="E7" s="18">
        <v>1.2968999999999999</v>
      </c>
      <c r="F7" s="18">
        <v>2.2324000000000002</v>
      </c>
      <c r="G7" s="18">
        <v>3.3780999999999999</v>
      </c>
      <c r="H7" s="18">
        <v>1.0242</v>
      </c>
      <c r="I7" s="18">
        <v>0.4829</v>
      </c>
      <c r="J7" s="18">
        <v>1.0085999999999999</v>
      </c>
      <c r="K7" s="18">
        <v>0.18729999999999999</v>
      </c>
      <c r="L7" s="18">
        <v>0.51739999999999997</v>
      </c>
    </row>
    <row r="8" spans="1:14" s="1" customFormat="1" x14ac:dyDescent="0.2">
      <c r="A8" s="6">
        <v>15</v>
      </c>
      <c r="B8" s="18">
        <v>4.2082999999999995</v>
      </c>
      <c r="C8" s="18">
        <v>1.8547</v>
      </c>
      <c r="D8" s="18">
        <v>4.6566999999999998</v>
      </c>
      <c r="E8" s="18">
        <v>2.0156999999999998</v>
      </c>
      <c r="F8" s="18">
        <v>2.8157999999999999</v>
      </c>
      <c r="G8" s="18">
        <v>4.1249000000000002</v>
      </c>
      <c r="H8" s="18">
        <v>1.2943</v>
      </c>
      <c r="I8" s="18">
        <v>0.43700000000000006</v>
      </c>
      <c r="J8" s="18">
        <v>0.99870000000000003</v>
      </c>
      <c r="K8" s="18">
        <v>0.1384</v>
      </c>
      <c r="L8" s="18">
        <v>0.69469999999999998</v>
      </c>
    </row>
    <row r="9" spans="1:14" s="1" customFormat="1" x14ac:dyDescent="0.2">
      <c r="A9" s="6">
        <v>17</v>
      </c>
      <c r="B9" s="18">
        <v>5.8799000000000001</v>
      </c>
      <c r="C9" s="18">
        <v>2.0335000000000001</v>
      </c>
      <c r="D9" s="18">
        <v>7.5297999999999998</v>
      </c>
      <c r="E9" s="18">
        <v>2.2469999999999999</v>
      </c>
      <c r="F9" s="18">
        <v>3.1181999999999999</v>
      </c>
      <c r="G9" s="18">
        <v>6.5608000000000004</v>
      </c>
      <c r="H9" s="18">
        <v>1.4698</v>
      </c>
      <c r="I9" s="18">
        <v>0.48820000000000002</v>
      </c>
      <c r="J9" s="18">
        <v>1.2194</v>
      </c>
      <c r="K9" s="32">
        <v>0</v>
      </c>
      <c r="L9" s="18">
        <v>0.72670000000000001</v>
      </c>
    </row>
    <row r="10" spans="1:14" s="1" customFormat="1" x14ac:dyDescent="0.2">
      <c r="A10" s="6">
        <v>19</v>
      </c>
      <c r="B10" s="18">
        <v>7.2927999999999997</v>
      </c>
      <c r="C10" s="18">
        <v>2.5602</v>
      </c>
      <c r="D10" s="18">
        <v>10.4283</v>
      </c>
      <c r="E10" s="18">
        <v>2.6686999999999999</v>
      </c>
      <c r="F10" s="18">
        <v>3.7427999999999999</v>
      </c>
      <c r="G10" s="18">
        <v>7.3952</v>
      </c>
      <c r="H10" s="18">
        <v>1.8422999999999998</v>
      </c>
      <c r="I10" s="18">
        <v>0.46750000000000003</v>
      </c>
      <c r="J10" s="18">
        <v>1.2194</v>
      </c>
      <c r="K10" s="32">
        <v>0</v>
      </c>
      <c r="L10" s="18">
        <v>0.60709999999999997</v>
      </c>
    </row>
    <row r="11" spans="1:14" s="1" customFormat="1" x14ac:dyDescent="0.2">
      <c r="A11" s="6">
        <v>21</v>
      </c>
      <c r="B11" s="18">
        <v>8.1564999999999994</v>
      </c>
      <c r="C11" s="18">
        <v>2.6860000000000004</v>
      </c>
      <c r="D11" s="18">
        <v>13.666300000000001</v>
      </c>
      <c r="E11" s="18">
        <v>2.8287</v>
      </c>
      <c r="F11" s="18">
        <v>5.2439</v>
      </c>
      <c r="G11" s="18">
        <v>6.0703999999999994</v>
      </c>
      <c r="H11" s="18">
        <v>1.6225000000000001</v>
      </c>
      <c r="I11" s="18">
        <v>0.3982</v>
      </c>
      <c r="J11" s="18">
        <v>1.4108000000000001</v>
      </c>
      <c r="K11" s="32">
        <v>0</v>
      </c>
      <c r="L11" s="18">
        <v>0.63560000000000005</v>
      </c>
    </row>
    <row r="12" spans="1:14" s="1" customFormat="1" x14ac:dyDescent="0.2">
      <c r="A12" s="6">
        <v>23</v>
      </c>
      <c r="B12" s="18">
        <v>11.095499999999999</v>
      </c>
      <c r="C12" s="18">
        <v>3.9668000000000001</v>
      </c>
      <c r="D12" s="18">
        <v>17.787600000000001</v>
      </c>
      <c r="E12" s="18">
        <v>3.1301999999999999</v>
      </c>
      <c r="F12" s="18">
        <v>6.1913999999999998</v>
      </c>
      <c r="G12" s="18">
        <v>8.4804999999999993</v>
      </c>
      <c r="H12" s="18">
        <v>1.7713999999999999</v>
      </c>
      <c r="I12" s="18">
        <v>0.36119999999999997</v>
      </c>
      <c r="J12" s="18">
        <v>1.8311999999999999</v>
      </c>
      <c r="K12" s="32">
        <v>0</v>
      </c>
      <c r="L12" s="18">
        <v>0.748</v>
      </c>
    </row>
    <row r="13" spans="1:14" s="1" customFormat="1" x14ac:dyDescent="0.2">
      <c r="A13" s="6">
        <v>25</v>
      </c>
      <c r="B13" s="18">
        <v>14.171199999999999</v>
      </c>
      <c r="C13" s="18">
        <v>5.4130999999999991</v>
      </c>
      <c r="D13" s="18">
        <v>23.297399999999996</v>
      </c>
      <c r="E13" s="18">
        <v>4.0228000000000002</v>
      </c>
      <c r="F13" s="18">
        <v>7.8244000000000007</v>
      </c>
      <c r="G13" s="18">
        <v>10.648599999999998</v>
      </c>
      <c r="H13" s="18">
        <v>2.0956000000000001</v>
      </c>
      <c r="I13" s="18">
        <v>0.3589</v>
      </c>
      <c r="J13" s="18">
        <v>2.3824000000000001</v>
      </c>
      <c r="K13" s="32">
        <v>0</v>
      </c>
      <c r="L13" s="18">
        <v>1.026</v>
      </c>
    </row>
    <row r="14" spans="1:14" s="1" customFormat="1" x14ac:dyDescent="0.2">
      <c r="A14" s="6">
        <v>27</v>
      </c>
      <c r="B14" s="18">
        <v>19.136600000000001</v>
      </c>
      <c r="C14" s="18">
        <v>6.9917999999999996</v>
      </c>
      <c r="D14" s="18">
        <v>27.6175</v>
      </c>
      <c r="E14" s="18">
        <v>4.9539</v>
      </c>
      <c r="F14" s="18">
        <v>9.8044000000000011</v>
      </c>
      <c r="G14" s="18">
        <v>11.462300000000001</v>
      </c>
      <c r="H14" s="18">
        <v>2.2338</v>
      </c>
      <c r="I14" s="18">
        <v>0.43439999999999995</v>
      </c>
      <c r="J14" s="18">
        <v>2.5388000000000002</v>
      </c>
      <c r="K14" s="32">
        <v>0</v>
      </c>
      <c r="L14" s="18">
        <v>1.5766</v>
      </c>
    </row>
    <row r="15" spans="1:14" s="1" customFormat="1" x14ac:dyDescent="0.2">
      <c r="A15" s="6">
        <v>29</v>
      </c>
      <c r="B15" s="18">
        <v>26.922199999999997</v>
      </c>
      <c r="C15" s="18">
        <v>10.5337</v>
      </c>
      <c r="D15" s="18">
        <v>30.205400000000001</v>
      </c>
      <c r="E15" s="18">
        <v>6.3844000000000003</v>
      </c>
      <c r="F15" s="18">
        <v>13.652699999999999</v>
      </c>
      <c r="G15" s="18">
        <v>14.4916</v>
      </c>
      <c r="H15" s="18">
        <v>2.6894999999999998</v>
      </c>
      <c r="I15" s="18">
        <v>0.52979999999999994</v>
      </c>
      <c r="J15" s="18">
        <v>3.2848999999999999</v>
      </c>
      <c r="K15" s="32">
        <v>0</v>
      </c>
      <c r="L15" s="18">
        <v>2.5381999999999998</v>
      </c>
    </row>
    <row r="16" spans="1:14" s="1" customForma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N16" s="2" t="s">
        <v>47</v>
      </c>
    </row>
    <row r="17" spans="1:14" s="1" customFormat="1" x14ac:dyDescent="0.2">
      <c r="A17" s="5"/>
      <c r="B17" s="47" t="s">
        <v>36</v>
      </c>
      <c r="C17" s="48"/>
      <c r="D17" s="48"/>
      <c r="E17" s="48"/>
      <c r="F17" s="48"/>
      <c r="G17" s="48"/>
      <c r="H17" s="48"/>
      <c r="I17" s="48"/>
      <c r="J17" s="48"/>
      <c r="K17" s="48"/>
      <c r="L17" s="49"/>
      <c r="N17" s="11" t="s">
        <v>21</v>
      </c>
    </row>
    <row r="18" spans="1:14" s="1" customFormat="1" x14ac:dyDescent="0.2">
      <c r="A18" s="5"/>
      <c r="B18" s="42" t="s">
        <v>4</v>
      </c>
      <c r="C18" s="43"/>
      <c r="D18" s="43"/>
      <c r="E18" s="43"/>
      <c r="F18" s="44"/>
      <c r="G18" s="45" t="s">
        <v>5</v>
      </c>
      <c r="H18" s="45"/>
      <c r="I18" s="45"/>
      <c r="J18" s="45"/>
      <c r="K18" s="45"/>
      <c r="L18" s="45"/>
      <c r="N18" s="11">
        <v>1.8E-3</v>
      </c>
    </row>
    <row r="19" spans="1:14" s="1" customFormat="1" x14ac:dyDescent="0.2">
      <c r="A19" s="25" t="s">
        <v>43</v>
      </c>
      <c r="B19" s="18">
        <v>2.7349999999999999</v>
      </c>
      <c r="C19" s="18">
        <v>1.048</v>
      </c>
      <c r="D19" s="18">
        <v>2.4260000000000002</v>
      </c>
      <c r="E19" s="18">
        <v>2.556</v>
      </c>
      <c r="F19" s="18">
        <v>1.6519999999999999</v>
      </c>
      <c r="G19" s="18">
        <v>1.429</v>
      </c>
      <c r="H19" s="18">
        <v>0.38800000000000001</v>
      </c>
      <c r="I19" s="18">
        <v>0.122</v>
      </c>
      <c r="J19" s="18">
        <v>0.54400000000000004</v>
      </c>
      <c r="K19" s="18">
        <v>0</v>
      </c>
      <c r="L19" s="18">
        <v>0.41699999999999998</v>
      </c>
    </row>
    <row r="20" spans="1:14" s="1" customFormat="1" x14ac:dyDescent="0.2">
      <c r="A20" s="21"/>
    </row>
  </sheetData>
  <mergeCells count="6">
    <mergeCell ref="B3:L3"/>
    <mergeCell ref="B4:F4"/>
    <mergeCell ref="G4:L4"/>
    <mergeCell ref="B17:L17"/>
    <mergeCell ref="B18:F18"/>
    <mergeCell ref="G18:L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80DB8-9B17-6D46-A409-2B91C2C56341}">
  <dimension ref="A1:M10"/>
  <sheetViews>
    <sheetView topLeftCell="F1" zoomScaleNormal="100" workbookViewId="0">
      <selection activeCell="K25" sqref="K25"/>
    </sheetView>
  </sheetViews>
  <sheetFormatPr baseColWidth="10" defaultColWidth="11" defaultRowHeight="16" x14ac:dyDescent="0.2"/>
  <cols>
    <col min="13" max="13" width="23.6640625" customWidth="1"/>
  </cols>
  <sheetData>
    <row r="1" spans="1:13" x14ac:dyDescent="0.2">
      <c r="A1" s="4" t="s">
        <v>23</v>
      </c>
    </row>
    <row r="3" spans="1:13" ht="18" x14ac:dyDescent="0.2">
      <c r="A3" s="5"/>
      <c r="B3" s="47" t="s">
        <v>24</v>
      </c>
      <c r="C3" s="48"/>
      <c r="D3" s="48"/>
      <c r="E3" s="48"/>
      <c r="F3" s="48"/>
      <c r="G3" s="48"/>
      <c r="H3" s="48"/>
      <c r="I3" s="48"/>
      <c r="J3" s="48"/>
      <c r="K3" s="49"/>
      <c r="L3" s="1"/>
      <c r="M3" s="2" t="s">
        <v>45</v>
      </c>
    </row>
    <row r="4" spans="1:13" x14ac:dyDescent="0.2">
      <c r="A4" s="5"/>
      <c r="B4" s="42" t="s">
        <v>4</v>
      </c>
      <c r="C4" s="43"/>
      <c r="D4" s="43"/>
      <c r="E4" s="43"/>
      <c r="F4" s="44"/>
      <c r="G4" s="42" t="s">
        <v>5</v>
      </c>
      <c r="H4" s="43"/>
      <c r="I4" s="43"/>
      <c r="J4" s="43"/>
      <c r="K4" s="44"/>
      <c r="L4" s="1"/>
      <c r="M4" s="11" t="s">
        <v>21</v>
      </c>
    </row>
    <row r="5" spans="1:13" x14ac:dyDescent="0.2">
      <c r="A5" s="25" t="s">
        <v>43</v>
      </c>
      <c r="B5" s="26">
        <v>6.4442000000000004</v>
      </c>
      <c r="C5" s="26">
        <v>7.4394</v>
      </c>
      <c r="D5" s="26">
        <v>4.3209</v>
      </c>
      <c r="E5" s="26">
        <v>19.946300000000001</v>
      </c>
      <c r="F5" s="26">
        <v>8.1654</v>
      </c>
      <c r="G5" s="26">
        <v>12.169</v>
      </c>
      <c r="H5" s="26">
        <v>24.661300000000001</v>
      </c>
      <c r="I5" s="26">
        <v>25.6295</v>
      </c>
      <c r="J5" s="26">
        <v>22.200900000000001</v>
      </c>
      <c r="K5" s="26">
        <v>18.148900000000001</v>
      </c>
      <c r="L5" s="1"/>
      <c r="M5" s="11">
        <v>1.5599999999999999E-2</v>
      </c>
    </row>
    <row r="6" spans="1:13" x14ac:dyDescent="0.2">
      <c r="A6" s="21"/>
      <c r="B6" s="12"/>
      <c r="C6" s="12"/>
      <c r="D6" s="12"/>
      <c r="E6" s="12"/>
      <c r="F6" s="12"/>
      <c r="G6" s="12"/>
      <c r="H6" s="12"/>
      <c r="I6" s="12"/>
      <c r="J6" s="12"/>
      <c r="K6" s="12"/>
      <c r="L6" s="1"/>
      <c r="M6" s="1"/>
    </row>
    <row r="7" spans="1:13" ht="18" x14ac:dyDescent="0.2">
      <c r="A7" s="5"/>
      <c r="B7" s="47" t="s">
        <v>37</v>
      </c>
      <c r="C7" s="48"/>
      <c r="D7" s="48"/>
      <c r="E7" s="48"/>
      <c r="F7" s="48"/>
      <c r="G7" s="48"/>
      <c r="H7" s="48"/>
      <c r="I7" s="48"/>
      <c r="J7" s="48"/>
      <c r="K7" s="49"/>
      <c r="L7" s="1"/>
      <c r="M7" s="2" t="s">
        <v>45</v>
      </c>
    </row>
    <row r="8" spans="1:13" x14ac:dyDescent="0.2">
      <c r="A8" s="5"/>
      <c r="B8" s="42" t="s">
        <v>4</v>
      </c>
      <c r="C8" s="43"/>
      <c r="D8" s="43"/>
      <c r="E8" s="43"/>
      <c r="F8" s="44"/>
      <c r="G8" s="42" t="s">
        <v>5</v>
      </c>
      <c r="H8" s="43"/>
      <c r="I8" s="43"/>
      <c r="J8" s="43"/>
      <c r="K8" s="44"/>
      <c r="L8" s="1"/>
      <c r="M8" s="11" t="s">
        <v>21</v>
      </c>
    </row>
    <row r="9" spans="1:13" x14ac:dyDescent="0.2">
      <c r="A9" s="25" t="s">
        <v>43</v>
      </c>
      <c r="B9" s="26">
        <v>0.51129999999999998</v>
      </c>
      <c r="C9" s="26">
        <v>1.1570800000000001</v>
      </c>
      <c r="D9" s="26">
        <v>0.42034000000000005</v>
      </c>
      <c r="E9" s="26">
        <v>1.2562599999999999</v>
      </c>
      <c r="F9" s="26">
        <v>0.99843999999999999</v>
      </c>
      <c r="G9" s="26">
        <v>2.9500700000000002</v>
      </c>
      <c r="H9" s="26">
        <v>2.6250299999999998</v>
      </c>
      <c r="I9" s="26">
        <v>4.2435799999999997</v>
      </c>
      <c r="J9" s="26">
        <v>3.28932</v>
      </c>
      <c r="K9" s="26">
        <v>2.0194400000000003</v>
      </c>
      <c r="L9" s="1"/>
      <c r="M9" s="11">
        <v>6.9999999999999999E-4</v>
      </c>
    </row>
    <row r="10" spans="1:13" x14ac:dyDescent="0.2">
      <c r="A10" s="21"/>
    </row>
  </sheetData>
  <mergeCells count="6">
    <mergeCell ref="B3:K3"/>
    <mergeCell ref="B4:F4"/>
    <mergeCell ref="G4:K4"/>
    <mergeCell ref="B7:K7"/>
    <mergeCell ref="B8:F8"/>
    <mergeCell ref="G8:K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B74D-7504-864F-8E16-D6BA8E7C5ADE}">
  <dimension ref="A1:M10"/>
  <sheetViews>
    <sheetView topLeftCell="B1" workbookViewId="0">
      <selection activeCell="K22" sqref="K22"/>
    </sheetView>
  </sheetViews>
  <sheetFormatPr baseColWidth="10" defaultColWidth="11" defaultRowHeight="16" x14ac:dyDescent="0.2"/>
  <cols>
    <col min="13" max="13" width="24.1640625" customWidth="1"/>
  </cols>
  <sheetData>
    <row r="1" spans="1:13" x14ac:dyDescent="0.2">
      <c r="A1" s="4" t="s">
        <v>25</v>
      </c>
    </row>
    <row r="3" spans="1:13" ht="18" x14ac:dyDescent="0.2">
      <c r="A3" s="5"/>
      <c r="B3" s="47" t="s">
        <v>26</v>
      </c>
      <c r="C3" s="48"/>
      <c r="D3" s="48"/>
      <c r="E3" s="48"/>
      <c r="F3" s="48"/>
      <c r="G3" s="48"/>
      <c r="H3" s="48"/>
      <c r="I3" s="48"/>
      <c r="J3" s="48"/>
      <c r="K3" s="49"/>
      <c r="L3" s="1"/>
      <c r="M3" s="2" t="s">
        <v>45</v>
      </c>
    </row>
    <row r="4" spans="1:13" x14ac:dyDescent="0.2">
      <c r="A4" s="5"/>
      <c r="B4" s="42" t="s">
        <v>4</v>
      </c>
      <c r="C4" s="43"/>
      <c r="D4" s="43"/>
      <c r="E4" s="43"/>
      <c r="F4" s="44"/>
      <c r="G4" s="42" t="s">
        <v>5</v>
      </c>
      <c r="H4" s="43"/>
      <c r="I4" s="43"/>
      <c r="J4" s="43"/>
      <c r="K4" s="44"/>
      <c r="L4" s="1"/>
      <c r="M4" s="11" t="s">
        <v>21</v>
      </c>
    </row>
    <row r="5" spans="1:13" x14ac:dyDescent="0.2">
      <c r="A5" s="25" t="s">
        <v>43</v>
      </c>
      <c r="B5" s="6">
        <v>21.2</v>
      </c>
      <c r="C5" s="6">
        <v>19.600000000000001</v>
      </c>
      <c r="D5" s="6">
        <v>20.8</v>
      </c>
      <c r="E5" s="6">
        <v>16.899999999999999</v>
      </c>
      <c r="F5" s="6">
        <v>13.2</v>
      </c>
      <c r="G5" s="6">
        <v>28.6</v>
      </c>
      <c r="H5" s="6">
        <v>22.8</v>
      </c>
      <c r="I5" s="6">
        <v>24.8</v>
      </c>
      <c r="J5" s="6">
        <v>26.4</v>
      </c>
      <c r="K5" s="6">
        <v>22.1</v>
      </c>
      <c r="L5" s="1"/>
      <c r="M5" s="11">
        <v>8.5000000000000006E-3</v>
      </c>
    </row>
    <row r="6" spans="1:13" x14ac:dyDescent="0.2">
      <c r="A6" s="31"/>
      <c r="B6" s="12"/>
      <c r="C6" s="12"/>
      <c r="D6" s="12"/>
      <c r="E6" s="12"/>
      <c r="F6" s="12"/>
      <c r="G6" s="12"/>
      <c r="H6" s="12"/>
      <c r="I6" s="12"/>
      <c r="J6" s="12"/>
      <c r="K6" s="12"/>
      <c r="L6" s="1"/>
      <c r="M6" s="1"/>
    </row>
    <row r="7" spans="1:13" ht="18" x14ac:dyDescent="0.2">
      <c r="A7" s="25"/>
      <c r="B7" s="47" t="s">
        <v>44</v>
      </c>
      <c r="C7" s="48"/>
      <c r="D7" s="48"/>
      <c r="E7" s="48"/>
      <c r="F7" s="48"/>
      <c r="G7" s="48"/>
      <c r="H7" s="48"/>
      <c r="I7" s="48"/>
      <c r="J7" s="48"/>
      <c r="K7" s="49"/>
      <c r="L7" s="1"/>
      <c r="M7" s="2" t="s">
        <v>45</v>
      </c>
    </row>
    <row r="8" spans="1:13" x14ac:dyDescent="0.2">
      <c r="A8" s="25"/>
      <c r="B8" s="42" t="s">
        <v>4</v>
      </c>
      <c r="C8" s="43"/>
      <c r="D8" s="43"/>
      <c r="E8" s="43"/>
      <c r="F8" s="44"/>
      <c r="G8" s="42" t="s">
        <v>5</v>
      </c>
      <c r="H8" s="43"/>
      <c r="I8" s="43"/>
      <c r="J8" s="43"/>
      <c r="K8" s="44"/>
      <c r="L8" s="1"/>
      <c r="M8" s="11" t="s">
        <v>21</v>
      </c>
    </row>
    <row r="9" spans="1:13" x14ac:dyDescent="0.2">
      <c r="A9" s="25" t="s">
        <v>43</v>
      </c>
      <c r="B9" s="26">
        <v>0.88450000000000006</v>
      </c>
      <c r="C9" s="26">
        <v>1.8859999999999999</v>
      </c>
      <c r="D9" s="26">
        <v>0.91629999999999989</v>
      </c>
      <c r="E9" s="26">
        <v>1.8341000000000001</v>
      </c>
      <c r="F9" s="26">
        <v>1.3679000000000001</v>
      </c>
      <c r="G9" s="26">
        <v>6.6670999999999996</v>
      </c>
      <c r="H9" s="26">
        <v>5.4337999999999997</v>
      </c>
      <c r="I9" s="26">
        <v>9.3359000000000005</v>
      </c>
      <c r="J9" s="26">
        <v>6.841800000000001</v>
      </c>
      <c r="K9" s="26">
        <v>3.1099000000000001</v>
      </c>
      <c r="L9" s="1"/>
      <c r="M9" s="11">
        <v>1.5E-3</v>
      </c>
    </row>
    <row r="10" spans="1:13" x14ac:dyDescent="0.2">
      <c r="A10" s="21"/>
    </row>
  </sheetData>
  <mergeCells count="6">
    <mergeCell ref="B3:K3"/>
    <mergeCell ref="B4:F4"/>
    <mergeCell ref="G4:K4"/>
    <mergeCell ref="B7:K7"/>
    <mergeCell ref="B8:F8"/>
    <mergeCell ref="G8:K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4C82-D137-4348-A3D5-7A47E532F9C1}">
  <dimension ref="A1:M10"/>
  <sheetViews>
    <sheetView topLeftCell="F1" workbookViewId="0">
      <selection activeCell="I26" sqref="I26"/>
    </sheetView>
  </sheetViews>
  <sheetFormatPr baseColWidth="10" defaultColWidth="11" defaultRowHeight="16" x14ac:dyDescent="0.2"/>
  <cols>
    <col min="13" max="13" width="25.5" customWidth="1"/>
  </cols>
  <sheetData>
    <row r="1" spans="1:13" x14ac:dyDescent="0.2">
      <c r="A1" s="4" t="s">
        <v>27</v>
      </c>
    </row>
    <row r="3" spans="1:13" ht="18" x14ac:dyDescent="0.2">
      <c r="A3" s="5"/>
      <c r="B3" s="47" t="s">
        <v>38</v>
      </c>
      <c r="C3" s="48"/>
      <c r="D3" s="48"/>
      <c r="E3" s="48"/>
      <c r="F3" s="48"/>
      <c r="G3" s="48"/>
      <c r="H3" s="48"/>
      <c r="I3" s="48"/>
      <c r="J3" s="48"/>
      <c r="K3" s="49"/>
      <c r="L3" s="1"/>
      <c r="M3" s="2" t="s">
        <v>45</v>
      </c>
    </row>
    <row r="4" spans="1:13" x14ac:dyDescent="0.2">
      <c r="A4" s="5"/>
      <c r="B4" s="42" t="s">
        <v>4</v>
      </c>
      <c r="C4" s="43"/>
      <c r="D4" s="43"/>
      <c r="E4" s="43"/>
      <c r="F4" s="44"/>
      <c r="G4" s="42" t="s">
        <v>5</v>
      </c>
      <c r="H4" s="43"/>
      <c r="I4" s="43"/>
      <c r="J4" s="43"/>
      <c r="K4" s="44"/>
      <c r="L4" s="1"/>
      <c r="M4" s="11" t="s">
        <v>21</v>
      </c>
    </row>
    <row r="5" spans="1:13" x14ac:dyDescent="0.2">
      <c r="A5" s="25" t="s">
        <v>43</v>
      </c>
      <c r="B5" s="24">
        <v>28.9</v>
      </c>
      <c r="C5" s="24">
        <v>28.5</v>
      </c>
      <c r="D5" s="24">
        <v>30.4</v>
      </c>
      <c r="E5" s="24">
        <v>25.1</v>
      </c>
      <c r="F5" s="24">
        <v>21.1</v>
      </c>
      <c r="G5" s="24">
        <v>31</v>
      </c>
      <c r="H5" s="24">
        <v>39.299999999999997</v>
      </c>
      <c r="I5" s="24">
        <v>35.5</v>
      </c>
      <c r="J5" s="24">
        <v>44.6</v>
      </c>
      <c r="K5" s="24">
        <v>28.8</v>
      </c>
      <c r="L5" s="1"/>
      <c r="M5" s="11">
        <v>2.5399999999999999E-2</v>
      </c>
    </row>
    <row r="6" spans="1:13" x14ac:dyDescent="0.2">
      <c r="A6" s="31"/>
      <c r="B6" s="12"/>
      <c r="C6" s="12"/>
      <c r="D6" s="12"/>
      <c r="E6" s="12"/>
      <c r="F6" s="12"/>
      <c r="G6" s="12"/>
      <c r="H6" s="12"/>
      <c r="I6" s="12"/>
      <c r="J6" s="12"/>
      <c r="K6" s="12"/>
      <c r="L6" s="1"/>
      <c r="M6" s="1"/>
    </row>
    <row r="7" spans="1:13" ht="18" x14ac:dyDescent="0.2">
      <c r="A7" s="25"/>
      <c r="B7" s="47" t="s">
        <v>39</v>
      </c>
      <c r="C7" s="48"/>
      <c r="D7" s="48"/>
      <c r="E7" s="48"/>
      <c r="F7" s="48"/>
      <c r="G7" s="48"/>
      <c r="H7" s="48"/>
      <c r="I7" s="48"/>
      <c r="J7" s="48"/>
      <c r="K7" s="49"/>
      <c r="L7" s="1"/>
      <c r="M7" s="2" t="s">
        <v>45</v>
      </c>
    </row>
    <row r="8" spans="1:13" x14ac:dyDescent="0.2">
      <c r="A8" s="25"/>
      <c r="B8" s="42" t="s">
        <v>4</v>
      </c>
      <c r="C8" s="43"/>
      <c r="D8" s="43"/>
      <c r="E8" s="43"/>
      <c r="F8" s="44"/>
      <c r="G8" s="42" t="s">
        <v>5</v>
      </c>
      <c r="H8" s="43"/>
      <c r="I8" s="43"/>
      <c r="J8" s="43"/>
      <c r="K8" s="44"/>
      <c r="L8" s="1"/>
      <c r="M8" s="11" t="s">
        <v>21</v>
      </c>
    </row>
    <row r="9" spans="1:13" x14ac:dyDescent="0.2">
      <c r="A9" s="25" t="s">
        <v>43</v>
      </c>
      <c r="B9" s="3">
        <v>0.25559999999999999</v>
      </c>
      <c r="C9" s="3">
        <v>0.53749999999999998</v>
      </c>
      <c r="D9" s="3">
        <v>0.27859999999999996</v>
      </c>
      <c r="E9" s="3">
        <v>0.46039999999999998</v>
      </c>
      <c r="F9" s="3">
        <v>0.28860000000000002</v>
      </c>
      <c r="G9" s="3">
        <v>2.0667999999999997</v>
      </c>
      <c r="H9" s="3">
        <v>2.1355</v>
      </c>
      <c r="I9" s="3">
        <v>3.3141999999999996</v>
      </c>
      <c r="J9" s="3">
        <v>3.0514000000000001</v>
      </c>
      <c r="K9" s="3">
        <v>0.89569999999999994</v>
      </c>
      <c r="L9" s="1"/>
      <c r="M9" s="11">
        <v>2.0999999999999999E-3</v>
      </c>
    </row>
    <row r="10" spans="1:13" x14ac:dyDescent="0.2">
      <c r="A10" s="21"/>
    </row>
  </sheetData>
  <mergeCells count="6">
    <mergeCell ref="B3:K3"/>
    <mergeCell ref="B4:F4"/>
    <mergeCell ref="G4:K4"/>
    <mergeCell ref="B7:K7"/>
    <mergeCell ref="B8:F8"/>
    <mergeCell ref="G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Data Fig. 4a</vt:lpstr>
      <vt:lpstr>Extended Data Fig. 4c</vt:lpstr>
      <vt:lpstr>Extended Data Fig. 4h</vt:lpstr>
      <vt:lpstr>Extended Data Fig. 4j</vt:lpstr>
      <vt:lpstr>Extended Data Fig. 4k</vt:lpstr>
      <vt:lpstr>Extended Data Fig. 4l</vt:lpstr>
      <vt:lpstr>Extended Data Fig. 4m</vt:lpstr>
      <vt:lpstr>Extended Data Fig. 4n</vt:lpstr>
      <vt:lpstr>Extended Data Fig. 4o</vt:lpstr>
      <vt:lpstr>Extended Data Fig. 4p</vt:lpstr>
      <vt:lpstr>Extended Data Fig. 4q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Chapman, Nicole</cp:lastModifiedBy>
  <dcterms:created xsi:type="dcterms:W3CDTF">2024-11-19T19:40:05Z</dcterms:created>
  <dcterms:modified xsi:type="dcterms:W3CDTF">2025-01-27T21:13:53Z</dcterms:modified>
</cp:coreProperties>
</file>